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2"/>
  </bookViews>
  <sheets>
    <sheet name="проект 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голосованию'!$A$1:$F$144</definedName>
    <definedName name="_xlnm.Print_Area" localSheetId="1">'по заявлению'!$A$1:$F$144</definedName>
    <definedName name="_xlnm.Print_Area" localSheetId="0">'проект 290'!$A$1:$F$150</definedName>
  </definedNames>
  <calcPr fullCalcOnLoad="1" fullPrecision="0"/>
</workbook>
</file>

<file path=xl/sharedStrings.xml><?xml version="1.0" encoding="utf-8"?>
<sst xmlns="http://schemas.openxmlformats.org/spreadsheetml/2006/main" count="793" uniqueCount="187">
  <si>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</si>
  <si>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</si>
  <si>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</si>
  <si>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</si>
  <si>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</si>
  <si>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</si>
  <si>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</si>
  <si>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</si>
  <si>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</si>
  <si>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</si>
  <si>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</si>
  <si>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</si>
  <si>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</si>
  <si>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</si>
  <si>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</si>
  <si>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</si>
  <si>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</si>
  <si>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</si>
  <si>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</si>
  <si>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</si>
  <si>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</si>
  <si>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</si>
  <si>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</si>
  <si>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</si>
  <si>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</si>
  <si>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</si>
  <si>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</si>
  <si>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</si>
  <si>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</si>
  <si>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</si>
  <si>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</si>
  <si>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</si>
  <si>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</si>
  <si>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</si>
  <si>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</si>
  <si>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</si>
  <si>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</si>
  <si>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</si>
  <si>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</si>
  <si>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</si>
  <si>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</si>
  <si>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</si>
  <si>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</si>
  <si>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</si>
  <si>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</si>
  <si>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</si>
  <si>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</si>
  <si>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</si>
  <si>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</si>
  <si>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</si>
  <si>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</si>
  <si>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</si>
  <si>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общедомового уличного освещения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</si>
  <si>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</si>
  <si>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</si>
  <si>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</si>
  <si>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неделю</t>
  </si>
  <si>
    <t>Погашение задолженности прошлых периодов</t>
  </si>
  <si>
    <t>очистка от снега и наледи подъездных козырьков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</si>
  <si>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</si>
  <si>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</si>
  <si>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</si>
  <si>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</si>
  <si>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</si>
  <si>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</si>
  <si>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</si>
  <si>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ВСЕГО:</t>
  </si>
  <si>
    <t>Проект</t>
  </si>
  <si>
    <t>Сбор, вывоз и утилизация ТБО, руб/м2</t>
  </si>
  <si>
    <t>Итого</t>
  </si>
  <si>
    <t>учет работ по капремонту</t>
  </si>
  <si>
    <t>гидравлическое испытание элеваторных узлов и запорной арматуры</t>
  </si>
  <si>
    <t>1 раз в 3 года</t>
  </si>
  <si>
    <t>очистка  водоприемных воронок</t>
  </si>
  <si>
    <t>Управление многоквартирным домом, всего в т.ч.</t>
  </si>
  <si>
    <t>подключение системы отопления с регулировкой и переводом системы ГВС на зимнюю схему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</si>
  <si>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</si>
  <si>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</si>
  <si>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</si>
  <si>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</si>
  <si>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</si>
  <si>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</si>
  <si>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</si>
  <si>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</si>
  <si>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</si>
  <si>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</si>
  <si>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</si>
  <si>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</si>
  <si>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</si>
  <si>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</si>
  <si>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</si>
  <si>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</si>
  <si>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</si>
  <si>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</si>
  <si>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</si>
  <si>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</si>
  <si>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</si>
  <si>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</si>
  <si>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</si>
  <si>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</si>
  <si>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</si>
  <si>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</si>
  <si>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</si>
  <si>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</si>
  <si>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</si>
  <si>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</si>
  <si>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</si>
  <si>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</si>
  <si>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</si>
  <si>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</si>
  <si>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</si>
  <si>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</si>
  <si>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</si>
  <si>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</si>
  <si>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</si>
  <si>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</si>
  <si>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</si>
  <si>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отключение системы отопления с переводом системы ГВС  на летнюю схему</t>
  </si>
  <si>
    <t>замена неисправных контрольно-измерительных прибоов (манометров, термометров и т.д)</t>
  </si>
  <si>
    <t xml:space="preserve">смена задвижек СТС </t>
  </si>
  <si>
    <t>ревизия задвижек СТС</t>
  </si>
  <si>
    <t>замена насоса гвс / резерв /</t>
  </si>
  <si>
    <t>проверка работы регулятора температуры на водяном водоподогревателе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</si>
  <si>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</si>
  <si>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</si>
  <si>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</si>
  <si>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</si>
  <si>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</si>
  <si>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</si>
  <si>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</si>
  <si>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</si>
  <si>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</si>
  <si>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</si>
  <si>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</si>
  <si>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</si>
  <si>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</si>
  <si>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Перенос ТСП на границу балансовой принадлежности</t>
  </si>
  <si>
    <t>замена неисправных контрольно-измерительных прибоов (манометров, термометров и т.д) на элеват. узлах 8 шт.</t>
  </si>
  <si>
    <t>замена неисправных контрольно-измерительных прибоов (манометров, термометров и т.д) на центральном узле  2 шт.</t>
  </si>
  <si>
    <t>объем работ</t>
  </si>
  <si>
    <t>Обязательное страхование лифтов ФЗ № 225 от 27.07.2010 г.</t>
  </si>
  <si>
    <t>3 лифта</t>
  </si>
  <si>
    <t>3 ствола</t>
  </si>
  <si>
    <t>1 шт</t>
  </si>
  <si>
    <t>4 пробы</t>
  </si>
  <si>
    <t>6068,4 м2</t>
  </si>
  <si>
    <t>3256,35 м2</t>
  </si>
  <si>
    <t>813,8 м2</t>
  </si>
  <si>
    <t>619 м</t>
  </si>
  <si>
    <t>910,4 м2</t>
  </si>
  <si>
    <t>2100 м</t>
  </si>
  <si>
    <t>780 м</t>
  </si>
  <si>
    <t>485 м</t>
  </si>
  <si>
    <t>830 м</t>
  </si>
  <si>
    <t>521 м</t>
  </si>
  <si>
    <t>72 канала</t>
  </si>
  <si>
    <t>960 м2</t>
  </si>
  <si>
    <t>Приложение №1</t>
  </si>
  <si>
    <t>к дополнительному соглашению№_______</t>
  </si>
  <si>
    <t xml:space="preserve">от _____________ 2008г </t>
  </si>
  <si>
    <t>Ремонт межпанельных швов (500м.п.)</t>
  </si>
  <si>
    <t>Ремонт отмостки (138 м2)</t>
  </si>
  <si>
    <t>Ремонт покрытия козырька подъездов 3шт.</t>
  </si>
  <si>
    <t>Демонтаж приямков - 3шт.</t>
  </si>
  <si>
    <t>Установка обратного клапана на ввод ХВС  д. 80мм - 1шт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</si>
  <si>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</si>
  <si>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</si>
  <si>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Предлагаемый перечень работ по текущему ремонту                                       (на выбор собственников)</t>
  </si>
  <si>
    <t>Устройство мягкой кровли в 1 слой - 100 м2</t>
  </si>
  <si>
    <t>Ремонт пандусов мусорокамер - 3шт.</t>
  </si>
  <si>
    <t>рассмотрение обращений граждан</t>
  </si>
  <si>
    <t>объем теплоносителя на наполнение системы теплоснабжения (договор с ТПК)</t>
  </si>
  <si>
    <t>информационное сообщение (ГИС ЖКХ)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</si>
  <si>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</si>
  <si>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</si>
  <si>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</si>
  <si>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</si>
  <si>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по адресу: ул.Ленинского Комсомола, д.55 (S жилые + нежилые = 6068,4 м2, S придом.тер.=3256,35 м2)</t>
  </si>
  <si>
    <t>по состоянию на 1.05.2017г.</t>
  </si>
  <si>
    <t>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</si>
  <si>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обслуживание автоматических запирающих устройств, замена насоса ГВС, очистка от снега и наледи подъездных козырьков)</t>
    </r>
  </si>
  <si>
    <t>2017 -2018 гг.</t>
  </si>
  <si>
    <t>(стоимость услуг  увеличена на 8,6 % в соответствии с уровнем инфляции 2016 г.)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</si>
  <si>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обслуживание автоматических запирающих устройств, замена насоса ГВС, очистка от снега и наледи подъездных козырьков, дезинфекция вентканалов, очистка водоприемных воронок)</t>
    </r>
  </si>
  <si>
    <t>Устройство пандусов на 1-х этажах - 3 шт.</t>
  </si>
  <si>
    <t>Ремонт межпанельных швов (20 м.п.)</t>
  </si>
  <si>
    <t>Устройство мягкой кровли в 1 слой - 50 м2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</si>
</sst>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sz val="10"/>
      <color indexed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18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9" fillId="25" borderId="2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4" fontId="25" fillId="25" borderId="18" xfId="0" applyNumberFormat="1" applyFont="1" applyFill="1" applyBorder="1" applyAlignment="1">
      <alignment horizontal="left" vertical="center" wrapText="1"/>
    </xf>
    <xf numFmtId="4" fontId="25" fillId="25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center" vertical="center" wrapText="1"/>
    </xf>
    <xf numFmtId="4" fontId="19" fillId="25" borderId="19" xfId="0" applyNumberFormat="1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left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4" fontId="23" fillId="0" borderId="24" xfId="0" applyNumberFormat="1" applyFont="1" applyFill="1" applyBorder="1" applyAlignment="1">
      <alignment horizontal="center"/>
    </xf>
    <xf numFmtId="4" fontId="0" fillId="25" borderId="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" fontId="25" fillId="25" borderId="25" xfId="0" applyNumberFormat="1" applyFont="1" applyFill="1" applyBorder="1" applyAlignment="1">
      <alignment horizontal="center" vertical="center" wrapText="1"/>
    </xf>
    <xf numFmtId="2" fontId="25" fillId="25" borderId="21" xfId="0" applyNumberFormat="1" applyFont="1" applyFill="1" applyBorder="1" applyAlignment="1">
      <alignment horizontal="center" vertical="center" wrapText="1"/>
    </xf>
    <xf numFmtId="4" fontId="18" fillId="25" borderId="25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4" fontId="0" fillId="25" borderId="29" xfId="0" applyNumberFormat="1" applyFont="1" applyFill="1" applyBorder="1" applyAlignment="1">
      <alignment horizontal="center" vertical="center" wrapText="1"/>
    </xf>
    <xf numFmtId="4" fontId="0" fillId="25" borderId="19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25" borderId="11" xfId="0" applyNumberFormat="1" applyFont="1" applyFill="1" applyBorder="1" applyAlignment="1">
      <alignment horizontal="center" vertical="center" wrapText="1"/>
    </xf>
    <xf numFmtId="4" fontId="0" fillId="25" borderId="19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3"/>
  <sheetViews>
    <sheetView zoomScale="90" zoomScaleNormal="90" zoomScalePageLayoutView="0" workbookViewId="0" topLeftCell="A106">
      <selection activeCell="D55" sqref="D55:D5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7" customWidth="1"/>
    <col min="7" max="7" width="15.375" style="1" customWidth="1"/>
    <col min="8" max="8" width="15.375" style="1" hidden="1" customWidth="1"/>
    <col min="9" max="9" width="15.375" style="39" hidden="1" customWidth="1"/>
    <col min="10" max="12" width="15.375" style="1" customWidth="1"/>
    <col min="13" max="16384" width="9.125" style="1" customWidth="1"/>
  </cols>
  <sheetData>
    <row r="1" spans="1:6" ht="16.5" customHeight="1">
      <c r="A1" s="148" t="s">
        <v>157</v>
      </c>
      <c r="B1" s="149"/>
      <c r="C1" s="149"/>
      <c r="D1" s="149"/>
      <c r="E1" s="149"/>
      <c r="F1" s="149"/>
    </row>
    <row r="2" spans="2:6" ht="12.75" customHeight="1">
      <c r="B2" s="150" t="s">
        <v>158</v>
      </c>
      <c r="C2" s="150"/>
      <c r="D2" s="150"/>
      <c r="E2" s="149"/>
      <c r="F2" s="149"/>
    </row>
    <row r="3" spans="1:6" ht="21" customHeight="1">
      <c r="A3" s="65" t="s">
        <v>181</v>
      </c>
      <c r="B3" s="150" t="s">
        <v>0</v>
      </c>
      <c r="C3" s="150"/>
      <c r="D3" s="150"/>
      <c r="E3" s="149"/>
      <c r="F3" s="149"/>
    </row>
    <row r="4" spans="2:6" ht="14.25" customHeight="1">
      <c r="B4" s="150" t="s">
        <v>159</v>
      </c>
      <c r="C4" s="150"/>
      <c r="D4" s="150"/>
      <c r="E4" s="149"/>
      <c r="F4" s="149"/>
    </row>
    <row r="5" spans="1:9" ht="39.75" customHeight="1">
      <c r="A5" s="151" t="s">
        <v>67</v>
      </c>
      <c r="B5" s="152"/>
      <c r="C5" s="152"/>
      <c r="D5" s="152"/>
      <c r="E5" s="152"/>
      <c r="F5" s="152"/>
      <c r="I5" s="1"/>
    </row>
    <row r="6" spans="1:9" ht="24" customHeight="1">
      <c r="A6" s="153" t="s">
        <v>182</v>
      </c>
      <c r="B6" s="153"/>
      <c r="C6" s="153"/>
      <c r="D6" s="153"/>
      <c r="E6" s="153"/>
      <c r="F6" s="153"/>
      <c r="I6" s="1"/>
    </row>
    <row r="7" spans="1:9" s="2" customFormat="1" ht="33" customHeight="1">
      <c r="A7" s="137" t="s">
        <v>1</v>
      </c>
      <c r="B7" s="137"/>
      <c r="C7" s="137"/>
      <c r="D7" s="137"/>
      <c r="E7" s="137"/>
      <c r="F7" s="137"/>
      <c r="I7" s="40"/>
    </row>
    <row r="8" spans="1:6" s="3" customFormat="1" ht="18.75" customHeight="1">
      <c r="A8" s="137" t="s">
        <v>177</v>
      </c>
      <c r="B8" s="137"/>
      <c r="C8" s="137"/>
      <c r="D8" s="137"/>
      <c r="E8" s="138"/>
      <c r="F8" s="138"/>
    </row>
    <row r="9" spans="1:6" s="4" customFormat="1" ht="17.25" customHeight="1">
      <c r="A9" s="139" t="s">
        <v>28</v>
      </c>
      <c r="B9" s="139"/>
      <c r="C9" s="139"/>
      <c r="D9" s="139"/>
      <c r="E9" s="140"/>
      <c r="F9" s="140"/>
    </row>
    <row r="10" spans="1:6" s="3" customFormat="1" ht="30" customHeight="1" thickBot="1">
      <c r="A10" s="141" t="s">
        <v>65</v>
      </c>
      <c r="B10" s="141"/>
      <c r="C10" s="141"/>
      <c r="D10" s="141"/>
      <c r="E10" s="142"/>
      <c r="F10" s="142"/>
    </row>
    <row r="11" spans="1:9" s="6" customFormat="1" ht="139.5" customHeight="1">
      <c r="A11" s="30" t="s">
        <v>2</v>
      </c>
      <c r="B11" s="31" t="s">
        <v>3</v>
      </c>
      <c r="C11" s="32" t="s">
        <v>139</v>
      </c>
      <c r="D11" s="32" t="s">
        <v>31</v>
      </c>
      <c r="E11" s="32" t="s">
        <v>4</v>
      </c>
      <c r="F11" s="66" t="s">
        <v>5</v>
      </c>
      <c r="I11" s="41"/>
    </row>
    <row r="12" spans="1:9" s="7" customFormat="1" ht="12.75">
      <c r="A12" s="34">
        <v>1</v>
      </c>
      <c r="B12" s="8">
        <v>2</v>
      </c>
      <c r="C12" s="8">
        <v>3</v>
      </c>
      <c r="D12" s="8"/>
      <c r="E12" s="8">
        <v>3</v>
      </c>
      <c r="F12" s="35">
        <v>4</v>
      </c>
      <c r="I12" s="42"/>
    </row>
    <row r="13" spans="1:9" s="7" customFormat="1" ht="49.5" customHeight="1">
      <c r="A13" s="143" t="s">
        <v>6</v>
      </c>
      <c r="B13" s="144"/>
      <c r="C13" s="144"/>
      <c r="D13" s="144"/>
      <c r="E13" s="145"/>
      <c r="F13" s="146"/>
      <c r="I13" s="42"/>
    </row>
    <row r="14" spans="1:9" s="6" customFormat="1" ht="18.75" customHeight="1">
      <c r="A14" s="67" t="s">
        <v>74</v>
      </c>
      <c r="B14" s="10" t="s">
        <v>7</v>
      </c>
      <c r="C14" s="50" t="s">
        <v>145</v>
      </c>
      <c r="D14" s="68">
        <f>E14*G14</f>
        <v>272349.79</v>
      </c>
      <c r="E14" s="12">
        <f>F14*12</f>
        <v>44.88</v>
      </c>
      <c r="F14" s="50">
        <f>F25+F27</f>
        <v>3.74</v>
      </c>
      <c r="G14" s="6">
        <v>6068.4</v>
      </c>
      <c r="H14" s="6">
        <v>1.07</v>
      </c>
      <c r="I14" s="41">
        <v>2.24</v>
      </c>
    </row>
    <row r="15" spans="1:9" s="29" customFormat="1" ht="29.25" customHeight="1">
      <c r="A15" s="69" t="s">
        <v>59</v>
      </c>
      <c r="B15" s="70" t="s">
        <v>60</v>
      </c>
      <c r="C15" s="54"/>
      <c r="D15" s="71"/>
      <c r="E15" s="33"/>
      <c r="F15" s="33"/>
      <c r="I15" s="43"/>
    </row>
    <row r="16" spans="1:9" s="29" customFormat="1" ht="14.25" customHeight="1">
      <c r="A16" s="69" t="s">
        <v>61</v>
      </c>
      <c r="B16" s="70" t="s">
        <v>60</v>
      </c>
      <c r="C16" s="54"/>
      <c r="D16" s="71"/>
      <c r="E16" s="33"/>
      <c r="F16" s="33"/>
      <c r="I16" s="43"/>
    </row>
    <row r="17" spans="1:9" s="29" customFormat="1" ht="102">
      <c r="A17" s="69" t="s">
        <v>76</v>
      </c>
      <c r="B17" s="70" t="s">
        <v>19</v>
      </c>
      <c r="C17" s="54"/>
      <c r="D17" s="71"/>
      <c r="E17" s="33"/>
      <c r="F17" s="33"/>
      <c r="I17" s="43"/>
    </row>
    <row r="18" spans="1:8" s="47" customFormat="1" ht="15">
      <c r="A18" s="60" t="s">
        <v>77</v>
      </c>
      <c r="B18" s="61" t="s">
        <v>60</v>
      </c>
      <c r="C18" s="54"/>
      <c r="D18" s="125"/>
      <c r="E18" s="126"/>
      <c r="F18" s="126"/>
      <c r="H18" s="48"/>
    </row>
    <row r="19" spans="1:8" s="47" customFormat="1" ht="15">
      <c r="A19" s="60" t="s">
        <v>78</v>
      </c>
      <c r="B19" s="61" t="s">
        <v>60</v>
      </c>
      <c r="C19" s="54"/>
      <c r="D19" s="127"/>
      <c r="E19" s="128"/>
      <c r="F19" s="128"/>
      <c r="H19" s="48"/>
    </row>
    <row r="20" spans="1:8" s="6" customFormat="1" ht="25.5">
      <c r="A20" s="69" t="s">
        <v>79</v>
      </c>
      <c r="B20" s="70" t="s">
        <v>10</v>
      </c>
      <c r="C20" s="54"/>
      <c r="D20" s="121"/>
      <c r="E20" s="120"/>
      <c r="F20" s="120"/>
      <c r="H20" s="41"/>
    </row>
    <row r="21" spans="1:6" s="6" customFormat="1" ht="18.75">
      <c r="A21" s="69" t="s">
        <v>80</v>
      </c>
      <c r="B21" s="70" t="s">
        <v>12</v>
      </c>
      <c r="C21" s="54"/>
      <c r="D21" s="121"/>
      <c r="E21" s="120"/>
      <c r="F21" s="122"/>
    </row>
    <row r="22" spans="1:6" s="6" customFormat="1" ht="18.75">
      <c r="A22" s="69" t="s">
        <v>170</v>
      </c>
      <c r="B22" s="70" t="s">
        <v>60</v>
      </c>
      <c r="C22" s="54"/>
      <c r="D22" s="121"/>
      <c r="E22" s="120"/>
      <c r="F22" s="122"/>
    </row>
    <row r="23" spans="1:8" s="6" customFormat="1" ht="15">
      <c r="A23" s="69" t="s">
        <v>172</v>
      </c>
      <c r="B23" s="70" t="s">
        <v>60</v>
      </c>
      <c r="C23" s="54"/>
      <c r="D23" s="121"/>
      <c r="E23" s="120"/>
      <c r="F23" s="120"/>
      <c r="H23" s="41"/>
    </row>
    <row r="24" spans="1:8" s="6" customFormat="1" ht="15">
      <c r="A24" s="69" t="s">
        <v>81</v>
      </c>
      <c r="B24" s="70" t="s">
        <v>14</v>
      </c>
      <c r="C24" s="54"/>
      <c r="D24" s="121"/>
      <c r="E24" s="120"/>
      <c r="F24" s="120"/>
      <c r="H24" s="41"/>
    </row>
    <row r="25" spans="1:9" s="29" customFormat="1" ht="15">
      <c r="A25" s="72" t="s">
        <v>69</v>
      </c>
      <c r="B25" s="71"/>
      <c r="C25" s="54"/>
      <c r="D25" s="71"/>
      <c r="E25" s="33"/>
      <c r="F25" s="12">
        <v>3.61</v>
      </c>
      <c r="I25" s="43"/>
    </row>
    <row r="26" spans="1:9" s="29" customFormat="1" ht="12.75">
      <c r="A26" s="73" t="s">
        <v>70</v>
      </c>
      <c r="B26" s="71" t="s">
        <v>60</v>
      </c>
      <c r="C26" s="54"/>
      <c r="D26" s="71"/>
      <c r="E26" s="33"/>
      <c r="F26" s="33">
        <v>0.13</v>
      </c>
      <c r="I26" s="43"/>
    </row>
    <row r="27" spans="1:9" s="29" customFormat="1" ht="15">
      <c r="A27" s="72" t="s">
        <v>69</v>
      </c>
      <c r="B27" s="71"/>
      <c r="C27" s="50"/>
      <c r="D27" s="71"/>
      <c r="E27" s="33"/>
      <c r="F27" s="12">
        <f>F26</f>
        <v>0.13</v>
      </c>
      <c r="I27" s="43"/>
    </row>
    <row r="28" spans="1:9" s="6" customFormat="1" ht="30">
      <c r="A28" s="67" t="s">
        <v>8</v>
      </c>
      <c r="B28" s="74" t="s">
        <v>9</v>
      </c>
      <c r="C28" s="50" t="s">
        <v>146</v>
      </c>
      <c r="D28" s="68">
        <f>E28*G28</f>
        <v>171128.88</v>
      </c>
      <c r="E28" s="12">
        <f>F28*12</f>
        <v>28.2</v>
      </c>
      <c r="F28" s="50">
        <v>2.35</v>
      </c>
      <c r="G28" s="6">
        <v>6068.4</v>
      </c>
      <c r="H28" s="6">
        <v>1.07</v>
      </c>
      <c r="I28" s="41">
        <v>1.55</v>
      </c>
    </row>
    <row r="29" spans="1:9" s="6" customFormat="1" ht="15">
      <c r="A29" s="69" t="s">
        <v>82</v>
      </c>
      <c r="B29" s="70" t="s">
        <v>9</v>
      </c>
      <c r="C29" s="50"/>
      <c r="D29" s="68"/>
      <c r="E29" s="12"/>
      <c r="F29" s="50"/>
      <c r="I29" s="41"/>
    </row>
    <row r="30" spans="1:9" s="6" customFormat="1" ht="15">
      <c r="A30" s="69" t="s">
        <v>83</v>
      </c>
      <c r="B30" s="70" t="s">
        <v>84</v>
      </c>
      <c r="C30" s="50"/>
      <c r="D30" s="68"/>
      <c r="E30" s="12"/>
      <c r="F30" s="50"/>
      <c r="I30" s="41"/>
    </row>
    <row r="31" spans="1:9" s="6" customFormat="1" ht="15">
      <c r="A31" s="69" t="s">
        <v>85</v>
      </c>
      <c r="B31" s="70" t="s">
        <v>86</v>
      </c>
      <c r="C31" s="50"/>
      <c r="D31" s="68"/>
      <c r="E31" s="12"/>
      <c r="F31" s="50"/>
      <c r="I31" s="41"/>
    </row>
    <row r="32" spans="1:9" s="6" customFormat="1" ht="15">
      <c r="A32" s="69" t="s">
        <v>53</v>
      </c>
      <c r="B32" s="70" t="s">
        <v>9</v>
      </c>
      <c r="C32" s="50"/>
      <c r="D32" s="68"/>
      <c r="E32" s="12"/>
      <c r="F32" s="50"/>
      <c r="I32" s="41"/>
    </row>
    <row r="33" spans="1:9" s="6" customFormat="1" ht="25.5">
      <c r="A33" s="69" t="s">
        <v>54</v>
      </c>
      <c r="B33" s="70" t="s">
        <v>10</v>
      </c>
      <c r="C33" s="50"/>
      <c r="D33" s="68"/>
      <c r="E33" s="12"/>
      <c r="F33" s="50"/>
      <c r="I33" s="41"/>
    </row>
    <row r="34" spans="1:9" s="6" customFormat="1" ht="15">
      <c r="A34" s="69" t="s">
        <v>62</v>
      </c>
      <c r="B34" s="70" t="s">
        <v>9</v>
      </c>
      <c r="C34" s="50"/>
      <c r="D34" s="68"/>
      <c r="E34" s="12"/>
      <c r="F34" s="50"/>
      <c r="I34" s="41"/>
    </row>
    <row r="35" spans="1:9" s="6" customFormat="1" ht="15">
      <c r="A35" s="69" t="s">
        <v>63</v>
      </c>
      <c r="B35" s="70" t="s">
        <v>9</v>
      </c>
      <c r="C35" s="50"/>
      <c r="D35" s="68"/>
      <c r="E35" s="12"/>
      <c r="F35" s="50"/>
      <c r="I35" s="41"/>
    </row>
    <row r="36" spans="1:9" s="6" customFormat="1" ht="25.5">
      <c r="A36" s="69" t="s">
        <v>64</v>
      </c>
      <c r="B36" s="70" t="s">
        <v>55</v>
      </c>
      <c r="C36" s="50"/>
      <c r="D36" s="68"/>
      <c r="E36" s="12"/>
      <c r="F36" s="50"/>
      <c r="I36" s="41"/>
    </row>
    <row r="37" spans="1:9" s="6" customFormat="1" ht="25.5">
      <c r="A37" s="69" t="s">
        <v>87</v>
      </c>
      <c r="B37" s="70" t="s">
        <v>10</v>
      </c>
      <c r="C37" s="50"/>
      <c r="D37" s="68"/>
      <c r="E37" s="12"/>
      <c r="F37" s="50"/>
      <c r="I37" s="41"/>
    </row>
    <row r="38" spans="1:9" s="6" customFormat="1" ht="25.5">
      <c r="A38" s="69" t="s">
        <v>88</v>
      </c>
      <c r="B38" s="70" t="s">
        <v>9</v>
      </c>
      <c r="C38" s="50"/>
      <c r="D38" s="68"/>
      <c r="E38" s="12"/>
      <c r="F38" s="50"/>
      <c r="I38" s="41"/>
    </row>
    <row r="39" spans="1:9" s="11" customFormat="1" ht="21.75" customHeight="1">
      <c r="A39" s="9" t="s">
        <v>11</v>
      </c>
      <c r="B39" s="10" t="s">
        <v>12</v>
      </c>
      <c r="C39" s="50" t="s">
        <v>145</v>
      </c>
      <c r="D39" s="68">
        <f>E39*G39</f>
        <v>65538.72</v>
      </c>
      <c r="E39" s="12">
        <f>F39*12</f>
        <v>10.8</v>
      </c>
      <c r="F39" s="50">
        <v>0.9</v>
      </c>
      <c r="G39" s="6">
        <v>6068.4</v>
      </c>
      <c r="H39" s="6">
        <v>1.07</v>
      </c>
      <c r="I39" s="41">
        <v>0.6</v>
      </c>
    </row>
    <row r="40" spans="1:9" s="6" customFormat="1" ht="18" customHeight="1">
      <c r="A40" s="9" t="s">
        <v>89</v>
      </c>
      <c r="B40" s="10" t="s">
        <v>13</v>
      </c>
      <c r="C40" s="12" t="s">
        <v>145</v>
      </c>
      <c r="D40" s="68">
        <f>E40*G40</f>
        <v>213364.94</v>
      </c>
      <c r="E40" s="12">
        <f>F40*12</f>
        <v>35.16</v>
      </c>
      <c r="F40" s="50">
        <v>2.93</v>
      </c>
      <c r="G40" s="6">
        <v>6068.4</v>
      </c>
      <c r="H40" s="6">
        <v>1.07</v>
      </c>
      <c r="I40" s="41">
        <v>1.94</v>
      </c>
    </row>
    <row r="41" spans="1:9" s="6" customFormat="1" ht="15">
      <c r="A41" s="9" t="s">
        <v>90</v>
      </c>
      <c r="B41" s="10" t="s">
        <v>9</v>
      </c>
      <c r="C41" s="12" t="s">
        <v>142</v>
      </c>
      <c r="D41" s="68">
        <f>E41*G41</f>
        <v>137631.31</v>
      </c>
      <c r="E41" s="12">
        <f>F41*12</f>
        <v>22.68</v>
      </c>
      <c r="F41" s="50">
        <v>1.89</v>
      </c>
      <c r="G41" s="6">
        <v>6068.4</v>
      </c>
      <c r="H41" s="6">
        <v>1.07</v>
      </c>
      <c r="I41" s="41">
        <v>1.25</v>
      </c>
    </row>
    <row r="42" spans="1:9" s="6" customFormat="1" ht="60">
      <c r="A42" s="9" t="s">
        <v>91</v>
      </c>
      <c r="B42" s="10" t="s">
        <v>23</v>
      </c>
      <c r="C42" s="12" t="s">
        <v>142</v>
      </c>
      <c r="D42" s="68">
        <f>3407.5*3*1.105*1.1*12*1.086</f>
        <v>161928.45</v>
      </c>
      <c r="E42" s="12">
        <f>D42/G42</f>
        <v>26.68</v>
      </c>
      <c r="F42" s="50">
        <f>E42/12</f>
        <v>2.22</v>
      </c>
      <c r="G42" s="6">
        <v>6068.4</v>
      </c>
      <c r="I42" s="41"/>
    </row>
    <row r="43" spans="1:9" s="6" customFormat="1" ht="15">
      <c r="A43" s="9" t="s">
        <v>92</v>
      </c>
      <c r="B43" s="10" t="s">
        <v>9</v>
      </c>
      <c r="C43" s="50" t="s">
        <v>147</v>
      </c>
      <c r="D43" s="68">
        <f>E43*G43</f>
        <v>158749.34</v>
      </c>
      <c r="E43" s="12">
        <f>F43*12</f>
        <v>26.16</v>
      </c>
      <c r="F43" s="50">
        <v>2.18</v>
      </c>
      <c r="G43" s="6">
        <v>6068.4</v>
      </c>
      <c r="H43" s="6">
        <v>1.07</v>
      </c>
      <c r="I43" s="41">
        <v>1.46</v>
      </c>
    </row>
    <row r="44" spans="1:9" s="6" customFormat="1" ht="15">
      <c r="A44" s="69" t="s">
        <v>93</v>
      </c>
      <c r="B44" s="70" t="s">
        <v>19</v>
      </c>
      <c r="C44" s="12"/>
      <c r="D44" s="68"/>
      <c r="E44" s="12"/>
      <c r="F44" s="50"/>
      <c r="H44" s="6">
        <v>1.07</v>
      </c>
      <c r="I44" s="41">
        <v>0</v>
      </c>
    </row>
    <row r="45" spans="1:9" s="6" customFormat="1" ht="15">
      <c r="A45" s="69" t="s">
        <v>94</v>
      </c>
      <c r="B45" s="70" t="s">
        <v>14</v>
      </c>
      <c r="C45" s="12"/>
      <c r="D45" s="68"/>
      <c r="E45" s="12"/>
      <c r="F45" s="50"/>
      <c r="H45" s="6">
        <v>1.07</v>
      </c>
      <c r="I45" s="41">
        <v>0</v>
      </c>
    </row>
    <row r="46" spans="1:9" s="6" customFormat="1" ht="15">
      <c r="A46" s="69" t="s">
        <v>95</v>
      </c>
      <c r="B46" s="70" t="s">
        <v>56</v>
      </c>
      <c r="C46" s="12"/>
      <c r="D46" s="68"/>
      <c r="E46" s="12"/>
      <c r="F46" s="50"/>
      <c r="H46" s="6">
        <v>1.07</v>
      </c>
      <c r="I46" s="41">
        <v>0</v>
      </c>
    </row>
    <row r="47" spans="1:9" s="6" customFormat="1" ht="15">
      <c r="A47" s="69" t="s">
        <v>96</v>
      </c>
      <c r="B47" s="70" t="s">
        <v>97</v>
      </c>
      <c r="C47" s="12"/>
      <c r="D47" s="68"/>
      <c r="E47" s="12"/>
      <c r="F47" s="50"/>
      <c r="H47" s="6">
        <v>1.07</v>
      </c>
      <c r="I47" s="41">
        <v>0</v>
      </c>
    </row>
    <row r="48" spans="1:9" s="6" customFormat="1" ht="15">
      <c r="A48" s="69" t="s">
        <v>98</v>
      </c>
      <c r="B48" s="70" t="s">
        <v>56</v>
      </c>
      <c r="C48" s="12"/>
      <c r="D48" s="68"/>
      <c r="E48" s="12"/>
      <c r="F48" s="50"/>
      <c r="H48" s="6">
        <v>1.07</v>
      </c>
      <c r="I48" s="41">
        <v>0</v>
      </c>
    </row>
    <row r="49" spans="1:9" s="6" customFormat="1" ht="28.5">
      <c r="A49" s="9" t="s">
        <v>99</v>
      </c>
      <c r="B49" s="75" t="s">
        <v>29</v>
      </c>
      <c r="C49" s="12" t="s">
        <v>141</v>
      </c>
      <c r="D49" s="68">
        <f>(313129.44*1.086)+1000*3</f>
        <v>343058.57</v>
      </c>
      <c r="E49" s="12">
        <f>D49/G49</f>
        <v>56.53</v>
      </c>
      <c r="F49" s="50">
        <f>E49/12</f>
        <v>4.71</v>
      </c>
      <c r="G49" s="6">
        <v>6068.4</v>
      </c>
      <c r="H49" s="6">
        <v>1.07</v>
      </c>
      <c r="I49" s="41">
        <v>3.1</v>
      </c>
    </row>
    <row r="50" spans="1:9" s="6" customFormat="1" ht="25.5">
      <c r="A50" s="76" t="s">
        <v>100</v>
      </c>
      <c r="B50" s="77" t="s">
        <v>29</v>
      </c>
      <c r="C50" s="12"/>
      <c r="D50" s="68"/>
      <c r="E50" s="12"/>
      <c r="F50" s="50"/>
      <c r="I50" s="41"/>
    </row>
    <row r="51" spans="1:9" s="6" customFormat="1" ht="15">
      <c r="A51" s="76" t="s">
        <v>101</v>
      </c>
      <c r="B51" s="77" t="s">
        <v>102</v>
      </c>
      <c r="C51" s="12"/>
      <c r="D51" s="68"/>
      <c r="E51" s="12"/>
      <c r="F51" s="50"/>
      <c r="I51" s="41"/>
    </row>
    <row r="52" spans="1:9" s="6" customFormat="1" ht="15">
      <c r="A52" s="76" t="s">
        <v>103</v>
      </c>
      <c r="B52" s="77" t="s">
        <v>60</v>
      </c>
      <c r="C52" s="12"/>
      <c r="D52" s="68"/>
      <c r="E52" s="12"/>
      <c r="F52" s="50"/>
      <c r="I52" s="41"/>
    </row>
    <row r="53" spans="1:9" s="6" customFormat="1" ht="25.5">
      <c r="A53" s="76" t="s">
        <v>104</v>
      </c>
      <c r="B53" s="77" t="s">
        <v>14</v>
      </c>
      <c r="C53" s="12"/>
      <c r="D53" s="68"/>
      <c r="E53" s="12"/>
      <c r="F53" s="12"/>
      <c r="I53" s="41"/>
    </row>
    <row r="54" spans="1:9" s="6" customFormat="1" ht="15">
      <c r="A54" s="76" t="s">
        <v>140</v>
      </c>
      <c r="B54" s="77" t="s">
        <v>14</v>
      </c>
      <c r="C54" s="33" t="s">
        <v>141</v>
      </c>
      <c r="D54" s="68"/>
      <c r="E54" s="12"/>
      <c r="F54" s="12"/>
      <c r="G54" s="6">
        <v>6068.4</v>
      </c>
      <c r="I54" s="41"/>
    </row>
    <row r="55" spans="1:9" s="7" customFormat="1" ht="30">
      <c r="A55" s="9" t="s">
        <v>105</v>
      </c>
      <c r="B55" s="10" t="s">
        <v>7</v>
      </c>
      <c r="C55" s="12" t="s">
        <v>143</v>
      </c>
      <c r="D55" s="136">
        <v>2439.99</v>
      </c>
      <c r="E55" s="12">
        <f>D55/G55</f>
        <v>0.4</v>
      </c>
      <c r="F55" s="50">
        <f>E55/12</f>
        <v>0.03</v>
      </c>
      <c r="G55" s="6">
        <v>6068.4</v>
      </c>
      <c r="H55" s="6">
        <v>1.07</v>
      </c>
      <c r="I55" s="41">
        <v>0.02</v>
      </c>
    </row>
    <row r="56" spans="1:9" s="7" customFormat="1" ht="30">
      <c r="A56" s="9" t="s">
        <v>106</v>
      </c>
      <c r="B56" s="10" t="s">
        <v>7</v>
      </c>
      <c r="C56" s="12" t="s">
        <v>143</v>
      </c>
      <c r="D56" s="136">
        <v>2439.99</v>
      </c>
      <c r="E56" s="12">
        <f>D56/G56</f>
        <v>0.4</v>
      </c>
      <c r="F56" s="50">
        <f>E56/12</f>
        <v>0.03</v>
      </c>
      <c r="G56" s="6">
        <v>6068.4</v>
      </c>
      <c r="H56" s="6">
        <v>1.07</v>
      </c>
      <c r="I56" s="41">
        <v>0.02</v>
      </c>
    </row>
    <row r="57" spans="1:9" s="7" customFormat="1" ht="30">
      <c r="A57" s="9" t="s">
        <v>107</v>
      </c>
      <c r="B57" s="10" t="s">
        <v>7</v>
      </c>
      <c r="C57" s="12" t="s">
        <v>143</v>
      </c>
      <c r="D57" s="136">
        <v>15405.72</v>
      </c>
      <c r="E57" s="12">
        <f>D57/G57</f>
        <v>2.54</v>
      </c>
      <c r="F57" s="50">
        <f>E57/12</f>
        <v>0.21</v>
      </c>
      <c r="G57" s="6">
        <v>6068.4</v>
      </c>
      <c r="H57" s="6">
        <v>1.07</v>
      </c>
      <c r="I57" s="41">
        <v>0.13</v>
      </c>
    </row>
    <row r="58" spans="1:9" s="7" customFormat="1" ht="30">
      <c r="A58" s="9" t="s">
        <v>20</v>
      </c>
      <c r="B58" s="10"/>
      <c r="C58" s="50" t="s">
        <v>148</v>
      </c>
      <c r="D58" s="68">
        <f>E58*G58</f>
        <v>16020.58</v>
      </c>
      <c r="E58" s="12">
        <f>F58*12</f>
        <v>2.64</v>
      </c>
      <c r="F58" s="50">
        <v>0.22</v>
      </c>
      <c r="G58" s="6">
        <v>6068.4</v>
      </c>
      <c r="H58" s="6">
        <v>1.07</v>
      </c>
      <c r="I58" s="41">
        <v>0.14</v>
      </c>
    </row>
    <row r="59" spans="1:9" s="7" customFormat="1" ht="25.5">
      <c r="A59" s="76" t="s">
        <v>108</v>
      </c>
      <c r="B59" s="78" t="s">
        <v>72</v>
      </c>
      <c r="C59" s="50"/>
      <c r="D59" s="68"/>
      <c r="E59" s="12"/>
      <c r="F59" s="12"/>
      <c r="G59" s="6"/>
      <c r="H59" s="6"/>
      <c r="I59" s="41"/>
    </row>
    <row r="60" spans="1:9" s="7" customFormat="1" ht="15">
      <c r="A60" s="76" t="s">
        <v>109</v>
      </c>
      <c r="B60" s="78" t="s">
        <v>72</v>
      </c>
      <c r="C60" s="50"/>
      <c r="D60" s="68"/>
      <c r="E60" s="12"/>
      <c r="F60" s="12"/>
      <c r="G60" s="6"/>
      <c r="H60" s="6"/>
      <c r="I60" s="41"/>
    </row>
    <row r="61" spans="1:9" s="7" customFormat="1" ht="15">
      <c r="A61" s="76" t="s">
        <v>110</v>
      </c>
      <c r="B61" s="78" t="s">
        <v>60</v>
      </c>
      <c r="C61" s="50"/>
      <c r="D61" s="68"/>
      <c r="E61" s="12"/>
      <c r="F61" s="12"/>
      <c r="G61" s="6"/>
      <c r="H61" s="6"/>
      <c r="I61" s="41"/>
    </row>
    <row r="62" spans="1:9" s="7" customFormat="1" ht="15">
      <c r="A62" s="76" t="s">
        <v>111</v>
      </c>
      <c r="B62" s="78" t="s">
        <v>72</v>
      </c>
      <c r="C62" s="50"/>
      <c r="D62" s="68"/>
      <c r="E62" s="12"/>
      <c r="F62" s="12"/>
      <c r="G62" s="6"/>
      <c r="H62" s="6"/>
      <c r="I62" s="41"/>
    </row>
    <row r="63" spans="1:9" s="7" customFormat="1" ht="25.5">
      <c r="A63" s="76" t="s">
        <v>112</v>
      </c>
      <c r="B63" s="78" t="s">
        <v>72</v>
      </c>
      <c r="C63" s="50"/>
      <c r="D63" s="68"/>
      <c r="E63" s="12"/>
      <c r="F63" s="12"/>
      <c r="G63" s="6"/>
      <c r="H63" s="6"/>
      <c r="I63" s="41"/>
    </row>
    <row r="64" spans="1:9" s="7" customFormat="1" ht="15">
      <c r="A64" s="76" t="s">
        <v>113</v>
      </c>
      <c r="B64" s="78" t="s">
        <v>72</v>
      </c>
      <c r="C64" s="50"/>
      <c r="D64" s="68"/>
      <c r="E64" s="12"/>
      <c r="F64" s="12"/>
      <c r="G64" s="6"/>
      <c r="H64" s="6"/>
      <c r="I64" s="41"/>
    </row>
    <row r="65" spans="1:9" s="7" customFormat="1" ht="25.5">
      <c r="A65" s="76" t="s">
        <v>114</v>
      </c>
      <c r="B65" s="78" t="s">
        <v>72</v>
      </c>
      <c r="C65" s="50"/>
      <c r="D65" s="68"/>
      <c r="E65" s="12"/>
      <c r="F65" s="12"/>
      <c r="G65" s="6"/>
      <c r="H65" s="6"/>
      <c r="I65" s="41"/>
    </row>
    <row r="66" spans="1:9" s="7" customFormat="1" ht="15">
      <c r="A66" s="76" t="s">
        <v>115</v>
      </c>
      <c r="B66" s="78" t="s">
        <v>72</v>
      </c>
      <c r="C66" s="50"/>
      <c r="D66" s="68"/>
      <c r="E66" s="12"/>
      <c r="F66" s="12"/>
      <c r="G66" s="6"/>
      <c r="H66" s="6"/>
      <c r="I66" s="41"/>
    </row>
    <row r="67" spans="1:9" s="7" customFormat="1" ht="15">
      <c r="A67" s="76" t="s">
        <v>116</v>
      </c>
      <c r="B67" s="78" t="s">
        <v>72</v>
      </c>
      <c r="C67" s="50"/>
      <c r="D67" s="68"/>
      <c r="E67" s="12"/>
      <c r="F67" s="12"/>
      <c r="G67" s="6"/>
      <c r="H67" s="6"/>
      <c r="I67" s="41"/>
    </row>
    <row r="68" spans="1:7" s="7" customFormat="1" ht="27" customHeight="1">
      <c r="A68" s="13" t="s">
        <v>171</v>
      </c>
      <c r="B68" s="8" t="s">
        <v>14</v>
      </c>
      <c r="C68" s="50"/>
      <c r="D68" s="118"/>
      <c r="E68" s="79"/>
      <c r="F68" s="52"/>
      <c r="G68" s="6"/>
    </row>
    <row r="69" spans="1:9" s="11" customFormat="1" ht="15">
      <c r="A69" s="9" t="s">
        <v>22</v>
      </c>
      <c r="B69" s="10" t="s">
        <v>23</v>
      </c>
      <c r="C69" s="50" t="s">
        <v>149</v>
      </c>
      <c r="D69" s="68">
        <f>E69*G69</f>
        <v>5825.66</v>
      </c>
      <c r="E69" s="12">
        <f>F69*12</f>
        <v>0.96</v>
      </c>
      <c r="F69" s="50">
        <v>0.08</v>
      </c>
      <c r="G69" s="6">
        <v>6068.4</v>
      </c>
      <c r="H69" s="6">
        <v>1.07</v>
      </c>
      <c r="I69" s="41">
        <v>0.03</v>
      </c>
    </row>
    <row r="70" spans="1:9" s="11" customFormat="1" ht="15">
      <c r="A70" s="9" t="s">
        <v>24</v>
      </c>
      <c r="B70" s="10" t="s">
        <v>25</v>
      </c>
      <c r="C70" s="50" t="s">
        <v>149</v>
      </c>
      <c r="D70" s="68">
        <f>E70*G70</f>
        <v>3641.04</v>
      </c>
      <c r="E70" s="12">
        <f>12*F70</f>
        <v>0.6</v>
      </c>
      <c r="F70" s="50">
        <v>0.05</v>
      </c>
      <c r="G70" s="6">
        <v>6068.4</v>
      </c>
      <c r="H70" s="6">
        <v>1.07</v>
      </c>
      <c r="I70" s="41">
        <v>0.02</v>
      </c>
    </row>
    <row r="71" spans="1:9" s="11" customFormat="1" ht="30">
      <c r="A71" s="9" t="s">
        <v>21</v>
      </c>
      <c r="B71" s="10"/>
      <c r="C71" s="12" t="s">
        <v>144</v>
      </c>
      <c r="D71" s="68">
        <v>7070</v>
      </c>
      <c r="E71" s="12">
        <f>D71/G71</f>
        <v>1.17</v>
      </c>
      <c r="F71" s="50">
        <f>E71/12</f>
        <v>0.1</v>
      </c>
      <c r="G71" s="6">
        <v>6068.4</v>
      </c>
      <c r="H71" s="6">
        <v>1.07</v>
      </c>
      <c r="I71" s="41">
        <v>0.03</v>
      </c>
    </row>
    <row r="72" spans="1:9" s="11" customFormat="1" ht="15">
      <c r="A72" s="9" t="s">
        <v>32</v>
      </c>
      <c r="B72" s="10"/>
      <c r="C72" s="50" t="s">
        <v>150</v>
      </c>
      <c r="D72" s="68">
        <f>SUM(D73:D87)</f>
        <v>40140.53</v>
      </c>
      <c r="E72" s="12">
        <f>D72/G72</f>
        <v>6.61</v>
      </c>
      <c r="F72" s="12">
        <f>E72/12</f>
        <v>0.55</v>
      </c>
      <c r="G72" s="6">
        <v>6068.4</v>
      </c>
      <c r="H72" s="6">
        <v>1.07</v>
      </c>
      <c r="I72" s="41">
        <v>0.56</v>
      </c>
    </row>
    <row r="73" spans="1:9" s="7" customFormat="1" ht="15">
      <c r="A73" s="13" t="s">
        <v>117</v>
      </c>
      <c r="B73" s="8" t="s">
        <v>14</v>
      </c>
      <c r="C73" s="51"/>
      <c r="D73" s="63">
        <v>1003.3</v>
      </c>
      <c r="E73" s="79"/>
      <c r="F73" s="79"/>
      <c r="G73" s="6"/>
      <c r="H73" s="6">
        <v>1.07</v>
      </c>
      <c r="I73" s="41">
        <v>0</v>
      </c>
    </row>
    <row r="74" spans="1:9" s="7" customFormat="1" ht="20.25" customHeight="1">
      <c r="A74" s="13" t="s">
        <v>15</v>
      </c>
      <c r="B74" s="8" t="s">
        <v>19</v>
      </c>
      <c r="C74" s="51"/>
      <c r="D74" s="63">
        <v>1646.67</v>
      </c>
      <c r="E74" s="79"/>
      <c r="F74" s="79"/>
      <c r="G74" s="6"/>
      <c r="H74" s="6">
        <v>1.07</v>
      </c>
      <c r="I74" s="41">
        <v>0.01</v>
      </c>
    </row>
    <row r="75" spans="1:9" s="7" customFormat="1" ht="15">
      <c r="A75" s="13" t="s">
        <v>71</v>
      </c>
      <c r="B75" s="80" t="s">
        <v>14</v>
      </c>
      <c r="C75" s="51"/>
      <c r="D75" s="63">
        <v>2934.22</v>
      </c>
      <c r="E75" s="79"/>
      <c r="F75" s="79"/>
      <c r="G75" s="6"/>
      <c r="H75" s="6">
        <v>1.07</v>
      </c>
      <c r="I75" s="41">
        <v>0.01</v>
      </c>
    </row>
    <row r="76" spans="1:9" s="7" customFormat="1" ht="15">
      <c r="A76" s="13" t="s">
        <v>45</v>
      </c>
      <c r="B76" s="8" t="s">
        <v>14</v>
      </c>
      <c r="C76" s="51"/>
      <c r="D76" s="63">
        <v>3138</v>
      </c>
      <c r="E76" s="79"/>
      <c r="F76" s="79"/>
      <c r="G76" s="6"/>
      <c r="H76" s="6"/>
      <c r="I76" s="41"/>
    </row>
    <row r="77" spans="1:9" s="7" customFormat="1" ht="15">
      <c r="A77" s="13" t="s">
        <v>16</v>
      </c>
      <c r="B77" s="8" t="s">
        <v>14</v>
      </c>
      <c r="C77" s="51"/>
      <c r="D77" s="63">
        <v>9326.76</v>
      </c>
      <c r="E77" s="79"/>
      <c r="F77" s="79"/>
      <c r="G77" s="6"/>
      <c r="H77" s="6">
        <v>1.07</v>
      </c>
      <c r="I77" s="41">
        <v>0.24</v>
      </c>
    </row>
    <row r="78" spans="1:9" s="7" customFormat="1" ht="15">
      <c r="A78" s="13" t="s">
        <v>17</v>
      </c>
      <c r="B78" s="8" t="s">
        <v>14</v>
      </c>
      <c r="C78" s="53"/>
      <c r="D78" s="135">
        <v>1097.78</v>
      </c>
      <c r="E78" s="79"/>
      <c r="F78" s="79"/>
      <c r="G78" s="6"/>
      <c r="H78" s="6"/>
      <c r="I78" s="41"/>
    </row>
    <row r="79" spans="1:9" s="7" customFormat="1" ht="15">
      <c r="A79" s="13" t="s">
        <v>43</v>
      </c>
      <c r="B79" s="8" t="s">
        <v>14</v>
      </c>
      <c r="C79" s="51"/>
      <c r="D79" s="63">
        <v>1568.97</v>
      </c>
      <c r="E79" s="79"/>
      <c r="F79" s="79"/>
      <c r="G79" s="6"/>
      <c r="H79" s="6">
        <v>1.07</v>
      </c>
      <c r="I79" s="41">
        <v>0.02</v>
      </c>
    </row>
    <row r="80" spans="1:9" s="7" customFormat="1" ht="15">
      <c r="A80" s="13" t="s">
        <v>44</v>
      </c>
      <c r="B80" s="8" t="s">
        <v>19</v>
      </c>
      <c r="C80" s="51"/>
      <c r="D80" s="63">
        <v>0</v>
      </c>
      <c r="E80" s="79"/>
      <c r="F80" s="79"/>
      <c r="G80" s="6"/>
      <c r="H80" s="6">
        <v>1.07</v>
      </c>
      <c r="I80" s="41">
        <v>0.06</v>
      </c>
    </row>
    <row r="81" spans="1:9" s="7" customFormat="1" ht="25.5">
      <c r="A81" s="13" t="s">
        <v>18</v>
      </c>
      <c r="B81" s="8" t="s">
        <v>14</v>
      </c>
      <c r="C81" s="51"/>
      <c r="D81" s="63">
        <v>6412.48</v>
      </c>
      <c r="E81" s="79"/>
      <c r="F81" s="79"/>
      <c r="G81" s="6"/>
      <c r="H81" s="6">
        <v>1.07</v>
      </c>
      <c r="I81" s="41">
        <v>0.01</v>
      </c>
    </row>
    <row r="82" spans="1:7" s="7" customFormat="1" ht="27" customHeight="1">
      <c r="A82" s="13" t="s">
        <v>171</v>
      </c>
      <c r="B82" s="8" t="s">
        <v>14</v>
      </c>
      <c r="C82" s="51"/>
      <c r="D82" s="130">
        <v>1738.46</v>
      </c>
      <c r="E82" s="79"/>
      <c r="F82" s="119"/>
      <c r="G82" s="6"/>
    </row>
    <row r="83" spans="1:9" s="7" customFormat="1" ht="25.5">
      <c r="A83" s="13" t="s">
        <v>75</v>
      </c>
      <c r="B83" s="8" t="s">
        <v>14</v>
      </c>
      <c r="C83" s="51"/>
      <c r="D83" s="63">
        <v>11273.89</v>
      </c>
      <c r="E83" s="79"/>
      <c r="F83" s="79"/>
      <c r="G83" s="6"/>
      <c r="H83" s="6">
        <v>1.07</v>
      </c>
      <c r="I83" s="41">
        <v>0.01</v>
      </c>
    </row>
    <row r="84" spans="1:9" s="7" customFormat="1" ht="25.5">
      <c r="A84" s="13" t="s">
        <v>137</v>
      </c>
      <c r="B84" s="80" t="s">
        <v>50</v>
      </c>
      <c r="C84" s="51"/>
      <c r="D84" s="63">
        <v>0</v>
      </c>
      <c r="E84" s="79"/>
      <c r="F84" s="79"/>
      <c r="G84" s="6"/>
      <c r="H84" s="6">
        <v>1.07</v>
      </c>
      <c r="I84" s="41">
        <v>0.01</v>
      </c>
    </row>
    <row r="85" spans="1:9" s="7" customFormat="1" ht="25.5">
      <c r="A85" s="13" t="s">
        <v>138</v>
      </c>
      <c r="B85" s="80" t="s">
        <v>50</v>
      </c>
      <c r="C85" s="51"/>
      <c r="D85" s="63">
        <v>0</v>
      </c>
      <c r="E85" s="79"/>
      <c r="F85" s="79"/>
      <c r="G85" s="6"/>
      <c r="H85" s="6"/>
      <c r="I85" s="41"/>
    </row>
    <row r="86" spans="1:9" s="7" customFormat="1" ht="15">
      <c r="A86" s="76" t="s">
        <v>119</v>
      </c>
      <c r="B86" s="78" t="s">
        <v>14</v>
      </c>
      <c r="C86" s="51"/>
      <c r="D86" s="63">
        <v>0</v>
      </c>
      <c r="E86" s="79"/>
      <c r="F86" s="79"/>
      <c r="G86" s="6"/>
      <c r="H86" s="6">
        <v>1.07</v>
      </c>
      <c r="I86" s="41">
        <v>0</v>
      </c>
    </row>
    <row r="87" spans="1:9" s="7" customFormat="1" ht="15">
      <c r="A87" s="13" t="s">
        <v>120</v>
      </c>
      <c r="B87" s="78" t="s">
        <v>14</v>
      </c>
      <c r="C87" s="50"/>
      <c r="D87" s="63">
        <v>0</v>
      </c>
      <c r="E87" s="79"/>
      <c r="F87" s="79"/>
      <c r="G87" s="6"/>
      <c r="H87" s="6"/>
      <c r="I87" s="41"/>
    </row>
    <row r="88" spans="1:9" s="11" customFormat="1" ht="30">
      <c r="A88" s="9" t="s">
        <v>37</v>
      </c>
      <c r="B88" s="10"/>
      <c r="C88" s="50" t="s">
        <v>151</v>
      </c>
      <c r="D88" s="136">
        <f>SUM(D89:D98)</f>
        <v>45711.31</v>
      </c>
      <c r="E88" s="12">
        <f>D88/G88</f>
        <v>7.53</v>
      </c>
      <c r="F88" s="12">
        <f>E88/12</f>
        <v>0.63</v>
      </c>
      <c r="G88" s="6">
        <v>6068.4</v>
      </c>
      <c r="H88" s="6">
        <v>1.07</v>
      </c>
      <c r="I88" s="41">
        <v>0.49</v>
      </c>
    </row>
    <row r="89" spans="1:9" s="7" customFormat="1" ht="15">
      <c r="A89" s="13" t="s">
        <v>33</v>
      </c>
      <c r="B89" s="8" t="s">
        <v>46</v>
      </c>
      <c r="C89" s="51"/>
      <c r="D89" s="63">
        <v>3137.99</v>
      </c>
      <c r="E89" s="79"/>
      <c r="F89" s="79"/>
      <c r="G89" s="6"/>
      <c r="H89" s="6">
        <v>1.07</v>
      </c>
      <c r="I89" s="41">
        <v>0.03</v>
      </c>
    </row>
    <row r="90" spans="1:9" s="7" customFormat="1" ht="25.5">
      <c r="A90" s="13" t="s">
        <v>34</v>
      </c>
      <c r="B90" s="80" t="s">
        <v>14</v>
      </c>
      <c r="C90" s="51"/>
      <c r="D90" s="63">
        <v>2092.02</v>
      </c>
      <c r="E90" s="79"/>
      <c r="F90" s="79"/>
      <c r="G90" s="6"/>
      <c r="H90" s="6">
        <v>1.07</v>
      </c>
      <c r="I90" s="41">
        <v>0.02</v>
      </c>
    </row>
    <row r="91" spans="1:9" s="7" customFormat="1" ht="20.25" customHeight="1">
      <c r="A91" s="13" t="s">
        <v>51</v>
      </c>
      <c r="B91" s="80" t="s">
        <v>14</v>
      </c>
      <c r="C91" s="51"/>
      <c r="D91" s="63">
        <v>2195.49</v>
      </c>
      <c r="E91" s="79"/>
      <c r="F91" s="79"/>
      <c r="G91" s="6"/>
      <c r="H91" s="6">
        <v>1.07</v>
      </c>
      <c r="I91" s="41">
        <v>0.02</v>
      </c>
    </row>
    <row r="92" spans="1:9" s="7" customFormat="1" ht="25.5">
      <c r="A92" s="13" t="s">
        <v>47</v>
      </c>
      <c r="B92" s="8" t="s">
        <v>48</v>
      </c>
      <c r="C92" s="51"/>
      <c r="D92" s="63">
        <v>0</v>
      </c>
      <c r="E92" s="79"/>
      <c r="F92" s="79"/>
      <c r="G92" s="6"/>
      <c r="H92" s="6">
        <v>1.07</v>
      </c>
      <c r="I92" s="41">
        <v>0.02</v>
      </c>
    </row>
    <row r="93" spans="1:9" s="7" customFormat="1" ht="15.75" customHeight="1">
      <c r="A93" s="13" t="s">
        <v>121</v>
      </c>
      <c r="B93" s="80" t="s">
        <v>14</v>
      </c>
      <c r="C93" s="51"/>
      <c r="D93" s="63">
        <v>0</v>
      </c>
      <c r="E93" s="79"/>
      <c r="F93" s="79"/>
      <c r="G93" s="6"/>
      <c r="H93" s="6">
        <v>1.07</v>
      </c>
      <c r="I93" s="41">
        <v>0</v>
      </c>
    </row>
    <row r="94" spans="1:9" s="7" customFormat="1" ht="20.25" customHeight="1">
      <c r="A94" s="13" t="s">
        <v>122</v>
      </c>
      <c r="B94" s="8" t="s">
        <v>7</v>
      </c>
      <c r="C94" s="51"/>
      <c r="D94" s="63">
        <v>7440.48</v>
      </c>
      <c r="E94" s="79"/>
      <c r="F94" s="79"/>
      <c r="G94" s="6"/>
      <c r="H94" s="6">
        <v>1.07</v>
      </c>
      <c r="I94" s="41">
        <v>0</v>
      </c>
    </row>
    <row r="95" spans="1:9" s="7" customFormat="1" ht="25.5">
      <c r="A95" s="13" t="s">
        <v>123</v>
      </c>
      <c r="B95" s="80" t="s">
        <v>14</v>
      </c>
      <c r="C95" s="51"/>
      <c r="D95" s="63">
        <v>30845.33</v>
      </c>
      <c r="E95" s="79"/>
      <c r="F95" s="79"/>
      <c r="G95" s="6"/>
      <c r="H95" s="6">
        <v>1.07</v>
      </c>
      <c r="I95" s="41">
        <v>0</v>
      </c>
    </row>
    <row r="96" spans="1:9" s="7" customFormat="1" ht="25.5">
      <c r="A96" s="13" t="s">
        <v>118</v>
      </c>
      <c r="B96" s="80" t="s">
        <v>49</v>
      </c>
      <c r="C96" s="51"/>
      <c r="D96" s="63">
        <v>0</v>
      </c>
      <c r="E96" s="79"/>
      <c r="F96" s="79"/>
      <c r="G96" s="6"/>
      <c r="H96" s="6">
        <v>1.07</v>
      </c>
      <c r="I96" s="41">
        <v>0</v>
      </c>
    </row>
    <row r="97" spans="1:9" s="7" customFormat="1" ht="15">
      <c r="A97" s="76" t="s">
        <v>124</v>
      </c>
      <c r="B97" s="80" t="s">
        <v>50</v>
      </c>
      <c r="C97" s="51"/>
      <c r="D97" s="63">
        <v>0</v>
      </c>
      <c r="E97" s="79"/>
      <c r="F97" s="79"/>
      <c r="G97" s="6"/>
      <c r="H97" s="6">
        <v>1.07</v>
      </c>
      <c r="I97" s="41">
        <v>0.13</v>
      </c>
    </row>
    <row r="98" spans="1:9" s="7" customFormat="1" ht="21" customHeight="1">
      <c r="A98" s="13" t="s">
        <v>125</v>
      </c>
      <c r="B98" s="80" t="s">
        <v>14</v>
      </c>
      <c r="C98" s="50"/>
      <c r="D98" s="63">
        <v>0</v>
      </c>
      <c r="E98" s="79"/>
      <c r="F98" s="79"/>
      <c r="G98" s="6"/>
      <c r="H98" s="6">
        <v>1.07</v>
      </c>
      <c r="I98" s="41">
        <v>0.06</v>
      </c>
    </row>
    <row r="99" spans="1:9" s="7" customFormat="1" ht="30">
      <c r="A99" s="9" t="s">
        <v>38</v>
      </c>
      <c r="B99" s="8"/>
      <c r="C99" s="50" t="s">
        <v>152</v>
      </c>
      <c r="D99" s="136">
        <f>SUM(D100:D103)</f>
        <v>0</v>
      </c>
      <c r="E99" s="12">
        <v>0</v>
      </c>
      <c r="F99" s="12">
        <v>0</v>
      </c>
      <c r="G99" s="6">
        <v>6068.4</v>
      </c>
      <c r="H99" s="6">
        <v>1.07</v>
      </c>
      <c r="I99" s="41">
        <v>0.05</v>
      </c>
    </row>
    <row r="100" spans="1:9" s="7" customFormat="1" ht="15">
      <c r="A100" s="13" t="s">
        <v>126</v>
      </c>
      <c r="B100" s="8" t="s">
        <v>14</v>
      </c>
      <c r="C100" s="50"/>
      <c r="D100" s="63">
        <f>E100*G100</f>
        <v>0</v>
      </c>
      <c r="E100" s="79"/>
      <c r="F100" s="79"/>
      <c r="G100" s="6">
        <v>6068.4</v>
      </c>
      <c r="H100" s="6">
        <v>1.07</v>
      </c>
      <c r="I100" s="41">
        <v>0</v>
      </c>
    </row>
    <row r="101" spans="1:9" s="7" customFormat="1" ht="15">
      <c r="A101" s="76" t="s">
        <v>127</v>
      </c>
      <c r="B101" s="80" t="s">
        <v>50</v>
      </c>
      <c r="C101" s="50"/>
      <c r="D101" s="63">
        <v>0</v>
      </c>
      <c r="E101" s="79"/>
      <c r="F101" s="79"/>
      <c r="G101" s="6">
        <v>6068.4</v>
      </c>
      <c r="H101" s="6"/>
      <c r="I101" s="41"/>
    </row>
    <row r="102" spans="1:9" s="7" customFormat="1" ht="15">
      <c r="A102" s="13" t="s">
        <v>128</v>
      </c>
      <c r="B102" s="80" t="s">
        <v>49</v>
      </c>
      <c r="C102" s="50"/>
      <c r="D102" s="63">
        <v>0</v>
      </c>
      <c r="E102" s="79"/>
      <c r="F102" s="79"/>
      <c r="G102" s="6">
        <v>6068.4</v>
      </c>
      <c r="H102" s="6"/>
      <c r="I102" s="41"/>
    </row>
    <row r="103" spans="1:9" s="7" customFormat="1" ht="25.5">
      <c r="A103" s="13" t="s">
        <v>129</v>
      </c>
      <c r="B103" s="80" t="s">
        <v>50</v>
      </c>
      <c r="C103" s="50"/>
      <c r="D103" s="63">
        <v>0</v>
      </c>
      <c r="E103" s="79"/>
      <c r="F103" s="79"/>
      <c r="G103" s="6">
        <v>6068.4</v>
      </c>
      <c r="H103" s="6"/>
      <c r="I103" s="41"/>
    </row>
    <row r="104" spans="1:9" s="7" customFormat="1" ht="15">
      <c r="A104" s="9" t="s">
        <v>130</v>
      </c>
      <c r="B104" s="8"/>
      <c r="C104" s="50" t="s">
        <v>153</v>
      </c>
      <c r="D104" s="136">
        <f>SUM(D106:D110)</f>
        <v>22448.6</v>
      </c>
      <c r="E104" s="12">
        <f>D104/G104</f>
        <v>3.7</v>
      </c>
      <c r="F104" s="12">
        <f>E104/12</f>
        <v>0.31</v>
      </c>
      <c r="G104" s="6">
        <v>6068.4</v>
      </c>
      <c r="H104" s="6">
        <v>1.07</v>
      </c>
      <c r="I104" s="41">
        <v>0.22</v>
      </c>
    </row>
    <row r="105" spans="1:9" s="7" customFormat="1" ht="20.25" customHeight="1">
      <c r="A105" s="13" t="s">
        <v>35</v>
      </c>
      <c r="B105" s="8" t="s">
        <v>7</v>
      </c>
      <c r="C105" s="50"/>
      <c r="D105" s="63">
        <f>E105*G105</f>
        <v>0</v>
      </c>
      <c r="E105" s="79"/>
      <c r="F105" s="79"/>
      <c r="G105" s="6">
        <v>6068.4</v>
      </c>
      <c r="H105" s="6">
        <v>1.07</v>
      </c>
      <c r="I105" s="41">
        <v>0.01</v>
      </c>
    </row>
    <row r="106" spans="1:9" s="7" customFormat="1" ht="45" customHeight="1">
      <c r="A106" s="13" t="s">
        <v>131</v>
      </c>
      <c r="B106" s="8" t="s">
        <v>14</v>
      </c>
      <c r="C106" s="50"/>
      <c r="D106" s="63">
        <v>16522.04</v>
      </c>
      <c r="E106" s="79"/>
      <c r="F106" s="79"/>
      <c r="G106" s="6">
        <v>6068.4</v>
      </c>
      <c r="H106" s="6"/>
      <c r="I106" s="41"/>
    </row>
    <row r="107" spans="1:9" s="7" customFormat="1" ht="40.5" customHeight="1">
      <c r="A107" s="13" t="s">
        <v>132</v>
      </c>
      <c r="B107" s="8" t="s">
        <v>14</v>
      </c>
      <c r="C107" s="50"/>
      <c r="D107" s="63">
        <v>1093.4</v>
      </c>
      <c r="E107" s="79"/>
      <c r="F107" s="79"/>
      <c r="G107" s="6">
        <v>6068.4</v>
      </c>
      <c r="H107" s="6">
        <v>1.07</v>
      </c>
      <c r="I107" s="41">
        <v>0.15</v>
      </c>
    </row>
    <row r="108" spans="1:9" s="7" customFormat="1" ht="25.5">
      <c r="A108" s="13" t="s">
        <v>52</v>
      </c>
      <c r="B108" s="8" t="s">
        <v>10</v>
      </c>
      <c r="C108" s="50"/>
      <c r="D108" s="63">
        <v>0</v>
      </c>
      <c r="E108" s="79"/>
      <c r="F108" s="79"/>
      <c r="G108" s="6">
        <v>6068.4</v>
      </c>
      <c r="H108" s="6">
        <v>1.07</v>
      </c>
      <c r="I108" s="41">
        <v>0.01</v>
      </c>
    </row>
    <row r="109" spans="1:9" s="7" customFormat="1" ht="20.25" customHeight="1">
      <c r="A109" s="13" t="s">
        <v>40</v>
      </c>
      <c r="B109" s="80" t="s">
        <v>133</v>
      </c>
      <c r="C109" s="50"/>
      <c r="D109" s="63">
        <v>4833.16</v>
      </c>
      <c r="E109" s="79"/>
      <c r="F109" s="79"/>
      <c r="G109" s="6">
        <v>6068.4</v>
      </c>
      <c r="H109" s="6">
        <v>1.07</v>
      </c>
      <c r="I109" s="41">
        <v>0</v>
      </c>
    </row>
    <row r="110" spans="1:9" s="7" customFormat="1" ht="51">
      <c r="A110" s="13" t="s">
        <v>134</v>
      </c>
      <c r="B110" s="80" t="s">
        <v>72</v>
      </c>
      <c r="C110" s="50"/>
      <c r="D110" s="63">
        <f>E110*G110</f>
        <v>0</v>
      </c>
      <c r="E110" s="79"/>
      <c r="F110" s="79"/>
      <c r="G110" s="6">
        <v>6068.4</v>
      </c>
      <c r="H110" s="6">
        <v>1.07</v>
      </c>
      <c r="I110" s="41">
        <v>0</v>
      </c>
    </row>
    <row r="111" spans="1:9" s="7" customFormat="1" ht="15">
      <c r="A111" s="9" t="s">
        <v>39</v>
      </c>
      <c r="B111" s="8"/>
      <c r="C111" s="50" t="s">
        <v>154</v>
      </c>
      <c r="D111" s="136">
        <f>D112</f>
        <v>1311.87</v>
      </c>
      <c r="E111" s="12">
        <f>D111/G111</f>
        <v>0.22</v>
      </c>
      <c r="F111" s="12">
        <f>E111/12</f>
        <v>0.02</v>
      </c>
      <c r="G111" s="6">
        <v>6068.4</v>
      </c>
      <c r="H111" s="6">
        <v>1.07</v>
      </c>
      <c r="I111" s="41">
        <v>0.1</v>
      </c>
    </row>
    <row r="112" spans="1:9" s="7" customFormat="1" ht="15">
      <c r="A112" s="13" t="s">
        <v>36</v>
      </c>
      <c r="B112" s="8" t="s">
        <v>14</v>
      </c>
      <c r="C112" s="50"/>
      <c r="D112" s="63">
        <v>1311.87</v>
      </c>
      <c r="E112" s="79"/>
      <c r="F112" s="79"/>
      <c r="G112" s="6">
        <v>6068.4</v>
      </c>
      <c r="H112" s="6">
        <v>1.07</v>
      </c>
      <c r="I112" s="41">
        <v>0.01</v>
      </c>
    </row>
    <row r="113" spans="1:9" s="6" customFormat="1" ht="15">
      <c r="A113" s="9" t="s">
        <v>42</v>
      </c>
      <c r="B113" s="10"/>
      <c r="C113" s="50" t="s">
        <v>155</v>
      </c>
      <c r="D113" s="136">
        <f>D114+D115</f>
        <v>47880</v>
      </c>
      <c r="E113" s="12">
        <f>D113/G113</f>
        <v>7.89</v>
      </c>
      <c r="F113" s="12">
        <f>E113/12</f>
        <v>0.66</v>
      </c>
      <c r="G113" s="6">
        <v>6068.4</v>
      </c>
      <c r="H113" s="6">
        <v>1.07</v>
      </c>
      <c r="I113" s="41">
        <v>0.59</v>
      </c>
    </row>
    <row r="114" spans="1:9" s="7" customFormat="1" ht="38.25">
      <c r="A114" s="76" t="s">
        <v>135</v>
      </c>
      <c r="B114" s="80" t="s">
        <v>19</v>
      </c>
      <c r="C114" s="51"/>
      <c r="D114" s="63">
        <v>28080</v>
      </c>
      <c r="E114" s="79"/>
      <c r="F114" s="79"/>
      <c r="G114" s="6">
        <v>6068.4</v>
      </c>
      <c r="H114" s="6">
        <v>1.07</v>
      </c>
      <c r="I114" s="41">
        <v>0.02</v>
      </c>
    </row>
    <row r="115" spans="1:9" s="7" customFormat="1" ht="15">
      <c r="A115" s="76" t="s">
        <v>179</v>
      </c>
      <c r="B115" s="80" t="s">
        <v>72</v>
      </c>
      <c r="C115" s="50"/>
      <c r="D115" s="63">
        <v>19800</v>
      </c>
      <c r="E115" s="79"/>
      <c r="F115" s="79"/>
      <c r="G115" s="6">
        <v>6068.4</v>
      </c>
      <c r="H115" s="6">
        <v>1.07</v>
      </c>
      <c r="I115" s="41">
        <v>0.57</v>
      </c>
    </row>
    <row r="116" spans="1:9" s="6" customFormat="1" ht="15">
      <c r="A116" s="9" t="s">
        <v>41</v>
      </c>
      <c r="B116" s="10"/>
      <c r="C116" s="12" t="s">
        <v>156</v>
      </c>
      <c r="D116" s="136">
        <f>D117+D118</f>
        <v>4373.46</v>
      </c>
      <c r="E116" s="12">
        <f>D116/G116</f>
        <v>0.72</v>
      </c>
      <c r="F116" s="12">
        <f>E116/12</f>
        <v>0.06</v>
      </c>
      <c r="G116" s="6">
        <v>6068.4</v>
      </c>
      <c r="H116" s="6">
        <v>1.07</v>
      </c>
      <c r="I116" s="41">
        <v>0.04</v>
      </c>
    </row>
    <row r="117" spans="1:9" s="7" customFormat="1" ht="20.25" customHeight="1">
      <c r="A117" s="13" t="s">
        <v>73</v>
      </c>
      <c r="B117" s="8" t="s">
        <v>46</v>
      </c>
      <c r="C117" s="79"/>
      <c r="D117" s="63">
        <v>4373.46</v>
      </c>
      <c r="E117" s="79"/>
      <c r="F117" s="79"/>
      <c r="G117" s="6">
        <v>6068.4</v>
      </c>
      <c r="H117" s="6">
        <v>1.07</v>
      </c>
      <c r="I117" s="41">
        <v>0.04</v>
      </c>
    </row>
    <row r="118" spans="1:9" s="7" customFormat="1" ht="21" customHeight="1">
      <c r="A118" s="13" t="s">
        <v>58</v>
      </c>
      <c r="B118" s="8" t="s">
        <v>46</v>
      </c>
      <c r="C118" s="79"/>
      <c r="D118" s="63">
        <v>0</v>
      </c>
      <c r="E118" s="79"/>
      <c r="F118" s="79"/>
      <c r="G118" s="6">
        <v>6068.4</v>
      </c>
      <c r="H118" s="6">
        <v>1.07</v>
      </c>
      <c r="I118" s="41">
        <v>0</v>
      </c>
    </row>
    <row r="119" spans="1:9" s="6" customFormat="1" ht="112.5" customHeight="1">
      <c r="A119" s="9" t="s">
        <v>180</v>
      </c>
      <c r="B119" s="10" t="s">
        <v>10</v>
      </c>
      <c r="C119" s="12"/>
      <c r="D119" s="136">
        <v>50000</v>
      </c>
      <c r="E119" s="12">
        <f aca="true" t="shared" si="0" ref="E119:E124">D119/G119</f>
        <v>8.24</v>
      </c>
      <c r="F119" s="12">
        <f aca="true" t="shared" si="1" ref="F119:F124">E119/12</f>
        <v>0.69</v>
      </c>
      <c r="G119" s="6">
        <v>6068.4</v>
      </c>
      <c r="H119" s="6">
        <v>1.07</v>
      </c>
      <c r="I119" s="41">
        <v>0.3</v>
      </c>
    </row>
    <row r="120" spans="1:9" s="6" customFormat="1" ht="25.5">
      <c r="A120" s="9" t="s">
        <v>57</v>
      </c>
      <c r="B120" s="80" t="s">
        <v>178</v>
      </c>
      <c r="C120" s="12"/>
      <c r="D120" s="64">
        <v>34322</v>
      </c>
      <c r="E120" s="55">
        <f t="shared" si="0"/>
        <v>5.66</v>
      </c>
      <c r="F120" s="56">
        <f t="shared" si="1"/>
        <v>0.47</v>
      </c>
      <c r="G120" s="6">
        <v>6068.4</v>
      </c>
      <c r="I120" s="41"/>
    </row>
    <row r="121" spans="1:7" s="124" customFormat="1" ht="18.75">
      <c r="A121" s="129" t="s">
        <v>173</v>
      </c>
      <c r="B121" s="49" t="s">
        <v>7</v>
      </c>
      <c r="C121" s="81"/>
      <c r="D121" s="123">
        <f>41548.6+6254.02</f>
        <v>47802.62</v>
      </c>
      <c r="E121" s="81">
        <f t="shared" si="0"/>
        <v>7.88</v>
      </c>
      <c r="F121" s="81">
        <f t="shared" si="1"/>
        <v>0.66</v>
      </c>
      <c r="G121" s="6">
        <v>6068.4</v>
      </c>
    </row>
    <row r="122" spans="1:7" s="124" customFormat="1" ht="18.75">
      <c r="A122" s="129" t="s">
        <v>174</v>
      </c>
      <c r="B122" s="49" t="s">
        <v>7</v>
      </c>
      <c r="C122" s="81"/>
      <c r="D122" s="123">
        <f>(6254.02+13055.75+14196.15)</f>
        <v>33505.92</v>
      </c>
      <c r="E122" s="81">
        <f t="shared" si="0"/>
        <v>5.52</v>
      </c>
      <c r="F122" s="81">
        <f t="shared" si="1"/>
        <v>0.46</v>
      </c>
      <c r="G122" s="6">
        <v>6068.4</v>
      </c>
    </row>
    <row r="123" spans="1:7" s="124" customFormat="1" ht="18.75">
      <c r="A123" s="129" t="s">
        <v>175</v>
      </c>
      <c r="B123" s="49" t="s">
        <v>7</v>
      </c>
      <c r="C123" s="81"/>
      <c r="D123" s="123">
        <v>42267.07</v>
      </c>
      <c r="E123" s="81">
        <f t="shared" si="0"/>
        <v>6.97</v>
      </c>
      <c r="F123" s="81">
        <f t="shared" si="1"/>
        <v>0.58</v>
      </c>
      <c r="G123" s="6">
        <v>6068.4</v>
      </c>
    </row>
    <row r="124" spans="1:7" s="124" customFormat="1" ht="18.75">
      <c r="A124" s="129" t="s">
        <v>176</v>
      </c>
      <c r="B124" s="49" t="s">
        <v>7</v>
      </c>
      <c r="C124" s="12"/>
      <c r="D124" s="68">
        <v>54887.16</v>
      </c>
      <c r="E124" s="81">
        <f t="shared" si="0"/>
        <v>9.04</v>
      </c>
      <c r="F124" s="81">
        <f t="shared" si="1"/>
        <v>0.75</v>
      </c>
      <c r="G124" s="6">
        <v>6068.4</v>
      </c>
    </row>
    <row r="125" spans="1:9" s="6" customFormat="1" ht="21.75" customHeight="1" thickBot="1">
      <c r="A125" s="82" t="s">
        <v>68</v>
      </c>
      <c r="B125" s="62" t="s">
        <v>9</v>
      </c>
      <c r="C125" s="12"/>
      <c r="D125" s="83">
        <f>E125*G125</f>
        <v>148760.02</v>
      </c>
      <c r="E125" s="81">
        <f>12*F125</f>
        <v>24.72</v>
      </c>
      <c r="F125" s="84">
        <v>2.06</v>
      </c>
      <c r="G125" s="6">
        <f>6068.4-50.6</f>
        <v>6017.8</v>
      </c>
      <c r="I125" s="41"/>
    </row>
    <row r="126" spans="1:9" s="6" customFormat="1" ht="19.5" customHeight="1" thickBot="1">
      <c r="A126" s="36" t="s">
        <v>30</v>
      </c>
      <c r="B126" s="5"/>
      <c r="C126" s="28"/>
      <c r="D126" s="85">
        <f>D125+D120+D119+D116+D113+D111+D104+D99+D88+D72+D71+D70+D69+D58+D57+D56+D55+D54+D49+D43+D42+D41+D40+D39+D28+D14+D124+D123+D122+D121</f>
        <v>2150003.54</v>
      </c>
      <c r="E126" s="85">
        <f>E125+E120+E119+E116+E113+E111+E104+E99+E88+E72+E71+E70+E69+E58+E57+E56+E55+E54+E49+E43+E42+E41+E40+E39+E28+E14+E124+E123+E122+E121</f>
        <v>354.5</v>
      </c>
      <c r="F126" s="85">
        <f>F125+F120+F119+F116+F113+F111+F104+F99+F88+F72+F71+F70+F69+F58+F57+F56+F55+F54+F49+F43+F42+F41+F40+F39+F28+F14+F124+F123+F122+F121</f>
        <v>29.54</v>
      </c>
      <c r="G126" s="6">
        <v>6068.4</v>
      </c>
      <c r="I126" s="41"/>
    </row>
    <row r="127" spans="1:9" s="14" customFormat="1" ht="19.5" thickBot="1">
      <c r="A127" s="19"/>
      <c r="B127" s="20"/>
      <c r="C127" s="21"/>
      <c r="D127" s="86"/>
      <c r="E127" s="21"/>
      <c r="F127" s="21"/>
      <c r="I127" s="46"/>
    </row>
    <row r="128" spans="1:9" s="92" customFormat="1" ht="38.25" thickBot="1">
      <c r="A128" s="38" t="s">
        <v>167</v>
      </c>
      <c r="B128" s="88"/>
      <c r="C128" s="89"/>
      <c r="D128" s="90">
        <f>SUM(D129:D138)</f>
        <v>1719250.02</v>
      </c>
      <c r="E128" s="90">
        <f>SUM(E129:E138)</f>
        <v>283.08</v>
      </c>
      <c r="F128" s="91">
        <f>SUM(F129:F138)</f>
        <v>23.61</v>
      </c>
      <c r="G128" s="92">
        <v>6068.4</v>
      </c>
      <c r="I128" s="93"/>
    </row>
    <row r="129" spans="1:9" s="99" customFormat="1" ht="15">
      <c r="A129" s="37" t="s">
        <v>160</v>
      </c>
      <c r="B129" s="94"/>
      <c r="C129" s="95"/>
      <c r="D129" s="96">
        <v>313191.96</v>
      </c>
      <c r="E129" s="97">
        <f aca="true" t="shared" si="2" ref="E129:E138">D129/G129</f>
        <v>51.61</v>
      </c>
      <c r="F129" s="98">
        <f aca="true" t="shared" si="3" ref="F129:F138">E129/12</f>
        <v>4.3</v>
      </c>
      <c r="G129" s="6">
        <v>6068.4</v>
      </c>
      <c r="I129" s="100"/>
    </row>
    <row r="130" spans="1:9" s="99" customFormat="1" ht="15">
      <c r="A130" s="13" t="s">
        <v>161</v>
      </c>
      <c r="B130" s="80"/>
      <c r="C130" s="97"/>
      <c r="D130" s="101">
        <v>272137.87</v>
      </c>
      <c r="E130" s="97">
        <f t="shared" si="2"/>
        <v>44.85</v>
      </c>
      <c r="F130" s="98">
        <f t="shared" si="3"/>
        <v>3.74</v>
      </c>
      <c r="G130" s="6">
        <v>6068.4</v>
      </c>
      <c r="I130" s="100"/>
    </row>
    <row r="131" spans="1:9" s="99" customFormat="1" ht="15">
      <c r="A131" s="13" t="s">
        <v>162</v>
      </c>
      <c r="B131" s="80"/>
      <c r="C131" s="97"/>
      <c r="D131" s="101">
        <v>38643.74</v>
      </c>
      <c r="E131" s="97">
        <f t="shared" si="2"/>
        <v>6.37</v>
      </c>
      <c r="F131" s="98">
        <f t="shared" si="3"/>
        <v>0.53</v>
      </c>
      <c r="G131" s="6">
        <v>6068.4</v>
      </c>
      <c r="I131" s="100"/>
    </row>
    <row r="132" spans="1:9" s="99" customFormat="1" ht="15">
      <c r="A132" s="13" t="s">
        <v>163</v>
      </c>
      <c r="B132" s="80"/>
      <c r="C132" s="97"/>
      <c r="D132" s="101">
        <v>2620.58</v>
      </c>
      <c r="E132" s="97">
        <f t="shared" si="2"/>
        <v>0.43</v>
      </c>
      <c r="F132" s="98">
        <f t="shared" si="3"/>
        <v>0.04</v>
      </c>
      <c r="G132" s="6">
        <v>6068.4</v>
      </c>
      <c r="I132" s="100"/>
    </row>
    <row r="133" spans="1:9" s="99" customFormat="1" ht="15">
      <c r="A133" s="13" t="s">
        <v>168</v>
      </c>
      <c r="B133" s="80"/>
      <c r="C133" s="97"/>
      <c r="D133" s="101">
        <v>45356.26</v>
      </c>
      <c r="E133" s="97">
        <f t="shared" si="2"/>
        <v>7.47</v>
      </c>
      <c r="F133" s="98">
        <f t="shared" si="3"/>
        <v>0.62</v>
      </c>
      <c r="G133" s="6">
        <v>6068.4</v>
      </c>
      <c r="I133" s="100"/>
    </row>
    <row r="134" spans="1:9" s="99" customFormat="1" ht="15">
      <c r="A134" s="13" t="s">
        <v>169</v>
      </c>
      <c r="B134" s="80"/>
      <c r="C134" s="97"/>
      <c r="D134" s="101">
        <v>66739.08</v>
      </c>
      <c r="E134" s="97">
        <f t="shared" si="2"/>
        <v>11</v>
      </c>
      <c r="F134" s="98">
        <f t="shared" si="3"/>
        <v>0.92</v>
      </c>
      <c r="G134" s="6">
        <v>6068.4</v>
      </c>
      <c r="I134" s="100"/>
    </row>
    <row r="135" spans="1:9" s="99" customFormat="1" ht="15">
      <c r="A135" s="13" t="s">
        <v>164</v>
      </c>
      <c r="B135" s="80"/>
      <c r="C135" s="97"/>
      <c r="D135" s="101">
        <v>12696.46</v>
      </c>
      <c r="E135" s="97">
        <f t="shared" si="2"/>
        <v>2.09</v>
      </c>
      <c r="F135" s="98">
        <f>E135/12+0.01</f>
        <v>0.18</v>
      </c>
      <c r="G135" s="6">
        <v>6068.4</v>
      </c>
      <c r="I135" s="100"/>
    </row>
    <row r="136" spans="1:9" s="99" customFormat="1" ht="15">
      <c r="A136" s="87" t="s">
        <v>136</v>
      </c>
      <c r="B136" s="102"/>
      <c r="C136" s="103"/>
      <c r="D136" s="131">
        <v>23976.07</v>
      </c>
      <c r="E136" s="97">
        <f t="shared" si="2"/>
        <v>3.71</v>
      </c>
      <c r="F136" s="98">
        <f t="shared" si="3"/>
        <v>0.31</v>
      </c>
      <c r="G136" s="6">
        <v>6456.2</v>
      </c>
      <c r="I136" s="100"/>
    </row>
    <row r="137" spans="1:10" s="104" customFormat="1" ht="15">
      <c r="A137" s="87" t="s">
        <v>165</v>
      </c>
      <c r="B137" s="102"/>
      <c r="C137" s="103"/>
      <c r="D137" s="131">
        <v>101618</v>
      </c>
      <c r="E137" s="97">
        <f t="shared" si="2"/>
        <v>16.75</v>
      </c>
      <c r="F137" s="98">
        <f t="shared" si="3"/>
        <v>1.4</v>
      </c>
      <c r="G137" s="6">
        <v>6068.4</v>
      </c>
      <c r="I137" s="105"/>
      <c r="J137" s="99"/>
    </row>
    <row r="138" spans="1:10" s="104" customFormat="1" ht="15.75" thickBot="1">
      <c r="A138" s="114" t="s">
        <v>166</v>
      </c>
      <c r="B138" s="115"/>
      <c r="C138" s="116"/>
      <c r="D138" s="132">
        <v>842270</v>
      </c>
      <c r="E138" s="116">
        <f t="shared" si="2"/>
        <v>138.8</v>
      </c>
      <c r="F138" s="117">
        <f t="shared" si="3"/>
        <v>11.57</v>
      </c>
      <c r="G138" s="6">
        <v>6068.4</v>
      </c>
      <c r="I138" s="105"/>
      <c r="J138" s="99"/>
    </row>
    <row r="139" spans="1:9" s="57" customFormat="1" ht="15.75" thickBot="1">
      <c r="A139" s="59"/>
      <c r="C139" s="58"/>
      <c r="D139" s="113"/>
      <c r="E139" s="58"/>
      <c r="F139" s="58"/>
      <c r="G139" s="47"/>
      <c r="I139" s="58"/>
    </row>
    <row r="140" spans="1:9" s="110" customFormat="1" ht="20.25" thickBot="1">
      <c r="A140" s="106" t="s">
        <v>66</v>
      </c>
      <c r="B140" s="107"/>
      <c r="C140" s="108"/>
      <c r="D140" s="109">
        <f>D126+D128</f>
        <v>3869253.56</v>
      </c>
      <c r="E140" s="109">
        <f>E126+E128</f>
        <v>637.58</v>
      </c>
      <c r="F140" s="112">
        <f>F126+F128</f>
        <v>53.15</v>
      </c>
      <c r="I140" s="111"/>
    </row>
    <row r="141" spans="1:9" s="14" customFormat="1" ht="18.75">
      <c r="A141" s="19"/>
      <c r="B141" s="20"/>
      <c r="C141" s="21"/>
      <c r="D141" s="21"/>
      <c r="E141" s="21"/>
      <c r="F141" s="22"/>
      <c r="I141" s="46"/>
    </row>
    <row r="142" spans="1:9" s="14" customFormat="1" ht="18.75">
      <c r="A142" s="19"/>
      <c r="B142" s="20"/>
      <c r="C142" s="21"/>
      <c r="D142" s="21"/>
      <c r="E142" s="21"/>
      <c r="F142" s="22"/>
      <c r="I142" s="46"/>
    </row>
    <row r="143" spans="1:9" s="15" customFormat="1" ht="19.5">
      <c r="A143" s="23"/>
      <c r="B143" s="24"/>
      <c r="C143" s="25"/>
      <c r="D143" s="25"/>
      <c r="E143" s="25"/>
      <c r="F143" s="26"/>
      <c r="I143" s="44"/>
    </row>
    <row r="144" spans="1:9" s="17" customFormat="1" ht="14.25">
      <c r="A144" s="147" t="s">
        <v>26</v>
      </c>
      <c r="B144" s="147"/>
      <c r="C144" s="147"/>
      <c r="D144" s="147"/>
      <c r="I144" s="45"/>
    </row>
    <row r="145" spans="6:9" s="17" customFormat="1" ht="12.75">
      <c r="F145" s="18"/>
      <c r="I145" s="45"/>
    </row>
    <row r="146" spans="1:9" s="17" customFormat="1" ht="12.75">
      <c r="A146" s="16" t="s">
        <v>27</v>
      </c>
      <c r="F146" s="18"/>
      <c r="I146" s="45"/>
    </row>
    <row r="147" spans="6:9" s="17" customFormat="1" ht="12.75">
      <c r="F147" s="18"/>
      <c r="I147" s="45"/>
    </row>
    <row r="148" spans="6:9" s="17" customFormat="1" ht="12.75">
      <c r="F148" s="18"/>
      <c r="I148" s="45"/>
    </row>
    <row r="149" spans="6:9" s="17" customFormat="1" ht="12.75">
      <c r="F149" s="18"/>
      <c r="I149" s="45"/>
    </row>
    <row r="150" spans="6:9" s="17" customFormat="1" ht="12.75">
      <c r="F150" s="18"/>
      <c r="I150" s="45"/>
    </row>
    <row r="151" spans="6:9" s="17" customFormat="1" ht="12.75">
      <c r="F151" s="18"/>
      <c r="I151" s="45"/>
    </row>
    <row r="152" spans="6:9" s="17" customFormat="1" ht="12.75">
      <c r="F152" s="18"/>
      <c r="I152" s="45"/>
    </row>
    <row r="153" spans="6:9" s="17" customFormat="1" ht="12.75">
      <c r="F153" s="18"/>
      <c r="I153" s="45"/>
    </row>
    <row r="154" spans="6:9" s="17" customFormat="1" ht="12.75">
      <c r="F154" s="18"/>
      <c r="I154" s="45"/>
    </row>
    <row r="155" spans="6:9" s="17" customFormat="1" ht="12.75">
      <c r="F155" s="18"/>
      <c r="I155" s="45"/>
    </row>
    <row r="156" spans="6:9" s="17" customFormat="1" ht="12.75">
      <c r="F156" s="18"/>
      <c r="I156" s="45"/>
    </row>
    <row r="157" spans="6:9" s="17" customFormat="1" ht="12.75">
      <c r="F157" s="18"/>
      <c r="I157" s="45"/>
    </row>
    <row r="158" spans="6:9" s="17" customFormat="1" ht="12.75">
      <c r="F158" s="18"/>
      <c r="I158" s="45"/>
    </row>
    <row r="159" spans="6:9" s="17" customFormat="1" ht="12.75">
      <c r="F159" s="18"/>
      <c r="I159" s="45"/>
    </row>
    <row r="160" spans="6:9" s="17" customFormat="1" ht="12.75">
      <c r="F160" s="18"/>
      <c r="I160" s="45"/>
    </row>
    <row r="161" spans="6:9" s="17" customFormat="1" ht="12.75">
      <c r="F161" s="18"/>
      <c r="I161" s="45"/>
    </row>
    <row r="162" spans="6:9" s="17" customFormat="1" ht="12.75">
      <c r="F162" s="18"/>
      <c r="I162" s="45"/>
    </row>
    <row r="163" spans="6:9" s="17" customFormat="1" ht="12.75">
      <c r="F163" s="18"/>
      <c r="I163" s="4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44:D144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7"/>
  <sheetViews>
    <sheetView zoomScale="90" zoomScaleNormal="90" zoomScalePageLayoutView="0" workbookViewId="0" topLeftCell="A1">
      <selection activeCell="B142" sqref="B14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7" customWidth="1"/>
    <col min="7" max="7" width="15.375" style="1" customWidth="1"/>
    <col min="8" max="8" width="15.375" style="1" hidden="1" customWidth="1"/>
    <col min="9" max="9" width="15.375" style="39" hidden="1" customWidth="1"/>
    <col min="10" max="12" width="15.375" style="1" customWidth="1"/>
    <col min="13" max="16384" width="9.125" style="1" customWidth="1"/>
  </cols>
  <sheetData>
    <row r="1" spans="1:6" ht="16.5" customHeight="1">
      <c r="A1" s="148" t="s">
        <v>157</v>
      </c>
      <c r="B1" s="149"/>
      <c r="C1" s="149"/>
      <c r="D1" s="149"/>
      <c r="E1" s="149"/>
      <c r="F1" s="149"/>
    </row>
    <row r="2" spans="2:6" ht="12.75" customHeight="1">
      <c r="B2" s="150" t="s">
        <v>158</v>
      </c>
      <c r="C2" s="150"/>
      <c r="D2" s="150"/>
      <c r="E2" s="149"/>
      <c r="F2" s="149"/>
    </row>
    <row r="3" spans="1:6" ht="21" customHeight="1">
      <c r="A3" s="65" t="s">
        <v>181</v>
      </c>
      <c r="B3" s="150" t="s">
        <v>0</v>
      </c>
      <c r="C3" s="150"/>
      <c r="D3" s="150"/>
      <c r="E3" s="149"/>
      <c r="F3" s="149"/>
    </row>
    <row r="4" spans="2:6" ht="14.25" customHeight="1">
      <c r="B4" s="150" t="s">
        <v>159</v>
      </c>
      <c r="C4" s="150"/>
      <c r="D4" s="150"/>
      <c r="E4" s="149"/>
      <c r="F4" s="149"/>
    </row>
    <row r="5" spans="1:9" ht="39.75" customHeight="1">
      <c r="A5" s="151"/>
      <c r="B5" s="152"/>
      <c r="C5" s="152"/>
      <c r="D5" s="152"/>
      <c r="E5" s="152"/>
      <c r="F5" s="152"/>
      <c r="I5" s="1"/>
    </row>
    <row r="6" spans="1:9" ht="24" customHeight="1">
      <c r="A6" s="153" t="s">
        <v>182</v>
      </c>
      <c r="B6" s="153"/>
      <c r="C6" s="153"/>
      <c r="D6" s="153"/>
      <c r="E6" s="153"/>
      <c r="F6" s="153"/>
      <c r="I6" s="1"/>
    </row>
    <row r="7" spans="1:9" s="2" customFormat="1" ht="33" customHeight="1">
      <c r="A7" s="137" t="s">
        <v>1</v>
      </c>
      <c r="B7" s="137"/>
      <c r="C7" s="137"/>
      <c r="D7" s="137"/>
      <c r="E7" s="137"/>
      <c r="F7" s="137"/>
      <c r="I7" s="40"/>
    </row>
    <row r="8" spans="1:6" s="3" customFormat="1" ht="18.75" customHeight="1">
      <c r="A8" s="137" t="s">
        <v>177</v>
      </c>
      <c r="B8" s="137"/>
      <c r="C8" s="137"/>
      <c r="D8" s="137"/>
      <c r="E8" s="138"/>
      <c r="F8" s="138"/>
    </row>
    <row r="9" spans="1:6" s="4" customFormat="1" ht="17.25" customHeight="1">
      <c r="A9" s="139" t="s">
        <v>28</v>
      </c>
      <c r="B9" s="139"/>
      <c r="C9" s="139"/>
      <c r="D9" s="139"/>
      <c r="E9" s="140"/>
      <c r="F9" s="140"/>
    </row>
    <row r="10" spans="1:6" s="3" customFormat="1" ht="30" customHeight="1" thickBot="1">
      <c r="A10" s="141" t="s">
        <v>65</v>
      </c>
      <c r="B10" s="141"/>
      <c r="C10" s="141"/>
      <c r="D10" s="141"/>
      <c r="E10" s="142"/>
      <c r="F10" s="142"/>
    </row>
    <row r="11" spans="1:9" s="6" customFormat="1" ht="139.5" customHeight="1">
      <c r="A11" s="30" t="s">
        <v>2</v>
      </c>
      <c r="B11" s="31" t="s">
        <v>3</v>
      </c>
      <c r="C11" s="32" t="s">
        <v>139</v>
      </c>
      <c r="D11" s="32" t="s">
        <v>31</v>
      </c>
      <c r="E11" s="32" t="s">
        <v>4</v>
      </c>
      <c r="F11" s="66" t="s">
        <v>5</v>
      </c>
      <c r="I11" s="41"/>
    </row>
    <row r="12" spans="1:9" s="7" customFormat="1" ht="12.75">
      <c r="A12" s="34">
        <v>1</v>
      </c>
      <c r="B12" s="8">
        <v>2</v>
      </c>
      <c r="C12" s="8">
        <v>3</v>
      </c>
      <c r="D12" s="8"/>
      <c r="E12" s="8">
        <v>3</v>
      </c>
      <c r="F12" s="35">
        <v>4</v>
      </c>
      <c r="I12" s="42"/>
    </row>
    <row r="13" spans="1:9" s="7" customFormat="1" ht="49.5" customHeight="1">
      <c r="A13" s="143" t="s">
        <v>6</v>
      </c>
      <c r="B13" s="144"/>
      <c r="C13" s="144"/>
      <c r="D13" s="144"/>
      <c r="E13" s="145"/>
      <c r="F13" s="146"/>
      <c r="I13" s="42"/>
    </row>
    <row r="14" spans="1:9" s="6" customFormat="1" ht="18.75" customHeight="1">
      <c r="A14" s="67" t="s">
        <v>74</v>
      </c>
      <c r="B14" s="10" t="s">
        <v>7</v>
      </c>
      <c r="C14" s="50" t="s">
        <v>145</v>
      </c>
      <c r="D14" s="68">
        <f>E14*G14</f>
        <v>262883.09</v>
      </c>
      <c r="E14" s="12">
        <f>F14*12</f>
        <v>43.32</v>
      </c>
      <c r="F14" s="50">
        <f>F25+F27</f>
        <v>3.61</v>
      </c>
      <c r="G14" s="6">
        <v>6068.4</v>
      </c>
      <c r="H14" s="6">
        <v>1.07</v>
      </c>
      <c r="I14" s="41">
        <v>2.24</v>
      </c>
    </row>
    <row r="15" spans="1:9" s="29" customFormat="1" ht="29.25" customHeight="1">
      <c r="A15" s="69" t="s">
        <v>59</v>
      </c>
      <c r="B15" s="70" t="s">
        <v>60</v>
      </c>
      <c r="C15" s="54"/>
      <c r="D15" s="71"/>
      <c r="E15" s="33"/>
      <c r="F15" s="33"/>
      <c r="I15" s="43"/>
    </row>
    <row r="16" spans="1:9" s="29" customFormat="1" ht="14.25" customHeight="1">
      <c r="A16" s="69" t="s">
        <v>61</v>
      </c>
      <c r="B16" s="70" t="s">
        <v>60</v>
      </c>
      <c r="C16" s="54"/>
      <c r="D16" s="71"/>
      <c r="E16" s="33"/>
      <c r="F16" s="33"/>
      <c r="I16" s="43"/>
    </row>
    <row r="17" spans="1:9" s="29" customFormat="1" ht="102">
      <c r="A17" s="69" t="s">
        <v>76</v>
      </c>
      <c r="B17" s="70" t="s">
        <v>19</v>
      </c>
      <c r="C17" s="54"/>
      <c r="D17" s="71"/>
      <c r="E17" s="33"/>
      <c r="F17" s="33"/>
      <c r="I17" s="43"/>
    </row>
    <row r="18" spans="1:8" s="47" customFormat="1" ht="15">
      <c r="A18" s="60" t="s">
        <v>77</v>
      </c>
      <c r="B18" s="61" t="s">
        <v>60</v>
      </c>
      <c r="C18" s="54"/>
      <c r="D18" s="125"/>
      <c r="E18" s="126"/>
      <c r="F18" s="126"/>
      <c r="H18" s="48"/>
    </row>
    <row r="19" spans="1:8" s="47" customFormat="1" ht="15">
      <c r="A19" s="60" t="s">
        <v>78</v>
      </c>
      <c r="B19" s="61" t="s">
        <v>60</v>
      </c>
      <c r="C19" s="54"/>
      <c r="D19" s="127"/>
      <c r="E19" s="128"/>
      <c r="F19" s="128"/>
      <c r="H19" s="48"/>
    </row>
    <row r="20" spans="1:8" s="6" customFormat="1" ht="25.5">
      <c r="A20" s="69" t="s">
        <v>79</v>
      </c>
      <c r="B20" s="70" t="s">
        <v>10</v>
      </c>
      <c r="C20" s="54"/>
      <c r="D20" s="121"/>
      <c r="E20" s="120"/>
      <c r="F20" s="120"/>
      <c r="H20" s="41"/>
    </row>
    <row r="21" spans="1:6" s="6" customFormat="1" ht="18.75">
      <c r="A21" s="69" t="s">
        <v>80</v>
      </c>
      <c r="B21" s="70" t="s">
        <v>12</v>
      </c>
      <c r="C21" s="54"/>
      <c r="D21" s="121"/>
      <c r="E21" s="120"/>
      <c r="F21" s="122"/>
    </row>
    <row r="22" spans="1:6" s="6" customFormat="1" ht="18.75">
      <c r="A22" s="69" t="s">
        <v>170</v>
      </c>
      <c r="B22" s="70" t="s">
        <v>60</v>
      </c>
      <c r="C22" s="54"/>
      <c r="D22" s="121"/>
      <c r="E22" s="120"/>
      <c r="F22" s="122"/>
    </row>
    <row r="23" spans="1:8" s="6" customFormat="1" ht="15">
      <c r="A23" s="69" t="s">
        <v>172</v>
      </c>
      <c r="B23" s="70" t="s">
        <v>60</v>
      </c>
      <c r="C23" s="54"/>
      <c r="D23" s="121"/>
      <c r="E23" s="120"/>
      <c r="F23" s="120"/>
      <c r="H23" s="41"/>
    </row>
    <row r="24" spans="1:8" s="6" customFormat="1" ht="15">
      <c r="A24" s="69" t="s">
        <v>81</v>
      </c>
      <c r="B24" s="70" t="s">
        <v>14</v>
      </c>
      <c r="C24" s="54"/>
      <c r="D24" s="121"/>
      <c r="E24" s="120"/>
      <c r="F24" s="120"/>
      <c r="H24" s="41"/>
    </row>
    <row r="25" spans="1:9" s="29" customFormat="1" ht="15">
      <c r="A25" s="72" t="s">
        <v>69</v>
      </c>
      <c r="B25" s="71"/>
      <c r="C25" s="54"/>
      <c r="D25" s="71"/>
      <c r="E25" s="33"/>
      <c r="F25" s="12">
        <v>3.61</v>
      </c>
      <c r="I25" s="43"/>
    </row>
    <row r="26" spans="1:9" s="29" customFormat="1" ht="12.75">
      <c r="A26" s="73" t="s">
        <v>70</v>
      </c>
      <c r="B26" s="71" t="s">
        <v>60</v>
      </c>
      <c r="C26" s="54"/>
      <c r="D26" s="71"/>
      <c r="E26" s="33"/>
      <c r="F26" s="33">
        <v>0</v>
      </c>
      <c r="I26" s="43"/>
    </row>
    <row r="27" spans="1:9" s="29" customFormat="1" ht="15">
      <c r="A27" s="72" t="s">
        <v>69</v>
      </c>
      <c r="B27" s="71"/>
      <c r="C27" s="50"/>
      <c r="D27" s="71"/>
      <c r="E27" s="33"/>
      <c r="F27" s="12">
        <f>F26</f>
        <v>0</v>
      </c>
      <c r="I27" s="43"/>
    </row>
    <row r="28" spans="1:9" s="6" customFormat="1" ht="30">
      <c r="A28" s="67" t="s">
        <v>8</v>
      </c>
      <c r="B28" s="74" t="s">
        <v>9</v>
      </c>
      <c r="C28" s="50" t="s">
        <v>146</v>
      </c>
      <c r="D28" s="68">
        <f>E28*G28</f>
        <v>171128.88</v>
      </c>
      <c r="E28" s="12">
        <f>F28*12</f>
        <v>28.2</v>
      </c>
      <c r="F28" s="50">
        <v>2.35</v>
      </c>
      <c r="G28" s="6">
        <v>6068.4</v>
      </c>
      <c r="H28" s="6">
        <v>1.07</v>
      </c>
      <c r="I28" s="41">
        <v>1.55</v>
      </c>
    </row>
    <row r="29" spans="1:9" s="6" customFormat="1" ht="15">
      <c r="A29" s="69" t="s">
        <v>82</v>
      </c>
      <c r="B29" s="70" t="s">
        <v>9</v>
      </c>
      <c r="C29" s="50"/>
      <c r="D29" s="68"/>
      <c r="E29" s="12"/>
      <c r="F29" s="50"/>
      <c r="I29" s="41"/>
    </row>
    <row r="30" spans="1:9" s="6" customFormat="1" ht="15">
      <c r="A30" s="69" t="s">
        <v>83</v>
      </c>
      <c r="B30" s="70" t="s">
        <v>84</v>
      </c>
      <c r="C30" s="50"/>
      <c r="D30" s="68"/>
      <c r="E30" s="12"/>
      <c r="F30" s="50"/>
      <c r="I30" s="41"/>
    </row>
    <row r="31" spans="1:9" s="6" customFormat="1" ht="15">
      <c r="A31" s="69" t="s">
        <v>85</v>
      </c>
      <c r="B31" s="70" t="s">
        <v>86</v>
      </c>
      <c r="C31" s="50"/>
      <c r="D31" s="68"/>
      <c r="E31" s="12"/>
      <c r="F31" s="50"/>
      <c r="I31" s="41"/>
    </row>
    <row r="32" spans="1:9" s="6" customFormat="1" ht="15">
      <c r="A32" s="69" t="s">
        <v>53</v>
      </c>
      <c r="B32" s="70" t="s">
        <v>9</v>
      </c>
      <c r="C32" s="50"/>
      <c r="D32" s="68"/>
      <c r="E32" s="12"/>
      <c r="F32" s="50"/>
      <c r="I32" s="41"/>
    </row>
    <row r="33" spans="1:9" s="6" customFormat="1" ht="25.5">
      <c r="A33" s="69" t="s">
        <v>54</v>
      </c>
      <c r="B33" s="70" t="s">
        <v>10</v>
      </c>
      <c r="C33" s="50"/>
      <c r="D33" s="68"/>
      <c r="E33" s="12"/>
      <c r="F33" s="50"/>
      <c r="I33" s="41"/>
    </row>
    <row r="34" spans="1:9" s="6" customFormat="1" ht="15">
      <c r="A34" s="69" t="s">
        <v>62</v>
      </c>
      <c r="B34" s="70" t="s">
        <v>9</v>
      </c>
      <c r="C34" s="50"/>
      <c r="D34" s="68"/>
      <c r="E34" s="12"/>
      <c r="F34" s="50"/>
      <c r="I34" s="41"/>
    </row>
    <row r="35" spans="1:9" s="6" customFormat="1" ht="15">
      <c r="A35" s="69" t="s">
        <v>63</v>
      </c>
      <c r="B35" s="70" t="s">
        <v>9</v>
      </c>
      <c r="C35" s="50"/>
      <c r="D35" s="68"/>
      <c r="E35" s="12"/>
      <c r="F35" s="50"/>
      <c r="I35" s="41"/>
    </row>
    <row r="36" spans="1:9" s="6" customFormat="1" ht="25.5">
      <c r="A36" s="69" t="s">
        <v>64</v>
      </c>
      <c r="B36" s="70" t="s">
        <v>55</v>
      </c>
      <c r="C36" s="50"/>
      <c r="D36" s="68"/>
      <c r="E36" s="12"/>
      <c r="F36" s="50"/>
      <c r="I36" s="41"/>
    </row>
    <row r="37" spans="1:9" s="6" customFormat="1" ht="25.5">
      <c r="A37" s="69" t="s">
        <v>87</v>
      </c>
      <c r="B37" s="70" t="s">
        <v>10</v>
      </c>
      <c r="C37" s="50"/>
      <c r="D37" s="68"/>
      <c r="E37" s="12"/>
      <c r="F37" s="50"/>
      <c r="I37" s="41"/>
    </row>
    <row r="38" spans="1:9" s="6" customFormat="1" ht="25.5">
      <c r="A38" s="69" t="s">
        <v>88</v>
      </c>
      <c r="B38" s="70" t="s">
        <v>9</v>
      </c>
      <c r="C38" s="50"/>
      <c r="D38" s="68"/>
      <c r="E38" s="12"/>
      <c r="F38" s="50"/>
      <c r="I38" s="41"/>
    </row>
    <row r="39" spans="1:9" s="11" customFormat="1" ht="21.75" customHeight="1">
      <c r="A39" s="9" t="s">
        <v>11</v>
      </c>
      <c r="B39" s="10" t="s">
        <v>12</v>
      </c>
      <c r="C39" s="50" t="s">
        <v>145</v>
      </c>
      <c r="D39" s="68">
        <f>E39*G39</f>
        <v>65538.72</v>
      </c>
      <c r="E39" s="12">
        <f>F39*12</f>
        <v>10.8</v>
      </c>
      <c r="F39" s="50">
        <v>0.9</v>
      </c>
      <c r="G39" s="6">
        <v>6068.4</v>
      </c>
      <c r="H39" s="6">
        <v>1.07</v>
      </c>
      <c r="I39" s="41">
        <v>0.6</v>
      </c>
    </row>
    <row r="40" spans="1:9" s="6" customFormat="1" ht="18" customHeight="1">
      <c r="A40" s="9" t="s">
        <v>89</v>
      </c>
      <c r="B40" s="10" t="s">
        <v>13</v>
      </c>
      <c r="C40" s="12" t="s">
        <v>145</v>
      </c>
      <c r="D40" s="68">
        <f>E40*G40</f>
        <v>213364.94</v>
      </c>
      <c r="E40" s="12">
        <f>F40*12</f>
        <v>35.16</v>
      </c>
      <c r="F40" s="50">
        <v>2.93</v>
      </c>
      <c r="G40" s="6">
        <v>6068.4</v>
      </c>
      <c r="H40" s="6">
        <v>1.07</v>
      </c>
      <c r="I40" s="41">
        <v>1.94</v>
      </c>
    </row>
    <row r="41" spans="1:9" s="6" customFormat="1" ht="15">
      <c r="A41" s="9" t="s">
        <v>90</v>
      </c>
      <c r="B41" s="10" t="s">
        <v>9</v>
      </c>
      <c r="C41" s="12" t="s">
        <v>142</v>
      </c>
      <c r="D41" s="68">
        <f>E41*G41</f>
        <v>137631.31</v>
      </c>
      <c r="E41" s="12">
        <f>F41*12</f>
        <v>22.68</v>
      </c>
      <c r="F41" s="50">
        <v>1.89</v>
      </c>
      <c r="G41" s="6">
        <v>6068.4</v>
      </c>
      <c r="H41" s="6">
        <v>1.07</v>
      </c>
      <c r="I41" s="41">
        <v>1.25</v>
      </c>
    </row>
    <row r="42" spans="1:9" s="6" customFormat="1" ht="60">
      <c r="A42" s="9" t="s">
        <v>91</v>
      </c>
      <c r="B42" s="10" t="s">
        <v>14</v>
      </c>
      <c r="C42" s="12" t="s">
        <v>142</v>
      </c>
      <c r="D42" s="68">
        <f>3407.5*3*1.105*1.1*1.086</f>
        <v>13494.04</v>
      </c>
      <c r="E42" s="12">
        <f>D42/G42</f>
        <v>2.22</v>
      </c>
      <c r="F42" s="50">
        <f>E42/12</f>
        <v>0.19</v>
      </c>
      <c r="G42" s="6">
        <v>6068.4</v>
      </c>
      <c r="I42" s="41"/>
    </row>
    <row r="43" spans="1:9" s="6" customFormat="1" ht="15">
      <c r="A43" s="9" t="s">
        <v>92</v>
      </c>
      <c r="B43" s="10" t="s">
        <v>9</v>
      </c>
      <c r="C43" s="50" t="s">
        <v>147</v>
      </c>
      <c r="D43" s="68">
        <f>E43*G43</f>
        <v>158749.34</v>
      </c>
      <c r="E43" s="12">
        <f>F43*12</f>
        <v>26.16</v>
      </c>
      <c r="F43" s="50">
        <v>2.18</v>
      </c>
      <c r="G43" s="6">
        <v>6068.4</v>
      </c>
      <c r="H43" s="6">
        <v>1.07</v>
      </c>
      <c r="I43" s="41">
        <v>1.46</v>
      </c>
    </row>
    <row r="44" spans="1:9" s="6" customFormat="1" ht="15">
      <c r="A44" s="69" t="s">
        <v>93</v>
      </c>
      <c r="B44" s="70" t="s">
        <v>19</v>
      </c>
      <c r="C44" s="12"/>
      <c r="D44" s="68"/>
      <c r="E44" s="12"/>
      <c r="F44" s="50"/>
      <c r="H44" s="6">
        <v>1.07</v>
      </c>
      <c r="I44" s="41">
        <v>0</v>
      </c>
    </row>
    <row r="45" spans="1:9" s="6" customFormat="1" ht="15">
      <c r="A45" s="69" t="s">
        <v>94</v>
      </c>
      <c r="B45" s="70" t="s">
        <v>14</v>
      </c>
      <c r="C45" s="12"/>
      <c r="D45" s="68"/>
      <c r="E45" s="12"/>
      <c r="F45" s="50"/>
      <c r="H45" s="6">
        <v>1.07</v>
      </c>
      <c r="I45" s="41">
        <v>0</v>
      </c>
    </row>
    <row r="46" spans="1:9" s="6" customFormat="1" ht="15">
      <c r="A46" s="69" t="s">
        <v>95</v>
      </c>
      <c r="B46" s="70" t="s">
        <v>56</v>
      </c>
      <c r="C46" s="12"/>
      <c r="D46" s="68"/>
      <c r="E46" s="12"/>
      <c r="F46" s="50"/>
      <c r="H46" s="6">
        <v>1.07</v>
      </c>
      <c r="I46" s="41">
        <v>0</v>
      </c>
    </row>
    <row r="47" spans="1:9" s="6" customFormat="1" ht="15">
      <c r="A47" s="69" t="s">
        <v>96</v>
      </c>
      <c r="B47" s="70" t="s">
        <v>97</v>
      </c>
      <c r="C47" s="12"/>
      <c r="D47" s="68"/>
      <c r="E47" s="12"/>
      <c r="F47" s="50"/>
      <c r="H47" s="6">
        <v>1.07</v>
      </c>
      <c r="I47" s="41">
        <v>0</v>
      </c>
    </row>
    <row r="48" spans="1:9" s="6" customFormat="1" ht="15">
      <c r="A48" s="69" t="s">
        <v>98</v>
      </c>
      <c r="B48" s="70" t="s">
        <v>56</v>
      </c>
      <c r="C48" s="12"/>
      <c r="D48" s="68"/>
      <c r="E48" s="12"/>
      <c r="F48" s="50"/>
      <c r="H48" s="6">
        <v>1.07</v>
      </c>
      <c r="I48" s="41">
        <v>0</v>
      </c>
    </row>
    <row r="49" spans="1:9" s="6" customFormat="1" ht="28.5">
      <c r="A49" s="9" t="s">
        <v>99</v>
      </c>
      <c r="B49" s="75" t="s">
        <v>29</v>
      </c>
      <c r="C49" s="12" t="s">
        <v>141</v>
      </c>
      <c r="D49" s="68">
        <f>(313129.44*1.086)+1000*3</f>
        <v>343058.57</v>
      </c>
      <c r="E49" s="12">
        <f>D49/G49</f>
        <v>56.53</v>
      </c>
      <c r="F49" s="50">
        <f>E49/12</f>
        <v>4.71</v>
      </c>
      <c r="G49" s="6">
        <v>6068.4</v>
      </c>
      <c r="H49" s="6">
        <v>1.07</v>
      </c>
      <c r="I49" s="41">
        <v>3.1</v>
      </c>
    </row>
    <row r="50" spans="1:9" s="6" customFormat="1" ht="25.5">
      <c r="A50" s="76" t="s">
        <v>100</v>
      </c>
      <c r="B50" s="77" t="s">
        <v>29</v>
      </c>
      <c r="C50" s="12"/>
      <c r="D50" s="68"/>
      <c r="E50" s="12"/>
      <c r="F50" s="50"/>
      <c r="I50" s="41"/>
    </row>
    <row r="51" spans="1:9" s="6" customFormat="1" ht="15">
      <c r="A51" s="76" t="s">
        <v>101</v>
      </c>
      <c r="B51" s="77" t="s">
        <v>102</v>
      </c>
      <c r="C51" s="12"/>
      <c r="D51" s="68"/>
      <c r="E51" s="12"/>
      <c r="F51" s="50"/>
      <c r="I51" s="41"/>
    </row>
    <row r="52" spans="1:9" s="6" customFormat="1" ht="15">
      <c r="A52" s="76" t="s">
        <v>103</v>
      </c>
      <c r="B52" s="77" t="s">
        <v>60</v>
      </c>
      <c r="C52" s="12"/>
      <c r="D52" s="68"/>
      <c r="E52" s="12"/>
      <c r="F52" s="50"/>
      <c r="I52" s="41"/>
    </row>
    <row r="53" spans="1:9" s="6" customFormat="1" ht="25.5">
      <c r="A53" s="76" t="s">
        <v>104</v>
      </c>
      <c r="B53" s="77" t="s">
        <v>14</v>
      </c>
      <c r="C53" s="12"/>
      <c r="D53" s="68"/>
      <c r="E53" s="12"/>
      <c r="F53" s="12"/>
      <c r="I53" s="41"/>
    </row>
    <row r="54" spans="1:9" s="6" customFormat="1" ht="15">
      <c r="A54" s="76" t="s">
        <v>140</v>
      </c>
      <c r="B54" s="77" t="s">
        <v>14</v>
      </c>
      <c r="C54" s="33" t="s">
        <v>141</v>
      </c>
      <c r="D54" s="136"/>
      <c r="E54" s="12"/>
      <c r="F54" s="12"/>
      <c r="G54" s="6">
        <v>6068.4</v>
      </c>
      <c r="I54" s="41"/>
    </row>
    <row r="55" spans="1:9" s="7" customFormat="1" ht="30">
      <c r="A55" s="9" t="s">
        <v>105</v>
      </c>
      <c r="B55" s="10" t="s">
        <v>7</v>
      </c>
      <c r="C55" s="12" t="s">
        <v>143</v>
      </c>
      <c r="D55" s="136">
        <v>2439.99</v>
      </c>
      <c r="E55" s="12">
        <f>D55/G55</f>
        <v>0.4</v>
      </c>
      <c r="F55" s="50">
        <f>E55/12</f>
        <v>0.03</v>
      </c>
      <c r="G55" s="6">
        <v>6068.4</v>
      </c>
      <c r="H55" s="6">
        <v>1.07</v>
      </c>
      <c r="I55" s="41">
        <v>0.02</v>
      </c>
    </row>
    <row r="56" spans="1:9" s="7" customFormat="1" ht="30">
      <c r="A56" s="9" t="s">
        <v>106</v>
      </c>
      <c r="B56" s="10" t="s">
        <v>7</v>
      </c>
      <c r="C56" s="12" t="s">
        <v>143</v>
      </c>
      <c r="D56" s="136">
        <v>2439.99</v>
      </c>
      <c r="E56" s="12">
        <f>D56/G56</f>
        <v>0.4</v>
      </c>
      <c r="F56" s="50">
        <f>E56/12</f>
        <v>0.03</v>
      </c>
      <c r="G56" s="6">
        <v>6068.4</v>
      </c>
      <c r="H56" s="6">
        <v>1.07</v>
      </c>
      <c r="I56" s="41">
        <v>0.02</v>
      </c>
    </row>
    <row r="57" spans="1:9" s="7" customFormat="1" ht="30">
      <c r="A57" s="9" t="s">
        <v>107</v>
      </c>
      <c r="B57" s="10" t="s">
        <v>7</v>
      </c>
      <c r="C57" s="12" t="s">
        <v>143</v>
      </c>
      <c r="D57" s="136">
        <v>15405.72</v>
      </c>
      <c r="E57" s="12">
        <f>D57/G57</f>
        <v>2.54</v>
      </c>
      <c r="F57" s="50">
        <f>E57/12</f>
        <v>0.21</v>
      </c>
      <c r="G57" s="6">
        <v>6068.4</v>
      </c>
      <c r="H57" s="6">
        <v>1.07</v>
      </c>
      <c r="I57" s="41">
        <v>0.13</v>
      </c>
    </row>
    <row r="58" spans="1:9" s="7" customFormat="1" ht="30">
      <c r="A58" s="9" t="s">
        <v>20</v>
      </c>
      <c r="B58" s="10"/>
      <c r="C58" s="50" t="s">
        <v>148</v>
      </c>
      <c r="D58" s="136">
        <f>E58*G58</f>
        <v>16020.58</v>
      </c>
      <c r="E58" s="12">
        <f>F58*12</f>
        <v>2.64</v>
      </c>
      <c r="F58" s="50">
        <v>0.22</v>
      </c>
      <c r="G58" s="6">
        <v>6068.4</v>
      </c>
      <c r="H58" s="6">
        <v>1.07</v>
      </c>
      <c r="I58" s="41">
        <v>0.14</v>
      </c>
    </row>
    <row r="59" spans="1:9" s="7" customFormat="1" ht="25.5">
      <c r="A59" s="76" t="s">
        <v>108</v>
      </c>
      <c r="B59" s="78" t="s">
        <v>72</v>
      </c>
      <c r="C59" s="50"/>
      <c r="D59" s="136"/>
      <c r="E59" s="12"/>
      <c r="F59" s="12"/>
      <c r="G59" s="6"/>
      <c r="H59" s="6"/>
      <c r="I59" s="41"/>
    </row>
    <row r="60" spans="1:9" s="7" customFormat="1" ht="15">
      <c r="A60" s="76" t="s">
        <v>109</v>
      </c>
      <c r="B60" s="78" t="s">
        <v>72</v>
      </c>
      <c r="C60" s="50"/>
      <c r="D60" s="136"/>
      <c r="E60" s="12"/>
      <c r="F60" s="12"/>
      <c r="G60" s="6"/>
      <c r="H60" s="6"/>
      <c r="I60" s="41"/>
    </row>
    <row r="61" spans="1:9" s="7" customFormat="1" ht="15">
      <c r="A61" s="76" t="s">
        <v>110</v>
      </c>
      <c r="B61" s="78" t="s">
        <v>60</v>
      </c>
      <c r="C61" s="50"/>
      <c r="D61" s="136"/>
      <c r="E61" s="12"/>
      <c r="F61" s="12"/>
      <c r="G61" s="6"/>
      <c r="H61" s="6"/>
      <c r="I61" s="41"/>
    </row>
    <row r="62" spans="1:9" s="7" customFormat="1" ht="15">
      <c r="A62" s="76" t="s">
        <v>111</v>
      </c>
      <c r="B62" s="78" t="s">
        <v>72</v>
      </c>
      <c r="C62" s="50"/>
      <c r="D62" s="136"/>
      <c r="E62" s="12"/>
      <c r="F62" s="12"/>
      <c r="G62" s="6"/>
      <c r="H62" s="6"/>
      <c r="I62" s="41"/>
    </row>
    <row r="63" spans="1:9" s="7" customFormat="1" ht="25.5">
      <c r="A63" s="76" t="s">
        <v>112</v>
      </c>
      <c r="B63" s="78" t="s">
        <v>72</v>
      </c>
      <c r="C63" s="50"/>
      <c r="D63" s="136"/>
      <c r="E63" s="12"/>
      <c r="F63" s="12"/>
      <c r="G63" s="6"/>
      <c r="H63" s="6"/>
      <c r="I63" s="41"/>
    </row>
    <row r="64" spans="1:9" s="7" customFormat="1" ht="15">
      <c r="A64" s="76" t="s">
        <v>113</v>
      </c>
      <c r="B64" s="78" t="s">
        <v>72</v>
      </c>
      <c r="C64" s="50"/>
      <c r="D64" s="136"/>
      <c r="E64" s="12"/>
      <c r="F64" s="12"/>
      <c r="G64" s="6"/>
      <c r="H64" s="6"/>
      <c r="I64" s="41"/>
    </row>
    <row r="65" spans="1:9" s="7" customFormat="1" ht="25.5">
      <c r="A65" s="76" t="s">
        <v>114</v>
      </c>
      <c r="B65" s="78" t="s">
        <v>72</v>
      </c>
      <c r="C65" s="50"/>
      <c r="D65" s="136"/>
      <c r="E65" s="12"/>
      <c r="F65" s="12"/>
      <c r="G65" s="6"/>
      <c r="H65" s="6"/>
      <c r="I65" s="41"/>
    </row>
    <row r="66" spans="1:9" s="7" customFormat="1" ht="15">
      <c r="A66" s="76" t="s">
        <v>115</v>
      </c>
      <c r="B66" s="78" t="s">
        <v>72</v>
      </c>
      <c r="C66" s="50"/>
      <c r="D66" s="136"/>
      <c r="E66" s="12"/>
      <c r="F66" s="12"/>
      <c r="G66" s="6"/>
      <c r="H66" s="6"/>
      <c r="I66" s="41"/>
    </row>
    <row r="67" spans="1:9" s="7" customFormat="1" ht="15">
      <c r="A67" s="76" t="s">
        <v>116</v>
      </c>
      <c r="B67" s="78" t="s">
        <v>72</v>
      </c>
      <c r="C67" s="50"/>
      <c r="D67" s="136"/>
      <c r="E67" s="12"/>
      <c r="F67" s="12"/>
      <c r="G67" s="6"/>
      <c r="H67" s="6"/>
      <c r="I67" s="41"/>
    </row>
    <row r="68" spans="1:7" s="7" customFormat="1" ht="27" customHeight="1">
      <c r="A68" s="13" t="s">
        <v>171</v>
      </c>
      <c r="B68" s="8" t="s">
        <v>14</v>
      </c>
      <c r="C68" s="50"/>
      <c r="D68" s="130"/>
      <c r="E68" s="79"/>
      <c r="F68" s="52"/>
      <c r="G68" s="6"/>
    </row>
    <row r="69" spans="1:9" s="11" customFormat="1" ht="15">
      <c r="A69" s="9" t="s">
        <v>22</v>
      </c>
      <c r="B69" s="10" t="s">
        <v>23</v>
      </c>
      <c r="C69" s="50" t="s">
        <v>149</v>
      </c>
      <c r="D69" s="136">
        <f>E69*G69</f>
        <v>5825.66</v>
      </c>
      <c r="E69" s="12">
        <f>F69*12</f>
        <v>0.96</v>
      </c>
      <c r="F69" s="50">
        <v>0.08</v>
      </c>
      <c r="G69" s="6">
        <v>6068.4</v>
      </c>
      <c r="H69" s="6">
        <v>1.07</v>
      </c>
      <c r="I69" s="41">
        <v>0.03</v>
      </c>
    </row>
    <row r="70" spans="1:9" s="11" customFormat="1" ht="15">
      <c r="A70" s="9" t="s">
        <v>24</v>
      </c>
      <c r="B70" s="10" t="s">
        <v>25</v>
      </c>
      <c r="C70" s="50" t="s">
        <v>149</v>
      </c>
      <c r="D70" s="136">
        <f>E70*G70</f>
        <v>3641.04</v>
      </c>
      <c r="E70" s="12">
        <f>12*F70</f>
        <v>0.6</v>
      </c>
      <c r="F70" s="50">
        <v>0.05</v>
      </c>
      <c r="G70" s="6">
        <v>6068.4</v>
      </c>
      <c r="H70" s="6">
        <v>1.07</v>
      </c>
      <c r="I70" s="41">
        <v>0.02</v>
      </c>
    </row>
    <row r="71" spans="1:9" s="11" customFormat="1" ht="30">
      <c r="A71" s="9" t="s">
        <v>21</v>
      </c>
      <c r="B71" s="10"/>
      <c r="C71" s="12" t="s">
        <v>144</v>
      </c>
      <c r="D71" s="136">
        <v>7070</v>
      </c>
      <c r="E71" s="12">
        <f>D71/G71</f>
        <v>1.17</v>
      </c>
      <c r="F71" s="50">
        <f>E71/12</f>
        <v>0.1</v>
      </c>
      <c r="G71" s="6">
        <v>6068.4</v>
      </c>
      <c r="H71" s="6">
        <v>1.07</v>
      </c>
      <c r="I71" s="41">
        <v>0.03</v>
      </c>
    </row>
    <row r="72" spans="1:9" s="11" customFormat="1" ht="15">
      <c r="A72" s="9" t="s">
        <v>32</v>
      </c>
      <c r="B72" s="10"/>
      <c r="C72" s="50" t="s">
        <v>150</v>
      </c>
      <c r="D72" s="136">
        <f>SUM(D73:D87)</f>
        <v>40140.53</v>
      </c>
      <c r="E72" s="12">
        <f>D72/G72</f>
        <v>6.61</v>
      </c>
      <c r="F72" s="12">
        <f>E72/12</f>
        <v>0.55</v>
      </c>
      <c r="G72" s="6">
        <v>6068.4</v>
      </c>
      <c r="H72" s="6">
        <v>1.07</v>
      </c>
      <c r="I72" s="41">
        <v>0.56</v>
      </c>
    </row>
    <row r="73" spans="1:9" s="7" customFormat="1" ht="15">
      <c r="A73" s="13" t="s">
        <v>117</v>
      </c>
      <c r="B73" s="8" t="s">
        <v>14</v>
      </c>
      <c r="C73" s="51"/>
      <c r="D73" s="63">
        <v>1003.3</v>
      </c>
      <c r="E73" s="79"/>
      <c r="F73" s="79"/>
      <c r="G73" s="6"/>
      <c r="H73" s="6">
        <v>1.07</v>
      </c>
      <c r="I73" s="41">
        <v>0</v>
      </c>
    </row>
    <row r="74" spans="1:9" s="7" customFormat="1" ht="20.25" customHeight="1">
      <c r="A74" s="13" t="s">
        <v>15</v>
      </c>
      <c r="B74" s="8" t="s">
        <v>19</v>
      </c>
      <c r="C74" s="51"/>
      <c r="D74" s="63">
        <v>1646.67</v>
      </c>
      <c r="E74" s="79"/>
      <c r="F74" s="79"/>
      <c r="G74" s="6"/>
      <c r="H74" s="6">
        <v>1.07</v>
      </c>
      <c r="I74" s="41">
        <v>0.01</v>
      </c>
    </row>
    <row r="75" spans="1:9" s="7" customFormat="1" ht="15">
      <c r="A75" s="13" t="s">
        <v>71</v>
      </c>
      <c r="B75" s="80" t="s">
        <v>14</v>
      </c>
      <c r="C75" s="51"/>
      <c r="D75" s="63">
        <v>2934.22</v>
      </c>
      <c r="E75" s="79"/>
      <c r="F75" s="79"/>
      <c r="G75" s="6"/>
      <c r="H75" s="6">
        <v>1.07</v>
      </c>
      <c r="I75" s="41">
        <v>0.01</v>
      </c>
    </row>
    <row r="76" spans="1:9" s="7" customFormat="1" ht="15">
      <c r="A76" s="13" t="s">
        <v>45</v>
      </c>
      <c r="B76" s="8" t="s">
        <v>14</v>
      </c>
      <c r="C76" s="51"/>
      <c r="D76" s="63">
        <v>3138</v>
      </c>
      <c r="E76" s="79"/>
      <c r="F76" s="79"/>
      <c r="G76" s="6"/>
      <c r="H76" s="6"/>
      <c r="I76" s="41"/>
    </row>
    <row r="77" spans="1:9" s="7" customFormat="1" ht="15">
      <c r="A77" s="13" t="s">
        <v>16</v>
      </c>
      <c r="B77" s="8" t="s">
        <v>14</v>
      </c>
      <c r="C77" s="51"/>
      <c r="D77" s="63">
        <v>9326.76</v>
      </c>
      <c r="E77" s="79"/>
      <c r="F77" s="79"/>
      <c r="G77" s="6"/>
      <c r="H77" s="6">
        <v>1.07</v>
      </c>
      <c r="I77" s="41">
        <v>0.24</v>
      </c>
    </row>
    <row r="78" spans="1:9" s="7" customFormat="1" ht="15">
      <c r="A78" s="13" t="s">
        <v>17</v>
      </c>
      <c r="B78" s="8" t="s">
        <v>14</v>
      </c>
      <c r="C78" s="53"/>
      <c r="D78" s="135">
        <v>1097.78</v>
      </c>
      <c r="E78" s="79"/>
      <c r="F78" s="79"/>
      <c r="G78" s="6"/>
      <c r="H78" s="6"/>
      <c r="I78" s="41"/>
    </row>
    <row r="79" spans="1:9" s="7" customFormat="1" ht="15">
      <c r="A79" s="13" t="s">
        <v>43</v>
      </c>
      <c r="B79" s="8" t="s">
        <v>14</v>
      </c>
      <c r="C79" s="51"/>
      <c r="D79" s="63">
        <v>1568.97</v>
      </c>
      <c r="E79" s="79"/>
      <c r="F79" s="79"/>
      <c r="G79" s="6"/>
      <c r="H79" s="6">
        <v>1.07</v>
      </c>
      <c r="I79" s="41">
        <v>0.02</v>
      </c>
    </row>
    <row r="80" spans="1:9" s="7" customFormat="1" ht="15">
      <c r="A80" s="13" t="s">
        <v>44</v>
      </c>
      <c r="B80" s="8" t="s">
        <v>19</v>
      </c>
      <c r="C80" s="51"/>
      <c r="D80" s="63">
        <v>0</v>
      </c>
      <c r="E80" s="79"/>
      <c r="F80" s="79"/>
      <c r="G80" s="6"/>
      <c r="H80" s="6">
        <v>1.07</v>
      </c>
      <c r="I80" s="41">
        <v>0.06</v>
      </c>
    </row>
    <row r="81" spans="1:9" s="7" customFormat="1" ht="25.5">
      <c r="A81" s="13" t="s">
        <v>18</v>
      </c>
      <c r="B81" s="8" t="s">
        <v>14</v>
      </c>
      <c r="C81" s="51"/>
      <c r="D81" s="63">
        <v>6412.48</v>
      </c>
      <c r="E81" s="79"/>
      <c r="F81" s="79"/>
      <c r="G81" s="6"/>
      <c r="H81" s="6">
        <v>1.07</v>
      </c>
      <c r="I81" s="41">
        <v>0.01</v>
      </c>
    </row>
    <row r="82" spans="1:7" s="7" customFormat="1" ht="27" customHeight="1">
      <c r="A82" s="13" t="s">
        <v>171</v>
      </c>
      <c r="B82" s="8" t="s">
        <v>14</v>
      </c>
      <c r="C82" s="51"/>
      <c r="D82" s="130">
        <v>1738.46</v>
      </c>
      <c r="E82" s="79"/>
      <c r="F82" s="119"/>
      <c r="G82" s="6"/>
    </row>
    <row r="83" spans="1:9" s="7" customFormat="1" ht="25.5">
      <c r="A83" s="13" t="s">
        <v>75</v>
      </c>
      <c r="B83" s="8" t="s">
        <v>14</v>
      </c>
      <c r="C83" s="51"/>
      <c r="D83" s="63">
        <v>11273.89</v>
      </c>
      <c r="E83" s="79"/>
      <c r="F83" s="79"/>
      <c r="G83" s="6"/>
      <c r="H83" s="6">
        <v>1.07</v>
      </c>
      <c r="I83" s="41">
        <v>0.01</v>
      </c>
    </row>
    <row r="84" spans="1:9" s="7" customFormat="1" ht="25.5">
      <c r="A84" s="13" t="s">
        <v>137</v>
      </c>
      <c r="B84" s="80" t="s">
        <v>50</v>
      </c>
      <c r="C84" s="51"/>
      <c r="D84" s="63">
        <v>0</v>
      </c>
      <c r="E84" s="79"/>
      <c r="F84" s="79"/>
      <c r="G84" s="6"/>
      <c r="H84" s="6">
        <v>1.07</v>
      </c>
      <c r="I84" s="41">
        <v>0.01</v>
      </c>
    </row>
    <row r="85" spans="1:9" s="7" customFormat="1" ht="25.5">
      <c r="A85" s="13" t="s">
        <v>138</v>
      </c>
      <c r="B85" s="80" t="s">
        <v>50</v>
      </c>
      <c r="C85" s="51"/>
      <c r="D85" s="63">
        <v>0</v>
      </c>
      <c r="E85" s="79"/>
      <c r="F85" s="79"/>
      <c r="G85" s="6"/>
      <c r="H85" s="6"/>
      <c r="I85" s="41"/>
    </row>
    <row r="86" spans="1:9" s="7" customFormat="1" ht="15">
      <c r="A86" s="76" t="s">
        <v>119</v>
      </c>
      <c r="B86" s="78" t="s">
        <v>14</v>
      </c>
      <c r="C86" s="51"/>
      <c r="D86" s="63">
        <v>0</v>
      </c>
      <c r="E86" s="79"/>
      <c r="F86" s="79"/>
      <c r="G86" s="6"/>
      <c r="H86" s="6">
        <v>1.07</v>
      </c>
      <c r="I86" s="41">
        <v>0</v>
      </c>
    </row>
    <row r="87" spans="1:9" s="7" customFormat="1" ht="15">
      <c r="A87" s="13" t="s">
        <v>120</v>
      </c>
      <c r="B87" s="78" t="s">
        <v>14</v>
      </c>
      <c r="C87" s="50"/>
      <c r="D87" s="63">
        <v>0</v>
      </c>
      <c r="E87" s="79"/>
      <c r="F87" s="79"/>
      <c r="G87" s="6"/>
      <c r="H87" s="6"/>
      <c r="I87" s="41"/>
    </row>
    <row r="88" spans="1:9" s="11" customFormat="1" ht="30">
      <c r="A88" s="9" t="s">
        <v>37</v>
      </c>
      <c r="B88" s="10"/>
      <c r="C88" s="50" t="s">
        <v>151</v>
      </c>
      <c r="D88" s="136">
        <f>SUM(D89:D98)</f>
        <v>45711.31</v>
      </c>
      <c r="E88" s="12">
        <f>D88/G88</f>
        <v>7.53</v>
      </c>
      <c r="F88" s="12">
        <f>E88/12</f>
        <v>0.63</v>
      </c>
      <c r="G88" s="6">
        <v>6068.4</v>
      </c>
      <c r="H88" s="6">
        <v>1.07</v>
      </c>
      <c r="I88" s="41">
        <v>0.49</v>
      </c>
    </row>
    <row r="89" spans="1:9" s="7" customFormat="1" ht="15">
      <c r="A89" s="13" t="s">
        <v>33</v>
      </c>
      <c r="B89" s="8" t="s">
        <v>46</v>
      </c>
      <c r="C89" s="51"/>
      <c r="D89" s="63">
        <v>3137.99</v>
      </c>
      <c r="E89" s="79"/>
      <c r="F89" s="79"/>
      <c r="G89" s="6"/>
      <c r="H89" s="6">
        <v>1.07</v>
      </c>
      <c r="I89" s="41">
        <v>0.03</v>
      </c>
    </row>
    <row r="90" spans="1:9" s="7" customFormat="1" ht="25.5">
      <c r="A90" s="13" t="s">
        <v>34</v>
      </c>
      <c r="B90" s="80" t="s">
        <v>14</v>
      </c>
      <c r="C90" s="51"/>
      <c r="D90" s="63">
        <v>2092.02</v>
      </c>
      <c r="E90" s="79"/>
      <c r="F90" s="79"/>
      <c r="G90" s="6"/>
      <c r="H90" s="6">
        <v>1.07</v>
      </c>
      <c r="I90" s="41">
        <v>0.02</v>
      </c>
    </row>
    <row r="91" spans="1:9" s="7" customFormat="1" ht="20.25" customHeight="1">
      <c r="A91" s="13" t="s">
        <v>51</v>
      </c>
      <c r="B91" s="80" t="s">
        <v>14</v>
      </c>
      <c r="C91" s="51"/>
      <c r="D91" s="63">
        <v>2195.49</v>
      </c>
      <c r="E91" s="79"/>
      <c r="F91" s="79"/>
      <c r="G91" s="6"/>
      <c r="H91" s="6">
        <v>1.07</v>
      </c>
      <c r="I91" s="41">
        <v>0.02</v>
      </c>
    </row>
    <row r="92" spans="1:9" s="7" customFormat="1" ht="25.5">
      <c r="A92" s="13" t="s">
        <v>47</v>
      </c>
      <c r="B92" s="8" t="s">
        <v>48</v>
      </c>
      <c r="C92" s="51"/>
      <c r="D92" s="63">
        <v>0</v>
      </c>
      <c r="E92" s="79"/>
      <c r="F92" s="79"/>
      <c r="G92" s="6"/>
      <c r="H92" s="6">
        <v>1.07</v>
      </c>
      <c r="I92" s="41">
        <v>0.02</v>
      </c>
    </row>
    <row r="93" spans="1:9" s="7" customFormat="1" ht="15.75" customHeight="1">
      <c r="A93" s="13" t="s">
        <v>121</v>
      </c>
      <c r="B93" s="80" t="s">
        <v>14</v>
      </c>
      <c r="C93" s="51"/>
      <c r="D93" s="63">
        <v>0</v>
      </c>
      <c r="E93" s="79"/>
      <c r="F93" s="79"/>
      <c r="G93" s="6"/>
      <c r="H93" s="6">
        <v>1.07</v>
      </c>
      <c r="I93" s="41">
        <v>0</v>
      </c>
    </row>
    <row r="94" spans="1:9" s="7" customFormat="1" ht="20.25" customHeight="1">
      <c r="A94" s="13" t="s">
        <v>122</v>
      </c>
      <c r="B94" s="8" t="s">
        <v>7</v>
      </c>
      <c r="C94" s="51"/>
      <c r="D94" s="63">
        <v>7440.48</v>
      </c>
      <c r="E94" s="79"/>
      <c r="F94" s="79"/>
      <c r="G94" s="6"/>
      <c r="H94" s="6">
        <v>1.07</v>
      </c>
      <c r="I94" s="41">
        <v>0</v>
      </c>
    </row>
    <row r="95" spans="1:9" s="7" customFormat="1" ht="25.5">
      <c r="A95" s="13" t="s">
        <v>123</v>
      </c>
      <c r="B95" s="80" t="s">
        <v>14</v>
      </c>
      <c r="C95" s="51"/>
      <c r="D95" s="63">
        <v>30845.33</v>
      </c>
      <c r="E95" s="79"/>
      <c r="F95" s="79"/>
      <c r="G95" s="6"/>
      <c r="H95" s="6">
        <v>1.07</v>
      </c>
      <c r="I95" s="41">
        <v>0</v>
      </c>
    </row>
    <row r="96" spans="1:9" s="7" customFormat="1" ht="25.5">
      <c r="A96" s="13" t="s">
        <v>118</v>
      </c>
      <c r="B96" s="80" t="s">
        <v>49</v>
      </c>
      <c r="C96" s="51"/>
      <c r="D96" s="63">
        <v>0</v>
      </c>
      <c r="E96" s="79"/>
      <c r="F96" s="79"/>
      <c r="G96" s="6"/>
      <c r="H96" s="6">
        <v>1.07</v>
      </c>
      <c r="I96" s="41">
        <v>0</v>
      </c>
    </row>
    <row r="97" spans="1:9" s="7" customFormat="1" ht="15">
      <c r="A97" s="76" t="s">
        <v>124</v>
      </c>
      <c r="B97" s="80" t="s">
        <v>50</v>
      </c>
      <c r="C97" s="51"/>
      <c r="D97" s="63">
        <v>0</v>
      </c>
      <c r="E97" s="79"/>
      <c r="F97" s="79"/>
      <c r="G97" s="6"/>
      <c r="H97" s="6">
        <v>1.07</v>
      </c>
      <c r="I97" s="41">
        <v>0.13</v>
      </c>
    </row>
    <row r="98" spans="1:9" s="7" customFormat="1" ht="21" customHeight="1">
      <c r="A98" s="13" t="s">
        <v>125</v>
      </c>
      <c r="B98" s="80" t="s">
        <v>14</v>
      </c>
      <c r="C98" s="50"/>
      <c r="D98" s="63">
        <v>0</v>
      </c>
      <c r="E98" s="79"/>
      <c r="F98" s="79"/>
      <c r="G98" s="6"/>
      <c r="H98" s="6">
        <v>1.07</v>
      </c>
      <c r="I98" s="41">
        <v>0.06</v>
      </c>
    </row>
    <row r="99" spans="1:9" s="7" customFormat="1" ht="30">
      <c r="A99" s="9" t="s">
        <v>38</v>
      </c>
      <c r="B99" s="8"/>
      <c r="C99" s="50" t="s">
        <v>152</v>
      </c>
      <c r="D99" s="136">
        <f>SUM(D100:D103)</f>
        <v>0</v>
      </c>
      <c r="E99" s="12">
        <v>0</v>
      </c>
      <c r="F99" s="12">
        <v>0</v>
      </c>
      <c r="G99" s="6">
        <v>6068.4</v>
      </c>
      <c r="H99" s="6">
        <v>1.07</v>
      </c>
      <c r="I99" s="41">
        <v>0.05</v>
      </c>
    </row>
    <row r="100" spans="1:9" s="7" customFormat="1" ht="15">
      <c r="A100" s="13" t="s">
        <v>126</v>
      </c>
      <c r="B100" s="8" t="s">
        <v>14</v>
      </c>
      <c r="C100" s="50"/>
      <c r="D100" s="63">
        <f>E100*G100</f>
        <v>0</v>
      </c>
      <c r="E100" s="79"/>
      <c r="F100" s="79"/>
      <c r="G100" s="6">
        <v>6068.4</v>
      </c>
      <c r="H100" s="6">
        <v>1.07</v>
      </c>
      <c r="I100" s="41">
        <v>0</v>
      </c>
    </row>
    <row r="101" spans="1:9" s="7" customFormat="1" ht="15">
      <c r="A101" s="76" t="s">
        <v>127</v>
      </c>
      <c r="B101" s="80" t="s">
        <v>50</v>
      </c>
      <c r="C101" s="50"/>
      <c r="D101" s="63">
        <v>0</v>
      </c>
      <c r="E101" s="79"/>
      <c r="F101" s="79"/>
      <c r="G101" s="6">
        <v>6068.4</v>
      </c>
      <c r="H101" s="6"/>
      <c r="I101" s="41"/>
    </row>
    <row r="102" spans="1:9" s="7" customFormat="1" ht="15">
      <c r="A102" s="13" t="s">
        <v>128</v>
      </c>
      <c r="B102" s="80" t="s">
        <v>49</v>
      </c>
      <c r="C102" s="50"/>
      <c r="D102" s="63">
        <v>0</v>
      </c>
      <c r="E102" s="79"/>
      <c r="F102" s="79"/>
      <c r="G102" s="6">
        <v>6068.4</v>
      </c>
      <c r="H102" s="6"/>
      <c r="I102" s="41"/>
    </row>
    <row r="103" spans="1:9" s="7" customFormat="1" ht="25.5">
      <c r="A103" s="13" t="s">
        <v>129</v>
      </c>
      <c r="B103" s="80" t="s">
        <v>50</v>
      </c>
      <c r="C103" s="50"/>
      <c r="D103" s="63">
        <v>0</v>
      </c>
      <c r="E103" s="79"/>
      <c r="F103" s="79"/>
      <c r="G103" s="6">
        <v>6068.4</v>
      </c>
      <c r="H103" s="6"/>
      <c r="I103" s="41"/>
    </row>
    <row r="104" spans="1:9" s="7" customFormat="1" ht="15">
      <c r="A104" s="9" t="s">
        <v>130</v>
      </c>
      <c r="B104" s="8"/>
      <c r="C104" s="50" t="s">
        <v>153</v>
      </c>
      <c r="D104" s="136">
        <f>SUM(D106:D110)</f>
        <v>22448.6</v>
      </c>
      <c r="E104" s="12">
        <f>D104/G104</f>
        <v>3.7</v>
      </c>
      <c r="F104" s="12">
        <f>E104/12</f>
        <v>0.31</v>
      </c>
      <c r="G104" s="6">
        <v>6068.4</v>
      </c>
      <c r="H104" s="6">
        <v>1.07</v>
      </c>
      <c r="I104" s="41">
        <v>0.22</v>
      </c>
    </row>
    <row r="105" spans="1:9" s="7" customFormat="1" ht="20.25" customHeight="1">
      <c r="A105" s="13" t="s">
        <v>35</v>
      </c>
      <c r="B105" s="8" t="s">
        <v>7</v>
      </c>
      <c r="C105" s="50"/>
      <c r="D105" s="63">
        <f>E105*G105</f>
        <v>0</v>
      </c>
      <c r="E105" s="79"/>
      <c r="F105" s="79"/>
      <c r="G105" s="6">
        <v>6068.4</v>
      </c>
      <c r="H105" s="6">
        <v>1.07</v>
      </c>
      <c r="I105" s="41">
        <v>0.01</v>
      </c>
    </row>
    <row r="106" spans="1:9" s="7" customFormat="1" ht="45" customHeight="1">
      <c r="A106" s="13" t="s">
        <v>131</v>
      </c>
      <c r="B106" s="8" t="s">
        <v>14</v>
      </c>
      <c r="C106" s="50"/>
      <c r="D106" s="63">
        <v>16522.04</v>
      </c>
      <c r="E106" s="79"/>
      <c r="F106" s="79"/>
      <c r="G106" s="6">
        <v>6068.4</v>
      </c>
      <c r="H106" s="6"/>
      <c r="I106" s="41"/>
    </row>
    <row r="107" spans="1:9" s="7" customFormat="1" ht="40.5" customHeight="1">
      <c r="A107" s="13" t="s">
        <v>132</v>
      </c>
      <c r="B107" s="8" t="s">
        <v>14</v>
      </c>
      <c r="C107" s="50"/>
      <c r="D107" s="63">
        <v>1093.4</v>
      </c>
      <c r="E107" s="79"/>
      <c r="F107" s="79"/>
      <c r="G107" s="6">
        <v>6068.4</v>
      </c>
      <c r="H107" s="6">
        <v>1.07</v>
      </c>
      <c r="I107" s="41">
        <v>0.15</v>
      </c>
    </row>
    <row r="108" spans="1:9" s="7" customFormat="1" ht="25.5">
      <c r="A108" s="13" t="s">
        <v>52</v>
      </c>
      <c r="B108" s="8" t="s">
        <v>10</v>
      </c>
      <c r="C108" s="50"/>
      <c r="D108" s="63">
        <v>0</v>
      </c>
      <c r="E108" s="79"/>
      <c r="F108" s="79"/>
      <c r="G108" s="6">
        <v>6068.4</v>
      </c>
      <c r="H108" s="6">
        <v>1.07</v>
      </c>
      <c r="I108" s="41">
        <v>0.01</v>
      </c>
    </row>
    <row r="109" spans="1:9" s="7" customFormat="1" ht="20.25" customHeight="1">
      <c r="A109" s="13" t="s">
        <v>40</v>
      </c>
      <c r="B109" s="80" t="s">
        <v>133</v>
      </c>
      <c r="C109" s="50"/>
      <c r="D109" s="63">
        <v>4833.16</v>
      </c>
      <c r="E109" s="79"/>
      <c r="F109" s="79"/>
      <c r="G109" s="6">
        <v>6068.4</v>
      </c>
      <c r="H109" s="6">
        <v>1.07</v>
      </c>
      <c r="I109" s="41">
        <v>0</v>
      </c>
    </row>
    <row r="110" spans="1:9" s="7" customFormat="1" ht="51">
      <c r="A110" s="13" t="s">
        <v>134</v>
      </c>
      <c r="B110" s="80" t="s">
        <v>72</v>
      </c>
      <c r="C110" s="50"/>
      <c r="D110" s="63">
        <f>E110*G110</f>
        <v>0</v>
      </c>
      <c r="E110" s="79"/>
      <c r="F110" s="79"/>
      <c r="G110" s="6">
        <v>6068.4</v>
      </c>
      <c r="H110" s="6">
        <v>1.07</v>
      </c>
      <c r="I110" s="41">
        <v>0</v>
      </c>
    </row>
    <row r="111" spans="1:9" s="7" customFormat="1" ht="15">
      <c r="A111" s="9" t="s">
        <v>39</v>
      </c>
      <c r="B111" s="8"/>
      <c r="C111" s="50" t="s">
        <v>154</v>
      </c>
      <c r="D111" s="136">
        <f>D112</f>
        <v>1311.87</v>
      </c>
      <c r="E111" s="12">
        <f>D111/G111</f>
        <v>0.22</v>
      </c>
      <c r="F111" s="12">
        <f>E111/12</f>
        <v>0.02</v>
      </c>
      <c r="G111" s="6">
        <v>6068.4</v>
      </c>
      <c r="H111" s="6">
        <v>1.07</v>
      </c>
      <c r="I111" s="41">
        <v>0.1</v>
      </c>
    </row>
    <row r="112" spans="1:9" s="7" customFormat="1" ht="15">
      <c r="A112" s="13" t="s">
        <v>36</v>
      </c>
      <c r="B112" s="8" t="s">
        <v>14</v>
      </c>
      <c r="C112" s="50"/>
      <c r="D112" s="63">
        <v>1311.87</v>
      </c>
      <c r="E112" s="79"/>
      <c r="F112" s="79"/>
      <c r="G112" s="6">
        <v>6068.4</v>
      </c>
      <c r="H112" s="6">
        <v>1.07</v>
      </c>
      <c r="I112" s="41">
        <v>0.01</v>
      </c>
    </row>
    <row r="113" spans="1:9" s="6" customFormat="1" ht="15">
      <c r="A113" s="9" t="s">
        <v>42</v>
      </c>
      <c r="B113" s="10"/>
      <c r="C113" s="50" t="s">
        <v>155</v>
      </c>
      <c r="D113" s="136">
        <f>D114+D115</f>
        <v>28080</v>
      </c>
      <c r="E113" s="12">
        <f>D113/G113</f>
        <v>4.63</v>
      </c>
      <c r="F113" s="12">
        <f>E113/12</f>
        <v>0.39</v>
      </c>
      <c r="G113" s="6">
        <v>6068.4</v>
      </c>
      <c r="H113" s="6">
        <v>1.07</v>
      </c>
      <c r="I113" s="41">
        <v>0.59</v>
      </c>
    </row>
    <row r="114" spans="1:9" s="7" customFormat="1" ht="38.25">
      <c r="A114" s="76" t="s">
        <v>135</v>
      </c>
      <c r="B114" s="80" t="s">
        <v>19</v>
      </c>
      <c r="C114" s="51"/>
      <c r="D114" s="63">
        <v>28080</v>
      </c>
      <c r="E114" s="79"/>
      <c r="F114" s="79"/>
      <c r="G114" s="6">
        <v>6068.4</v>
      </c>
      <c r="H114" s="6">
        <v>1.07</v>
      </c>
      <c r="I114" s="41">
        <v>0.02</v>
      </c>
    </row>
    <row r="115" spans="1:9" s="7" customFormat="1" ht="15">
      <c r="A115" s="76" t="s">
        <v>179</v>
      </c>
      <c r="B115" s="80" t="s">
        <v>72</v>
      </c>
      <c r="C115" s="50"/>
      <c r="D115" s="63">
        <v>0</v>
      </c>
      <c r="E115" s="79"/>
      <c r="F115" s="79"/>
      <c r="G115" s="6">
        <v>6068.4</v>
      </c>
      <c r="H115" s="6">
        <v>1.07</v>
      </c>
      <c r="I115" s="41">
        <v>0.57</v>
      </c>
    </row>
    <row r="116" spans="1:9" s="6" customFormat="1" ht="15">
      <c r="A116" s="9" t="s">
        <v>41</v>
      </c>
      <c r="B116" s="10"/>
      <c r="C116" s="12" t="s">
        <v>156</v>
      </c>
      <c r="D116" s="136">
        <f>D117+D118</f>
        <v>0</v>
      </c>
      <c r="E116" s="12">
        <f>D116/G116</f>
        <v>0</v>
      </c>
      <c r="F116" s="12">
        <f>E116/12</f>
        <v>0</v>
      </c>
      <c r="G116" s="6">
        <v>6068.4</v>
      </c>
      <c r="H116" s="6">
        <v>1.07</v>
      </c>
      <c r="I116" s="41">
        <v>0.04</v>
      </c>
    </row>
    <row r="117" spans="1:9" s="7" customFormat="1" ht="20.25" customHeight="1">
      <c r="A117" s="13" t="s">
        <v>73</v>
      </c>
      <c r="B117" s="8" t="s">
        <v>46</v>
      </c>
      <c r="C117" s="79"/>
      <c r="D117" s="63">
        <v>0</v>
      </c>
      <c r="E117" s="79"/>
      <c r="F117" s="79"/>
      <c r="G117" s="6">
        <v>6068.4</v>
      </c>
      <c r="H117" s="6">
        <v>1.07</v>
      </c>
      <c r="I117" s="41">
        <v>0.04</v>
      </c>
    </row>
    <row r="118" spans="1:9" s="7" customFormat="1" ht="21" customHeight="1">
      <c r="A118" s="13" t="s">
        <v>58</v>
      </c>
      <c r="B118" s="8" t="s">
        <v>46</v>
      </c>
      <c r="C118" s="79"/>
      <c r="D118" s="63">
        <v>0</v>
      </c>
      <c r="E118" s="79"/>
      <c r="F118" s="79"/>
      <c r="G118" s="6">
        <v>6068.4</v>
      </c>
      <c r="H118" s="6">
        <v>1.07</v>
      </c>
      <c r="I118" s="41">
        <v>0</v>
      </c>
    </row>
    <row r="119" spans="1:9" s="6" customFormat="1" ht="120" customHeight="1">
      <c r="A119" s="9" t="s">
        <v>183</v>
      </c>
      <c r="B119" s="10" t="s">
        <v>10</v>
      </c>
      <c r="C119" s="12"/>
      <c r="D119" s="136">
        <v>50000</v>
      </c>
      <c r="E119" s="12">
        <f aca="true" t="shared" si="0" ref="E119:E124">D119/G119</f>
        <v>8.24</v>
      </c>
      <c r="F119" s="12">
        <f aca="true" t="shared" si="1" ref="F119:F124">E119/12</f>
        <v>0.69</v>
      </c>
      <c r="G119" s="6">
        <v>6068.4</v>
      </c>
      <c r="H119" s="6">
        <v>1.07</v>
      </c>
      <c r="I119" s="41">
        <v>0.3</v>
      </c>
    </row>
    <row r="120" spans="1:9" s="6" customFormat="1" ht="25.5">
      <c r="A120" s="9" t="s">
        <v>57</v>
      </c>
      <c r="B120" s="80" t="s">
        <v>178</v>
      </c>
      <c r="C120" s="12"/>
      <c r="D120" s="64">
        <v>34322</v>
      </c>
      <c r="E120" s="55">
        <f t="shared" si="0"/>
        <v>5.66</v>
      </c>
      <c r="F120" s="56">
        <f t="shared" si="1"/>
        <v>0.47</v>
      </c>
      <c r="G120" s="6">
        <v>6068.4</v>
      </c>
      <c r="I120" s="41"/>
    </row>
    <row r="121" spans="1:7" s="124" customFormat="1" ht="18.75">
      <c r="A121" s="129" t="s">
        <v>173</v>
      </c>
      <c r="B121" s="49" t="s">
        <v>7</v>
      </c>
      <c r="C121" s="81"/>
      <c r="D121" s="123">
        <f>41548.6+6254.02</f>
        <v>47802.62</v>
      </c>
      <c r="E121" s="81">
        <f t="shared" si="0"/>
        <v>7.88</v>
      </c>
      <c r="F121" s="81">
        <f t="shared" si="1"/>
        <v>0.66</v>
      </c>
      <c r="G121" s="6">
        <v>6068.4</v>
      </c>
    </row>
    <row r="122" spans="1:7" s="124" customFormat="1" ht="18.75">
      <c r="A122" s="129" t="s">
        <v>174</v>
      </c>
      <c r="B122" s="49" t="s">
        <v>7</v>
      </c>
      <c r="C122" s="81"/>
      <c r="D122" s="123">
        <f>(6254.02+13055.75+14196.15)</f>
        <v>33505.92</v>
      </c>
      <c r="E122" s="81">
        <f t="shared" si="0"/>
        <v>5.52</v>
      </c>
      <c r="F122" s="81">
        <f t="shared" si="1"/>
        <v>0.46</v>
      </c>
      <c r="G122" s="6">
        <v>6068.4</v>
      </c>
    </row>
    <row r="123" spans="1:7" s="124" customFormat="1" ht="18.75">
      <c r="A123" s="129" t="s">
        <v>175</v>
      </c>
      <c r="B123" s="49" t="s">
        <v>7</v>
      </c>
      <c r="C123" s="81"/>
      <c r="D123" s="123">
        <v>42267.07</v>
      </c>
      <c r="E123" s="81">
        <f t="shared" si="0"/>
        <v>6.97</v>
      </c>
      <c r="F123" s="81">
        <f t="shared" si="1"/>
        <v>0.58</v>
      </c>
      <c r="G123" s="6">
        <v>6068.4</v>
      </c>
    </row>
    <row r="124" spans="1:7" s="124" customFormat="1" ht="18.75">
      <c r="A124" s="129" t="s">
        <v>176</v>
      </c>
      <c r="B124" s="49" t="s">
        <v>7</v>
      </c>
      <c r="C124" s="12"/>
      <c r="D124" s="68">
        <v>54887.16</v>
      </c>
      <c r="E124" s="81">
        <f t="shared" si="0"/>
        <v>9.04</v>
      </c>
      <c r="F124" s="81">
        <f t="shared" si="1"/>
        <v>0.75</v>
      </c>
      <c r="G124" s="6">
        <v>6068.4</v>
      </c>
    </row>
    <row r="125" spans="1:9" s="6" customFormat="1" ht="21.75" customHeight="1" thickBot="1">
      <c r="A125" s="82" t="s">
        <v>68</v>
      </c>
      <c r="B125" s="62" t="s">
        <v>9</v>
      </c>
      <c r="C125" s="12"/>
      <c r="D125" s="83">
        <f>E125*G125</f>
        <v>148760.02</v>
      </c>
      <c r="E125" s="81">
        <f>12*F125</f>
        <v>24.72</v>
      </c>
      <c r="F125" s="84">
        <v>2.06</v>
      </c>
      <c r="G125" s="6">
        <f>6068.4-50.6</f>
        <v>6017.8</v>
      </c>
      <c r="I125" s="41"/>
    </row>
    <row r="126" spans="1:9" s="6" customFormat="1" ht="19.5" customHeight="1" thickBot="1">
      <c r="A126" s="36" t="s">
        <v>30</v>
      </c>
      <c r="B126" s="5"/>
      <c r="C126" s="28"/>
      <c r="D126" s="85">
        <f>D125+D120+D119+D116+D113+D111+D104+D99+D88+D72+D71+D70+D69+D58+D57+D56+D55+D54+D49+D43+D42+D41+D40+D39+D28+D14+D124+D123+D122+D121</f>
        <v>1967928.97</v>
      </c>
      <c r="E126" s="85">
        <f>E125+E120+E119+E116+E113+E111+E104+E99+E88+E72+E71+E70+E69+E58+E57+E56+E55+E54+E49+E43+E42+E41+E40+E39+E28+E14+E124+E123+E122+E121</f>
        <v>324.5</v>
      </c>
      <c r="F126" s="85">
        <f>F125+F120+F119+F116+F113+F111+F104+F99+F88+F72+F71+F70+F69+F58+F57+F56+F55+F54+F49+F43+F42+F41+F40+F39+F28+F14+F124+F123+F122+F121</f>
        <v>27.05</v>
      </c>
      <c r="G126" s="6">
        <v>6068.4</v>
      </c>
      <c r="I126" s="41"/>
    </row>
    <row r="127" spans="1:9" s="14" customFormat="1" ht="19.5" thickBot="1">
      <c r="A127" s="19"/>
      <c r="B127" s="20"/>
      <c r="C127" s="21"/>
      <c r="D127" s="86"/>
      <c r="E127" s="21"/>
      <c r="F127" s="21"/>
      <c r="I127" s="46"/>
    </row>
    <row r="128" spans="1:9" s="92" customFormat="1" ht="38.25" thickBot="1">
      <c r="A128" s="38" t="s">
        <v>167</v>
      </c>
      <c r="B128" s="88"/>
      <c r="C128" s="89"/>
      <c r="D128" s="90">
        <f>SUM(D129:D132)</f>
        <v>71863.9</v>
      </c>
      <c r="E128" s="90">
        <f>SUM(E129:E132)</f>
        <v>11.6</v>
      </c>
      <c r="F128" s="91">
        <f>SUM(F129:F132)</f>
        <v>0.97</v>
      </c>
      <c r="G128" s="92">
        <v>6068.4</v>
      </c>
      <c r="I128" s="93"/>
    </row>
    <row r="129" spans="1:9" s="99" customFormat="1" ht="15">
      <c r="A129" s="37" t="s">
        <v>185</v>
      </c>
      <c r="B129" s="94"/>
      <c r="C129" s="95"/>
      <c r="D129" s="96">
        <v>15659.53</v>
      </c>
      <c r="E129" s="97">
        <f>D129/G129</f>
        <v>2.58</v>
      </c>
      <c r="F129" s="98">
        <f>E129/12</f>
        <v>0.22</v>
      </c>
      <c r="G129" s="6">
        <v>6068.4</v>
      </c>
      <c r="I129" s="100"/>
    </row>
    <row r="130" spans="1:9" s="99" customFormat="1" ht="15">
      <c r="A130" s="13" t="s">
        <v>186</v>
      </c>
      <c r="B130" s="80"/>
      <c r="C130" s="97"/>
      <c r="D130" s="101">
        <v>22678.01</v>
      </c>
      <c r="E130" s="97">
        <f>D130/G130</f>
        <v>3.74</v>
      </c>
      <c r="F130" s="98">
        <f>E130/12</f>
        <v>0.31</v>
      </c>
      <c r="G130" s="6">
        <v>6068.4</v>
      </c>
      <c r="I130" s="100"/>
    </row>
    <row r="131" spans="1:9" s="99" customFormat="1" ht="15">
      <c r="A131" s="13" t="s">
        <v>184</v>
      </c>
      <c r="B131" s="80"/>
      <c r="C131" s="97"/>
      <c r="D131" s="101">
        <v>9550.29</v>
      </c>
      <c r="E131" s="97">
        <f>D131/G131</f>
        <v>1.57</v>
      </c>
      <c r="F131" s="98">
        <f>E131/12</f>
        <v>0.13</v>
      </c>
      <c r="G131" s="6">
        <v>6068.4</v>
      </c>
      <c r="I131" s="100"/>
    </row>
    <row r="132" spans="1:9" s="99" customFormat="1" ht="15">
      <c r="A132" s="133" t="s">
        <v>136</v>
      </c>
      <c r="B132" s="80"/>
      <c r="C132" s="97"/>
      <c r="D132" s="134">
        <v>23976.07</v>
      </c>
      <c r="E132" s="97">
        <f>D132/G132</f>
        <v>3.71</v>
      </c>
      <c r="F132" s="98">
        <f>E132/12</f>
        <v>0.31</v>
      </c>
      <c r="G132" s="6">
        <v>6456.2</v>
      </c>
      <c r="I132" s="100"/>
    </row>
    <row r="133" spans="1:9" s="57" customFormat="1" ht="15.75" thickBot="1">
      <c r="A133" s="59"/>
      <c r="C133" s="58"/>
      <c r="D133" s="113"/>
      <c r="E133" s="58"/>
      <c r="F133" s="58"/>
      <c r="G133" s="47"/>
      <c r="I133" s="58"/>
    </row>
    <row r="134" spans="1:9" s="110" customFormat="1" ht="20.25" thickBot="1">
      <c r="A134" s="106" t="s">
        <v>66</v>
      </c>
      <c r="B134" s="107"/>
      <c r="C134" s="108"/>
      <c r="D134" s="109">
        <f>D126+D128</f>
        <v>2039792.87</v>
      </c>
      <c r="E134" s="109">
        <f>E126+E128</f>
        <v>336.1</v>
      </c>
      <c r="F134" s="112">
        <f>F126+F128</f>
        <v>28.02</v>
      </c>
      <c r="I134" s="111"/>
    </row>
    <row r="135" spans="1:9" s="14" customFormat="1" ht="18.75">
      <c r="A135" s="19"/>
      <c r="B135" s="20"/>
      <c r="C135" s="21"/>
      <c r="D135" s="21"/>
      <c r="E135" s="21"/>
      <c r="F135" s="22"/>
      <c r="I135" s="46"/>
    </row>
    <row r="136" spans="1:9" s="14" customFormat="1" ht="18.75">
      <c r="A136" s="19"/>
      <c r="B136" s="20"/>
      <c r="C136" s="21"/>
      <c r="D136" s="21"/>
      <c r="E136" s="21"/>
      <c r="F136" s="22"/>
      <c r="I136" s="46"/>
    </row>
    <row r="137" spans="1:9" s="15" customFormat="1" ht="19.5">
      <c r="A137" s="23"/>
      <c r="B137" s="24"/>
      <c r="C137" s="25"/>
      <c r="D137" s="25"/>
      <c r="E137" s="25"/>
      <c r="F137" s="26"/>
      <c r="I137" s="44"/>
    </row>
    <row r="138" spans="1:9" s="17" customFormat="1" ht="14.25">
      <c r="A138" s="147" t="s">
        <v>26</v>
      </c>
      <c r="B138" s="147"/>
      <c r="C138" s="147"/>
      <c r="D138" s="147"/>
      <c r="I138" s="45"/>
    </row>
    <row r="139" spans="6:9" s="17" customFormat="1" ht="12.75">
      <c r="F139" s="18"/>
      <c r="I139" s="45"/>
    </row>
    <row r="140" spans="1:9" s="17" customFormat="1" ht="12.75">
      <c r="A140" s="16" t="s">
        <v>27</v>
      </c>
      <c r="F140" s="18"/>
      <c r="I140" s="45"/>
    </row>
    <row r="141" spans="6:9" s="17" customFormat="1" ht="12.75">
      <c r="F141" s="18"/>
      <c r="I141" s="45"/>
    </row>
    <row r="142" spans="6:9" s="17" customFormat="1" ht="12.75">
      <c r="F142" s="18"/>
      <c r="I142" s="45"/>
    </row>
    <row r="143" spans="6:9" s="17" customFormat="1" ht="12.75">
      <c r="F143" s="18"/>
      <c r="I143" s="45"/>
    </row>
    <row r="144" spans="6:9" s="17" customFormat="1" ht="12.75">
      <c r="F144" s="18"/>
      <c r="I144" s="45"/>
    </row>
    <row r="145" spans="6:9" s="17" customFormat="1" ht="12.75">
      <c r="F145" s="18"/>
      <c r="I145" s="45"/>
    </row>
    <row r="146" spans="6:9" s="17" customFormat="1" ht="12.75">
      <c r="F146" s="18"/>
      <c r="I146" s="45"/>
    </row>
    <row r="147" spans="6:9" s="17" customFormat="1" ht="12.75">
      <c r="F147" s="18"/>
      <c r="I147" s="45"/>
    </row>
    <row r="148" spans="6:9" s="17" customFormat="1" ht="12.75">
      <c r="F148" s="18"/>
      <c r="I148" s="45"/>
    </row>
    <row r="149" spans="6:9" s="17" customFormat="1" ht="12.75">
      <c r="F149" s="18"/>
      <c r="I149" s="45"/>
    </row>
    <row r="150" spans="6:9" s="17" customFormat="1" ht="12.75">
      <c r="F150" s="18"/>
      <c r="I150" s="45"/>
    </row>
    <row r="151" spans="6:9" s="17" customFormat="1" ht="12.75">
      <c r="F151" s="18"/>
      <c r="I151" s="45"/>
    </row>
    <row r="152" spans="6:9" s="17" customFormat="1" ht="12.75">
      <c r="F152" s="18"/>
      <c r="I152" s="45"/>
    </row>
    <row r="153" spans="6:9" s="17" customFormat="1" ht="12.75">
      <c r="F153" s="18"/>
      <c r="I153" s="45"/>
    </row>
    <row r="154" spans="6:9" s="17" customFormat="1" ht="12.75">
      <c r="F154" s="18"/>
      <c r="I154" s="45"/>
    </row>
    <row r="155" spans="6:9" s="17" customFormat="1" ht="12.75">
      <c r="F155" s="18"/>
      <c r="I155" s="45"/>
    </row>
    <row r="156" spans="6:9" s="17" customFormat="1" ht="12.75">
      <c r="F156" s="18"/>
      <c r="I156" s="45"/>
    </row>
    <row r="157" spans="6:9" s="17" customFormat="1" ht="12.75">
      <c r="F157" s="18"/>
      <c r="I157" s="4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38:D138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7"/>
  <sheetViews>
    <sheetView tabSelected="1" zoomScale="90" zoomScaleNormal="90" zoomScalePageLayoutView="0" workbookViewId="0" topLeftCell="A112">
      <selection activeCell="G17" sqref="G1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7" customWidth="1"/>
    <col min="7" max="7" width="15.375" style="1" customWidth="1"/>
    <col min="8" max="8" width="15.375" style="1" hidden="1" customWidth="1"/>
    <col min="9" max="9" width="15.375" style="39" hidden="1" customWidth="1"/>
    <col min="10" max="12" width="15.375" style="1" customWidth="1"/>
    <col min="13" max="16384" width="9.125" style="1" customWidth="1"/>
  </cols>
  <sheetData>
    <row r="1" spans="1:6" ht="16.5" customHeight="1">
      <c r="A1" s="148" t="s">
        <v>157</v>
      </c>
      <c r="B1" s="149"/>
      <c r="C1" s="149"/>
      <c r="D1" s="149"/>
      <c r="E1" s="149"/>
      <c r="F1" s="149"/>
    </row>
    <row r="2" spans="2:6" ht="12.75" customHeight="1">
      <c r="B2" s="150" t="s">
        <v>158</v>
      </c>
      <c r="C2" s="150"/>
      <c r="D2" s="150"/>
      <c r="E2" s="149"/>
      <c r="F2" s="149"/>
    </row>
    <row r="3" spans="1:6" ht="21" customHeight="1">
      <c r="A3" s="65" t="s">
        <v>181</v>
      </c>
      <c r="B3" s="150" t="s">
        <v>0</v>
      </c>
      <c r="C3" s="150"/>
      <c r="D3" s="150"/>
      <c r="E3" s="149"/>
      <c r="F3" s="149"/>
    </row>
    <row r="4" spans="2:6" ht="14.25" customHeight="1">
      <c r="B4" s="150" t="s">
        <v>159</v>
      </c>
      <c r="C4" s="150"/>
      <c r="D4" s="150"/>
      <c r="E4" s="149"/>
      <c r="F4" s="149"/>
    </row>
    <row r="5" spans="1:9" ht="39.75" customHeight="1">
      <c r="A5" s="151"/>
      <c r="B5" s="152"/>
      <c r="C5" s="152"/>
      <c r="D5" s="152"/>
      <c r="E5" s="152"/>
      <c r="F5" s="152"/>
      <c r="I5" s="1"/>
    </row>
    <row r="6" spans="1:9" ht="24" customHeight="1">
      <c r="A6" s="153" t="s">
        <v>182</v>
      </c>
      <c r="B6" s="153"/>
      <c r="C6" s="153"/>
      <c r="D6" s="153"/>
      <c r="E6" s="153"/>
      <c r="F6" s="153"/>
      <c r="I6" s="1"/>
    </row>
    <row r="7" spans="1:9" s="2" customFormat="1" ht="33" customHeight="1">
      <c r="A7" s="137" t="s">
        <v>1</v>
      </c>
      <c r="B7" s="137"/>
      <c r="C7" s="137"/>
      <c r="D7" s="137"/>
      <c r="E7" s="137"/>
      <c r="F7" s="137"/>
      <c r="I7" s="40"/>
    </row>
    <row r="8" spans="1:6" s="3" customFormat="1" ht="18.75" customHeight="1">
      <c r="A8" s="137" t="s">
        <v>177</v>
      </c>
      <c r="B8" s="137"/>
      <c r="C8" s="137"/>
      <c r="D8" s="137"/>
      <c r="E8" s="138"/>
      <c r="F8" s="138"/>
    </row>
    <row r="9" spans="1:6" s="4" customFormat="1" ht="17.25" customHeight="1">
      <c r="A9" s="139" t="s">
        <v>28</v>
      </c>
      <c r="B9" s="139"/>
      <c r="C9" s="139"/>
      <c r="D9" s="139"/>
      <c r="E9" s="140"/>
      <c r="F9" s="140"/>
    </row>
    <row r="10" spans="1:6" s="3" customFormat="1" ht="30" customHeight="1" thickBot="1">
      <c r="A10" s="141" t="s">
        <v>65</v>
      </c>
      <c r="B10" s="141"/>
      <c r="C10" s="141"/>
      <c r="D10" s="141"/>
      <c r="E10" s="142"/>
      <c r="F10" s="142"/>
    </row>
    <row r="11" spans="1:9" s="6" customFormat="1" ht="139.5" customHeight="1">
      <c r="A11" s="30" t="s">
        <v>2</v>
      </c>
      <c r="B11" s="31" t="s">
        <v>3</v>
      </c>
      <c r="C11" s="32" t="s">
        <v>139</v>
      </c>
      <c r="D11" s="32" t="s">
        <v>31</v>
      </c>
      <c r="E11" s="32" t="s">
        <v>4</v>
      </c>
      <c r="F11" s="66" t="s">
        <v>5</v>
      </c>
      <c r="I11" s="41"/>
    </row>
    <row r="12" spans="1:9" s="7" customFormat="1" ht="12.75">
      <c r="A12" s="34">
        <v>1</v>
      </c>
      <c r="B12" s="8">
        <v>2</v>
      </c>
      <c r="C12" s="8">
        <v>3</v>
      </c>
      <c r="D12" s="8"/>
      <c r="E12" s="8">
        <v>3</v>
      </c>
      <c r="F12" s="35">
        <v>4</v>
      </c>
      <c r="I12" s="42"/>
    </row>
    <row r="13" spans="1:9" s="7" customFormat="1" ht="49.5" customHeight="1">
      <c r="A13" s="143" t="s">
        <v>6</v>
      </c>
      <c r="B13" s="144"/>
      <c r="C13" s="144"/>
      <c r="D13" s="144"/>
      <c r="E13" s="145"/>
      <c r="F13" s="146"/>
      <c r="I13" s="42"/>
    </row>
    <row r="14" spans="1:9" s="6" customFormat="1" ht="18.75" customHeight="1">
      <c r="A14" s="67" t="s">
        <v>74</v>
      </c>
      <c r="B14" s="10" t="s">
        <v>7</v>
      </c>
      <c r="C14" s="50" t="s">
        <v>145</v>
      </c>
      <c r="D14" s="68">
        <f>E14*G14</f>
        <v>262883.09</v>
      </c>
      <c r="E14" s="12">
        <f>F14*12</f>
        <v>43.32</v>
      </c>
      <c r="F14" s="50">
        <f>F25+F27</f>
        <v>3.61</v>
      </c>
      <c r="G14" s="6">
        <v>6068.4</v>
      </c>
      <c r="H14" s="6">
        <v>1.07</v>
      </c>
      <c r="I14" s="41">
        <v>2.24</v>
      </c>
    </row>
    <row r="15" spans="1:9" s="29" customFormat="1" ht="29.25" customHeight="1">
      <c r="A15" s="69" t="s">
        <v>59</v>
      </c>
      <c r="B15" s="70" t="s">
        <v>60</v>
      </c>
      <c r="C15" s="54"/>
      <c r="D15" s="71"/>
      <c r="E15" s="33"/>
      <c r="F15" s="33"/>
      <c r="I15" s="43"/>
    </row>
    <row r="16" spans="1:9" s="29" customFormat="1" ht="14.25" customHeight="1">
      <c r="A16" s="69" t="s">
        <v>61</v>
      </c>
      <c r="B16" s="70" t="s">
        <v>60</v>
      </c>
      <c r="C16" s="54"/>
      <c r="D16" s="71"/>
      <c r="E16" s="33"/>
      <c r="F16" s="33"/>
      <c r="I16" s="43"/>
    </row>
    <row r="17" spans="1:9" s="29" customFormat="1" ht="102">
      <c r="A17" s="69" t="s">
        <v>76</v>
      </c>
      <c r="B17" s="70" t="s">
        <v>19</v>
      </c>
      <c r="C17" s="54"/>
      <c r="D17" s="71"/>
      <c r="E17" s="33"/>
      <c r="F17" s="33"/>
      <c r="I17" s="43"/>
    </row>
    <row r="18" spans="1:8" s="47" customFormat="1" ht="15">
      <c r="A18" s="60" t="s">
        <v>77</v>
      </c>
      <c r="B18" s="61" t="s">
        <v>60</v>
      </c>
      <c r="C18" s="54"/>
      <c r="D18" s="125"/>
      <c r="E18" s="126"/>
      <c r="F18" s="126"/>
      <c r="H18" s="48"/>
    </row>
    <row r="19" spans="1:8" s="47" customFormat="1" ht="15">
      <c r="A19" s="60" t="s">
        <v>78</v>
      </c>
      <c r="B19" s="61" t="s">
        <v>60</v>
      </c>
      <c r="C19" s="54"/>
      <c r="D19" s="127"/>
      <c r="E19" s="128"/>
      <c r="F19" s="128"/>
      <c r="H19" s="48"/>
    </row>
    <row r="20" spans="1:8" s="6" customFormat="1" ht="25.5">
      <c r="A20" s="69" t="s">
        <v>79</v>
      </c>
      <c r="B20" s="70" t="s">
        <v>10</v>
      </c>
      <c r="C20" s="54"/>
      <c r="D20" s="121"/>
      <c r="E20" s="120"/>
      <c r="F20" s="120"/>
      <c r="H20" s="41"/>
    </row>
    <row r="21" spans="1:6" s="6" customFormat="1" ht="18.75">
      <c r="A21" s="69" t="s">
        <v>80</v>
      </c>
      <c r="B21" s="70" t="s">
        <v>12</v>
      </c>
      <c r="C21" s="54"/>
      <c r="D21" s="121"/>
      <c r="E21" s="120"/>
      <c r="F21" s="122"/>
    </row>
    <row r="22" spans="1:6" s="6" customFormat="1" ht="18.75">
      <c r="A22" s="69" t="s">
        <v>170</v>
      </c>
      <c r="B22" s="70" t="s">
        <v>60</v>
      </c>
      <c r="C22" s="54"/>
      <c r="D22" s="121"/>
      <c r="E22" s="120"/>
      <c r="F22" s="122"/>
    </row>
    <row r="23" spans="1:8" s="6" customFormat="1" ht="15">
      <c r="A23" s="69" t="s">
        <v>172</v>
      </c>
      <c r="B23" s="70" t="s">
        <v>60</v>
      </c>
      <c r="C23" s="54"/>
      <c r="D23" s="121"/>
      <c r="E23" s="120"/>
      <c r="F23" s="120"/>
      <c r="H23" s="41"/>
    </row>
    <row r="24" spans="1:8" s="6" customFormat="1" ht="15">
      <c r="A24" s="69" t="s">
        <v>81</v>
      </c>
      <c r="B24" s="70" t="s">
        <v>14</v>
      </c>
      <c r="C24" s="54"/>
      <c r="D24" s="121"/>
      <c r="E24" s="120"/>
      <c r="F24" s="120"/>
      <c r="H24" s="41"/>
    </row>
    <row r="25" spans="1:9" s="29" customFormat="1" ht="15">
      <c r="A25" s="72" t="s">
        <v>69</v>
      </c>
      <c r="B25" s="71"/>
      <c r="C25" s="54"/>
      <c r="D25" s="71"/>
      <c r="E25" s="33"/>
      <c r="F25" s="12">
        <v>3.61</v>
      </c>
      <c r="I25" s="43"/>
    </row>
    <row r="26" spans="1:9" s="29" customFormat="1" ht="12.75">
      <c r="A26" s="73" t="s">
        <v>70</v>
      </c>
      <c r="B26" s="71" t="s">
        <v>60</v>
      </c>
      <c r="C26" s="54"/>
      <c r="D26" s="71"/>
      <c r="E26" s="33"/>
      <c r="F26" s="33">
        <v>0</v>
      </c>
      <c r="I26" s="43"/>
    </row>
    <row r="27" spans="1:9" s="29" customFormat="1" ht="15">
      <c r="A27" s="72" t="s">
        <v>69</v>
      </c>
      <c r="B27" s="71"/>
      <c r="C27" s="50"/>
      <c r="D27" s="71"/>
      <c r="E27" s="33"/>
      <c r="F27" s="12">
        <f>F26</f>
        <v>0</v>
      </c>
      <c r="I27" s="43"/>
    </row>
    <row r="28" spans="1:9" s="6" customFormat="1" ht="30">
      <c r="A28" s="67" t="s">
        <v>8</v>
      </c>
      <c r="B28" s="74" t="s">
        <v>9</v>
      </c>
      <c r="C28" s="50" t="s">
        <v>146</v>
      </c>
      <c r="D28" s="68">
        <f>E28*G28</f>
        <v>171128.88</v>
      </c>
      <c r="E28" s="12">
        <f>F28*12</f>
        <v>28.2</v>
      </c>
      <c r="F28" s="50">
        <v>2.35</v>
      </c>
      <c r="G28" s="6">
        <v>6068.4</v>
      </c>
      <c r="H28" s="6">
        <v>1.07</v>
      </c>
      <c r="I28" s="41">
        <v>1.55</v>
      </c>
    </row>
    <row r="29" spans="1:9" s="6" customFormat="1" ht="15">
      <c r="A29" s="69" t="s">
        <v>82</v>
      </c>
      <c r="B29" s="70" t="s">
        <v>9</v>
      </c>
      <c r="C29" s="50"/>
      <c r="D29" s="68"/>
      <c r="E29" s="12"/>
      <c r="F29" s="50"/>
      <c r="I29" s="41"/>
    </row>
    <row r="30" spans="1:9" s="6" customFormat="1" ht="15">
      <c r="A30" s="69" t="s">
        <v>83</v>
      </c>
      <c r="B30" s="70" t="s">
        <v>84</v>
      </c>
      <c r="C30" s="50"/>
      <c r="D30" s="68"/>
      <c r="E30" s="12"/>
      <c r="F30" s="50"/>
      <c r="I30" s="41"/>
    </row>
    <row r="31" spans="1:9" s="6" customFormat="1" ht="15">
      <c r="A31" s="69" t="s">
        <v>85</v>
      </c>
      <c r="B31" s="70" t="s">
        <v>86</v>
      </c>
      <c r="C31" s="50"/>
      <c r="D31" s="68"/>
      <c r="E31" s="12"/>
      <c r="F31" s="50"/>
      <c r="I31" s="41"/>
    </row>
    <row r="32" spans="1:9" s="6" customFormat="1" ht="15">
      <c r="A32" s="69" t="s">
        <v>53</v>
      </c>
      <c r="B32" s="70" t="s">
        <v>9</v>
      </c>
      <c r="C32" s="50"/>
      <c r="D32" s="68"/>
      <c r="E32" s="12"/>
      <c r="F32" s="50"/>
      <c r="I32" s="41"/>
    </row>
    <row r="33" spans="1:9" s="6" customFormat="1" ht="25.5">
      <c r="A33" s="69" t="s">
        <v>54</v>
      </c>
      <c r="B33" s="70" t="s">
        <v>10</v>
      </c>
      <c r="C33" s="50"/>
      <c r="D33" s="68"/>
      <c r="E33" s="12"/>
      <c r="F33" s="50"/>
      <c r="I33" s="41"/>
    </row>
    <row r="34" spans="1:9" s="6" customFormat="1" ht="15">
      <c r="A34" s="69" t="s">
        <v>62</v>
      </c>
      <c r="B34" s="70" t="s">
        <v>9</v>
      </c>
      <c r="C34" s="50"/>
      <c r="D34" s="68"/>
      <c r="E34" s="12"/>
      <c r="F34" s="50"/>
      <c r="I34" s="41"/>
    </row>
    <row r="35" spans="1:9" s="6" customFormat="1" ht="15">
      <c r="A35" s="69" t="s">
        <v>63</v>
      </c>
      <c r="B35" s="70" t="s">
        <v>9</v>
      </c>
      <c r="C35" s="50"/>
      <c r="D35" s="68"/>
      <c r="E35" s="12"/>
      <c r="F35" s="50"/>
      <c r="I35" s="41"/>
    </row>
    <row r="36" spans="1:9" s="6" customFormat="1" ht="25.5">
      <c r="A36" s="69" t="s">
        <v>64</v>
      </c>
      <c r="B36" s="70" t="s">
        <v>55</v>
      </c>
      <c r="C36" s="50"/>
      <c r="D36" s="68"/>
      <c r="E36" s="12"/>
      <c r="F36" s="50"/>
      <c r="I36" s="41"/>
    </row>
    <row r="37" spans="1:9" s="6" customFormat="1" ht="25.5">
      <c r="A37" s="69" t="s">
        <v>87</v>
      </c>
      <c r="B37" s="70" t="s">
        <v>10</v>
      </c>
      <c r="C37" s="50"/>
      <c r="D37" s="68"/>
      <c r="E37" s="12"/>
      <c r="F37" s="50"/>
      <c r="I37" s="41"/>
    </row>
    <row r="38" spans="1:9" s="6" customFormat="1" ht="25.5">
      <c r="A38" s="69" t="s">
        <v>88</v>
      </c>
      <c r="B38" s="70" t="s">
        <v>9</v>
      </c>
      <c r="C38" s="50"/>
      <c r="D38" s="68"/>
      <c r="E38" s="12"/>
      <c r="F38" s="50"/>
      <c r="I38" s="41"/>
    </row>
    <row r="39" spans="1:9" s="11" customFormat="1" ht="21.75" customHeight="1">
      <c r="A39" s="9" t="s">
        <v>11</v>
      </c>
      <c r="B39" s="10" t="s">
        <v>12</v>
      </c>
      <c r="C39" s="50" t="s">
        <v>145</v>
      </c>
      <c r="D39" s="68">
        <f>E39*G39</f>
        <v>65538.72</v>
      </c>
      <c r="E39" s="12">
        <f>F39*12</f>
        <v>10.8</v>
      </c>
      <c r="F39" s="50">
        <v>0.9</v>
      </c>
      <c r="G39" s="6">
        <v>6068.4</v>
      </c>
      <c r="H39" s="6">
        <v>1.07</v>
      </c>
      <c r="I39" s="41">
        <v>0.6</v>
      </c>
    </row>
    <row r="40" spans="1:9" s="6" customFormat="1" ht="18" customHeight="1">
      <c r="A40" s="9" t="s">
        <v>89</v>
      </c>
      <c r="B40" s="10" t="s">
        <v>13</v>
      </c>
      <c r="C40" s="12" t="s">
        <v>145</v>
      </c>
      <c r="D40" s="68">
        <f>E40*G40</f>
        <v>213364.94</v>
      </c>
      <c r="E40" s="12">
        <f>F40*12</f>
        <v>35.16</v>
      </c>
      <c r="F40" s="50">
        <v>2.93</v>
      </c>
      <c r="G40" s="6">
        <v>6068.4</v>
      </c>
      <c r="H40" s="6">
        <v>1.07</v>
      </c>
      <c r="I40" s="41">
        <v>1.94</v>
      </c>
    </row>
    <row r="41" spans="1:9" s="6" customFormat="1" ht="15">
      <c r="A41" s="9" t="s">
        <v>90</v>
      </c>
      <c r="B41" s="10" t="s">
        <v>9</v>
      </c>
      <c r="C41" s="12" t="s">
        <v>142</v>
      </c>
      <c r="D41" s="68">
        <f>E41*G41</f>
        <v>137631.31</v>
      </c>
      <c r="E41" s="12">
        <f>F41*12</f>
        <v>22.68</v>
      </c>
      <c r="F41" s="50">
        <v>1.89</v>
      </c>
      <c r="G41" s="6">
        <v>6068.4</v>
      </c>
      <c r="H41" s="6">
        <v>1.07</v>
      </c>
      <c r="I41" s="41">
        <v>1.25</v>
      </c>
    </row>
    <row r="42" spans="1:9" s="6" customFormat="1" ht="60">
      <c r="A42" s="9" t="s">
        <v>91</v>
      </c>
      <c r="B42" s="10" t="s">
        <v>14</v>
      </c>
      <c r="C42" s="12" t="s">
        <v>142</v>
      </c>
      <c r="D42" s="68">
        <f>3407.5*3*1.105*1.1*1.086</f>
        <v>13494.04</v>
      </c>
      <c r="E42" s="12">
        <f>D42/G42</f>
        <v>2.22</v>
      </c>
      <c r="F42" s="50">
        <f>E42/12</f>
        <v>0.19</v>
      </c>
      <c r="G42" s="6">
        <v>6068.4</v>
      </c>
      <c r="I42" s="41"/>
    </row>
    <row r="43" spans="1:9" s="6" customFormat="1" ht="15">
      <c r="A43" s="9" t="s">
        <v>92</v>
      </c>
      <c r="B43" s="10" t="s">
        <v>9</v>
      </c>
      <c r="C43" s="50" t="s">
        <v>147</v>
      </c>
      <c r="D43" s="68">
        <f>E43*G43</f>
        <v>158749.34</v>
      </c>
      <c r="E43" s="12">
        <f>F43*12</f>
        <v>26.16</v>
      </c>
      <c r="F43" s="50">
        <v>2.18</v>
      </c>
      <c r="G43" s="6">
        <v>6068.4</v>
      </c>
      <c r="H43" s="6">
        <v>1.07</v>
      </c>
      <c r="I43" s="41">
        <v>1.46</v>
      </c>
    </row>
    <row r="44" spans="1:9" s="6" customFormat="1" ht="15">
      <c r="A44" s="69" t="s">
        <v>93</v>
      </c>
      <c r="B44" s="70" t="s">
        <v>19</v>
      </c>
      <c r="C44" s="12"/>
      <c r="D44" s="68"/>
      <c r="E44" s="12"/>
      <c r="F44" s="50"/>
      <c r="H44" s="6">
        <v>1.07</v>
      </c>
      <c r="I44" s="41">
        <v>0</v>
      </c>
    </row>
    <row r="45" spans="1:9" s="6" customFormat="1" ht="15">
      <c r="A45" s="69" t="s">
        <v>94</v>
      </c>
      <c r="B45" s="70" t="s">
        <v>14</v>
      </c>
      <c r="C45" s="12"/>
      <c r="D45" s="68"/>
      <c r="E45" s="12"/>
      <c r="F45" s="50"/>
      <c r="H45" s="6">
        <v>1.07</v>
      </c>
      <c r="I45" s="41">
        <v>0</v>
      </c>
    </row>
    <row r="46" spans="1:9" s="6" customFormat="1" ht="15">
      <c r="A46" s="69" t="s">
        <v>95</v>
      </c>
      <c r="B46" s="70" t="s">
        <v>56</v>
      </c>
      <c r="C46" s="12"/>
      <c r="D46" s="68"/>
      <c r="E46" s="12"/>
      <c r="F46" s="50"/>
      <c r="H46" s="6">
        <v>1.07</v>
      </c>
      <c r="I46" s="41">
        <v>0</v>
      </c>
    </row>
    <row r="47" spans="1:9" s="6" customFormat="1" ht="15">
      <c r="A47" s="69" t="s">
        <v>96</v>
      </c>
      <c r="B47" s="70" t="s">
        <v>97</v>
      </c>
      <c r="C47" s="12"/>
      <c r="D47" s="68"/>
      <c r="E47" s="12"/>
      <c r="F47" s="50"/>
      <c r="H47" s="6">
        <v>1.07</v>
      </c>
      <c r="I47" s="41">
        <v>0</v>
      </c>
    </row>
    <row r="48" spans="1:9" s="6" customFormat="1" ht="15">
      <c r="A48" s="69" t="s">
        <v>98</v>
      </c>
      <c r="B48" s="70" t="s">
        <v>56</v>
      </c>
      <c r="C48" s="12"/>
      <c r="D48" s="68"/>
      <c r="E48" s="12"/>
      <c r="F48" s="50"/>
      <c r="H48" s="6">
        <v>1.07</v>
      </c>
      <c r="I48" s="41">
        <v>0</v>
      </c>
    </row>
    <row r="49" spans="1:9" s="6" customFormat="1" ht="28.5">
      <c r="A49" s="9" t="s">
        <v>99</v>
      </c>
      <c r="B49" s="75" t="s">
        <v>29</v>
      </c>
      <c r="C49" s="12" t="s">
        <v>141</v>
      </c>
      <c r="D49" s="68">
        <f>(313129.44*1.086)+1000*3</f>
        <v>343058.57</v>
      </c>
      <c r="E49" s="12">
        <f>D49/G49</f>
        <v>56.53</v>
      </c>
      <c r="F49" s="50">
        <f>E49/12</f>
        <v>4.71</v>
      </c>
      <c r="G49" s="6">
        <v>6068.4</v>
      </c>
      <c r="H49" s="6">
        <v>1.07</v>
      </c>
      <c r="I49" s="41">
        <v>3.1</v>
      </c>
    </row>
    <row r="50" spans="1:9" s="6" customFormat="1" ht="25.5">
      <c r="A50" s="76" t="s">
        <v>100</v>
      </c>
      <c r="B50" s="77" t="s">
        <v>29</v>
      </c>
      <c r="C50" s="12"/>
      <c r="D50" s="68"/>
      <c r="E50" s="12"/>
      <c r="F50" s="50"/>
      <c r="I50" s="41"/>
    </row>
    <row r="51" spans="1:9" s="6" customFormat="1" ht="15">
      <c r="A51" s="76" t="s">
        <v>101</v>
      </c>
      <c r="B51" s="77" t="s">
        <v>102</v>
      </c>
      <c r="C51" s="12"/>
      <c r="D51" s="68"/>
      <c r="E51" s="12"/>
      <c r="F51" s="50"/>
      <c r="I51" s="41"/>
    </row>
    <row r="52" spans="1:9" s="6" customFormat="1" ht="15">
      <c r="A52" s="76" t="s">
        <v>103</v>
      </c>
      <c r="B52" s="77" t="s">
        <v>60</v>
      </c>
      <c r="C52" s="12"/>
      <c r="D52" s="68"/>
      <c r="E52" s="12"/>
      <c r="F52" s="50"/>
      <c r="I52" s="41"/>
    </row>
    <row r="53" spans="1:9" s="6" customFormat="1" ht="25.5">
      <c r="A53" s="76" t="s">
        <v>104</v>
      </c>
      <c r="B53" s="77" t="s">
        <v>14</v>
      </c>
      <c r="C53" s="12"/>
      <c r="D53" s="68"/>
      <c r="E53" s="12"/>
      <c r="F53" s="12"/>
      <c r="I53" s="41"/>
    </row>
    <row r="54" spans="1:9" s="6" customFormat="1" ht="15">
      <c r="A54" s="76" t="s">
        <v>140</v>
      </c>
      <c r="B54" s="77" t="s">
        <v>14</v>
      </c>
      <c r="C54" s="33" t="s">
        <v>141</v>
      </c>
      <c r="D54" s="136"/>
      <c r="E54" s="12"/>
      <c r="F54" s="12"/>
      <c r="G54" s="6">
        <v>6068.4</v>
      </c>
      <c r="I54" s="41"/>
    </row>
    <row r="55" spans="1:9" s="7" customFormat="1" ht="30">
      <c r="A55" s="9" t="s">
        <v>105</v>
      </c>
      <c r="B55" s="10" t="s">
        <v>7</v>
      </c>
      <c r="C55" s="12" t="s">
        <v>143</v>
      </c>
      <c r="D55" s="136">
        <v>2439.99</v>
      </c>
      <c r="E55" s="12">
        <f>D55/G55</f>
        <v>0.4</v>
      </c>
      <c r="F55" s="50">
        <f>E55/12</f>
        <v>0.03</v>
      </c>
      <c r="G55" s="6">
        <v>6068.4</v>
      </c>
      <c r="H55" s="6">
        <v>1.07</v>
      </c>
      <c r="I55" s="41">
        <v>0.02</v>
      </c>
    </row>
    <row r="56" spans="1:9" s="7" customFormat="1" ht="30">
      <c r="A56" s="9" t="s">
        <v>106</v>
      </c>
      <c r="B56" s="10" t="s">
        <v>7</v>
      </c>
      <c r="C56" s="12" t="s">
        <v>143</v>
      </c>
      <c r="D56" s="136">
        <v>2439.99</v>
      </c>
      <c r="E56" s="12">
        <f>D56/G56</f>
        <v>0.4</v>
      </c>
      <c r="F56" s="50">
        <f>E56/12</f>
        <v>0.03</v>
      </c>
      <c r="G56" s="6">
        <v>6068.4</v>
      </c>
      <c r="H56" s="6">
        <v>1.07</v>
      </c>
      <c r="I56" s="41">
        <v>0.02</v>
      </c>
    </row>
    <row r="57" spans="1:9" s="7" customFormat="1" ht="30">
      <c r="A57" s="9" t="s">
        <v>107</v>
      </c>
      <c r="B57" s="10" t="s">
        <v>7</v>
      </c>
      <c r="C57" s="12" t="s">
        <v>143</v>
      </c>
      <c r="D57" s="136">
        <v>15405.72</v>
      </c>
      <c r="E57" s="12">
        <f>D57/G57</f>
        <v>2.54</v>
      </c>
      <c r="F57" s="50">
        <f>E57/12</f>
        <v>0.21</v>
      </c>
      <c r="G57" s="6">
        <v>6068.4</v>
      </c>
      <c r="H57" s="6">
        <v>1.07</v>
      </c>
      <c r="I57" s="41">
        <v>0.13</v>
      </c>
    </row>
    <row r="58" spans="1:9" s="7" customFormat="1" ht="30">
      <c r="A58" s="9" t="s">
        <v>20</v>
      </c>
      <c r="B58" s="10"/>
      <c r="C58" s="50" t="s">
        <v>148</v>
      </c>
      <c r="D58" s="136">
        <f>E58*G58</f>
        <v>16020.58</v>
      </c>
      <c r="E58" s="12">
        <f>F58*12</f>
        <v>2.64</v>
      </c>
      <c r="F58" s="50">
        <v>0.22</v>
      </c>
      <c r="G58" s="6">
        <v>6068.4</v>
      </c>
      <c r="H58" s="6">
        <v>1.07</v>
      </c>
      <c r="I58" s="41">
        <v>0.14</v>
      </c>
    </row>
    <row r="59" spans="1:9" s="7" customFormat="1" ht="25.5">
      <c r="A59" s="76" t="s">
        <v>108</v>
      </c>
      <c r="B59" s="78" t="s">
        <v>72</v>
      </c>
      <c r="C59" s="50"/>
      <c r="D59" s="136"/>
      <c r="E59" s="12"/>
      <c r="F59" s="12"/>
      <c r="G59" s="6"/>
      <c r="H59" s="6"/>
      <c r="I59" s="41"/>
    </row>
    <row r="60" spans="1:9" s="7" customFormat="1" ht="15">
      <c r="A60" s="76" t="s">
        <v>109</v>
      </c>
      <c r="B60" s="78" t="s">
        <v>72</v>
      </c>
      <c r="C60" s="50"/>
      <c r="D60" s="136"/>
      <c r="E60" s="12"/>
      <c r="F60" s="12"/>
      <c r="G60" s="6"/>
      <c r="H60" s="6"/>
      <c r="I60" s="41"/>
    </row>
    <row r="61" spans="1:9" s="7" customFormat="1" ht="15">
      <c r="A61" s="76" t="s">
        <v>110</v>
      </c>
      <c r="B61" s="78" t="s">
        <v>60</v>
      </c>
      <c r="C61" s="50"/>
      <c r="D61" s="136"/>
      <c r="E61" s="12"/>
      <c r="F61" s="12"/>
      <c r="G61" s="6"/>
      <c r="H61" s="6"/>
      <c r="I61" s="41"/>
    </row>
    <row r="62" spans="1:9" s="7" customFormat="1" ht="15">
      <c r="A62" s="76" t="s">
        <v>111</v>
      </c>
      <c r="B62" s="78" t="s">
        <v>72</v>
      </c>
      <c r="C62" s="50"/>
      <c r="D62" s="136"/>
      <c r="E62" s="12"/>
      <c r="F62" s="12"/>
      <c r="G62" s="6"/>
      <c r="H62" s="6"/>
      <c r="I62" s="41"/>
    </row>
    <row r="63" spans="1:9" s="7" customFormat="1" ht="25.5">
      <c r="A63" s="76" t="s">
        <v>112</v>
      </c>
      <c r="B63" s="78" t="s">
        <v>72</v>
      </c>
      <c r="C63" s="50"/>
      <c r="D63" s="136"/>
      <c r="E63" s="12"/>
      <c r="F63" s="12"/>
      <c r="G63" s="6"/>
      <c r="H63" s="6"/>
      <c r="I63" s="41"/>
    </row>
    <row r="64" spans="1:9" s="7" customFormat="1" ht="15">
      <c r="A64" s="76" t="s">
        <v>113</v>
      </c>
      <c r="B64" s="78" t="s">
        <v>72</v>
      </c>
      <c r="C64" s="50"/>
      <c r="D64" s="136"/>
      <c r="E64" s="12"/>
      <c r="F64" s="12"/>
      <c r="G64" s="6"/>
      <c r="H64" s="6"/>
      <c r="I64" s="41"/>
    </row>
    <row r="65" spans="1:9" s="7" customFormat="1" ht="25.5">
      <c r="A65" s="76" t="s">
        <v>114</v>
      </c>
      <c r="B65" s="78" t="s">
        <v>72</v>
      </c>
      <c r="C65" s="50"/>
      <c r="D65" s="136"/>
      <c r="E65" s="12"/>
      <c r="F65" s="12"/>
      <c r="G65" s="6"/>
      <c r="H65" s="6"/>
      <c r="I65" s="41"/>
    </row>
    <row r="66" spans="1:9" s="7" customFormat="1" ht="15">
      <c r="A66" s="76" t="s">
        <v>115</v>
      </c>
      <c r="B66" s="78" t="s">
        <v>72</v>
      </c>
      <c r="C66" s="50"/>
      <c r="D66" s="136"/>
      <c r="E66" s="12"/>
      <c r="F66" s="12"/>
      <c r="G66" s="6"/>
      <c r="H66" s="6"/>
      <c r="I66" s="41"/>
    </row>
    <row r="67" spans="1:9" s="7" customFormat="1" ht="15">
      <c r="A67" s="76" t="s">
        <v>116</v>
      </c>
      <c r="B67" s="78" t="s">
        <v>72</v>
      </c>
      <c r="C67" s="50"/>
      <c r="D67" s="136"/>
      <c r="E67" s="12"/>
      <c r="F67" s="12"/>
      <c r="G67" s="6"/>
      <c r="H67" s="6"/>
      <c r="I67" s="41"/>
    </row>
    <row r="68" spans="1:7" s="7" customFormat="1" ht="27" customHeight="1">
      <c r="A68" s="13" t="s">
        <v>171</v>
      </c>
      <c r="B68" s="8" t="s">
        <v>14</v>
      </c>
      <c r="C68" s="50"/>
      <c r="D68" s="130"/>
      <c r="E68" s="79"/>
      <c r="F68" s="52"/>
      <c r="G68" s="6"/>
    </row>
    <row r="69" spans="1:9" s="11" customFormat="1" ht="15">
      <c r="A69" s="9" t="s">
        <v>22</v>
      </c>
      <c r="B69" s="10" t="s">
        <v>23</v>
      </c>
      <c r="C69" s="50" t="s">
        <v>149</v>
      </c>
      <c r="D69" s="136">
        <f>E69*G69</f>
        <v>5825.66</v>
      </c>
      <c r="E69" s="12">
        <f>F69*12</f>
        <v>0.96</v>
      </c>
      <c r="F69" s="50">
        <v>0.08</v>
      </c>
      <c r="G69" s="6">
        <v>6068.4</v>
      </c>
      <c r="H69" s="6">
        <v>1.07</v>
      </c>
      <c r="I69" s="41">
        <v>0.03</v>
      </c>
    </row>
    <row r="70" spans="1:9" s="11" customFormat="1" ht="15">
      <c r="A70" s="9" t="s">
        <v>24</v>
      </c>
      <c r="B70" s="10" t="s">
        <v>25</v>
      </c>
      <c r="C70" s="50" t="s">
        <v>149</v>
      </c>
      <c r="D70" s="136">
        <f>E70*G70</f>
        <v>3641.04</v>
      </c>
      <c r="E70" s="12">
        <f>12*F70</f>
        <v>0.6</v>
      </c>
      <c r="F70" s="50">
        <v>0.05</v>
      </c>
      <c r="G70" s="6">
        <v>6068.4</v>
      </c>
      <c r="H70" s="6">
        <v>1.07</v>
      </c>
      <c r="I70" s="41">
        <v>0.02</v>
      </c>
    </row>
    <row r="71" spans="1:9" s="11" customFormat="1" ht="30">
      <c r="A71" s="9" t="s">
        <v>21</v>
      </c>
      <c r="B71" s="10"/>
      <c r="C71" s="12" t="s">
        <v>144</v>
      </c>
      <c r="D71" s="136">
        <v>7070</v>
      </c>
      <c r="E71" s="12">
        <f>D71/G71</f>
        <v>1.17</v>
      </c>
      <c r="F71" s="50">
        <f>E71/12</f>
        <v>0.1</v>
      </c>
      <c r="G71" s="6">
        <v>6068.4</v>
      </c>
      <c r="H71" s="6">
        <v>1.07</v>
      </c>
      <c r="I71" s="41">
        <v>0.03</v>
      </c>
    </row>
    <row r="72" spans="1:9" s="11" customFormat="1" ht="15">
      <c r="A72" s="9" t="s">
        <v>32</v>
      </c>
      <c r="B72" s="10"/>
      <c r="C72" s="50" t="s">
        <v>150</v>
      </c>
      <c r="D72" s="136">
        <f>SUM(D73:D87)</f>
        <v>40140.53</v>
      </c>
      <c r="E72" s="12">
        <f>D72/G72</f>
        <v>6.61</v>
      </c>
      <c r="F72" s="12">
        <f>E72/12</f>
        <v>0.55</v>
      </c>
      <c r="G72" s="6">
        <v>6068.4</v>
      </c>
      <c r="H72" s="6">
        <v>1.07</v>
      </c>
      <c r="I72" s="41">
        <v>0.56</v>
      </c>
    </row>
    <row r="73" spans="1:9" s="7" customFormat="1" ht="15">
      <c r="A73" s="13" t="s">
        <v>117</v>
      </c>
      <c r="B73" s="8" t="s">
        <v>14</v>
      </c>
      <c r="C73" s="51"/>
      <c r="D73" s="63">
        <v>1003.3</v>
      </c>
      <c r="E73" s="79"/>
      <c r="F73" s="79"/>
      <c r="G73" s="6"/>
      <c r="H73" s="6">
        <v>1.07</v>
      </c>
      <c r="I73" s="41">
        <v>0</v>
      </c>
    </row>
    <row r="74" spans="1:9" s="7" customFormat="1" ht="20.25" customHeight="1">
      <c r="A74" s="13" t="s">
        <v>15</v>
      </c>
      <c r="B74" s="8" t="s">
        <v>19</v>
      </c>
      <c r="C74" s="51"/>
      <c r="D74" s="63">
        <v>1646.67</v>
      </c>
      <c r="E74" s="79"/>
      <c r="F74" s="79"/>
      <c r="G74" s="6"/>
      <c r="H74" s="6">
        <v>1.07</v>
      </c>
      <c r="I74" s="41">
        <v>0.01</v>
      </c>
    </row>
    <row r="75" spans="1:9" s="7" customFormat="1" ht="15">
      <c r="A75" s="13" t="s">
        <v>71</v>
      </c>
      <c r="B75" s="80" t="s">
        <v>14</v>
      </c>
      <c r="C75" s="51"/>
      <c r="D75" s="63">
        <v>2934.22</v>
      </c>
      <c r="E75" s="79"/>
      <c r="F75" s="79"/>
      <c r="G75" s="6"/>
      <c r="H75" s="6">
        <v>1.07</v>
      </c>
      <c r="I75" s="41">
        <v>0.01</v>
      </c>
    </row>
    <row r="76" spans="1:9" s="7" customFormat="1" ht="15">
      <c r="A76" s="13" t="s">
        <v>45</v>
      </c>
      <c r="B76" s="8" t="s">
        <v>14</v>
      </c>
      <c r="C76" s="51"/>
      <c r="D76" s="63">
        <v>3138</v>
      </c>
      <c r="E76" s="79"/>
      <c r="F76" s="79"/>
      <c r="G76" s="6"/>
      <c r="H76" s="6"/>
      <c r="I76" s="41"/>
    </row>
    <row r="77" spans="1:9" s="7" customFormat="1" ht="15">
      <c r="A77" s="13" t="s">
        <v>16</v>
      </c>
      <c r="B77" s="8" t="s">
        <v>14</v>
      </c>
      <c r="C77" s="51"/>
      <c r="D77" s="63">
        <v>9326.76</v>
      </c>
      <c r="E77" s="79"/>
      <c r="F77" s="79"/>
      <c r="G77" s="6"/>
      <c r="H77" s="6">
        <v>1.07</v>
      </c>
      <c r="I77" s="41">
        <v>0.24</v>
      </c>
    </row>
    <row r="78" spans="1:9" s="7" customFormat="1" ht="15">
      <c r="A78" s="13" t="s">
        <v>17</v>
      </c>
      <c r="B78" s="8" t="s">
        <v>14</v>
      </c>
      <c r="C78" s="53"/>
      <c r="D78" s="135">
        <v>1097.78</v>
      </c>
      <c r="E78" s="79"/>
      <c r="F78" s="79"/>
      <c r="G78" s="6"/>
      <c r="H78" s="6"/>
      <c r="I78" s="41"/>
    </row>
    <row r="79" spans="1:9" s="7" customFormat="1" ht="15">
      <c r="A79" s="13" t="s">
        <v>43</v>
      </c>
      <c r="B79" s="8" t="s">
        <v>14</v>
      </c>
      <c r="C79" s="51"/>
      <c r="D79" s="63">
        <v>1568.97</v>
      </c>
      <c r="E79" s="79"/>
      <c r="F79" s="79"/>
      <c r="G79" s="6"/>
      <c r="H79" s="6">
        <v>1.07</v>
      </c>
      <c r="I79" s="41">
        <v>0.02</v>
      </c>
    </row>
    <row r="80" spans="1:9" s="7" customFormat="1" ht="15">
      <c r="A80" s="13" t="s">
        <v>44</v>
      </c>
      <c r="B80" s="8" t="s">
        <v>19</v>
      </c>
      <c r="C80" s="51"/>
      <c r="D80" s="63">
        <v>0</v>
      </c>
      <c r="E80" s="79"/>
      <c r="F80" s="79"/>
      <c r="G80" s="6"/>
      <c r="H80" s="6">
        <v>1.07</v>
      </c>
      <c r="I80" s="41">
        <v>0.06</v>
      </c>
    </row>
    <row r="81" spans="1:9" s="7" customFormat="1" ht="25.5">
      <c r="A81" s="13" t="s">
        <v>18</v>
      </c>
      <c r="B81" s="8" t="s">
        <v>14</v>
      </c>
      <c r="C81" s="51"/>
      <c r="D81" s="63">
        <v>6412.48</v>
      </c>
      <c r="E81" s="79"/>
      <c r="F81" s="79"/>
      <c r="G81" s="6"/>
      <c r="H81" s="6">
        <v>1.07</v>
      </c>
      <c r="I81" s="41">
        <v>0.01</v>
      </c>
    </row>
    <row r="82" spans="1:7" s="7" customFormat="1" ht="27" customHeight="1">
      <c r="A82" s="13" t="s">
        <v>171</v>
      </c>
      <c r="B82" s="8" t="s">
        <v>14</v>
      </c>
      <c r="C82" s="51"/>
      <c r="D82" s="130">
        <v>1738.46</v>
      </c>
      <c r="E82" s="79"/>
      <c r="F82" s="119"/>
      <c r="G82" s="6"/>
    </row>
    <row r="83" spans="1:9" s="7" customFormat="1" ht="25.5">
      <c r="A83" s="13" t="s">
        <v>75</v>
      </c>
      <c r="B83" s="8" t="s">
        <v>14</v>
      </c>
      <c r="C83" s="51"/>
      <c r="D83" s="63">
        <v>11273.89</v>
      </c>
      <c r="E83" s="79"/>
      <c r="F83" s="79"/>
      <c r="G83" s="6"/>
      <c r="H83" s="6">
        <v>1.07</v>
      </c>
      <c r="I83" s="41">
        <v>0.01</v>
      </c>
    </row>
    <row r="84" spans="1:9" s="7" customFormat="1" ht="25.5">
      <c r="A84" s="13" t="s">
        <v>137</v>
      </c>
      <c r="B84" s="80" t="s">
        <v>50</v>
      </c>
      <c r="C84" s="51"/>
      <c r="D84" s="63">
        <v>0</v>
      </c>
      <c r="E84" s="79"/>
      <c r="F84" s="79"/>
      <c r="G84" s="6"/>
      <c r="H84" s="6">
        <v>1.07</v>
      </c>
      <c r="I84" s="41">
        <v>0.01</v>
      </c>
    </row>
    <row r="85" spans="1:9" s="7" customFormat="1" ht="25.5">
      <c r="A85" s="13" t="s">
        <v>138</v>
      </c>
      <c r="B85" s="80" t="s">
        <v>50</v>
      </c>
      <c r="C85" s="51"/>
      <c r="D85" s="63">
        <v>0</v>
      </c>
      <c r="E85" s="79"/>
      <c r="F85" s="79"/>
      <c r="G85" s="6"/>
      <c r="H85" s="6"/>
      <c r="I85" s="41"/>
    </row>
    <row r="86" spans="1:9" s="7" customFormat="1" ht="15">
      <c r="A86" s="76" t="s">
        <v>119</v>
      </c>
      <c r="B86" s="78" t="s">
        <v>14</v>
      </c>
      <c r="C86" s="51"/>
      <c r="D86" s="63">
        <v>0</v>
      </c>
      <c r="E86" s="79"/>
      <c r="F86" s="79"/>
      <c r="G86" s="6"/>
      <c r="H86" s="6">
        <v>1.07</v>
      </c>
      <c r="I86" s="41">
        <v>0</v>
      </c>
    </row>
    <row r="87" spans="1:9" s="7" customFormat="1" ht="15">
      <c r="A87" s="13" t="s">
        <v>120</v>
      </c>
      <c r="B87" s="78" t="s">
        <v>14</v>
      </c>
      <c r="C87" s="50"/>
      <c r="D87" s="63">
        <v>0</v>
      </c>
      <c r="E87" s="79"/>
      <c r="F87" s="79"/>
      <c r="G87" s="6"/>
      <c r="H87" s="6"/>
      <c r="I87" s="41"/>
    </row>
    <row r="88" spans="1:9" s="11" customFormat="1" ht="30">
      <c r="A88" s="9" t="s">
        <v>37</v>
      </c>
      <c r="B88" s="10"/>
      <c r="C88" s="50" t="s">
        <v>151</v>
      </c>
      <c r="D88" s="136">
        <f>SUM(D89:D98)</f>
        <v>45711.31</v>
      </c>
      <c r="E88" s="12">
        <f>D88/G88</f>
        <v>7.53</v>
      </c>
      <c r="F88" s="12">
        <f>E88/12</f>
        <v>0.63</v>
      </c>
      <c r="G88" s="6">
        <v>6068.4</v>
      </c>
      <c r="H88" s="6">
        <v>1.07</v>
      </c>
      <c r="I88" s="41">
        <v>0.49</v>
      </c>
    </row>
    <row r="89" spans="1:9" s="7" customFormat="1" ht="15">
      <c r="A89" s="13" t="s">
        <v>33</v>
      </c>
      <c r="B89" s="8" t="s">
        <v>46</v>
      </c>
      <c r="C89" s="51"/>
      <c r="D89" s="63">
        <v>3137.99</v>
      </c>
      <c r="E89" s="79"/>
      <c r="F89" s="79"/>
      <c r="G89" s="6"/>
      <c r="H89" s="6">
        <v>1.07</v>
      </c>
      <c r="I89" s="41">
        <v>0.03</v>
      </c>
    </row>
    <row r="90" spans="1:9" s="7" customFormat="1" ht="25.5">
      <c r="A90" s="13" t="s">
        <v>34</v>
      </c>
      <c r="B90" s="80" t="s">
        <v>14</v>
      </c>
      <c r="C90" s="51"/>
      <c r="D90" s="63">
        <v>2092.02</v>
      </c>
      <c r="E90" s="79"/>
      <c r="F90" s="79"/>
      <c r="G90" s="6"/>
      <c r="H90" s="6">
        <v>1.07</v>
      </c>
      <c r="I90" s="41">
        <v>0.02</v>
      </c>
    </row>
    <row r="91" spans="1:9" s="7" customFormat="1" ht="20.25" customHeight="1">
      <c r="A91" s="13" t="s">
        <v>51</v>
      </c>
      <c r="B91" s="80" t="s">
        <v>14</v>
      </c>
      <c r="C91" s="51"/>
      <c r="D91" s="63">
        <v>2195.49</v>
      </c>
      <c r="E91" s="79"/>
      <c r="F91" s="79"/>
      <c r="G91" s="6"/>
      <c r="H91" s="6">
        <v>1.07</v>
      </c>
      <c r="I91" s="41">
        <v>0.02</v>
      </c>
    </row>
    <row r="92" spans="1:9" s="7" customFormat="1" ht="25.5">
      <c r="A92" s="13" t="s">
        <v>47</v>
      </c>
      <c r="B92" s="8" t="s">
        <v>48</v>
      </c>
      <c r="C92" s="51"/>
      <c r="D92" s="63">
        <v>0</v>
      </c>
      <c r="E92" s="79"/>
      <c r="F92" s="79"/>
      <c r="G92" s="6"/>
      <c r="H92" s="6">
        <v>1.07</v>
      </c>
      <c r="I92" s="41">
        <v>0.02</v>
      </c>
    </row>
    <row r="93" spans="1:9" s="7" customFormat="1" ht="15.75" customHeight="1">
      <c r="A93" s="13" t="s">
        <v>121</v>
      </c>
      <c r="B93" s="80" t="s">
        <v>14</v>
      </c>
      <c r="C93" s="51"/>
      <c r="D93" s="63">
        <v>0</v>
      </c>
      <c r="E93" s="79"/>
      <c r="F93" s="79"/>
      <c r="G93" s="6"/>
      <c r="H93" s="6">
        <v>1.07</v>
      </c>
      <c r="I93" s="41">
        <v>0</v>
      </c>
    </row>
    <row r="94" spans="1:9" s="7" customFormat="1" ht="20.25" customHeight="1">
      <c r="A94" s="13" t="s">
        <v>122</v>
      </c>
      <c r="B94" s="8" t="s">
        <v>7</v>
      </c>
      <c r="C94" s="51"/>
      <c r="D94" s="63">
        <v>7440.48</v>
      </c>
      <c r="E94" s="79"/>
      <c r="F94" s="79"/>
      <c r="G94" s="6"/>
      <c r="H94" s="6">
        <v>1.07</v>
      </c>
      <c r="I94" s="41">
        <v>0</v>
      </c>
    </row>
    <row r="95" spans="1:9" s="7" customFormat="1" ht="25.5">
      <c r="A95" s="13" t="s">
        <v>123</v>
      </c>
      <c r="B95" s="80" t="s">
        <v>14</v>
      </c>
      <c r="C95" s="51"/>
      <c r="D95" s="63">
        <v>30845.33</v>
      </c>
      <c r="E95" s="79"/>
      <c r="F95" s="79"/>
      <c r="G95" s="6"/>
      <c r="H95" s="6">
        <v>1.07</v>
      </c>
      <c r="I95" s="41">
        <v>0</v>
      </c>
    </row>
    <row r="96" spans="1:9" s="7" customFormat="1" ht="25.5">
      <c r="A96" s="13" t="s">
        <v>118</v>
      </c>
      <c r="B96" s="80" t="s">
        <v>49</v>
      </c>
      <c r="C96" s="51"/>
      <c r="D96" s="63">
        <v>0</v>
      </c>
      <c r="E96" s="79"/>
      <c r="F96" s="79"/>
      <c r="G96" s="6"/>
      <c r="H96" s="6">
        <v>1.07</v>
      </c>
      <c r="I96" s="41">
        <v>0</v>
      </c>
    </row>
    <row r="97" spans="1:9" s="7" customFormat="1" ht="15">
      <c r="A97" s="76" t="s">
        <v>124</v>
      </c>
      <c r="B97" s="80" t="s">
        <v>50</v>
      </c>
      <c r="C97" s="51"/>
      <c r="D97" s="63">
        <v>0</v>
      </c>
      <c r="E97" s="79"/>
      <c r="F97" s="79"/>
      <c r="G97" s="6"/>
      <c r="H97" s="6">
        <v>1.07</v>
      </c>
      <c r="I97" s="41">
        <v>0.13</v>
      </c>
    </row>
    <row r="98" spans="1:9" s="7" customFormat="1" ht="21" customHeight="1">
      <c r="A98" s="13" t="s">
        <v>125</v>
      </c>
      <c r="B98" s="80" t="s">
        <v>14</v>
      </c>
      <c r="C98" s="50"/>
      <c r="D98" s="63">
        <v>0</v>
      </c>
      <c r="E98" s="79"/>
      <c r="F98" s="79"/>
      <c r="G98" s="6"/>
      <c r="H98" s="6">
        <v>1.07</v>
      </c>
      <c r="I98" s="41">
        <v>0.06</v>
      </c>
    </row>
    <row r="99" spans="1:9" s="7" customFormat="1" ht="30">
      <c r="A99" s="9" t="s">
        <v>38</v>
      </c>
      <c r="B99" s="8"/>
      <c r="C99" s="50" t="s">
        <v>152</v>
      </c>
      <c r="D99" s="136">
        <f>SUM(D100:D103)</f>
        <v>0</v>
      </c>
      <c r="E99" s="12">
        <v>0</v>
      </c>
      <c r="F99" s="12">
        <v>0</v>
      </c>
      <c r="G99" s="6">
        <v>6068.4</v>
      </c>
      <c r="H99" s="6">
        <v>1.07</v>
      </c>
      <c r="I99" s="41">
        <v>0.05</v>
      </c>
    </row>
    <row r="100" spans="1:9" s="7" customFormat="1" ht="15">
      <c r="A100" s="13" t="s">
        <v>126</v>
      </c>
      <c r="B100" s="8" t="s">
        <v>14</v>
      </c>
      <c r="C100" s="50"/>
      <c r="D100" s="63">
        <f>E100*G100</f>
        <v>0</v>
      </c>
      <c r="E100" s="79"/>
      <c r="F100" s="79"/>
      <c r="G100" s="6">
        <v>6068.4</v>
      </c>
      <c r="H100" s="6">
        <v>1.07</v>
      </c>
      <c r="I100" s="41">
        <v>0</v>
      </c>
    </row>
    <row r="101" spans="1:9" s="7" customFormat="1" ht="15">
      <c r="A101" s="76" t="s">
        <v>127</v>
      </c>
      <c r="B101" s="80" t="s">
        <v>50</v>
      </c>
      <c r="C101" s="50"/>
      <c r="D101" s="63">
        <v>0</v>
      </c>
      <c r="E101" s="79"/>
      <c r="F101" s="79"/>
      <c r="G101" s="6">
        <v>6068.4</v>
      </c>
      <c r="H101" s="6"/>
      <c r="I101" s="41"/>
    </row>
    <row r="102" spans="1:9" s="7" customFormat="1" ht="15">
      <c r="A102" s="13" t="s">
        <v>128</v>
      </c>
      <c r="B102" s="80" t="s">
        <v>49</v>
      </c>
      <c r="C102" s="50"/>
      <c r="D102" s="63">
        <v>0</v>
      </c>
      <c r="E102" s="79"/>
      <c r="F102" s="79"/>
      <c r="G102" s="6">
        <v>6068.4</v>
      </c>
      <c r="H102" s="6"/>
      <c r="I102" s="41"/>
    </row>
    <row r="103" spans="1:9" s="7" customFormat="1" ht="25.5">
      <c r="A103" s="13" t="s">
        <v>129</v>
      </c>
      <c r="B103" s="80" t="s">
        <v>50</v>
      </c>
      <c r="C103" s="50"/>
      <c r="D103" s="63">
        <v>0</v>
      </c>
      <c r="E103" s="79"/>
      <c r="F103" s="79"/>
      <c r="G103" s="6">
        <v>6068.4</v>
      </c>
      <c r="H103" s="6"/>
      <c r="I103" s="41"/>
    </row>
    <row r="104" spans="1:9" s="7" customFormat="1" ht="15">
      <c r="A104" s="9" t="s">
        <v>130</v>
      </c>
      <c r="B104" s="8"/>
      <c r="C104" s="50" t="s">
        <v>153</v>
      </c>
      <c r="D104" s="136">
        <f>SUM(D106:D110)</f>
        <v>22448.6</v>
      </c>
      <c r="E104" s="12">
        <f>D104/G104</f>
        <v>3.7</v>
      </c>
      <c r="F104" s="12">
        <f>E104/12</f>
        <v>0.31</v>
      </c>
      <c r="G104" s="6">
        <v>6068.4</v>
      </c>
      <c r="H104" s="6">
        <v>1.07</v>
      </c>
      <c r="I104" s="41">
        <v>0.22</v>
      </c>
    </row>
    <row r="105" spans="1:9" s="7" customFormat="1" ht="20.25" customHeight="1">
      <c r="A105" s="13" t="s">
        <v>35</v>
      </c>
      <c r="B105" s="8" t="s">
        <v>7</v>
      </c>
      <c r="C105" s="50"/>
      <c r="D105" s="63">
        <f>E105*G105</f>
        <v>0</v>
      </c>
      <c r="E105" s="79"/>
      <c r="F105" s="79"/>
      <c r="G105" s="6">
        <v>6068.4</v>
      </c>
      <c r="H105" s="6">
        <v>1.07</v>
      </c>
      <c r="I105" s="41">
        <v>0.01</v>
      </c>
    </row>
    <row r="106" spans="1:9" s="7" customFormat="1" ht="45" customHeight="1">
      <c r="A106" s="13" t="s">
        <v>131</v>
      </c>
      <c r="B106" s="8" t="s">
        <v>14</v>
      </c>
      <c r="C106" s="50"/>
      <c r="D106" s="63">
        <v>16522.04</v>
      </c>
      <c r="E106" s="79"/>
      <c r="F106" s="79"/>
      <c r="G106" s="6">
        <v>6068.4</v>
      </c>
      <c r="H106" s="6"/>
      <c r="I106" s="41"/>
    </row>
    <row r="107" spans="1:9" s="7" customFormat="1" ht="40.5" customHeight="1">
      <c r="A107" s="13" t="s">
        <v>132</v>
      </c>
      <c r="B107" s="8" t="s">
        <v>14</v>
      </c>
      <c r="C107" s="50"/>
      <c r="D107" s="63">
        <v>1093.4</v>
      </c>
      <c r="E107" s="79"/>
      <c r="F107" s="79"/>
      <c r="G107" s="6">
        <v>6068.4</v>
      </c>
      <c r="H107" s="6">
        <v>1.07</v>
      </c>
      <c r="I107" s="41">
        <v>0.15</v>
      </c>
    </row>
    <row r="108" spans="1:9" s="7" customFormat="1" ht="25.5">
      <c r="A108" s="13" t="s">
        <v>52</v>
      </c>
      <c r="B108" s="8" t="s">
        <v>10</v>
      </c>
      <c r="C108" s="50"/>
      <c r="D108" s="63">
        <v>0</v>
      </c>
      <c r="E108" s="79"/>
      <c r="F108" s="79"/>
      <c r="G108" s="6">
        <v>6068.4</v>
      </c>
      <c r="H108" s="6">
        <v>1.07</v>
      </c>
      <c r="I108" s="41">
        <v>0.01</v>
      </c>
    </row>
    <row r="109" spans="1:9" s="7" customFormat="1" ht="20.25" customHeight="1">
      <c r="A109" s="13" t="s">
        <v>40</v>
      </c>
      <c r="B109" s="80" t="s">
        <v>133</v>
      </c>
      <c r="C109" s="50"/>
      <c r="D109" s="63">
        <v>4833.16</v>
      </c>
      <c r="E109" s="79"/>
      <c r="F109" s="79"/>
      <c r="G109" s="6">
        <v>6068.4</v>
      </c>
      <c r="H109" s="6">
        <v>1.07</v>
      </c>
      <c r="I109" s="41">
        <v>0</v>
      </c>
    </row>
    <row r="110" spans="1:9" s="7" customFormat="1" ht="51">
      <c r="A110" s="13" t="s">
        <v>134</v>
      </c>
      <c r="B110" s="80" t="s">
        <v>72</v>
      </c>
      <c r="C110" s="50"/>
      <c r="D110" s="63">
        <f>E110*G110</f>
        <v>0</v>
      </c>
      <c r="E110" s="79"/>
      <c r="F110" s="79"/>
      <c r="G110" s="6">
        <v>6068.4</v>
      </c>
      <c r="H110" s="6">
        <v>1.07</v>
      </c>
      <c r="I110" s="41">
        <v>0</v>
      </c>
    </row>
    <row r="111" spans="1:9" s="7" customFormat="1" ht="15">
      <c r="A111" s="9" t="s">
        <v>39</v>
      </c>
      <c r="B111" s="8"/>
      <c r="C111" s="50" t="s">
        <v>154</v>
      </c>
      <c r="D111" s="136">
        <f>D112</f>
        <v>1311.87</v>
      </c>
      <c r="E111" s="12">
        <f>D111/G111</f>
        <v>0.22</v>
      </c>
      <c r="F111" s="12">
        <f>E111/12</f>
        <v>0.02</v>
      </c>
      <c r="G111" s="6">
        <v>6068.4</v>
      </c>
      <c r="H111" s="6">
        <v>1.07</v>
      </c>
      <c r="I111" s="41">
        <v>0.1</v>
      </c>
    </row>
    <row r="112" spans="1:9" s="7" customFormat="1" ht="15">
      <c r="A112" s="13" t="s">
        <v>36</v>
      </c>
      <c r="B112" s="8" t="s">
        <v>14</v>
      </c>
      <c r="C112" s="50"/>
      <c r="D112" s="63">
        <v>1311.87</v>
      </c>
      <c r="E112" s="79"/>
      <c r="F112" s="79"/>
      <c r="G112" s="6">
        <v>6068.4</v>
      </c>
      <c r="H112" s="6">
        <v>1.07</v>
      </c>
      <c r="I112" s="41">
        <v>0.01</v>
      </c>
    </row>
    <row r="113" spans="1:9" s="6" customFormat="1" ht="15">
      <c r="A113" s="9" t="s">
        <v>42</v>
      </c>
      <c r="B113" s="10"/>
      <c r="C113" s="50" t="s">
        <v>155</v>
      </c>
      <c r="D113" s="136">
        <f>D114+D115</f>
        <v>28080</v>
      </c>
      <c r="E113" s="12">
        <f>D113/G113</f>
        <v>4.63</v>
      </c>
      <c r="F113" s="12">
        <f>E113/12</f>
        <v>0.39</v>
      </c>
      <c r="G113" s="6">
        <v>6068.4</v>
      </c>
      <c r="H113" s="6">
        <v>1.07</v>
      </c>
      <c r="I113" s="41">
        <v>0.59</v>
      </c>
    </row>
    <row r="114" spans="1:9" s="7" customFormat="1" ht="38.25">
      <c r="A114" s="76" t="s">
        <v>135</v>
      </c>
      <c r="B114" s="80" t="s">
        <v>19</v>
      </c>
      <c r="C114" s="51"/>
      <c r="D114" s="63">
        <v>28080</v>
      </c>
      <c r="E114" s="79"/>
      <c r="F114" s="79"/>
      <c r="G114" s="6">
        <v>6068.4</v>
      </c>
      <c r="H114" s="6">
        <v>1.07</v>
      </c>
      <c r="I114" s="41">
        <v>0.02</v>
      </c>
    </row>
    <row r="115" spans="1:9" s="7" customFormat="1" ht="15">
      <c r="A115" s="76" t="s">
        <v>179</v>
      </c>
      <c r="B115" s="80" t="s">
        <v>72</v>
      </c>
      <c r="C115" s="50"/>
      <c r="D115" s="63">
        <v>0</v>
      </c>
      <c r="E115" s="79"/>
      <c r="F115" s="79"/>
      <c r="G115" s="6">
        <v>6068.4</v>
      </c>
      <c r="H115" s="6">
        <v>1.07</v>
      </c>
      <c r="I115" s="41">
        <v>0.57</v>
      </c>
    </row>
    <row r="116" spans="1:9" s="6" customFormat="1" ht="15">
      <c r="A116" s="9" t="s">
        <v>41</v>
      </c>
      <c r="B116" s="10"/>
      <c r="C116" s="12" t="s">
        <v>156</v>
      </c>
      <c r="D116" s="136">
        <f>D117+D118</f>
        <v>0</v>
      </c>
      <c r="E116" s="12">
        <f>D116/G116</f>
        <v>0</v>
      </c>
      <c r="F116" s="12">
        <f>E116/12</f>
        <v>0</v>
      </c>
      <c r="G116" s="6">
        <v>6068.4</v>
      </c>
      <c r="H116" s="6">
        <v>1.07</v>
      </c>
      <c r="I116" s="41">
        <v>0.04</v>
      </c>
    </row>
    <row r="117" spans="1:9" s="7" customFormat="1" ht="20.25" customHeight="1">
      <c r="A117" s="13" t="s">
        <v>73</v>
      </c>
      <c r="B117" s="8" t="s">
        <v>46</v>
      </c>
      <c r="C117" s="79"/>
      <c r="D117" s="63">
        <v>0</v>
      </c>
      <c r="E117" s="79"/>
      <c r="F117" s="79"/>
      <c r="G117" s="6">
        <v>6068.4</v>
      </c>
      <c r="H117" s="6">
        <v>1.07</v>
      </c>
      <c r="I117" s="41">
        <v>0.04</v>
      </c>
    </row>
    <row r="118" spans="1:9" s="7" customFormat="1" ht="21" customHeight="1">
      <c r="A118" s="13" t="s">
        <v>58</v>
      </c>
      <c r="B118" s="8" t="s">
        <v>46</v>
      </c>
      <c r="C118" s="79"/>
      <c r="D118" s="63">
        <v>0</v>
      </c>
      <c r="E118" s="79"/>
      <c r="F118" s="79"/>
      <c r="G118" s="6">
        <v>6068.4</v>
      </c>
      <c r="H118" s="6">
        <v>1.07</v>
      </c>
      <c r="I118" s="41">
        <v>0</v>
      </c>
    </row>
    <row r="119" spans="1:9" s="6" customFormat="1" ht="120" customHeight="1">
      <c r="A119" s="9" t="s">
        <v>183</v>
      </c>
      <c r="B119" s="10" t="s">
        <v>10</v>
      </c>
      <c r="C119" s="12"/>
      <c r="D119" s="136">
        <v>50000</v>
      </c>
      <c r="E119" s="12">
        <f aca="true" t="shared" si="0" ref="E119:E124">D119/G119</f>
        <v>8.24</v>
      </c>
      <c r="F119" s="12">
        <f aca="true" t="shared" si="1" ref="F119:F124">E119/12</f>
        <v>0.69</v>
      </c>
      <c r="G119" s="6">
        <v>6068.4</v>
      </c>
      <c r="H119" s="6">
        <v>1.07</v>
      </c>
      <c r="I119" s="41">
        <v>0.3</v>
      </c>
    </row>
    <row r="120" spans="1:9" s="6" customFormat="1" ht="25.5">
      <c r="A120" s="9" t="s">
        <v>57</v>
      </c>
      <c r="B120" s="80" t="s">
        <v>178</v>
      </c>
      <c r="C120" s="12"/>
      <c r="D120" s="64">
        <v>34322</v>
      </c>
      <c r="E120" s="55">
        <f t="shared" si="0"/>
        <v>5.66</v>
      </c>
      <c r="F120" s="56">
        <f t="shared" si="1"/>
        <v>0.47</v>
      </c>
      <c r="G120" s="6">
        <v>6068.4</v>
      </c>
      <c r="I120" s="41"/>
    </row>
    <row r="121" spans="1:7" s="124" customFormat="1" ht="18.75">
      <c r="A121" s="129" t="s">
        <v>173</v>
      </c>
      <c r="B121" s="49" t="s">
        <v>7</v>
      </c>
      <c r="C121" s="81"/>
      <c r="D121" s="123">
        <f>41548.6+6254.02</f>
        <v>47802.62</v>
      </c>
      <c r="E121" s="81">
        <f t="shared" si="0"/>
        <v>7.88</v>
      </c>
      <c r="F121" s="81">
        <f t="shared" si="1"/>
        <v>0.66</v>
      </c>
      <c r="G121" s="6">
        <v>6068.4</v>
      </c>
    </row>
    <row r="122" spans="1:7" s="124" customFormat="1" ht="18.75">
      <c r="A122" s="129" t="s">
        <v>174</v>
      </c>
      <c r="B122" s="49" t="s">
        <v>7</v>
      </c>
      <c r="C122" s="81"/>
      <c r="D122" s="123">
        <f>(6254.02+13055.75+14196.15)</f>
        <v>33505.92</v>
      </c>
      <c r="E122" s="81">
        <f t="shared" si="0"/>
        <v>5.52</v>
      </c>
      <c r="F122" s="81">
        <f t="shared" si="1"/>
        <v>0.46</v>
      </c>
      <c r="G122" s="6">
        <v>6068.4</v>
      </c>
    </row>
    <row r="123" spans="1:7" s="124" customFormat="1" ht="18.75">
      <c r="A123" s="129" t="s">
        <v>175</v>
      </c>
      <c r="B123" s="49" t="s">
        <v>7</v>
      </c>
      <c r="C123" s="81"/>
      <c r="D123" s="123">
        <v>42267.07</v>
      </c>
      <c r="E123" s="81">
        <f t="shared" si="0"/>
        <v>6.97</v>
      </c>
      <c r="F123" s="81">
        <f t="shared" si="1"/>
        <v>0.58</v>
      </c>
      <c r="G123" s="6">
        <v>6068.4</v>
      </c>
    </row>
    <row r="124" spans="1:7" s="124" customFormat="1" ht="18.75">
      <c r="A124" s="129" t="s">
        <v>176</v>
      </c>
      <c r="B124" s="49" t="s">
        <v>7</v>
      </c>
      <c r="C124" s="12"/>
      <c r="D124" s="68">
        <v>54887.16</v>
      </c>
      <c r="E124" s="81">
        <f t="shared" si="0"/>
        <v>9.04</v>
      </c>
      <c r="F124" s="81">
        <f t="shared" si="1"/>
        <v>0.75</v>
      </c>
      <c r="G124" s="6">
        <v>6068.4</v>
      </c>
    </row>
    <row r="125" spans="1:9" s="6" customFormat="1" ht="21.75" customHeight="1" thickBot="1">
      <c r="A125" s="82" t="s">
        <v>68</v>
      </c>
      <c r="B125" s="62" t="s">
        <v>9</v>
      </c>
      <c r="C125" s="12"/>
      <c r="D125" s="83">
        <f>E125*G125</f>
        <v>148760.02</v>
      </c>
      <c r="E125" s="81">
        <f>12*F125</f>
        <v>24.72</v>
      </c>
      <c r="F125" s="84">
        <v>2.06</v>
      </c>
      <c r="G125" s="6">
        <f>6068.4-50.6</f>
        <v>6017.8</v>
      </c>
      <c r="I125" s="41"/>
    </row>
    <row r="126" spans="1:9" s="6" customFormat="1" ht="19.5" customHeight="1" thickBot="1">
      <c r="A126" s="36" t="s">
        <v>30</v>
      </c>
      <c r="B126" s="5"/>
      <c r="C126" s="28"/>
      <c r="D126" s="85">
        <f>D125+D120+D119+D116+D113+D111+D104+D99+D88+D72+D71+D70+D69+D58+D57+D56+D55+D54+D49+D43+D42+D41+D40+D39+D28+D14+D124+D123+D122+D121</f>
        <v>1967928.97</v>
      </c>
      <c r="E126" s="85">
        <f>E125+E120+E119+E116+E113+E111+E104+E99+E88+E72+E71+E70+E69+E58+E57+E56+E55+E54+E49+E43+E42+E41+E40+E39+E28+E14+E124+E123+E122+E121</f>
        <v>324.5</v>
      </c>
      <c r="F126" s="85">
        <f>F125+F120+F119+F116+F113+F111+F104+F99+F88+F72+F71+F70+F69+F58+F57+F56+F55+F54+F49+F43+F42+F41+F40+F39+F28+F14+F124+F123+F122+F121</f>
        <v>27.05</v>
      </c>
      <c r="G126" s="6">
        <v>6068.4</v>
      </c>
      <c r="I126" s="41"/>
    </row>
    <row r="127" spans="1:9" s="14" customFormat="1" ht="19.5" thickBot="1">
      <c r="A127" s="19"/>
      <c r="B127" s="20"/>
      <c r="C127" s="21"/>
      <c r="D127" s="86"/>
      <c r="E127" s="21"/>
      <c r="F127" s="21"/>
      <c r="I127" s="46"/>
    </row>
    <row r="128" spans="1:9" s="92" customFormat="1" ht="38.25" thickBot="1">
      <c r="A128" s="38" t="s">
        <v>167</v>
      </c>
      <c r="B128" s="88"/>
      <c r="C128" s="89"/>
      <c r="D128" s="90">
        <f>SUM(D129:D132)</f>
        <v>71863.9</v>
      </c>
      <c r="E128" s="90">
        <f>SUM(E129:E132)</f>
        <v>11.6</v>
      </c>
      <c r="F128" s="91">
        <f>SUM(F129:F132)</f>
        <v>0.97</v>
      </c>
      <c r="G128" s="92">
        <v>6068.4</v>
      </c>
      <c r="I128" s="93"/>
    </row>
    <row r="129" spans="1:9" s="99" customFormat="1" ht="15">
      <c r="A129" s="37" t="s">
        <v>185</v>
      </c>
      <c r="B129" s="94"/>
      <c r="C129" s="95"/>
      <c r="D129" s="96">
        <v>15659.53</v>
      </c>
      <c r="E129" s="97">
        <f>D129/G129</f>
        <v>2.58</v>
      </c>
      <c r="F129" s="98">
        <f>E129/12</f>
        <v>0.22</v>
      </c>
      <c r="G129" s="6">
        <v>6068.4</v>
      </c>
      <c r="I129" s="100"/>
    </row>
    <row r="130" spans="1:9" s="99" customFormat="1" ht="15">
      <c r="A130" s="13" t="s">
        <v>186</v>
      </c>
      <c r="B130" s="80"/>
      <c r="C130" s="97"/>
      <c r="D130" s="101">
        <v>22678.01</v>
      </c>
      <c r="E130" s="97">
        <f>D130/G130</f>
        <v>3.74</v>
      </c>
      <c r="F130" s="98">
        <f>E130/12</f>
        <v>0.31</v>
      </c>
      <c r="G130" s="6">
        <v>6068.4</v>
      </c>
      <c r="I130" s="100"/>
    </row>
    <row r="131" spans="1:9" s="99" customFormat="1" ht="15">
      <c r="A131" s="13" t="s">
        <v>184</v>
      </c>
      <c r="B131" s="80"/>
      <c r="C131" s="97"/>
      <c r="D131" s="101">
        <v>9550.29</v>
      </c>
      <c r="E131" s="97">
        <f>D131/G131</f>
        <v>1.57</v>
      </c>
      <c r="F131" s="98">
        <f>E131/12</f>
        <v>0.13</v>
      </c>
      <c r="G131" s="6">
        <v>6068.4</v>
      </c>
      <c r="I131" s="100"/>
    </row>
    <row r="132" spans="1:9" s="99" customFormat="1" ht="15">
      <c r="A132" s="133" t="s">
        <v>136</v>
      </c>
      <c r="B132" s="80"/>
      <c r="C132" s="97"/>
      <c r="D132" s="134">
        <v>23976.07</v>
      </c>
      <c r="E132" s="97">
        <f>D132/G132</f>
        <v>3.71</v>
      </c>
      <c r="F132" s="98">
        <f>E132/12</f>
        <v>0.31</v>
      </c>
      <c r="G132" s="6">
        <v>6456.2</v>
      </c>
      <c r="I132" s="100"/>
    </row>
    <row r="133" spans="1:9" s="57" customFormat="1" ht="15.75" thickBot="1">
      <c r="A133" s="59"/>
      <c r="C133" s="58"/>
      <c r="D133" s="113"/>
      <c r="E133" s="58"/>
      <c r="F133" s="58"/>
      <c r="G133" s="47"/>
      <c r="I133" s="58"/>
    </row>
    <row r="134" spans="1:9" s="110" customFormat="1" ht="20.25" thickBot="1">
      <c r="A134" s="106" t="s">
        <v>66</v>
      </c>
      <c r="B134" s="107"/>
      <c r="C134" s="108"/>
      <c r="D134" s="109">
        <f>D126+D128</f>
        <v>2039792.87</v>
      </c>
      <c r="E134" s="109">
        <f>E126+E128</f>
        <v>336.1</v>
      </c>
      <c r="F134" s="112">
        <f>F126+F128</f>
        <v>28.02</v>
      </c>
      <c r="I134" s="111"/>
    </row>
    <row r="135" spans="1:9" s="14" customFormat="1" ht="18.75">
      <c r="A135" s="19"/>
      <c r="B135" s="20"/>
      <c r="C135" s="21"/>
      <c r="D135" s="21"/>
      <c r="E135" s="21"/>
      <c r="F135" s="22"/>
      <c r="I135" s="46"/>
    </row>
    <row r="136" spans="1:9" s="14" customFormat="1" ht="18.75">
      <c r="A136" s="19"/>
      <c r="B136" s="20"/>
      <c r="C136" s="21"/>
      <c r="D136" s="21"/>
      <c r="E136" s="21"/>
      <c r="F136" s="22"/>
      <c r="I136" s="46"/>
    </row>
    <row r="137" spans="1:9" s="15" customFormat="1" ht="19.5">
      <c r="A137" s="23"/>
      <c r="B137" s="24"/>
      <c r="C137" s="25"/>
      <c r="D137" s="25"/>
      <c r="E137" s="25"/>
      <c r="F137" s="26"/>
      <c r="I137" s="44"/>
    </row>
    <row r="138" spans="1:9" s="17" customFormat="1" ht="14.25">
      <c r="A138" s="147" t="s">
        <v>26</v>
      </c>
      <c r="B138" s="147"/>
      <c r="C138" s="147"/>
      <c r="D138" s="147"/>
      <c r="I138" s="45"/>
    </row>
    <row r="139" spans="6:9" s="17" customFormat="1" ht="12.75">
      <c r="F139" s="18"/>
      <c r="I139" s="45"/>
    </row>
    <row r="140" spans="1:9" s="17" customFormat="1" ht="12.75">
      <c r="A140" s="16" t="s">
        <v>27</v>
      </c>
      <c r="F140" s="18"/>
      <c r="I140" s="45"/>
    </row>
    <row r="141" spans="6:9" s="17" customFormat="1" ht="12.75">
      <c r="F141" s="18"/>
      <c r="I141" s="45"/>
    </row>
    <row r="142" spans="6:9" s="17" customFormat="1" ht="12.75">
      <c r="F142" s="18"/>
      <c r="I142" s="45"/>
    </row>
    <row r="143" spans="6:9" s="17" customFormat="1" ht="12.75">
      <c r="F143" s="18"/>
      <c r="I143" s="45"/>
    </row>
    <row r="144" spans="6:9" s="17" customFormat="1" ht="12.75">
      <c r="F144" s="18"/>
      <c r="I144" s="45"/>
    </row>
    <row r="145" spans="6:9" s="17" customFormat="1" ht="12.75">
      <c r="F145" s="18"/>
      <c r="I145" s="45"/>
    </row>
    <row r="146" spans="6:9" s="17" customFormat="1" ht="12.75">
      <c r="F146" s="18"/>
      <c r="I146" s="45"/>
    </row>
    <row r="147" spans="6:9" s="17" customFormat="1" ht="12.75">
      <c r="F147" s="18"/>
      <c r="I147" s="45"/>
    </row>
    <row r="148" spans="6:9" s="17" customFormat="1" ht="12.75">
      <c r="F148" s="18"/>
      <c r="I148" s="45"/>
    </row>
    <row r="149" spans="6:9" s="17" customFormat="1" ht="12.75">
      <c r="F149" s="18"/>
      <c r="I149" s="45"/>
    </row>
    <row r="150" spans="6:9" s="17" customFormat="1" ht="12.75">
      <c r="F150" s="18"/>
      <c r="I150" s="45"/>
    </row>
    <row r="151" spans="6:9" s="17" customFormat="1" ht="12.75">
      <c r="F151" s="18"/>
      <c r="I151" s="45"/>
    </row>
    <row r="152" spans="6:9" s="17" customFormat="1" ht="12.75">
      <c r="F152" s="18"/>
      <c r="I152" s="45"/>
    </row>
    <row r="153" spans="6:9" s="17" customFormat="1" ht="12.75">
      <c r="F153" s="18"/>
      <c r="I153" s="45"/>
    </row>
    <row r="154" spans="6:9" s="17" customFormat="1" ht="12.75">
      <c r="F154" s="18"/>
      <c r="I154" s="45"/>
    </row>
    <row r="155" spans="6:9" s="17" customFormat="1" ht="12.75">
      <c r="F155" s="18"/>
      <c r="I155" s="45"/>
    </row>
    <row r="156" spans="6:9" s="17" customFormat="1" ht="12.75">
      <c r="F156" s="18"/>
      <c r="I156" s="45"/>
    </row>
    <row r="157" spans="6:9" s="17" customFormat="1" ht="12.75">
      <c r="F157" s="18"/>
      <c r="I157" s="45"/>
    </row>
  </sheetData>
  <sheetProtection/>
  <mergeCells count="12">
    <mergeCell ref="A7:F7"/>
    <mergeCell ref="A8:F8"/>
    <mergeCell ref="A9:F9"/>
    <mergeCell ref="A10:F10"/>
    <mergeCell ref="A13:F13"/>
    <mergeCell ref="A138:D138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2017-04-25T12:03:20Z</cp:lastPrinted>
  <dcterms:created xsi:type="dcterms:W3CDTF">2010-04-02T14:46:04Z</dcterms:created>
  <dcterms:modified xsi:type="dcterms:W3CDTF">2017-04-25T12:31:11Z</dcterms:modified>
  <cp:category/>
  <cp:version/>
  <cp:contentType/>
  <cp:contentStatus/>
</cp:coreProperties>
</file>