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проект 1 " sheetId="1" r:id="rId1"/>
    <sheet name="по заявлению" sheetId="2" r:id="rId2"/>
    <sheet name="тариф дома" sheetId="3" r:id="rId3"/>
    <sheet name="по голосованию" sheetId="4" r:id="rId4"/>
    <sheet name="для встроенных" sheetId="5" r:id="rId5"/>
    <sheet name="военкомат" sheetId="6" r:id="rId6"/>
  </sheets>
  <definedNames/>
  <calcPr fullCalcOnLoad="1" fullPrecision="0"/>
</workbook>
</file>

<file path=xl/sharedStrings.xml><?xml version="1.0" encoding="utf-8"?>
<sst xmlns="http://schemas.openxmlformats.org/spreadsheetml/2006/main" count="1244" uniqueCount="184">
  <si>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</si>
  <si>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</si>
  <si>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</si>
  <si>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</si>
  <si>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</si>
  <si>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</si>
  <si>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</si>
  <si>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</si>
  <si>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</si>
  <si>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</si>
  <si>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</si>
  <si>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</si>
  <si>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</si>
  <si>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</si>
  <si>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</si>
  <si>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</si>
  <si>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</si>
  <si>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</si>
  <si>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</si>
  <si>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</si>
  <si>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</si>
  <si>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</si>
  <si>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</si>
  <si>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</si>
  <si>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</si>
  <si>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</si>
  <si>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</si>
  <si>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</si>
  <si>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</si>
  <si>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</si>
  <si>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</si>
  <si>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</si>
  <si>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</si>
  <si>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</si>
  <si>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</si>
  <si>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</si>
  <si>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</si>
  <si>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</si>
  <si>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</si>
  <si>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</si>
  <si>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</si>
  <si>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</si>
  <si>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</si>
  <si>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</si>
  <si>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</si>
  <si>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</si>
  <si>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</si>
  <si>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</si>
  <si>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</si>
  <si>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</si>
  <si>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</si>
  <si>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</si>
  <si>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</si>
  <si>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</si>
  <si>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</si>
  <si>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</si>
  <si>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</si>
  <si>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</si>
  <si>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</si>
  <si>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</si>
  <si>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</si>
  <si>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</si>
  <si>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</si>
  <si>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</si>
  <si>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</si>
  <si>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</si>
  <si>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</si>
  <si>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</si>
  <si>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</si>
  <si>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</si>
  <si>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</si>
  <si>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</si>
  <si>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</si>
  <si>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</si>
  <si>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</si>
  <si>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</si>
  <si>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</si>
  <si>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</si>
  <si>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</si>
  <si>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</si>
  <si>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</si>
  <si>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</si>
  <si>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</si>
  <si>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</si>
  <si>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</si>
  <si>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</si>
  <si>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ремонт панельных швов</t>
  </si>
  <si>
    <t>ремонт цоколя</t>
  </si>
  <si>
    <t>ремонт отмостки</t>
  </si>
  <si>
    <t>смена запорной арматуры на отоплении</t>
  </si>
  <si>
    <t>смена запорной арматуры на водоснабжении</t>
  </si>
  <si>
    <t>установка воздухоотводчиков</t>
  </si>
  <si>
    <t>смена задвижек на отоплении</t>
  </si>
  <si>
    <t>электроосвещение (освещение подвала,установка датчиков движения)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</si>
  <si>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</si>
  <si>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</si>
  <si>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</si>
  <si>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</si>
  <si>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</si>
  <si>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профилактический осмотр мусоропроводов</t>
  </si>
  <si>
    <t>2 раза в месяц</t>
  </si>
  <si>
    <t>удаление мусора из мусороприемных камер</t>
  </si>
  <si>
    <t>ежедневно</t>
  </si>
  <si>
    <t>уборка мусороприемных камер</t>
  </si>
  <si>
    <t>уборка загрузочных клапанов мусоропроводов</t>
  </si>
  <si>
    <t>1 раз в неделю</t>
  </si>
  <si>
    <t>устранение засоров</t>
  </si>
  <si>
    <t>подметание полов во всех помещениях общего пользования</t>
  </si>
  <si>
    <t>влажная уборка помещений</t>
  </si>
  <si>
    <t>протирка стен, дверей входных, оконных решеток, шкафов для электросчетчиков, почтовых ящиков</t>
  </si>
  <si>
    <t>влажная протирка подоконников, отопительных приборов</t>
  </si>
  <si>
    <t>уборка площадки перед входом в подъезд</t>
  </si>
  <si>
    <t>Погашение задолженности прошлых периодов</t>
  </si>
  <si>
    <t>ВСЕГО :</t>
  </si>
  <si>
    <t>очистка от снега и наледи подъездных козырьков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</si>
  <si>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</si>
  <si>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</si>
  <si>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</si>
  <si>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</si>
  <si>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</si>
  <si>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</si>
  <si>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</si>
  <si>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</si>
  <si>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</si>
  <si>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Расчет размера платы за содержание и ремонт общего имущества в многоквартирном доме</t>
  </si>
  <si>
    <t>1 раз в 4 месяца</t>
  </si>
  <si>
    <t>ВСЕГО:</t>
  </si>
  <si>
    <t>Дополнительные работы  по текущему ремонту, в т.ч.:</t>
  </si>
  <si>
    <t>Проект</t>
  </si>
  <si>
    <t>по адресу: ул.Ленинского Комсомола, д.55 (Sобщ.=6070,2м2, Sзем.уч.=3256,35 м2)</t>
  </si>
  <si>
    <t>окос травы</t>
  </si>
  <si>
    <t>2-3 раза</t>
  </si>
  <si>
    <t>Санобработка мусорокамер (согласно СанПиН 2.1.2.2645-10 утвержденного Постановлением Главного госуд.сан.врача от 10.06.2010г. №64)</t>
  </si>
  <si>
    <t>подключение системы отопления с регулировкой</t>
  </si>
  <si>
    <t>замена насоса ГВС /резерв/</t>
  </si>
  <si>
    <t>Сбор, вывоз и утилизация ТБО, руб/м2</t>
  </si>
  <si>
    <t>по адресу: ул.Ленинского Комсомола, д.55 (Sобщ.= 387,8 м2)</t>
  </si>
  <si>
    <t>Военкомат</t>
  </si>
  <si>
    <t>Итого</t>
  </si>
  <si>
    <t>заполнение электронных паспортов</t>
  </si>
  <si>
    <t>учет работ по капремонту</t>
  </si>
  <si>
    <t>1 раз в год (апрель- сентябрь)</t>
  </si>
  <si>
    <t>гидравлическое испытание элеваторных узлов и запорной арматуры</t>
  </si>
  <si>
    <t>пылеудаление и дезинфекция вентиляционных каналов без пробивки</t>
  </si>
  <si>
    <t>1 раз в 3 года</t>
  </si>
  <si>
    <t>очистка  водоприемных воронок</t>
  </si>
  <si>
    <t>изготовление и установка металлических дверей выхода на кровлю - 3 шт.</t>
  </si>
  <si>
    <t>Управление многоквартирным домом, всего в т.ч.</t>
  </si>
  <si>
    <t>ремонт межпанельных швов  500 п.м.</t>
  </si>
  <si>
    <t>ремонт отмостки 138 м2</t>
  </si>
  <si>
    <t>установка колпаков на ливн.канализацию (6 шт)</t>
  </si>
  <si>
    <t>ремонт покрытия козырьков подъездов (18 м2)</t>
  </si>
  <si>
    <t>устройство мягкой кровли в один слой - 50 м2</t>
  </si>
  <si>
    <t>смена шаровых кранов на отоплении диам.15 мм - 70 шт., диам.20 мм - 70 шт.</t>
  </si>
  <si>
    <t>смена шаровых кранов на чердаке (спускники) диам.20 мм -40 шт.</t>
  </si>
  <si>
    <t>смена задвижек  на СТС рассечные на розливавх д.80 мм - 4 шт., диам.100 мм - 1 шт.</t>
  </si>
  <si>
    <t>установка шаровых кранов на эл.узлах диам.21 мм - 2 шт.</t>
  </si>
  <si>
    <t>установка обратного клапана на ввод ХВС диам.80 мм - 1 шт.</t>
  </si>
  <si>
    <t>смена ливневой канализации в тех.подвале 20 м.п.</t>
  </si>
  <si>
    <t>смена элеватора - 2 шт.</t>
  </si>
  <si>
    <t>переврезка 2-й ступени ВВП</t>
  </si>
  <si>
    <t>смена шарового крана на  СТС диам.32 мм - 1 шт.</t>
  </si>
  <si>
    <t>смена шарового крана на  ГВС диам.15 мм - 1 шт.</t>
  </si>
  <si>
    <t>2015 -2016 гг.</t>
  </si>
  <si>
    <t>(стоимость услуг  увеличена на 10,5 % в соответствии с уровнем инфляции 2014 г.)</t>
  </si>
  <si>
    <t>выполнение работ экологом</t>
  </si>
  <si>
    <t>отключение системы отопления с переводом системы ГВС на летнюю схему</t>
  </si>
  <si>
    <t>ревизия задвижек отопления (  д.50 мм - 2 шт.)</t>
  </si>
  <si>
    <t>Работы заявочного характера, в т.ч работы по предписанию надзорных органов</t>
  </si>
  <si>
    <t>по состоянию на 1.05.2015г.</t>
  </si>
  <si>
    <t>электроизмерения (замеры сопротивления изоляции)</t>
  </si>
  <si>
    <t>установка регуляторов температуры ГВС</t>
  </si>
  <si>
    <t>установка аварийного освещения лифта (предписание Ростехнадзора по Костромской области № 9.2.-0232 пл - П/ 0051-2014 от18.07.2014)</t>
  </si>
  <si>
    <t>подключение системы отопления с регулировкой и переводом системы ГВС на зимнюю схему</t>
  </si>
  <si>
    <t>устройство мягкой кровли в один слой - 200 м2</t>
  </si>
  <si>
    <t>смена шаровых кранов на чердаке (спускники) диам.20 мм -20 шт.</t>
  </si>
  <si>
    <t>смена задвижек  на СТС рассечные на розливавх д.80 мм - 4 шт.</t>
  </si>
  <si>
    <t>установка шаровых кранов на эл.узлах диам.32 мм - 1 шт.</t>
  </si>
  <si>
    <t>установка  шарового крана на  ГВС диам.15 мм - 1 шт.</t>
  </si>
  <si>
    <t>монтаж дренажей на подаче ГВС и ХВС в мусорокамерах 6 шт.</t>
  </si>
  <si>
    <t>монтаж освещения на чердаке</t>
  </si>
  <si>
    <t>ревизия задвижек отопления (  д.50 мм - 2 шт., д.100 мм - 1 шт.)</t>
  </si>
  <si>
    <t>по адресу: ул.Ленинского Комсомола, д.55 (S жилые + нежилые = 6456,20 м2, Sзем.уч.=3256,35 м2)</t>
  </si>
  <si>
    <t>установка шаровых кранов на эл.узлах диам.32 мм - 2 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</si>
</sst>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10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textRotation="90" wrapText="1"/>
    </xf>
    <xf numFmtId="0" fontId="18" fillId="0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4" fontId="25" fillId="24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" fontId="25" fillId="24" borderId="12" xfId="0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18" fillId="25" borderId="12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18" fillId="25" borderId="14" xfId="0" applyFont="1" applyFill="1" applyBorder="1" applyAlignment="1">
      <alignment horizontal="left" vertical="center" wrapText="1"/>
    </xf>
    <xf numFmtId="2" fontId="18" fillId="26" borderId="1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8" fillId="0" borderId="23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2" fontId="0" fillId="25" borderId="11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4" fontId="18" fillId="24" borderId="12" xfId="0" applyNumberFormat="1" applyFont="1" applyFill="1" applyBorder="1" applyAlignment="1">
      <alignment horizontal="left" vertical="center" wrapText="1"/>
    </xf>
    <xf numFmtId="2" fontId="25" fillId="25" borderId="11" xfId="0" applyNumberFormat="1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2" fontId="19" fillId="25" borderId="13" xfId="0" applyNumberFormat="1" applyFont="1" applyFill="1" applyBorder="1" applyAlignment="1">
      <alignment horizontal="center"/>
    </xf>
    <xf numFmtId="2" fontId="18" fillId="25" borderId="11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/>
    </xf>
    <xf numFmtId="2" fontId="19" fillId="25" borderId="25" xfId="0" applyNumberFormat="1" applyFont="1" applyFill="1" applyBorder="1" applyAlignment="1">
      <alignment horizontal="center"/>
    </xf>
    <xf numFmtId="2" fontId="18" fillId="25" borderId="17" xfId="0" applyNumberFormat="1" applyFont="1" applyFill="1" applyBorder="1" applyAlignment="1">
      <alignment horizontal="center" vertical="center" wrapText="1"/>
    </xf>
    <xf numFmtId="2" fontId="19" fillId="25" borderId="24" xfId="0" applyNumberFormat="1" applyFont="1" applyFill="1" applyBorder="1" applyAlignment="1">
      <alignment horizontal="center"/>
    </xf>
    <xf numFmtId="0" fontId="18" fillId="25" borderId="26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8" fillId="25" borderId="27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19" fillId="25" borderId="0" xfId="0" applyNumberFormat="1" applyFont="1" applyFill="1" applyBorder="1" applyAlignment="1">
      <alignment horizontal="center"/>
    </xf>
    <xf numFmtId="2" fontId="18" fillId="25" borderId="21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9" fillId="25" borderId="28" xfId="0" applyNumberFormat="1" applyFont="1" applyFill="1" applyBorder="1" applyAlignment="1">
      <alignment horizontal="center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0" fillId="25" borderId="3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2" fontId="25" fillId="26" borderId="11" xfId="0" applyNumberFormat="1" applyFont="1" applyFill="1" applyBorder="1" applyAlignment="1">
      <alignment horizontal="center" vertical="center" wrapText="1"/>
    </xf>
    <xf numFmtId="2" fontId="0" fillId="26" borderId="11" xfId="0" applyNumberFormat="1" applyFont="1" applyFill="1" applyBorder="1" applyAlignment="1">
      <alignment horizontal="center" vertical="center" wrapText="1"/>
    </xf>
    <xf numFmtId="2" fontId="0" fillId="26" borderId="13" xfId="0" applyNumberFormat="1" applyFont="1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0" fillId="25" borderId="33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 horizontal="center"/>
    </xf>
    <xf numFmtId="2" fontId="19" fillId="24" borderId="11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27" fillId="26" borderId="13" xfId="0" applyNumberFormat="1" applyFont="1" applyFill="1" applyBorder="1" applyAlignment="1">
      <alignment horizontal="center" vertical="center" wrapText="1"/>
    </xf>
    <xf numFmtId="2" fontId="27" fillId="26" borderId="11" xfId="0" applyNumberFormat="1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5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  <xf numFmtId="2" fontId="23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zoomScale="75" zoomScaleNormal="75" zoomScalePageLayoutView="0" workbookViewId="0" topLeftCell="A92">
      <selection activeCell="A141" sqref="A141:D14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29" hidden="1" customWidth="1"/>
    <col min="7" max="7" width="13.875" style="1" customWidth="1"/>
    <col min="8" max="8" width="20.875" style="29" customWidth="1"/>
    <col min="9" max="9" width="15.375" style="1" customWidth="1"/>
    <col min="10" max="10" width="15.375" style="1" hidden="1" customWidth="1"/>
    <col min="11" max="11" width="15.375" style="57" hidden="1" customWidth="1"/>
    <col min="12" max="14" width="15.375" style="1" customWidth="1"/>
    <col min="15" max="16384" width="9.125" style="1" customWidth="1"/>
  </cols>
  <sheetData>
    <row r="1" spans="1:8" ht="16.5" customHeight="1">
      <c r="A1" s="143" t="s">
        <v>0</v>
      </c>
      <c r="B1" s="144"/>
      <c r="C1" s="144"/>
      <c r="D1" s="144"/>
      <c r="E1" s="144"/>
      <c r="F1" s="144"/>
      <c r="G1" s="144"/>
      <c r="H1" s="144"/>
    </row>
    <row r="2" spans="2:8" ht="12.75" customHeight="1">
      <c r="B2" s="145" t="s">
        <v>1</v>
      </c>
      <c r="C2" s="145"/>
      <c r="D2" s="145"/>
      <c r="E2" s="145"/>
      <c r="F2" s="145"/>
      <c r="G2" s="144"/>
      <c r="H2" s="144"/>
    </row>
    <row r="3" spans="1:8" ht="21" customHeight="1">
      <c r="A3" s="65" t="s">
        <v>163</v>
      </c>
      <c r="B3" s="145" t="s">
        <v>2</v>
      </c>
      <c r="C3" s="145"/>
      <c r="D3" s="145"/>
      <c r="E3" s="145"/>
      <c r="F3" s="145"/>
      <c r="G3" s="144"/>
      <c r="H3" s="144"/>
    </row>
    <row r="4" spans="2:8" ht="14.25" customHeight="1">
      <c r="B4" s="145" t="s">
        <v>40</v>
      </c>
      <c r="C4" s="145"/>
      <c r="D4" s="145"/>
      <c r="E4" s="145"/>
      <c r="F4" s="145"/>
      <c r="G4" s="144"/>
      <c r="H4" s="144"/>
    </row>
    <row r="5" spans="1:11" ht="39.75" customHeight="1">
      <c r="A5" s="146" t="s">
        <v>128</v>
      </c>
      <c r="B5" s="147"/>
      <c r="C5" s="147"/>
      <c r="D5" s="147"/>
      <c r="E5" s="147"/>
      <c r="F5" s="147"/>
      <c r="G5" s="147"/>
      <c r="H5" s="147"/>
      <c r="K5" s="1"/>
    </row>
    <row r="6" spans="1:11" ht="24" customHeight="1">
      <c r="A6" s="148" t="s">
        <v>164</v>
      </c>
      <c r="B6" s="148"/>
      <c r="C6" s="148"/>
      <c r="D6" s="148"/>
      <c r="E6" s="148"/>
      <c r="F6" s="148"/>
      <c r="G6" s="148"/>
      <c r="H6" s="148"/>
      <c r="K6" s="1"/>
    </row>
    <row r="7" spans="1:11" s="2" customFormat="1" ht="33" customHeight="1">
      <c r="A7" s="132" t="s">
        <v>3</v>
      </c>
      <c r="B7" s="132"/>
      <c r="C7" s="132"/>
      <c r="D7" s="132"/>
      <c r="E7" s="132"/>
      <c r="F7" s="132"/>
      <c r="G7" s="132"/>
      <c r="H7" s="132"/>
      <c r="K7" s="58"/>
    </row>
    <row r="8" spans="1:8" s="3" customFormat="1" ht="18.75" customHeight="1">
      <c r="A8" s="132" t="s">
        <v>129</v>
      </c>
      <c r="B8" s="132"/>
      <c r="C8" s="132"/>
      <c r="D8" s="132"/>
      <c r="E8" s="133"/>
      <c r="F8" s="133"/>
      <c r="G8" s="133"/>
      <c r="H8" s="133"/>
    </row>
    <row r="9" spans="1:8" s="4" customFormat="1" ht="17.25" customHeight="1">
      <c r="A9" s="134" t="s">
        <v>33</v>
      </c>
      <c r="B9" s="134"/>
      <c r="C9" s="134"/>
      <c r="D9" s="134"/>
      <c r="E9" s="135"/>
      <c r="F9" s="135"/>
      <c r="G9" s="135"/>
      <c r="H9" s="135"/>
    </row>
    <row r="10" spans="1:8" s="3" customFormat="1" ht="30" customHeight="1" thickBot="1">
      <c r="A10" s="136" t="s">
        <v>124</v>
      </c>
      <c r="B10" s="136"/>
      <c r="C10" s="136"/>
      <c r="D10" s="136"/>
      <c r="E10" s="137"/>
      <c r="F10" s="137"/>
      <c r="G10" s="137"/>
      <c r="H10" s="137"/>
    </row>
    <row r="11" spans="1:11" s="6" customFormat="1" ht="139.5" customHeight="1">
      <c r="A11" s="42" t="s">
        <v>4</v>
      </c>
      <c r="B11" s="43" t="s">
        <v>5</v>
      </c>
      <c r="C11" s="44" t="s">
        <v>6</v>
      </c>
      <c r="D11" s="44" t="s">
        <v>41</v>
      </c>
      <c r="E11" s="44" t="s">
        <v>6</v>
      </c>
      <c r="F11" s="45" t="s">
        <v>7</v>
      </c>
      <c r="G11" s="44" t="s">
        <v>6</v>
      </c>
      <c r="H11" s="45" t="s">
        <v>7</v>
      </c>
      <c r="K11" s="59"/>
    </row>
    <row r="12" spans="1:11" s="7" customFormat="1" ht="12.75">
      <c r="A12" s="49">
        <v>1</v>
      </c>
      <c r="B12" s="8">
        <v>2</v>
      </c>
      <c r="C12" s="8">
        <v>3</v>
      </c>
      <c r="D12" s="8"/>
      <c r="E12" s="8">
        <v>3</v>
      </c>
      <c r="F12" s="46">
        <v>4</v>
      </c>
      <c r="G12" s="8">
        <v>3</v>
      </c>
      <c r="H12" s="50">
        <v>4</v>
      </c>
      <c r="K12" s="60"/>
    </row>
    <row r="13" spans="1:11" s="7" customFormat="1" ht="49.5" customHeight="1">
      <c r="A13" s="138" t="s">
        <v>8</v>
      </c>
      <c r="B13" s="139"/>
      <c r="C13" s="139"/>
      <c r="D13" s="139"/>
      <c r="E13" s="139"/>
      <c r="F13" s="139"/>
      <c r="G13" s="140"/>
      <c r="H13" s="141"/>
      <c r="K13" s="60"/>
    </row>
    <row r="14" spans="1:11" s="6" customFormat="1" ht="18.75" customHeight="1">
      <c r="A14" s="9" t="s">
        <v>147</v>
      </c>
      <c r="B14" s="10"/>
      <c r="C14" s="12">
        <f>F14*12</f>
        <v>0</v>
      </c>
      <c r="D14" s="71">
        <f>G14*I14</f>
        <v>246437.28</v>
      </c>
      <c r="E14" s="71">
        <f>H14*12</f>
        <v>38.16</v>
      </c>
      <c r="F14" s="71"/>
      <c r="G14" s="71">
        <f>H14*12</f>
        <v>38.16</v>
      </c>
      <c r="H14" s="71">
        <f>H19+H23</f>
        <v>3.18</v>
      </c>
      <c r="I14" s="6">
        <v>6458</v>
      </c>
      <c r="J14" s="6">
        <v>1.07</v>
      </c>
      <c r="K14" s="59">
        <v>2.24</v>
      </c>
    </row>
    <row r="15" spans="1:11" s="41" customFormat="1" ht="29.25" customHeight="1">
      <c r="A15" s="51" t="s">
        <v>115</v>
      </c>
      <c r="B15" s="47" t="s">
        <v>116</v>
      </c>
      <c r="C15" s="48"/>
      <c r="D15" s="84"/>
      <c r="E15" s="84"/>
      <c r="F15" s="84"/>
      <c r="G15" s="84"/>
      <c r="H15" s="84"/>
      <c r="K15" s="61"/>
    </row>
    <row r="16" spans="1:11" s="41" customFormat="1" ht="12.75">
      <c r="A16" s="51" t="s">
        <v>117</v>
      </c>
      <c r="B16" s="47" t="s">
        <v>116</v>
      </c>
      <c r="C16" s="48"/>
      <c r="D16" s="84"/>
      <c r="E16" s="84"/>
      <c r="F16" s="84"/>
      <c r="G16" s="84"/>
      <c r="H16" s="84"/>
      <c r="K16" s="61"/>
    </row>
    <row r="17" spans="1:11" s="41" customFormat="1" ht="12.75">
      <c r="A17" s="51" t="s">
        <v>118</v>
      </c>
      <c r="B17" s="47" t="s">
        <v>119</v>
      </c>
      <c r="C17" s="48"/>
      <c r="D17" s="84"/>
      <c r="E17" s="84"/>
      <c r="F17" s="84"/>
      <c r="G17" s="84"/>
      <c r="H17" s="84"/>
      <c r="K17" s="61"/>
    </row>
    <row r="18" spans="1:11" s="41" customFormat="1" ht="12.75">
      <c r="A18" s="51" t="s">
        <v>120</v>
      </c>
      <c r="B18" s="47" t="s">
        <v>116</v>
      </c>
      <c r="C18" s="48"/>
      <c r="D18" s="84"/>
      <c r="E18" s="84"/>
      <c r="F18" s="84"/>
      <c r="G18" s="84"/>
      <c r="H18" s="84"/>
      <c r="K18" s="61"/>
    </row>
    <row r="19" spans="1:11" s="41" customFormat="1" ht="15">
      <c r="A19" s="83" t="s">
        <v>138</v>
      </c>
      <c r="B19" s="47"/>
      <c r="C19" s="48"/>
      <c r="D19" s="84"/>
      <c r="E19" s="84"/>
      <c r="F19" s="84"/>
      <c r="G19" s="84"/>
      <c r="H19" s="71">
        <v>2.83</v>
      </c>
      <c r="K19" s="61"/>
    </row>
    <row r="20" spans="1:11" s="41" customFormat="1" ht="12.75">
      <c r="A20" s="51" t="s">
        <v>139</v>
      </c>
      <c r="B20" s="47" t="s">
        <v>116</v>
      </c>
      <c r="C20" s="48"/>
      <c r="D20" s="84"/>
      <c r="E20" s="84"/>
      <c r="F20" s="84"/>
      <c r="G20" s="84"/>
      <c r="H20" s="112">
        <v>0.12</v>
      </c>
      <c r="K20" s="61"/>
    </row>
    <row r="21" spans="1:11" s="41" customFormat="1" ht="12.75">
      <c r="A21" s="51" t="s">
        <v>140</v>
      </c>
      <c r="B21" s="47" t="s">
        <v>116</v>
      </c>
      <c r="C21" s="48"/>
      <c r="D21" s="84"/>
      <c r="E21" s="84"/>
      <c r="F21" s="84"/>
      <c r="G21" s="84"/>
      <c r="H21" s="112">
        <v>0.11</v>
      </c>
      <c r="K21" s="61"/>
    </row>
    <row r="22" spans="1:11" s="41" customFormat="1" ht="12.75">
      <c r="A22" s="51" t="s">
        <v>165</v>
      </c>
      <c r="B22" s="47" t="s">
        <v>116</v>
      </c>
      <c r="C22" s="48"/>
      <c r="D22" s="84"/>
      <c r="E22" s="84"/>
      <c r="F22" s="84"/>
      <c r="G22" s="84"/>
      <c r="H22" s="112">
        <v>0.12</v>
      </c>
      <c r="K22" s="61"/>
    </row>
    <row r="23" spans="1:11" s="41" customFormat="1" ht="15">
      <c r="A23" s="83" t="s">
        <v>138</v>
      </c>
      <c r="B23" s="47"/>
      <c r="C23" s="48"/>
      <c r="D23" s="84"/>
      <c r="E23" s="84"/>
      <c r="F23" s="84"/>
      <c r="G23" s="84"/>
      <c r="H23" s="74">
        <f>H20+H21+H22</f>
        <v>0.35</v>
      </c>
      <c r="K23" s="61"/>
    </row>
    <row r="24" spans="1:11" s="6" customFormat="1" ht="30">
      <c r="A24" s="9" t="s">
        <v>10</v>
      </c>
      <c r="B24" s="10"/>
      <c r="C24" s="12">
        <f>F24*12</f>
        <v>0</v>
      </c>
      <c r="D24" s="71">
        <f>G24*I24</f>
        <v>142771.1</v>
      </c>
      <c r="E24" s="71">
        <f>H24*12</f>
        <v>23.52</v>
      </c>
      <c r="F24" s="71"/>
      <c r="G24" s="71">
        <f>H24*12</f>
        <v>23.52</v>
      </c>
      <c r="H24" s="74">
        <v>1.96</v>
      </c>
      <c r="I24" s="6">
        <v>6070.2</v>
      </c>
      <c r="J24" s="6">
        <v>1.07</v>
      </c>
      <c r="K24" s="59">
        <v>1.55</v>
      </c>
    </row>
    <row r="25" spans="1:11" s="6" customFormat="1" ht="15">
      <c r="A25" s="51" t="s">
        <v>94</v>
      </c>
      <c r="B25" s="47" t="s">
        <v>11</v>
      </c>
      <c r="C25" s="12"/>
      <c r="D25" s="71"/>
      <c r="E25" s="71"/>
      <c r="F25" s="71"/>
      <c r="G25" s="71"/>
      <c r="H25" s="71"/>
      <c r="K25" s="59"/>
    </row>
    <row r="26" spans="1:11" s="6" customFormat="1" ht="15">
      <c r="A26" s="51" t="s">
        <v>95</v>
      </c>
      <c r="B26" s="47" t="s">
        <v>11</v>
      </c>
      <c r="C26" s="12"/>
      <c r="D26" s="71"/>
      <c r="E26" s="71"/>
      <c r="F26" s="71"/>
      <c r="G26" s="71"/>
      <c r="H26" s="71"/>
      <c r="K26" s="59"/>
    </row>
    <row r="27" spans="1:11" s="6" customFormat="1" ht="15">
      <c r="A27" s="51" t="s">
        <v>130</v>
      </c>
      <c r="B27" s="47" t="s">
        <v>131</v>
      </c>
      <c r="C27" s="12"/>
      <c r="D27" s="71"/>
      <c r="E27" s="71"/>
      <c r="F27" s="71"/>
      <c r="G27" s="71"/>
      <c r="H27" s="71"/>
      <c r="K27" s="59"/>
    </row>
    <row r="28" spans="1:11" s="6" customFormat="1" ht="15">
      <c r="A28" s="51" t="s">
        <v>96</v>
      </c>
      <c r="B28" s="47" t="s">
        <v>11</v>
      </c>
      <c r="C28" s="12"/>
      <c r="D28" s="71"/>
      <c r="E28" s="71"/>
      <c r="F28" s="71"/>
      <c r="G28" s="71"/>
      <c r="H28" s="71"/>
      <c r="K28" s="59"/>
    </row>
    <row r="29" spans="1:11" s="6" customFormat="1" ht="25.5">
      <c r="A29" s="51" t="s">
        <v>97</v>
      </c>
      <c r="B29" s="47" t="s">
        <v>12</v>
      </c>
      <c r="C29" s="12"/>
      <c r="D29" s="71"/>
      <c r="E29" s="71"/>
      <c r="F29" s="71"/>
      <c r="G29" s="71"/>
      <c r="H29" s="71"/>
      <c r="K29" s="59"/>
    </row>
    <row r="30" spans="1:11" s="6" customFormat="1" ht="15">
      <c r="A30" s="51" t="s">
        <v>121</v>
      </c>
      <c r="B30" s="47" t="s">
        <v>11</v>
      </c>
      <c r="C30" s="12"/>
      <c r="D30" s="71"/>
      <c r="E30" s="71"/>
      <c r="F30" s="71"/>
      <c r="G30" s="71"/>
      <c r="H30" s="71"/>
      <c r="K30" s="59"/>
    </row>
    <row r="31" spans="1:11" s="6" customFormat="1" ht="15">
      <c r="A31" s="51" t="s">
        <v>122</v>
      </c>
      <c r="B31" s="47" t="s">
        <v>11</v>
      </c>
      <c r="C31" s="12"/>
      <c r="D31" s="71"/>
      <c r="E31" s="71"/>
      <c r="F31" s="71"/>
      <c r="G31" s="71"/>
      <c r="H31" s="71"/>
      <c r="K31" s="59"/>
    </row>
    <row r="32" spans="1:11" s="6" customFormat="1" ht="25.5">
      <c r="A32" s="51" t="s">
        <v>123</v>
      </c>
      <c r="B32" s="47" t="s">
        <v>98</v>
      </c>
      <c r="C32" s="12"/>
      <c r="D32" s="71"/>
      <c r="E32" s="71"/>
      <c r="F32" s="71"/>
      <c r="G32" s="71"/>
      <c r="H32" s="71"/>
      <c r="K32" s="59"/>
    </row>
    <row r="33" spans="1:11" s="11" customFormat="1" ht="21.75" customHeight="1">
      <c r="A33" s="9" t="s">
        <v>13</v>
      </c>
      <c r="B33" s="10" t="s">
        <v>14</v>
      </c>
      <c r="C33" s="12">
        <f>F33*12</f>
        <v>0</v>
      </c>
      <c r="D33" s="71">
        <f>G33*I33</f>
        <v>58122</v>
      </c>
      <c r="E33" s="71">
        <f>H33*12</f>
        <v>9</v>
      </c>
      <c r="F33" s="71"/>
      <c r="G33" s="71">
        <f>H33*12</f>
        <v>9</v>
      </c>
      <c r="H33" s="74">
        <v>0.75</v>
      </c>
      <c r="I33" s="6">
        <v>6458</v>
      </c>
      <c r="J33" s="6">
        <v>1.07</v>
      </c>
      <c r="K33" s="59">
        <v>0.6</v>
      </c>
    </row>
    <row r="34" spans="1:11" s="6" customFormat="1" ht="18" customHeight="1">
      <c r="A34" s="9" t="s">
        <v>15</v>
      </c>
      <c r="B34" s="10" t="s">
        <v>16</v>
      </c>
      <c r="C34" s="12">
        <f>F34*12</f>
        <v>0</v>
      </c>
      <c r="D34" s="71">
        <f>G34*I34</f>
        <v>189865.2</v>
      </c>
      <c r="E34" s="71">
        <f>H34*12</f>
        <v>29.4</v>
      </c>
      <c r="F34" s="71"/>
      <c r="G34" s="71">
        <f>H34*12</f>
        <v>29.4</v>
      </c>
      <c r="H34" s="74">
        <v>2.45</v>
      </c>
      <c r="I34" s="6">
        <v>6458</v>
      </c>
      <c r="J34" s="6">
        <v>1.07</v>
      </c>
      <c r="K34" s="59">
        <v>1.94</v>
      </c>
    </row>
    <row r="35" spans="1:11" s="6" customFormat="1" ht="15">
      <c r="A35" s="9" t="s">
        <v>34</v>
      </c>
      <c r="B35" s="10"/>
      <c r="C35" s="12">
        <f>F35*12</f>
        <v>0</v>
      </c>
      <c r="D35" s="71">
        <f>G35*I35</f>
        <v>115090.99</v>
      </c>
      <c r="E35" s="71">
        <f>H35*12</f>
        <v>18.96</v>
      </c>
      <c r="F35" s="71"/>
      <c r="G35" s="71">
        <f>H35*12</f>
        <v>18.96</v>
      </c>
      <c r="H35" s="74">
        <v>1.58</v>
      </c>
      <c r="I35" s="6">
        <v>6070.2</v>
      </c>
      <c r="J35" s="6">
        <v>1.07</v>
      </c>
      <c r="K35" s="59">
        <v>1.25</v>
      </c>
    </row>
    <row r="36" spans="1:11" s="6" customFormat="1" ht="15" hidden="1">
      <c r="A36" s="39" t="s">
        <v>99</v>
      </c>
      <c r="B36" s="40" t="s">
        <v>100</v>
      </c>
      <c r="C36" s="12"/>
      <c r="D36" s="71"/>
      <c r="E36" s="71"/>
      <c r="F36" s="71"/>
      <c r="G36" s="71"/>
      <c r="H36" s="71">
        <v>0</v>
      </c>
      <c r="I36" s="6">
        <v>6070.2</v>
      </c>
      <c r="J36" s="6">
        <v>1.07</v>
      </c>
      <c r="K36" s="59">
        <v>0</v>
      </c>
    </row>
    <row r="37" spans="1:11" s="6" customFormat="1" ht="15" hidden="1">
      <c r="A37" s="39" t="s">
        <v>101</v>
      </c>
      <c r="B37" s="40" t="s">
        <v>102</v>
      </c>
      <c r="C37" s="12"/>
      <c r="D37" s="71"/>
      <c r="E37" s="71"/>
      <c r="F37" s="71"/>
      <c r="G37" s="71"/>
      <c r="H37" s="71">
        <v>0</v>
      </c>
      <c r="I37" s="6">
        <v>6070.2</v>
      </c>
      <c r="J37" s="6">
        <v>1.07</v>
      </c>
      <c r="K37" s="59">
        <v>0</v>
      </c>
    </row>
    <row r="38" spans="1:11" s="6" customFormat="1" ht="15" hidden="1">
      <c r="A38" s="39" t="s">
        <v>103</v>
      </c>
      <c r="B38" s="40" t="s">
        <v>102</v>
      </c>
      <c r="C38" s="12"/>
      <c r="D38" s="71"/>
      <c r="E38" s="71"/>
      <c r="F38" s="71"/>
      <c r="G38" s="71"/>
      <c r="H38" s="71">
        <v>0</v>
      </c>
      <c r="I38" s="6">
        <v>6070.2</v>
      </c>
      <c r="J38" s="6">
        <v>1.07</v>
      </c>
      <c r="K38" s="59">
        <v>0</v>
      </c>
    </row>
    <row r="39" spans="1:11" s="6" customFormat="1" ht="15" hidden="1">
      <c r="A39" s="39" t="s">
        <v>104</v>
      </c>
      <c r="B39" s="40" t="s">
        <v>105</v>
      </c>
      <c r="C39" s="12"/>
      <c r="D39" s="71"/>
      <c r="E39" s="71"/>
      <c r="F39" s="71"/>
      <c r="G39" s="71"/>
      <c r="H39" s="71">
        <v>0</v>
      </c>
      <c r="I39" s="6">
        <v>6070.2</v>
      </c>
      <c r="J39" s="6">
        <v>1.07</v>
      </c>
      <c r="K39" s="59">
        <v>0</v>
      </c>
    </row>
    <row r="40" spans="1:11" s="6" customFormat="1" ht="25.5" hidden="1">
      <c r="A40" s="39" t="s">
        <v>106</v>
      </c>
      <c r="B40" s="40" t="s">
        <v>12</v>
      </c>
      <c r="C40" s="12"/>
      <c r="D40" s="71"/>
      <c r="E40" s="71"/>
      <c r="F40" s="71"/>
      <c r="G40" s="71"/>
      <c r="H40" s="71">
        <v>0</v>
      </c>
      <c r="I40" s="6">
        <v>6070.2</v>
      </c>
      <c r="J40" s="6">
        <v>1.07</v>
      </c>
      <c r="K40" s="59">
        <v>0</v>
      </c>
    </row>
    <row r="41" spans="1:11" s="6" customFormat="1" ht="45">
      <c r="A41" s="75" t="s">
        <v>132</v>
      </c>
      <c r="B41" s="76" t="s">
        <v>141</v>
      </c>
      <c r="C41" s="12"/>
      <c r="D41" s="71">
        <f>3407.5*3*1.105</f>
        <v>11295.86</v>
      </c>
      <c r="E41" s="71"/>
      <c r="F41" s="71"/>
      <c r="G41" s="71">
        <f>D41/I41</f>
        <v>1.86</v>
      </c>
      <c r="H41" s="74">
        <f>G41/12</f>
        <v>0.16</v>
      </c>
      <c r="I41" s="6">
        <v>6070.2</v>
      </c>
      <c r="K41" s="59"/>
    </row>
    <row r="42" spans="1:11" s="6" customFormat="1" ht="15">
      <c r="A42" s="9" t="s">
        <v>35</v>
      </c>
      <c r="B42" s="10"/>
      <c r="C42" s="12">
        <f>F42*12</f>
        <v>0</v>
      </c>
      <c r="D42" s="71">
        <f>G42*I42</f>
        <v>133301.59</v>
      </c>
      <c r="E42" s="71">
        <f>H42*12</f>
        <v>21.96</v>
      </c>
      <c r="F42" s="71"/>
      <c r="G42" s="71">
        <f>H42*12</f>
        <v>21.96</v>
      </c>
      <c r="H42" s="74">
        <v>1.83</v>
      </c>
      <c r="I42" s="6">
        <v>6070.2</v>
      </c>
      <c r="J42" s="6">
        <v>1.07</v>
      </c>
      <c r="K42" s="59">
        <v>1.46</v>
      </c>
    </row>
    <row r="43" spans="1:11" s="6" customFormat="1" ht="15" hidden="1">
      <c r="A43" s="39" t="s">
        <v>107</v>
      </c>
      <c r="B43" s="40" t="s">
        <v>102</v>
      </c>
      <c r="C43" s="12"/>
      <c r="D43" s="71"/>
      <c r="E43" s="71"/>
      <c r="F43" s="71"/>
      <c r="G43" s="71"/>
      <c r="H43" s="71">
        <v>0</v>
      </c>
      <c r="I43" s="6">
        <v>6070.2</v>
      </c>
      <c r="J43" s="6">
        <v>1.07</v>
      </c>
      <c r="K43" s="59">
        <v>0</v>
      </c>
    </row>
    <row r="44" spans="1:11" s="6" customFormat="1" ht="15" hidden="1">
      <c r="A44" s="39" t="s">
        <v>108</v>
      </c>
      <c r="B44" s="40" t="s">
        <v>105</v>
      </c>
      <c r="C44" s="12"/>
      <c r="D44" s="71"/>
      <c r="E44" s="71"/>
      <c r="F44" s="71"/>
      <c r="G44" s="71"/>
      <c r="H44" s="71">
        <v>0</v>
      </c>
      <c r="I44" s="6">
        <v>6070.2</v>
      </c>
      <c r="J44" s="6">
        <v>1.07</v>
      </c>
      <c r="K44" s="59">
        <v>0</v>
      </c>
    </row>
    <row r="45" spans="1:11" s="6" customFormat="1" ht="25.5" hidden="1">
      <c r="A45" s="39" t="s">
        <v>109</v>
      </c>
      <c r="B45" s="40" t="s">
        <v>17</v>
      </c>
      <c r="C45" s="12"/>
      <c r="D45" s="71"/>
      <c r="E45" s="71"/>
      <c r="F45" s="71"/>
      <c r="G45" s="71"/>
      <c r="H45" s="71">
        <v>0</v>
      </c>
      <c r="I45" s="6">
        <v>6070.2</v>
      </c>
      <c r="J45" s="6">
        <v>1.07</v>
      </c>
      <c r="K45" s="59">
        <v>0</v>
      </c>
    </row>
    <row r="46" spans="1:11" s="6" customFormat="1" ht="15" hidden="1">
      <c r="A46" s="39" t="s">
        <v>110</v>
      </c>
      <c r="B46" s="40" t="s">
        <v>22</v>
      </c>
      <c r="C46" s="12"/>
      <c r="D46" s="71"/>
      <c r="E46" s="71"/>
      <c r="F46" s="71"/>
      <c r="G46" s="71"/>
      <c r="H46" s="71">
        <v>0</v>
      </c>
      <c r="I46" s="6">
        <v>6070.2</v>
      </c>
      <c r="J46" s="6">
        <v>1.07</v>
      </c>
      <c r="K46" s="59">
        <v>0</v>
      </c>
    </row>
    <row r="47" spans="1:11" s="6" customFormat="1" ht="15" hidden="1">
      <c r="A47" s="39" t="s">
        <v>111</v>
      </c>
      <c r="B47" s="40" t="s">
        <v>105</v>
      </c>
      <c r="C47" s="12"/>
      <c r="D47" s="71"/>
      <c r="E47" s="71"/>
      <c r="F47" s="71"/>
      <c r="G47" s="71"/>
      <c r="H47" s="71">
        <v>0</v>
      </c>
      <c r="I47" s="6">
        <v>6070.2</v>
      </c>
      <c r="J47" s="6">
        <v>1.07</v>
      </c>
      <c r="K47" s="59">
        <v>0</v>
      </c>
    </row>
    <row r="48" spans="1:11" s="6" customFormat="1" ht="28.5">
      <c r="A48" s="9" t="s">
        <v>36</v>
      </c>
      <c r="B48" s="30" t="s">
        <v>37</v>
      </c>
      <c r="C48" s="12">
        <f>F48*12</f>
        <v>0</v>
      </c>
      <c r="D48" s="71">
        <f aca="true" t="shared" si="0" ref="D48:D57">G48*I48</f>
        <v>284813.78</v>
      </c>
      <c r="E48" s="71">
        <f>H48*12</f>
        <v>46.92</v>
      </c>
      <c r="F48" s="71"/>
      <c r="G48" s="71">
        <f aca="true" t="shared" si="1" ref="G48:G57">H48*12</f>
        <v>46.92</v>
      </c>
      <c r="H48" s="74">
        <v>3.91</v>
      </c>
      <c r="I48" s="6">
        <v>6070.2</v>
      </c>
      <c r="J48" s="6">
        <v>1.07</v>
      </c>
      <c r="K48" s="59">
        <v>3.1</v>
      </c>
    </row>
    <row r="49" spans="1:11" s="6" customFormat="1" ht="45">
      <c r="A49" s="9" t="s">
        <v>172</v>
      </c>
      <c r="B49" s="30" t="s">
        <v>12</v>
      </c>
      <c r="C49" s="12"/>
      <c r="D49" s="71">
        <f>3*7400</f>
        <v>22200</v>
      </c>
      <c r="E49" s="71"/>
      <c r="F49" s="71"/>
      <c r="G49" s="71">
        <f>D49/I49</f>
        <v>3.66</v>
      </c>
      <c r="H49" s="74">
        <f>G49/12</f>
        <v>0.31</v>
      </c>
      <c r="I49" s="6">
        <v>6070.2</v>
      </c>
      <c r="K49" s="59"/>
    </row>
    <row r="50" spans="1:11" s="7" customFormat="1" ht="30">
      <c r="A50" s="9" t="s">
        <v>58</v>
      </c>
      <c r="B50" s="10" t="s">
        <v>9</v>
      </c>
      <c r="C50" s="12"/>
      <c r="D50" s="71">
        <v>2042.21</v>
      </c>
      <c r="E50" s="71"/>
      <c r="F50" s="71"/>
      <c r="G50" s="71">
        <f>D50/I50</f>
        <v>0.34</v>
      </c>
      <c r="H50" s="74">
        <f>G50/12</f>
        <v>0.03</v>
      </c>
      <c r="I50" s="6">
        <v>6070.2</v>
      </c>
      <c r="J50" s="6">
        <v>1.07</v>
      </c>
      <c r="K50" s="59">
        <v>0.02</v>
      </c>
    </row>
    <row r="51" spans="1:11" s="7" customFormat="1" ht="29.25" customHeight="1">
      <c r="A51" s="9" t="s">
        <v>83</v>
      </c>
      <c r="B51" s="10" t="s">
        <v>9</v>
      </c>
      <c r="C51" s="12"/>
      <c r="D51" s="71">
        <v>2042.21</v>
      </c>
      <c r="E51" s="71"/>
      <c r="F51" s="71"/>
      <c r="G51" s="71">
        <f>D51/I51</f>
        <v>0.34</v>
      </c>
      <c r="H51" s="74">
        <f>G51/12</f>
        <v>0.03</v>
      </c>
      <c r="I51" s="6">
        <v>6070.2</v>
      </c>
      <c r="J51" s="6">
        <v>1.07</v>
      </c>
      <c r="K51" s="59">
        <v>0.02</v>
      </c>
    </row>
    <row r="52" spans="1:11" s="7" customFormat="1" ht="21" customHeight="1">
      <c r="A52" s="9" t="s">
        <v>59</v>
      </c>
      <c r="B52" s="10" t="s">
        <v>9</v>
      </c>
      <c r="C52" s="12"/>
      <c r="D52" s="71">
        <v>12896.1</v>
      </c>
      <c r="E52" s="71"/>
      <c r="F52" s="71"/>
      <c r="G52" s="71">
        <f>D52/I52</f>
        <v>2</v>
      </c>
      <c r="H52" s="74">
        <f>G52/12</f>
        <v>0.17</v>
      </c>
      <c r="I52" s="6">
        <v>6458</v>
      </c>
      <c r="J52" s="6">
        <v>1.07</v>
      </c>
      <c r="K52" s="59">
        <v>0.13</v>
      </c>
    </row>
    <row r="53" spans="1:11" s="7" customFormat="1" ht="30" hidden="1">
      <c r="A53" s="9" t="s">
        <v>60</v>
      </c>
      <c r="B53" s="10" t="s">
        <v>12</v>
      </c>
      <c r="C53" s="12"/>
      <c r="D53" s="71">
        <f t="shared" si="0"/>
        <v>0</v>
      </c>
      <c r="E53" s="71"/>
      <c r="F53" s="71"/>
      <c r="G53" s="71">
        <f t="shared" si="1"/>
        <v>0</v>
      </c>
      <c r="H53" s="71">
        <v>0</v>
      </c>
      <c r="I53" s="6">
        <v>6070.1</v>
      </c>
      <c r="J53" s="6">
        <v>1.07</v>
      </c>
      <c r="K53" s="59">
        <v>0</v>
      </c>
    </row>
    <row r="54" spans="1:11" s="7" customFormat="1" ht="30" hidden="1">
      <c r="A54" s="9" t="s">
        <v>61</v>
      </c>
      <c r="B54" s="10" t="s">
        <v>12</v>
      </c>
      <c r="C54" s="12"/>
      <c r="D54" s="71">
        <f t="shared" si="0"/>
        <v>0</v>
      </c>
      <c r="E54" s="71"/>
      <c r="F54" s="71"/>
      <c r="G54" s="71">
        <f t="shared" si="1"/>
        <v>0</v>
      </c>
      <c r="H54" s="71">
        <v>0</v>
      </c>
      <c r="I54" s="6">
        <v>6070.1</v>
      </c>
      <c r="J54" s="6">
        <v>1.07</v>
      </c>
      <c r="K54" s="59">
        <v>0</v>
      </c>
    </row>
    <row r="55" spans="1:11" s="7" customFormat="1" ht="30" hidden="1">
      <c r="A55" s="9" t="s">
        <v>62</v>
      </c>
      <c r="B55" s="10" t="s">
        <v>12</v>
      </c>
      <c r="C55" s="12"/>
      <c r="D55" s="71">
        <f t="shared" si="0"/>
        <v>0</v>
      </c>
      <c r="E55" s="71"/>
      <c r="F55" s="71"/>
      <c r="G55" s="71">
        <f t="shared" si="1"/>
        <v>0</v>
      </c>
      <c r="H55" s="71">
        <v>0</v>
      </c>
      <c r="I55" s="6">
        <v>6070.1</v>
      </c>
      <c r="J55" s="6">
        <v>1.07</v>
      </c>
      <c r="K55" s="59">
        <v>0</v>
      </c>
    </row>
    <row r="56" spans="1:11" s="7" customFormat="1" ht="30">
      <c r="A56" s="9" t="s">
        <v>23</v>
      </c>
      <c r="B56" s="10"/>
      <c r="C56" s="12">
        <f>F56*12</f>
        <v>0</v>
      </c>
      <c r="D56" s="71">
        <f t="shared" si="0"/>
        <v>12383.21</v>
      </c>
      <c r="E56" s="71">
        <f>H56*12</f>
        <v>2.04</v>
      </c>
      <c r="F56" s="71"/>
      <c r="G56" s="71">
        <f t="shared" si="1"/>
        <v>2.04</v>
      </c>
      <c r="H56" s="74">
        <v>0.17</v>
      </c>
      <c r="I56" s="6">
        <v>6070.2</v>
      </c>
      <c r="J56" s="6">
        <v>1.07</v>
      </c>
      <c r="K56" s="59">
        <v>0.14</v>
      </c>
    </row>
    <row r="57" spans="1:11" s="6" customFormat="1" ht="21" customHeight="1">
      <c r="A57" s="9" t="s">
        <v>25</v>
      </c>
      <c r="B57" s="10" t="s">
        <v>26</v>
      </c>
      <c r="C57" s="12">
        <f>F57*12</f>
        <v>0</v>
      </c>
      <c r="D57" s="71">
        <f t="shared" si="0"/>
        <v>4649.76</v>
      </c>
      <c r="E57" s="71">
        <f>H57*12</f>
        <v>0.72</v>
      </c>
      <c r="F57" s="71"/>
      <c r="G57" s="71">
        <f t="shared" si="1"/>
        <v>0.72</v>
      </c>
      <c r="H57" s="74">
        <v>0.06</v>
      </c>
      <c r="I57" s="6">
        <v>6458</v>
      </c>
      <c r="J57" s="6">
        <v>1.07</v>
      </c>
      <c r="K57" s="59">
        <v>0.03</v>
      </c>
    </row>
    <row r="58" spans="1:11" s="6" customFormat="1" ht="18.75" customHeight="1">
      <c r="A58" s="9" t="s">
        <v>27</v>
      </c>
      <c r="B58" s="10" t="s">
        <v>28</v>
      </c>
      <c r="C58" s="12">
        <f>F58*12</f>
        <v>0</v>
      </c>
      <c r="D58" s="71">
        <f>G58*I58</f>
        <v>3099.84</v>
      </c>
      <c r="E58" s="71">
        <f>H58*12</f>
        <v>0.48</v>
      </c>
      <c r="F58" s="71"/>
      <c r="G58" s="71">
        <f>12*H58</f>
        <v>0.48</v>
      </c>
      <c r="H58" s="74">
        <v>0.04</v>
      </c>
      <c r="I58" s="6">
        <v>6458</v>
      </c>
      <c r="J58" s="6">
        <v>1.07</v>
      </c>
      <c r="K58" s="59">
        <v>0.02</v>
      </c>
    </row>
    <row r="59" spans="1:11" s="72" customFormat="1" ht="30">
      <c r="A59" s="69" t="s">
        <v>24</v>
      </c>
      <c r="B59" s="70" t="s">
        <v>125</v>
      </c>
      <c r="C59" s="71">
        <f>F59*12</f>
        <v>0</v>
      </c>
      <c r="D59" s="71">
        <f>G59*I59</f>
        <v>3642.12</v>
      </c>
      <c r="E59" s="71">
        <f>H59*12</f>
        <v>0.6</v>
      </c>
      <c r="F59" s="71"/>
      <c r="G59" s="71">
        <f>12*H59</f>
        <v>0.6</v>
      </c>
      <c r="H59" s="74">
        <v>0.05</v>
      </c>
      <c r="I59" s="67">
        <v>6070.2</v>
      </c>
      <c r="J59" s="67">
        <v>1.07</v>
      </c>
      <c r="K59" s="68">
        <v>0.03</v>
      </c>
    </row>
    <row r="60" spans="1:11" s="11" customFormat="1" ht="15">
      <c r="A60" s="9" t="s">
        <v>42</v>
      </c>
      <c r="B60" s="10"/>
      <c r="C60" s="12"/>
      <c r="D60" s="71">
        <f>D62+D63+D64+D65+D66+D67+D68+D69+D70+D71+D72+D73+D76+D77+D78+D79</f>
        <v>239032.25</v>
      </c>
      <c r="E60" s="71"/>
      <c r="F60" s="71"/>
      <c r="G60" s="71"/>
      <c r="H60" s="71">
        <f>SUM(H61:H75)</f>
        <v>0</v>
      </c>
      <c r="I60" s="6">
        <v>6070.2</v>
      </c>
      <c r="J60" s="6">
        <v>1.07</v>
      </c>
      <c r="K60" s="59">
        <v>0.56</v>
      </c>
    </row>
    <row r="61" spans="1:11" s="7" customFormat="1" ht="15" hidden="1">
      <c r="A61" s="13" t="s">
        <v>71</v>
      </c>
      <c r="B61" s="8" t="s">
        <v>17</v>
      </c>
      <c r="C61" s="14"/>
      <c r="D61" s="80"/>
      <c r="E61" s="80"/>
      <c r="F61" s="80"/>
      <c r="G61" s="80"/>
      <c r="H61" s="80">
        <v>0</v>
      </c>
      <c r="I61" s="6">
        <v>6070.2</v>
      </c>
      <c r="J61" s="6">
        <v>1.07</v>
      </c>
      <c r="K61" s="59">
        <v>0</v>
      </c>
    </row>
    <row r="62" spans="1:11" s="7" customFormat="1" ht="29.25" customHeight="1">
      <c r="A62" s="13" t="s">
        <v>166</v>
      </c>
      <c r="B62" s="8" t="s">
        <v>17</v>
      </c>
      <c r="C62" s="14"/>
      <c r="D62" s="113">
        <v>731.44</v>
      </c>
      <c r="E62" s="80"/>
      <c r="F62" s="80"/>
      <c r="G62" s="80"/>
      <c r="H62" s="80"/>
      <c r="I62" s="6">
        <v>6070.2</v>
      </c>
      <c r="J62" s="6">
        <v>1.07</v>
      </c>
      <c r="K62" s="59">
        <v>0.01</v>
      </c>
    </row>
    <row r="63" spans="1:11" s="7" customFormat="1" ht="15">
      <c r="A63" s="13" t="s">
        <v>18</v>
      </c>
      <c r="B63" s="8" t="s">
        <v>22</v>
      </c>
      <c r="C63" s="14">
        <f>F63*12</f>
        <v>0</v>
      </c>
      <c r="D63" s="113">
        <v>918.96</v>
      </c>
      <c r="E63" s="80">
        <f>H63*12</f>
        <v>0</v>
      </c>
      <c r="F63" s="80"/>
      <c r="G63" s="80"/>
      <c r="H63" s="80"/>
      <c r="I63" s="6">
        <v>6458</v>
      </c>
      <c r="J63" s="6">
        <v>1.07</v>
      </c>
      <c r="K63" s="59">
        <v>0.01</v>
      </c>
    </row>
    <row r="64" spans="1:11" s="7" customFormat="1" ht="15">
      <c r="A64" s="13" t="s">
        <v>142</v>
      </c>
      <c r="B64" s="77" t="s">
        <v>17</v>
      </c>
      <c r="C64" s="14"/>
      <c r="D64" s="113">
        <v>1637.48</v>
      </c>
      <c r="E64" s="80"/>
      <c r="F64" s="80"/>
      <c r="G64" s="80"/>
      <c r="H64" s="80"/>
      <c r="I64" s="6">
        <v>6070.2</v>
      </c>
      <c r="J64" s="6"/>
      <c r="K64" s="59"/>
    </row>
    <row r="65" spans="1:11" s="7" customFormat="1" ht="15">
      <c r="A65" s="13" t="s">
        <v>167</v>
      </c>
      <c r="B65" s="8" t="s">
        <v>17</v>
      </c>
      <c r="C65" s="14">
        <f>F65*12</f>
        <v>0</v>
      </c>
      <c r="D65" s="113">
        <v>1245.66</v>
      </c>
      <c r="E65" s="80">
        <f>H65*12</f>
        <v>0</v>
      </c>
      <c r="F65" s="80"/>
      <c r="G65" s="80"/>
      <c r="H65" s="80"/>
      <c r="I65" s="6">
        <v>6458</v>
      </c>
      <c r="J65" s="6">
        <v>1.07</v>
      </c>
      <c r="K65" s="59">
        <v>0.24</v>
      </c>
    </row>
    <row r="66" spans="1:11" s="7" customFormat="1" ht="25.5">
      <c r="A66" s="110" t="s">
        <v>155</v>
      </c>
      <c r="B66" s="85" t="s">
        <v>12</v>
      </c>
      <c r="C66" s="82"/>
      <c r="D66" s="114">
        <v>38412.47</v>
      </c>
      <c r="E66" s="80"/>
      <c r="F66" s="80"/>
      <c r="G66" s="80"/>
      <c r="H66" s="80"/>
      <c r="I66" s="6">
        <v>6070.2</v>
      </c>
      <c r="J66" s="6"/>
      <c r="K66" s="59"/>
    </row>
    <row r="67" spans="1:11" s="7" customFormat="1" ht="15">
      <c r="A67" s="13" t="s">
        <v>69</v>
      </c>
      <c r="B67" s="8" t="s">
        <v>17</v>
      </c>
      <c r="C67" s="14">
        <f>F67*12</f>
        <v>0</v>
      </c>
      <c r="D67" s="113">
        <v>1751.22</v>
      </c>
      <c r="E67" s="80">
        <f>H67*12</f>
        <v>0</v>
      </c>
      <c r="F67" s="80"/>
      <c r="G67" s="80"/>
      <c r="H67" s="80"/>
      <c r="I67" s="6">
        <v>6070.2</v>
      </c>
      <c r="J67" s="6">
        <v>1.07</v>
      </c>
      <c r="K67" s="59">
        <v>0.02</v>
      </c>
    </row>
    <row r="68" spans="1:11" s="7" customFormat="1" ht="15">
      <c r="A68" s="13" t="s">
        <v>19</v>
      </c>
      <c r="B68" s="8" t="s">
        <v>17</v>
      </c>
      <c r="C68" s="14">
        <f>F68*12</f>
        <v>0</v>
      </c>
      <c r="D68" s="113">
        <v>5855.59</v>
      </c>
      <c r="E68" s="80">
        <f>H68*12</f>
        <v>0</v>
      </c>
      <c r="F68" s="80"/>
      <c r="G68" s="80"/>
      <c r="H68" s="80"/>
      <c r="I68" s="6">
        <v>6070.2</v>
      </c>
      <c r="J68" s="6">
        <v>1.07</v>
      </c>
      <c r="K68" s="59">
        <v>0.06</v>
      </c>
    </row>
    <row r="69" spans="1:11" s="7" customFormat="1" ht="15">
      <c r="A69" s="13" t="s">
        <v>20</v>
      </c>
      <c r="B69" s="8" t="s">
        <v>17</v>
      </c>
      <c r="C69" s="14">
        <f>F69*12</f>
        <v>0</v>
      </c>
      <c r="D69" s="113">
        <v>918.95</v>
      </c>
      <c r="E69" s="80">
        <f>H69*12</f>
        <v>0</v>
      </c>
      <c r="F69" s="80"/>
      <c r="G69" s="80"/>
      <c r="H69" s="80"/>
      <c r="I69" s="6">
        <v>6070.2</v>
      </c>
      <c r="J69" s="6">
        <v>1.07</v>
      </c>
      <c r="K69" s="59">
        <v>0.01</v>
      </c>
    </row>
    <row r="70" spans="1:11" s="7" customFormat="1" ht="15">
      <c r="A70" s="13" t="s">
        <v>65</v>
      </c>
      <c r="B70" s="8" t="s">
        <v>17</v>
      </c>
      <c r="C70" s="14"/>
      <c r="D70" s="113">
        <v>875.58</v>
      </c>
      <c r="E70" s="80"/>
      <c r="F70" s="80"/>
      <c r="G70" s="80"/>
      <c r="H70" s="80"/>
      <c r="I70" s="6">
        <v>6458</v>
      </c>
      <c r="J70" s="6">
        <v>1.07</v>
      </c>
      <c r="K70" s="59">
        <v>0.01</v>
      </c>
    </row>
    <row r="71" spans="1:11" s="7" customFormat="1" ht="15">
      <c r="A71" s="13" t="s">
        <v>66</v>
      </c>
      <c r="B71" s="8" t="s">
        <v>22</v>
      </c>
      <c r="C71" s="14"/>
      <c r="D71" s="113">
        <v>3502.46</v>
      </c>
      <c r="E71" s="80"/>
      <c r="F71" s="80"/>
      <c r="G71" s="80"/>
      <c r="H71" s="80"/>
      <c r="I71" s="6">
        <v>6070.2</v>
      </c>
      <c r="J71" s="6">
        <v>1.07</v>
      </c>
      <c r="K71" s="59">
        <v>0.04</v>
      </c>
    </row>
    <row r="72" spans="1:11" s="7" customFormat="1" ht="25.5">
      <c r="A72" s="13" t="s">
        <v>21</v>
      </c>
      <c r="B72" s="8" t="s">
        <v>17</v>
      </c>
      <c r="C72" s="14">
        <f>F72*12</f>
        <v>0</v>
      </c>
      <c r="D72" s="113">
        <v>5370.49</v>
      </c>
      <c r="E72" s="80">
        <f>H72*12</f>
        <v>0</v>
      </c>
      <c r="F72" s="80"/>
      <c r="G72" s="80"/>
      <c r="H72" s="80"/>
      <c r="I72" s="6">
        <v>6458</v>
      </c>
      <c r="J72" s="6">
        <v>1.07</v>
      </c>
      <c r="K72" s="59">
        <v>0.05</v>
      </c>
    </row>
    <row r="73" spans="1:11" s="7" customFormat="1" ht="15">
      <c r="A73" s="13" t="s">
        <v>133</v>
      </c>
      <c r="B73" s="8" t="s">
        <v>17</v>
      </c>
      <c r="C73" s="14"/>
      <c r="D73" s="113">
        <v>6463.18</v>
      </c>
      <c r="E73" s="80"/>
      <c r="F73" s="80"/>
      <c r="G73" s="80"/>
      <c r="H73" s="80"/>
      <c r="I73" s="6">
        <v>6070.2</v>
      </c>
      <c r="J73" s="6">
        <v>1.07</v>
      </c>
      <c r="K73" s="59">
        <v>0.01</v>
      </c>
    </row>
    <row r="74" spans="1:11" s="7" customFormat="1" ht="15" hidden="1">
      <c r="A74" s="13" t="s">
        <v>72</v>
      </c>
      <c r="B74" s="8" t="s">
        <v>17</v>
      </c>
      <c r="C74" s="14"/>
      <c r="D74" s="80"/>
      <c r="E74" s="80"/>
      <c r="F74" s="80"/>
      <c r="G74" s="80"/>
      <c r="H74" s="80"/>
      <c r="I74" s="6">
        <v>6070.1</v>
      </c>
      <c r="J74" s="6">
        <v>1.07</v>
      </c>
      <c r="K74" s="59">
        <v>0</v>
      </c>
    </row>
    <row r="75" spans="1:11" s="7" customFormat="1" ht="15" hidden="1">
      <c r="A75" s="34"/>
      <c r="B75" s="8"/>
      <c r="C75" s="14"/>
      <c r="D75" s="80"/>
      <c r="E75" s="80"/>
      <c r="F75" s="80"/>
      <c r="G75" s="80"/>
      <c r="H75" s="80"/>
      <c r="I75" s="6"/>
      <c r="J75" s="6"/>
      <c r="K75" s="59"/>
    </row>
    <row r="76" spans="1:11" s="7" customFormat="1" ht="29.25" customHeight="1">
      <c r="A76" s="107" t="s">
        <v>153</v>
      </c>
      <c r="B76" s="87" t="s">
        <v>12</v>
      </c>
      <c r="C76" s="80"/>
      <c r="D76" s="113">
        <v>115637.97</v>
      </c>
      <c r="E76" s="80"/>
      <c r="F76" s="80"/>
      <c r="G76" s="80"/>
      <c r="H76" s="80"/>
      <c r="I76" s="6"/>
      <c r="J76" s="6"/>
      <c r="K76" s="59"/>
    </row>
    <row r="77" spans="1:11" s="7" customFormat="1" ht="25.5">
      <c r="A77" s="107" t="s">
        <v>154</v>
      </c>
      <c r="B77" s="85" t="s">
        <v>12</v>
      </c>
      <c r="C77" s="82"/>
      <c r="D77" s="114">
        <v>31246.46</v>
      </c>
      <c r="E77" s="80"/>
      <c r="F77" s="80"/>
      <c r="G77" s="80"/>
      <c r="H77" s="80"/>
      <c r="I77" s="6"/>
      <c r="J77" s="6"/>
      <c r="K77" s="59"/>
    </row>
    <row r="78" spans="1:11" s="7" customFormat="1" ht="25.5">
      <c r="A78" s="110" t="s">
        <v>161</v>
      </c>
      <c r="B78" s="85" t="s">
        <v>12</v>
      </c>
      <c r="C78" s="82"/>
      <c r="D78" s="114">
        <v>1255.55</v>
      </c>
      <c r="E78" s="80"/>
      <c r="F78" s="80"/>
      <c r="G78" s="80"/>
      <c r="H78" s="80"/>
      <c r="I78" s="6"/>
      <c r="J78" s="6"/>
      <c r="K78" s="59"/>
    </row>
    <row r="79" spans="1:11" s="7" customFormat="1" ht="25.5">
      <c r="A79" s="111" t="s">
        <v>159</v>
      </c>
      <c r="B79" s="87" t="s">
        <v>12</v>
      </c>
      <c r="C79" s="80"/>
      <c r="D79" s="113">
        <v>23208.79</v>
      </c>
      <c r="E79" s="80"/>
      <c r="F79" s="80"/>
      <c r="G79" s="80"/>
      <c r="H79" s="80"/>
      <c r="I79" s="6"/>
      <c r="J79" s="6"/>
      <c r="K79" s="59"/>
    </row>
    <row r="80" spans="1:11" s="11" customFormat="1" ht="30">
      <c r="A80" s="9" t="s">
        <v>49</v>
      </c>
      <c r="B80" s="10"/>
      <c r="C80" s="12"/>
      <c r="D80" s="71">
        <f>D81+D82+D83+D84+D89+D90+D91</f>
        <v>27122.01</v>
      </c>
      <c r="E80" s="71"/>
      <c r="F80" s="71"/>
      <c r="G80" s="71">
        <f>SUM(G81:G91)</f>
        <v>0</v>
      </c>
      <c r="H80" s="71">
        <f>SUM(H81:H91)</f>
        <v>0</v>
      </c>
      <c r="I80" s="6">
        <v>6070.2</v>
      </c>
      <c r="J80" s="6">
        <v>1.07</v>
      </c>
      <c r="K80" s="59">
        <v>0.49</v>
      </c>
    </row>
    <row r="81" spans="1:11" s="7" customFormat="1" ht="15">
      <c r="A81" s="13" t="s">
        <v>43</v>
      </c>
      <c r="B81" s="8" t="s">
        <v>70</v>
      </c>
      <c r="C81" s="14"/>
      <c r="D81" s="113">
        <v>2626.83</v>
      </c>
      <c r="E81" s="80"/>
      <c r="F81" s="80"/>
      <c r="G81" s="80"/>
      <c r="H81" s="80"/>
      <c r="I81" s="6">
        <v>6070.2</v>
      </c>
      <c r="J81" s="6">
        <v>1.07</v>
      </c>
      <c r="K81" s="59">
        <v>0.03</v>
      </c>
    </row>
    <row r="82" spans="1:11" s="7" customFormat="1" ht="25.5">
      <c r="A82" s="13" t="s">
        <v>44</v>
      </c>
      <c r="B82" s="8" t="s">
        <v>53</v>
      </c>
      <c r="C82" s="14"/>
      <c r="D82" s="113">
        <v>1751.23</v>
      </c>
      <c r="E82" s="80"/>
      <c r="F82" s="80"/>
      <c r="G82" s="80"/>
      <c r="H82" s="80"/>
      <c r="I82" s="6">
        <v>6070.2</v>
      </c>
      <c r="J82" s="6">
        <v>1.07</v>
      </c>
      <c r="K82" s="59">
        <v>0.02</v>
      </c>
    </row>
    <row r="83" spans="1:11" s="7" customFormat="1" ht="20.25" customHeight="1">
      <c r="A83" s="13" t="s">
        <v>77</v>
      </c>
      <c r="B83" s="8" t="s">
        <v>76</v>
      </c>
      <c r="C83" s="14"/>
      <c r="D83" s="113">
        <v>1837.85</v>
      </c>
      <c r="E83" s="80"/>
      <c r="F83" s="80"/>
      <c r="G83" s="80"/>
      <c r="H83" s="80"/>
      <c r="I83" s="6">
        <v>6070.2</v>
      </c>
      <c r="J83" s="6">
        <v>1.07</v>
      </c>
      <c r="K83" s="59">
        <v>0.02</v>
      </c>
    </row>
    <row r="84" spans="1:11" s="7" customFormat="1" ht="25.5">
      <c r="A84" s="13" t="s">
        <v>73</v>
      </c>
      <c r="B84" s="8" t="s">
        <v>74</v>
      </c>
      <c r="C84" s="14"/>
      <c r="D84" s="113">
        <v>1751.2</v>
      </c>
      <c r="E84" s="80"/>
      <c r="F84" s="80"/>
      <c r="G84" s="80"/>
      <c r="H84" s="80"/>
      <c r="I84" s="6">
        <v>6070.2</v>
      </c>
      <c r="J84" s="6">
        <v>1.07</v>
      </c>
      <c r="K84" s="59">
        <v>0.02</v>
      </c>
    </row>
    <row r="85" spans="1:11" s="7" customFormat="1" ht="15" hidden="1">
      <c r="A85" s="13" t="s">
        <v>45</v>
      </c>
      <c r="B85" s="8" t="s">
        <v>75</v>
      </c>
      <c r="C85" s="14"/>
      <c r="D85" s="80">
        <f>G85*I85</f>
        <v>0</v>
      </c>
      <c r="E85" s="80"/>
      <c r="F85" s="80"/>
      <c r="G85" s="80"/>
      <c r="H85" s="80"/>
      <c r="I85" s="6">
        <v>6070.2</v>
      </c>
      <c r="J85" s="6">
        <v>1.07</v>
      </c>
      <c r="K85" s="59">
        <v>0</v>
      </c>
    </row>
    <row r="86" spans="1:11" s="7" customFormat="1" ht="15" hidden="1">
      <c r="A86" s="13" t="s">
        <v>56</v>
      </c>
      <c r="B86" s="8" t="s">
        <v>76</v>
      </c>
      <c r="C86" s="14"/>
      <c r="D86" s="80"/>
      <c r="E86" s="80"/>
      <c r="F86" s="80"/>
      <c r="G86" s="80"/>
      <c r="H86" s="80"/>
      <c r="I86" s="6">
        <v>6070.2</v>
      </c>
      <c r="J86" s="6">
        <v>1.07</v>
      </c>
      <c r="K86" s="59">
        <v>0</v>
      </c>
    </row>
    <row r="87" spans="1:11" s="7" customFormat="1" ht="15" hidden="1">
      <c r="A87" s="13" t="s">
        <v>57</v>
      </c>
      <c r="B87" s="8" t="s">
        <v>17</v>
      </c>
      <c r="C87" s="14"/>
      <c r="D87" s="80"/>
      <c r="E87" s="80"/>
      <c r="F87" s="80"/>
      <c r="G87" s="80"/>
      <c r="H87" s="80"/>
      <c r="I87" s="6">
        <v>6070.2</v>
      </c>
      <c r="J87" s="6">
        <v>1.07</v>
      </c>
      <c r="K87" s="59">
        <v>0</v>
      </c>
    </row>
    <row r="88" spans="1:11" s="7" customFormat="1" ht="25.5" hidden="1">
      <c r="A88" s="13" t="s">
        <v>54</v>
      </c>
      <c r="B88" s="8" t="s">
        <v>17</v>
      </c>
      <c r="C88" s="14"/>
      <c r="D88" s="80"/>
      <c r="E88" s="80"/>
      <c r="F88" s="80"/>
      <c r="G88" s="80"/>
      <c r="H88" s="80"/>
      <c r="I88" s="6">
        <v>6070.2</v>
      </c>
      <c r="J88" s="6">
        <v>1.07</v>
      </c>
      <c r="K88" s="59">
        <v>0</v>
      </c>
    </row>
    <row r="89" spans="1:11" s="7" customFormat="1" ht="25.5">
      <c r="A89" s="13" t="s">
        <v>134</v>
      </c>
      <c r="B89" s="77" t="s">
        <v>12</v>
      </c>
      <c r="C89" s="14"/>
      <c r="D89" s="113">
        <v>12204</v>
      </c>
      <c r="E89" s="80"/>
      <c r="F89" s="80"/>
      <c r="G89" s="80"/>
      <c r="H89" s="80"/>
      <c r="I89" s="6">
        <v>6070.2</v>
      </c>
      <c r="J89" s="6">
        <v>1.07</v>
      </c>
      <c r="K89" s="59">
        <v>0.13</v>
      </c>
    </row>
    <row r="90" spans="1:11" s="7" customFormat="1" ht="21" customHeight="1">
      <c r="A90" s="34" t="s">
        <v>67</v>
      </c>
      <c r="B90" s="8" t="s">
        <v>9</v>
      </c>
      <c r="C90" s="14"/>
      <c r="D90" s="113">
        <v>6228.48</v>
      </c>
      <c r="E90" s="80"/>
      <c r="F90" s="80"/>
      <c r="G90" s="80"/>
      <c r="H90" s="80"/>
      <c r="I90" s="6">
        <v>6070.2</v>
      </c>
      <c r="J90" s="6">
        <v>1.07</v>
      </c>
      <c r="K90" s="59">
        <v>0.06</v>
      </c>
    </row>
    <row r="91" spans="1:11" s="7" customFormat="1" ht="30" customHeight="1">
      <c r="A91" s="110" t="s">
        <v>162</v>
      </c>
      <c r="B91" s="85" t="s">
        <v>12</v>
      </c>
      <c r="C91" s="82"/>
      <c r="D91" s="114">
        <v>722.42</v>
      </c>
      <c r="E91" s="80"/>
      <c r="F91" s="80"/>
      <c r="G91" s="80"/>
      <c r="H91" s="80"/>
      <c r="I91" s="6">
        <v>6070.2</v>
      </c>
      <c r="J91" s="6">
        <v>1.07</v>
      </c>
      <c r="K91" s="59">
        <v>0.18</v>
      </c>
    </row>
    <row r="92" spans="1:11" s="7" customFormat="1" ht="30">
      <c r="A92" s="9" t="s">
        <v>50</v>
      </c>
      <c r="B92" s="86"/>
      <c r="C92" s="14"/>
      <c r="D92" s="71">
        <v>0</v>
      </c>
      <c r="E92" s="80"/>
      <c r="F92" s="80"/>
      <c r="G92" s="71">
        <v>0</v>
      </c>
      <c r="H92" s="71">
        <v>0</v>
      </c>
      <c r="I92" s="6">
        <v>6070.2</v>
      </c>
      <c r="J92" s="6">
        <v>1.07</v>
      </c>
      <c r="K92" s="59">
        <v>0.05</v>
      </c>
    </row>
    <row r="93" spans="1:11" s="7" customFormat="1" ht="17.25" customHeight="1" hidden="1">
      <c r="A93" s="13" t="s">
        <v>68</v>
      </c>
      <c r="B93" s="86" t="s">
        <v>9</v>
      </c>
      <c r="C93" s="14"/>
      <c r="D93" s="80">
        <f>G93*I93</f>
        <v>0</v>
      </c>
      <c r="E93" s="80"/>
      <c r="F93" s="80"/>
      <c r="G93" s="80">
        <f>H93*12</f>
        <v>0</v>
      </c>
      <c r="H93" s="80">
        <v>0</v>
      </c>
      <c r="I93" s="6">
        <v>6070.2</v>
      </c>
      <c r="J93" s="6">
        <v>1.07</v>
      </c>
      <c r="K93" s="59">
        <v>0</v>
      </c>
    </row>
    <row r="94" spans="1:11" s="7" customFormat="1" ht="15">
      <c r="A94" s="9" t="s">
        <v>51</v>
      </c>
      <c r="B94" s="86"/>
      <c r="C94" s="14"/>
      <c r="D94" s="71">
        <f>D96+D97+D98+D102+D103</f>
        <v>52410.45</v>
      </c>
      <c r="E94" s="80"/>
      <c r="F94" s="80"/>
      <c r="G94" s="71">
        <f>SUM(G95:G102)</f>
        <v>0</v>
      </c>
      <c r="H94" s="71">
        <f>SUM(H95:H102)</f>
        <v>0</v>
      </c>
      <c r="I94" s="6">
        <v>6070.2</v>
      </c>
      <c r="J94" s="6">
        <v>1.07</v>
      </c>
      <c r="K94" s="59">
        <v>0.22</v>
      </c>
    </row>
    <row r="95" spans="1:11" s="7" customFormat="1" ht="15" hidden="1">
      <c r="A95" s="13" t="s">
        <v>46</v>
      </c>
      <c r="B95" s="8" t="s">
        <v>9</v>
      </c>
      <c r="C95" s="14"/>
      <c r="D95" s="80">
        <f aca="true" t="shared" si="2" ref="D95:D101">G95*I95</f>
        <v>0</v>
      </c>
      <c r="E95" s="80"/>
      <c r="F95" s="80"/>
      <c r="G95" s="80">
        <f>H95*12</f>
        <v>0</v>
      </c>
      <c r="H95" s="80"/>
      <c r="I95" s="6">
        <v>6070.2</v>
      </c>
      <c r="J95" s="6">
        <v>1.07</v>
      </c>
      <c r="K95" s="59">
        <v>0.01</v>
      </c>
    </row>
    <row r="96" spans="1:11" s="7" customFormat="1" ht="15">
      <c r="A96" s="13" t="s">
        <v>46</v>
      </c>
      <c r="B96" s="77" t="s">
        <v>9</v>
      </c>
      <c r="C96" s="14"/>
      <c r="D96" s="80">
        <v>0</v>
      </c>
      <c r="E96" s="80"/>
      <c r="F96" s="80"/>
      <c r="G96" s="80"/>
      <c r="H96" s="80"/>
      <c r="I96" s="6">
        <v>6070.2</v>
      </c>
      <c r="J96" s="6"/>
      <c r="K96" s="59"/>
    </row>
    <row r="97" spans="1:11" s="7" customFormat="1" ht="15">
      <c r="A97" s="13" t="s">
        <v>84</v>
      </c>
      <c r="B97" s="8" t="s">
        <v>17</v>
      </c>
      <c r="C97" s="14"/>
      <c r="D97" s="113">
        <v>13830.58</v>
      </c>
      <c r="E97" s="80"/>
      <c r="F97" s="80"/>
      <c r="G97" s="80"/>
      <c r="H97" s="80"/>
      <c r="I97" s="6">
        <v>6070.2</v>
      </c>
      <c r="J97" s="6">
        <v>1.07</v>
      </c>
      <c r="K97" s="59">
        <v>0.15</v>
      </c>
    </row>
    <row r="98" spans="1:11" s="7" customFormat="1" ht="15">
      <c r="A98" s="13" t="s">
        <v>47</v>
      </c>
      <c r="B98" s="8" t="s">
        <v>17</v>
      </c>
      <c r="C98" s="14"/>
      <c r="D98" s="113">
        <v>915.28</v>
      </c>
      <c r="E98" s="80"/>
      <c r="F98" s="80"/>
      <c r="G98" s="80"/>
      <c r="H98" s="80"/>
      <c r="I98" s="6">
        <v>6458</v>
      </c>
      <c r="J98" s="6">
        <v>1.07</v>
      </c>
      <c r="K98" s="59">
        <v>0.01</v>
      </c>
    </row>
    <row r="99" spans="1:11" s="7" customFormat="1" ht="27.75" customHeight="1" hidden="1">
      <c r="A99" s="34" t="s">
        <v>55</v>
      </c>
      <c r="B99" s="8" t="s">
        <v>12</v>
      </c>
      <c r="C99" s="14"/>
      <c r="D99" s="80">
        <f t="shared" si="2"/>
        <v>0</v>
      </c>
      <c r="E99" s="80"/>
      <c r="F99" s="80"/>
      <c r="G99" s="80"/>
      <c r="H99" s="80"/>
      <c r="I99" s="6">
        <v>6070.1</v>
      </c>
      <c r="J99" s="6">
        <v>1.07</v>
      </c>
      <c r="K99" s="59">
        <v>0</v>
      </c>
    </row>
    <row r="100" spans="1:11" s="7" customFormat="1" ht="25.5" hidden="1">
      <c r="A100" s="34" t="s">
        <v>78</v>
      </c>
      <c r="B100" s="8" t="s">
        <v>12</v>
      </c>
      <c r="C100" s="14"/>
      <c r="D100" s="80">
        <f t="shared" si="2"/>
        <v>0</v>
      </c>
      <c r="E100" s="80"/>
      <c r="F100" s="80"/>
      <c r="G100" s="80"/>
      <c r="H100" s="80"/>
      <c r="I100" s="6">
        <v>6070.2</v>
      </c>
      <c r="J100" s="6">
        <v>1.07</v>
      </c>
      <c r="K100" s="59">
        <v>0</v>
      </c>
    </row>
    <row r="101" spans="1:11" s="7" customFormat="1" ht="25.5" hidden="1">
      <c r="A101" s="34" t="s">
        <v>82</v>
      </c>
      <c r="B101" s="8" t="s">
        <v>12</v>
      </c>
      <c r="C101" s="14"/>
      <c r="D101" s="80">
        <f t="shared" si="2"/>
        <v>0</v>
      </c>
      <c r="E101" s="80"/>
      <c r="F101" s="80"/>
      <c r="G101" s="80"/>
      <c r="H101" s="80"/>
      <c r="I101" s="6">
        <v>6070.2</v>
      </c>
      <c r="J101" s="6">
        <v>1.07</v>
      </c>
      <c r="K101" s="59">
        <v>0</v>
      </c>
    </row>
    <row r="102" spans="1:11" s="7" customFormat="1" ht="25.5">
      <c r="A102" s="34" t="s">
        <v>81</v>
      </c>
      <c r="B102" s="8" t="s">
        <v>12</v>
      </c>
      <c r="C102" s="14"/>
      <c r="D102" s="113">
        <v>4607.25</v>
      </c>
      <c r="E102" s="80"/>
      <c r="F102" s="80"/>
      <c r="G102" s="80"/>
      <c r="H102" s="80"/>
      <c r="I102" s="6">
        <v>6070.2</v>
      </c>
      <c r="J102" s="6">
        <v>1.07</v>
      </c>
      <c r="K102" s="59">
        <v>0.05</v>
      </c>
    </row>
    <row r="103" spans="1:11" s="7" customFormat="1" ht="15">
      <c r="A103" s="34" t="s">
        <v>170</v>
      </c>
      <c r="B103" s="77" t="s">
        <v>144</v>
      </c>
      <c r="C103" s="14"/>
      <c r="D103" s="113">
        <v>33057.34</v>
      </c>
      <c r="E103" s="80"/>
      <c r="F103" s="80"/>
      <c r="G103" s="80"/>
      <c r="H103" s="80"/>
      <c r="I103" s="6">
        <v>6070.2</v>
      </c>
      <c r="J103" s="6"/>
      <c r="K103" s="59"/>
    </row>
    <row r="104" spans="1:11" s="7" customFormat="1" ht="15">
      <c r="A104" s="9" t="s">
        <v>52</v>
      </c>
      <c r="B104" s="8"/>
      <c r="C104" s="14"/>
      <c r="D104" s="71">
        <f>D105</f>
        <v>1098.16</v>
      </c>
      <c r="E104" s="80"/>
      <c r="F104" s="80"/>
      <c r="G104" s="71">
        <v>0</v>
      </c>
      <c r="H104" s="71">
        <v>0</v>
      </c>
      <c r="I104" s="6">
        <v>6070.2</v>
      </c>
      <c r="J104" s="6">
        <v>1.07</v>
      </c>
      <c r="K104" s="59">
        <v>0.1</v>
      </c>
    </row>
    <row r="105" spans="1:11" s="7" customFormat="1" ht="15">
      <c r="A105" s="13" t="s">
        <v>48</v>
      </c>
      <c r="B105" s="8" t="s">
        <v>17</v>
      </c>
      <c r="C105" s="14"/>
      <c r="D105" s="113">
        <v>1098.16</v>
      </c>
      <c r="E105" s="80"/>
      <c r="F105" s="80"/>
      <c r="G105" s="80"/>
      <c r="H105" s="80"/>
      <c r="I105" s="6">
        <v>6070.2</v>
      </c>
      <c r="J105" s="6">
        <v>1.07</v>
      </c>
      <c r="K105" s="59">
        <v>0.01</v>
      </c>
    </row>
    <row r="106" spans="1:11" s="6" customFormat="1" ht="15">
      <c r="A106" s="9" t="s">
        <v>64</v>
      </c>
      <c r="B106" s="10"/>
      <c r="C106" s="12"/>
      <c r="D106" s="71">
        <f>D107+D108</f>
        <v>42626.76</v>
      </c>
      <c r="E106" s="71"/>
      <c r="F106" s="71"/>
      <c r="G106" s="71">
        <f>G107+G108</f>
        <v>0</v>
      </c>
      <c r="H106" s="71">
        <f>H107+H108</f>
        <v>0</v>
      </c>
      <c r="I106" s="6">
        <v>6070.2</v>
      </c>
      <c r="J106" s="6">
        <v>1.07</v>
      </c>
      <c r="K106" s="59">
        <v>0.59</v>
      </c>
    </row>
    <row r="107" spans="1:11" s="7" customFormat="1" ht="15">
      <c r="A107" s="13" t="s">
        <v>143</v>
      </c>
      <c r="B107" s="77" t="s">
        <v>144</v>
      </c>
      <c r="C107" s="14"/>
      <c r="D107" s="113">
        <v>18431.4</v>
      </c>
      <c r="E107" s="80"/>
      <c r="F107" s="80"/>
      <c r="G107" s="80"/>
      <c r="H107" s="80"/>
      <c r="I107" s="6">
        <v>6070.2</v>
      </c>
      <c r="J107" s="6">
        <v>1.07</v>
      </c>
      <c r="K107" s="59">
        <v>0.02</v>
      </c>
    </row>
    <row r="108" spans="1:11" s="7" customFormat="1" ht="15">
      <c r="A108" s="13" t="s">
        <v>79</v>
      </c>
      <c r="B108" s="77" t="s">
        <v>22</v>
      </c>
      <c r="C108" s="14">
        <f>F108*12</f>
        <v>0</v>
      </c>
      <c r="D108" s="113">
        <v>24195.36</v>
      </c>
      <c r="E108" s="80">
        <f>H108*12</f>
        <v>0</v>
      </c>
      <c r="F108" s="80"/>
      <c r="G108" s="80"/>
      <c r="H108" s="80"/>
      <c r="I108" s="6">
        <v>6070.2</v>
      </c>
      <c r="J108" s="6">
        <v>1.07</v>
      </c>
      <c r="K108" s="59">
        <v>0.57</v>
      </c>
    </row>
    <row r="109" spans="1:11" s="6" customFormat="1" ht="15">
      <c r="A109" s="9" t="s">
        <v>63</v>
      </c>
      <c r="B109" s="10"/>
      <c r="C109" s="12"/>
      <c r="D109" s="71">
        <f>D110+D111+D112</f>
        <v>9061.29</v>
      </c>
      <c r="E109" s="71"/>
      <c r="F109" s="71"/>
      <c r="G109" s="71">
        <f>G110+G111+G112</f>
        <v>0</v>
      </c>
      <c r="H109" s="71">
        <f>H110+H111+H112</f>
        <v>0</v>
      </c>
      <c r="I109" s="6">
        <v>6070.2</v>
      </c>
      <c r="J109" s="6">
        <v>1.07</v>
      </c>
      <c r="K109" s="59">
        <v>0.04</v>
      </c>
    </row>
    <row r="110" spans="1:11" s="7" customFormat="1" ht="15">
      <c r="A110" s="13" t="s">
        <v>145</v>
      </c>
      <c r="B110" s="8" t="s">
        <v>70</v>
      </c>
      <c r="C110" s="14"/>
      <c r="D110" s="113">
        <v>3661.02</v>
      </c>
      <c r="E110" s="80"/>
      <c r="F110" s="80"/>
      <c r="G110" s="80"/>
      <c r="H110" s="80"/>
      <c r="I110" s="6">
        <v>6070.2</v>
      </c>
      <c r="J110" s="6">
        <v>1.07</v>
      </c>
      <c r="K110" s="59">
        <v>0.04</v>
      </c>
    </row>
    <row r="111" spans="1:11" s="7" customFormat="1" ht="15">
      <c r="A111" s="13" t="s">
        <v>114</v>
      </c>
      <c r="B111" s="8" t="s">
        <v>70</v>
      </c>
      <c r="C111" s="14"/>
      <c r="D111" s="113">
        <v>5400.27</v>
      </c>
      <c r="E111" s="80"/>
      <c r="F111" s="80"/>
      <c r="G111" s="80"/>
      <c r="H111" s="80"/>
      <c r="I111" s="6">
        <v>6070.2</v>
      </c>
      <c r="J111" s="6">
        <v>1.07</v>
      </c>
      <c r="K111" s="59">
        <v>0</v>
      </c>
    </row>
    <row r="112" spans="1:11" s="7" customFormat="1" ht="25.5" customHeight="1" hidden="1">
      <c r="A112" s="13" t="s">
        <v>80</v>
      </c>
      <c r="B112" s="8" t="s">
        <v>17</v>
      </c>
      <c r="C112" s="14"/>
      <c r="D112" s="80">
        <f>G112*I112</f>
        <v>0</v>
      </c>
      <c r="E112" s="80"/>
      <c r="F112" s="80"/>
      <c r="G112" s="80">
        <f>H112*12</f>
        <v>0</v>
      </c>
      <c r="H112" s="80">
        <v>0</v>
      </c>
      <c r="I112" s="6">
        <v>6070.2</v>
      </c>
      <c r="J112" s="6">
        <v>1.07</v>
      </c>
      <c r="K112" s="59">
        <v>0</v>
      </c>
    </row>
    <row r="113" spans="1:11" s="6" customFormat="1" ht="38.25" thickBot="1">
      <c r="A113" s="33" t="s">
        <v>168</v>
      </c>
      <c r="B113" s="10" t="s">
        <v>12</v>
      </c>
      <c r="C113" s="12">
        <f>F113*12</f>
        <v>0</v>
      </c>
      <c r="D113" s="71">
        <f>G113*I113</f>
        <v>27680.11</v>
      </c>
      <c r="E113" s="71">
        <f>H113*12</f>
        <v>4.56</v>
      </c>
      <c r="F113" s="71"/>
      <c r="G113" s="71">
        <f>H113*12</f>
        <v>4.56</v>
      </c>
      <c r="H113" s="71">
        <v>0.38</v>
      </c>
      <c r="I113" s="6">
        <v>6070.2</v>
      </c>
      <c r="J113" s="6">
        <v>1.07</v>
      </c>
      <c r="K113" s="59">
        <v>0.3</v>
      </c>
    </row>
    <row r="114" spans="1:11" s="6" customFormat="1" ht="18.75" customHeight="1" hidden="1">
      <c r="A114" s="33" t="s">
        <v>38</v>
      </c>
      <c r="B114" s="10"/>
      <c r="C114" s="12">
        <f>F114*12</f>
        <v>0</v>
      </c>
      <c r="D114" s="71"/>
      <c r="E114" s="71"/>
      <c r="F114" s="71"/>
      <c r="G114" s="71">
        <f aca="true" t="shared" si="3" ref="G114:G123">H114*12</f>
        <v>0</v>
      </c>
      <c r="H114" s="100"/>
      <c r="I114" s="6">
        <v>6070.2</v>
      </c>
      <c r="K114" s="59"/>
    </row>
    <row r="115" spans="1:11" s="7" customFormat="1" ht="15" customHeight="1" hidden="1">
      <c r="A115" s="13" t="s">
        <v>85</v>
      </c>
      <c r="B115" s="8"/>
      <c r="C115" s="14"/>
      <c r="D115" s="80"/>
      <c r="E115" s="80"/>
      <c r="F115" s="80"/>
      <c r="G115" s="71">
        <f t="shared" si="3"/>
        <v>0</v>
      </c>
      <c r="H115" s="81"/>
      <c r="I115" s="6">
        <v>6070.2</v>
      </c>
      <c r="K115" s="60"/>
    </row>
    <row r="116" spans="1:11" s="7" customFormat="1" ht="15" customHeight="1" hidden="1">
      <c r="A116" s="13" t="s">
        <v>86</v>
      </c>
      <c r="B116" s="8"/>
      <c r="C116" s="14"/>
      <c r="D116" s="80"/>
      <c r="E116" s="80"/>
      <c r="F116" s="80"/>
      <c r="G116" s="71">
        <f t="shared" si="3"/>
        <v>0</v>
      </c>
      <c r="H116" s="81"/>
      <c r="I116" s="6">
        <v>6070.2</v>
      </c>
      <c r="K116" s="60"/>
    </row>
    <row r="117" spans="1:11" s="7" customFormat="1" ht="15" customHeight="1" hidden="1">
      <c r="A117" s="13" t="s">
        <v>87</v>
      </c>
      <c r="B117" s="8"/>
      <c r="C117" s="14"/>
      <c r="D117" s="80"/>
      <c r="E117" s="80"/>
      <c r="F117" s="80"/>
      <c r="G117" s="71">
        <f t="shared" si="3"/>
        <v>0</v>
      </c>
      <c r="H117" s="81"/>
      <c r="I117" s="6">
        <v>6070.2</v>
      </c>
      <c r="K117" s="60"/>
    </row>
    <row r="118" spans="1:11" s="7" customFormat="1" ht="15" customHeight="1" hidden="1">
      <c r="A118" s="13" t="s">
        <v>88</v>
      </c>
      <c r="B118" s="8"/>
      <c r="C118" s="14"/>
      <c r="D118" s="80"/>
      <c r="E118" s="80"/>
      <c r="F118" s="80"/>
      <c r="G118" s="71">
        <f t="shared" si="3"/>
        <v>0</v>
      </c>
      <c r="H118" s="81"/>
      <c r="I118" s="6">
        <v>6070.2</v>
      </c>
      <c r="K118" s="60"/>
    </row>
    <row r="119" spans="1:11" s="7" customFormat="1" ht="15" customHeight="1" hidden="1">
      <c r="A119" s="13" t="s">
        <v>90</v>
      </c>
      <c r="B119" s="8"/>
      <c r="C119" s="14"/>
      <c r="D119" s="80"/>
      <c r="E119" s="80"/>
      <c r="F119" s="80"/>
      <c r="G119" s="71">
        <f t="shared" si="3"/>
        <v>0</v>
      </c>
      <c r="H119" s="81"/>
      <c r="I119" s="6">
        <v>6070.2</v>
      </c>
      <c r="K119" s="60"/>
    </row>
    <row r="120" spans="1:11" s="7" customFormat="1" ht="15" customHeight="1" hidden="1">
      <c r="A120" s="13" t="s">
        <v>89</v>
      </c>
      <c r="B120" s="8"/>
      <c r="C120" s="14"/>
      <c r="D120" s="80"/>
      <c r="E120" s="80"/>
      <c r="F120" s="80"/>
      <c r="G120" s="71">
        <f t="shared" si="3"/>
        <v>0</v>
      </c>
      <c r="H120" s="81"/>
      <c r="I120" s="6">
        <v>6070.2</v>
      </c>
      <c r="K120" s="60"/>
    </row>
    <row r="121" spans="1:11" s="7" customFormat="1" ht="15" customHeight="1" hidden="1">
      <c r="A121" s="13" t="s">
        <v>91</v>
      </c>
      <c r="B121" s="8"/>
      <c r="C121" s="14"/>
      <c r="D121" s="80"/>
      <c r="E121" s="80"/>
      <c r="F121" s="80"/>
      <c r="G121" s="71">
        <f t="shared" si="3"/>
        <v>0</v>
      </c>
      <c r="H121" s="81"/>
      <c r="I121" s="6">
        <v>6070.2</v>
      </c>
      <c r="K121" s="60"/>
    </row>
    <row r="122" spans="1:11" s="7" customFormat="1" ht="15" customHeight="1" hidden="1">
      <c r="A122" s="13" t="s">
        <v>92</v>
      </c>
      <c r="B122" s="8"/>
      <c r="C122" s="14"/>
      <c r="D122" s="80"/>
      <c r="E122" s="80"/>
      <c r="F122" s="80"/>
      <c r="G122" s="71">
        <f t="shared" si="3"/>
        <v>0</v>
      </c>
      <c r="H122" s="81"/>
      <c r="I122" s="6">
        <v>6070.2</v>
      </c>
      <c r="K122" s="60"/>
    </row>
    <row r="123" spans="1:11" s="7" customFormat="1" ht="15.75" hidden="1" thickBot="1">
      <c r="A123" s="13" t="s">
        <v>93</v>
      </c>
      <c r="B123" s="8"/>
      <c r="C123" s="14"/>
      <c r="D123" s="80"/>
      <c r="E123" s="80"/>
      <c r="F123" s="80"/>
      <c r="G123" s="71">
        <f t="shared" si="3"/>
        <v>0</v>
      </c>
      <c r="H123" s="81"/>
      <c r="I123" s="6">
        <v>6070.2</v>
      </c>
      <c r="K123" s="60"/>
    </row>
    <row r="124" spans="1:11" s="6" customFormat="1" ht="26.25" thickBot="1">
      <c r="A124" s="52" t="s">
        <v>112</v>
      </c>
      <c r="B124" s="66" t="s">
        <v>169</v>
      </c>
      <c r="C124" s="15"/>
      <c r="D124" s="88">
        <v>31700</v>
      </c>
      <c r="E124" s="101"/>
      <c r="F124" s="88"/>
      <c r="G124" s="101">
        <f>D124/I124</f>
        <v>5.22</v>
      </c>
      <c r="H124" s="102">
        <f>G124/12</f>
        <v>0.44</v>
      </c>
      <c r="I124" s="6">
        <v>6070.2</v>
      </c>
      <c r="K124" s="59"/>
    </row>
    <row r="125" spans="1:11" s="6" customFormat="1" ht="21.75" customHeight="1" thickBot="1">
      <c r="A125" s="73" t="s">
        <v>135</v>
      </c>
      <c r="B125" s="79" t="s">
        <v>11</v>
      </c>
      <c r="C125" s="78"/>
      <c r="D125" s="89">
        <f>G125*I125</f>
        <v>124966.9</v>
      </c>
      <c r="E125" s="71"/>
      <c r="F125" s="89"/>
      <c r="G125" s="71">
        <f>12*H125</f>
        <v>20.76</v>
      </c>
      <c r="H125" s="89">
        <v>1.73</v>
      </c>
      <c r="I125" s="6">
        <f>6070.2-50.6</f>
        <v>6019.6</v>
      </c>
      <c r="K125" s="59"/>
    </row>
    <row r="126" spans="1:11" s="6" customFormat="1" ht="19.5" customHeight="1" thickBot="1">
      <c r="A126" s="52" t="s">
        <v>39</v>
      </c>
      <c r="B126" s="5"/>
      <c r="C126" s="53">
        <f>F126*12</f>
        <v>0</v>
      </c>
      <c r="D126" s="91">
        <f>D125+D124+D113+D109+D106+D104+D94+D92+D80+D60+D59+D58+D57+D56+D52+D51+D50+D49+D48+D42+D41+D35+D34+D33+D24+D14</f>
        <v>1800351.18</v>
      </c>
      <c r="E126" s="91">
        <f>E14+E24+E33+E34+E35+E42+E48+E50+E51+E52+E53+E54+E55+E56+E57+E58+E59+E60+E80+E92+E94+E104+E106+E109+E113+E114+E124</f>
        <v>196.32</v>
      </c>
      <c r="F126" s="91">
        <f>F14+F24+F33+F34+F35+F42+F48+F50+F51+F52+F53+F54+F55+F56+F57+F58+F59+F60+F80+F92+F94+F104+F106+F109+F113+F114+F124</f>
        <v>0</v>
      </c>
      <c r="G126" s="91"/>
      <c r="H126" s="91"/>
      <c r="I126" s="6">
        <v>6070.2</v>
      </c>
      <c r="K126" s="59"/>
    </row>
    <row r="127" spans="1:11" s="6" customFormat="1" ht="19.5" hidden="1" thickBot="1">
      <c r="A127" s="36" t="s">
        <v>112</v>
      </c>
      <c r="B127" s="37"/>
      <c r="C127" s="38"/>
      <c r="D127" s="92"/>
      <c r="E127" s="93"/>
      <c r="F127" s="94"/>
      <c r="G127" s="93"/>
      <c r="H127" s="94"/>
      <c r="I127" s="6">
        <v>6070.1</v>
      </c>
      <c r="K127" s="59"/>
    </row>
    <row r="128" spans="1:11" s="6" customFormat="1" ht="19.5" hidden="1" thickBot="1">
      <c r="A128" s="36" t="s">
        <v>113</v>
      </c>
      <c r="B128" s="37"/>
      <c r="C128" s="38"/>
      <c r="D128" s="92"/>
      <c r="E128" s="93"/>
      <c r="F128" s="94"/>
      <c r="G128" s="92"/>
      <c r="H128" s="94"/>
      <c r="K128" s="59"/>
    </row>
    <row r="129" spans="1:11" s="17" customFormat="1" ht="20.25" hidden="1" thickBot="1">
      <c r="A129" s="31" t="s">
        <v>29</v>
      </c>
      <c r="B129" s="32" t="s">
        <v>11</v>
      </c>
      <c r="C129" s="32" t="s">
        <v>30</v>
      </c>
      <c r="D129" s="95"/>
      <c r="E129" s="96" t="s">
        <v>30</v>
      </c>
      <c r="F129" s="97"/>
      <c r="G129" s="96" t="s">
        <v>30</v>
      </c>
      <c r="H129" s="97"/>
      <c r="K129" s="62"/>
    </row>
    <row r="130" spans="1:11" s="19" customFormat="1" ht="12.75">
      <c r="A130" s="18"/>
      <c r="D130" s="98"/>
      <c r="E130" s="98"/>
      <c r="F130" s="98"/>
      <c r="G130" s="98"/>
      <c r="H130" s="98"/>
      <c r="K130" s="63"/>
    </row>
    <row r="131" spans="1:11" s="16" customFormat="1" ht="18.75">
      <c r="A131" s="21"/>
      <c r="B131" s="22"/>
      <c r="C131" s="23"/>
      <c r="D131" s="99"/>
      <c r="E131" s="99"/>
      <c r="F131" s="99"/>
      <c r="G131" s="99"/>
      <c r="H131" s="99"/>
      <c r="K131" s="64"/>
    </row>
    <row r="132" spans="1:11" s="16" customFormat="1" ht="19.5" thickBot="1">
      <c r="A132" s="21"/>
      <c r="B132" s="22"/>
      <c r="C132" s="23"/>
      <c r="D132" s="99"/>
      <c r="E132" s="99"/>
      <c r="F132" s="99"/>
      <c r="G132" s="99"/>
      <c r="H132" s="99"/>
      <c r="K132" s="64"/>
    </row>
    <row r="133" spans="1:11" s="6" customFormat="1" ht="19.5" thickBot="1">
      <c r="A133" s="56" t="s">
        <v>127</v>
      </c>
      <c r="B133" s="5"/>
      <c r="C133" s="53">
        <f>F133*12</f>
        <v>0</v>
      </c>
      <c r="D133" s="103">
        <f>D135+D136+D137+D138+D139+D140+D141+D142+D143+D144+D145</f>
        <v>823359.98</v>
      </c>
      <c r="E133" s="103">
        <f>E135+E136+E137+E138+E139+E140+E141+E142+E143+E144+E145</f>
        <v>0</v>
      </c>
      <c r="F133" s="103">
        <f>F135+F136+F137+F138+F139+F140+F141+F142+F143+F144+F145</f>
        <v>0</v>
      </c>
      <c r="G133" s="103">
        <f>G135+G136+G137+G138+G139+G140+G141+G142+G143+G144+G145</f>
        <v>135.64</v>
      </c>
      <c r="H133" s="103">
        <f>H135+H136+H137+H138+H139+H140+H141+H142+H143+H144+H145</f>
        <v>11.3</v>
      </c>
      <c r="I133" s="6">
        <v>6070.2</v>
      </c>
      <c r="K133" s="59"/>
    </row>
    <row r="134" spans="1:11" s="7" customFormat="1" ht="15" hidden="1">
      <c r="A134" s="54" t="s">
        <v>85</v>
      </c>
      <c r="B134" s="55"/>
      <c r="C134" s="35"/>
      <c r="D134" s="104"/>
      <c r="E134" s="105"/>
      <c r="F134" s="106"/>
      <c r="G134" s="105"/>
      <c r="H134" s="106"/>
      <c r="I134" s="6">
        <v>6070.2</v>
      </c>
      <c r="K134" s="60"/>
    </row>
    <row r="135" spans="1:11" s="108" customFormat="1" ht="15">
      <c r="A135" s="107" t="s">
        <v>148</v>
      </c>
      <c r="B135" s="86"/>
      <c r="C135" s="80"/>
      <c r="D135" s="80">
        <v>337547.97</v>
      </c>
      <c r="E135" s="80"/>
      <c r="F135" s="80"/>
      <c r="G135" s="80">
        <f>D135/I135</f>
        <v>55.61</v>
      </c>
      <c r="H135" s="81">
        <f>G135/12</f>
        <v>4.63</v>
      </c>
      <c r="I135" s="67">
        <v>6070.2</v>
      </c>
      <c r="K135" s="109"/>
    </row>
    <row r="136" spans="1:11" s="108" customFormat="1" ht="15">
      <c r="A136" s="107" t="s">
        <v>149</v>
      </c>
      <c r="B136" s="86"/>
      <c r="C136" s="80"/>
      <c r="D136" s="80">
        <v>214948.67</v>
      </c>
      <c r="E136" s="80"/>
      <c r="F136" s="80"/>
      <c r="G136" s="80">
        <f aca="true" t="shared" si="4" ref="G136:G145">D136/I136</f>
        <v>35.41</v>
      </c>
      <c r="H136" s="81">
        <f aca="true" t="shared" si="5" ref="H136:H145">G136/12</f>
        <v>2.95</v>
      </c>
      <c r="I136" s="67">
        <v>6070.2</v>
      </c>
      <c r="K136" s="109"/>
    </row>
    <row r="137" spans="1:11" s="108" customFormat="1" ht="15">
      <c r="A137" s="107" t="s">
        <v>150</v>
      </c>
      <c r="B137" s="86"/>
      <c r="C137" s="80"/>
      <c r="D137" s="80">
        <v>3783.87</v>
      </c>
      <c r="E137" s="80"/>
      <c r="F137" s="80"/>
      <c r="G137" s="80">
        <f t="shared" si="4"/>
        <v>0.62</v>
      </c>
      <c r="H137" s="81">
        <f t="shared" si="5"/>
        <v>0.05</v>
      </c>
      <c r="I137" s="67">
        <v>6070.2</v>
      </c>
      <c r="K137" s="109"/>
    </row>
    <row r="138" spans="1:11" s="108" customFormat="1" ht="15">
      <c r="A138" s="107" t="s">
        <v>146</v>
      </c>
      <c r="B138" s="86"/>
      <c r="C138" s="80"/>
      <c r="D138" s="80">
        <v>30821.15</v>
      </c>
      <c r="E138" s="80"/>
      <c r="F138" s="80"/>
      <c r="G138" s="80">
        <f t="shared" si="4"/>
        <v>5.08</v>
      </c>
      <c r="H138" s="81">
        <f t="shared" si="5"/>
        <v>0.42</v>
      </c>
      <c r="I138" s="67">
        <v>6070.2</v>
      </c>
      <c r="K138" s="109"/>
    </row>
    <row r="139" spans="1:11" s="108" customFormat="1" ht="15">
      <c r="A139" s="107" t="s">
        <v>151</v>
      </c>
      <c r="B139" s="86"/>
      <c r="C139" s="80"/>
      <c r="D139" s="80">
        <v>38569.55</v>
      </c>
      <c r="E139" s="80"/>
      <c r="F139" s="80"/>
      <c r="G139" s="80">
        <f t="shared" si="4"/>
        <v>6.35</v>
      </c>
      <c r="H139" s="81">
        <f t="shared" si="5"/>
        <v>0.53</v>
      </c>
      <c r="I139" s="67">
        <v>6070.2</v>
      </c>
      <c r="K139" s="109"/>
    </row>
    <row r="140" spans="1:11" s="108" customFormat="1" ht="15">
      <c r="A140" s="107" t="s">
        <v>152</v>
      </c>
      <c r="B140" s="86"/>
      <c r="C140" s="80"/>
      <c r="D140" s="80">
        <v>22634.42</v>
      </c>
      <c r="E140" s="80"/>
      <c r="F140" s="80"/>
      <c r="G140" s="80">
        <f t="shared" si="4"/>
        <v>3.73</v>
      </c>
      <c r="H140" s="81">
        <f t="shared" si="5"/>
        <v>0.31</v>
      </c>
      <c r="I140" s="67">
        <v>6070.2</v>
      </c>
      <c r="K140" s="109"/>
    </row>
    <row r="141" spans="1:11" s="108" customFormat="1" ht="15">
      <c r="A141" s="110" t="s">
        <v>156</v>
      </c>
      <c r="B141" s="90"/>
      <c r="C141" s="82"/>
      <c r="D141" s="82">
        <v>2771.82</v>
      </c>
      <c r="E141" s="82"/>
      <c r="F141" s="82"/>
      <c r="G141" s="80">
        <f t="shared" si="4"/>
        <v>0.46</v>
      </c>
      <c r="H141" s="81">
        <f t="shared" si="5"/>
        <v>0.04</v>
      </c>
      <c r="I141" s="67">
        <v>6070.2</v>
      </c>
      <c r="K141" s="109"/>
    </row>
    <row r="142" spans="1:11" s="108" customFormat="1" ht="15">
      <c r="A142" s="110" t="s">
        <v>157</v>
      </c>
      <c r="B142" s="90"/>
      <c r="C142" s="82"/>
      <c r="D142" s="82">
        <v>14879.74</v>
      </c>
      <c r="E142" s="82"/>
      <c r="F142" s="82"/>
      <c r="G142" s="80">
        <f t="shared" si="4"/>
        <v>2.45</v>
      </c>
      <c r="H142" s="81">
        <f t="shared" si="5"/>
        <v>0.2</v>
      </c>
      <c r="I142" s="67">
        <v>6070.2</v>
      </c>
      <c r="K142" s="109"/>
    </row>
    <row r="143" spans="1:11" s="108" customFormat="1" ht="15">
      <c r="A143" s="110" t="s">
        <v>158</v>
      </c>
      <c r="B143" s="90"/>
      <c r="C143" s="82"/>
      <c r="D143" s="82">
        <v>17237.4</v>
      </c>
      <c r="E143" s="82"/>
      <c r="F143" s="82"/>
      <c r="G143" s="80">
        <f t="shared" si="4"/>
        <v>2.84</v>
      </c>
      <c r="H143" s="81">
        <f t="shared" si="5"/>
        <v>0.24</v>
      </c>
      <c r="I143" s="67">
        <v>6070.2</v>
      </c>
      <c r="K143" s="109"/>
    </row>
    <row r="144" spans="1:11" s="86" customFormat="1" ht="15">
      <c r="A144" s="111" t="s">
        <v>160</v>
      </c>
      <c r="C144" s="80"/>
      <c r="D144" s="80">
        <v>20048.39</v>
      </c>
      <c r="E144" s="80"/>
      <c r="F144" s="80"/>
      <c r="G144" s="80">
        <f t="shared" si="4"/>
        <v>3.3</v>
      </c>
      <c r="H144" s="81">
        <f t="shared" si="5"/>
        <v>0.28</v>
      </c>
      <c r="I144" s="67">
        <v>6070.2</v>
      </c>
      <c r="K144" s="80"/>
    </row>
    <row r="145" spans="1:11" s="119" customFormat="1" ht="15">
      <c r="A145" s="111" t="s">
        <v>171</v>
      </c>
      <c r="B145" s="86"/>
      <c r="C145" s="80"/>
      <c r="D145" s="80">
        <v>120117</v>
      </c>
      <c r="E145" s="80"/>
      <c r="F145" s="80"/>
      <c r="G145" s="80">
        <f t="shared" si="4"/>
        <v>19.79</v>
      </c>
      <c r="H145" s="80">
        <f t="shared" si="5"/>
        <v>1.65</v>
      </c>
      <c r="I145" s="67">
        <v>6070.2</v>
      </c>
      <c r="K145" s="120"/>
    </row>
    <row r="146" spans="1:11" s="119" customFormat="1" ht="15">
      <c r="A146" s="115"/>
      <c r="B146" s="116"/>
      <c r="C146" s="117"/>
      <c r="D146" s="117"/>
      <c r="E146" s="117"/>
      <c r="F146" s="117"/>
      <c r="G146" s="117"/>
      <c r="H146" s="121"/>
      <c r="I146" s="67"/>
      <c r="K146" s="120"/>
    </row>
    <row r="147" spans="1:11" s="119" customFormat="1" ht="15">
      <c r="A147" s="115"/>
      <c r="B147" s="116"/>
      <c r="C147" s="117"/>
      <c r="D147" s="117"/>
      <c r="E147" s="117"/>
      <c r="F147" s="117"/>
      <c r="G147" s="117"/>
      <c r="H147" s="118"/>
      <c r="I147" s="67"/>
      <c r="K147" s="120"/>
    </row>
    <row r="148" spans="1:11" s="16" customFormat="1" ht="18.75">
      <c r="A148" s="122" t="s">
        <v>126</v>
      </c>
      <c r="B148" s="123"/>
      <c r="C148" s="124"/>
      <c r="D148" s="124">
        <f>D126+D133</f>
        <v>2623711.16</v>
      </c>
      <c r="E148" s="124"/>
      <c r="F148" s="125"/>
      <c r="G148" s="124"/>
      <c r="H148" s="125"/>
      <c r="K148" s="64"/>
    </row>
    <row r="149" spans="1:11" s="16" customFormat="1" ht="18.75">
      <c r="A149" s="21"/>
      <c r="B149" s="22"/>
      <c r="C149" s="23"/>
      <c r="D149" s="23"/>
      <c r="E149" s="23"/>
      <c r="F149" s="24"/>
      <c r="G149" s="23"/>
      <c r="H149" s="24"/>
      <c r="K149" s="64"/>
    </row>
    <row r="150" spans="1:11" s="16" customFormat="1" ht="18.75">
      <c r="A150" s="21"/>
      <c r="B150" s="22"/>
      <c r="C150" s="23"/>
      <c r="D150" s="23"/>
      <c r="E150" s="23"/>
      <c r="F150" s="24"/>
      <c r="G150" s="23"/>
      <c r="H150" s="24"/>
      <c r="K150" s="64"/>
    </row>
    <row r="151" spans="1:11" s="17" customFormat="1" ht="19.5">
      <c r="A151" s="25"/>
      <c r="B151" s="26"/>
      <c r="C151" s="27"/>
      <c r="D151" s="27"/>
      <c r="E151" s="27"/>
      <c r="F151" s="28"/>
      <c r="G151" s="27"/>
      <c r="H151" s="28"/>
      <c r="K151" s="62"/>
    </row>
    <row r="152" spans="1:11" s="19" customFormat="1" ht="14.25">
      <c r="A152" s="142" t="s">
        <v>31</v>
      </c>
      <c r="B152" s="142"/>
      <c r="C152" s="142"/>
      <c r="D152" s="142"/>
      <c r="E152" s="142"/>
      <c r="F152" s="142"/>
      <c r="K152" s="63"/>
    </row>
    <row r="153" spans="6:11" s="19" customFormat="1" ht="12.75">
      <c r="F153" s="20"/>
      <c r="H153" s="20"/>
      <c r="K153" s="63"/>
    </row>
    <row r="154" spans="1:11" s="19" customFormat="1" ht="12.75">
      <c r="A154" s="18" t="s">
        <v>32</v>
      </c>
      <c r="F154" s="20"/>
      <c r="H154" s="20"/>
      <c r="K154" s="63"/>
    </row>
    <row r="155" spans="6:11" s="19" customFormat="1" ht="12.75">
      <c r="F155" s="20"/>
      <c r="H155" s="20"/>
      <c r="K155" s="63"/>
    </row>
    <row r="156" spans="6:11" s="19" customFormat="1" ht="12.75">
      <c r="F156" s="20"/>
      <c r="H156" s="20"/>
      <c r="K156" s="63"/>
    </row>
    <row r="157" spans="6:11" s="19" customFormat="1" ht="12.75">
      <c r="F157" s="20"/>
      <c r="H157" s="20"/>
      <c r="K157" s="63"/>
    </row>
    <row r="158" spans="6:11" s="19" customFormat="1" ht="12.75">
      <c r="F158" s="20"/>
      <c r="H158" s="20"/>
      <c r="K158" s="63"/>
    </row>
    <row r="159" spans="6:11" s="19" customFormat="1" ht="12.75">
      <c r="F159" s="20"/>
      <c r="H159" s="20"/>
      <c r="K159" s="63"/>
    </row>
    <row r="160" spans="6:11" s="19" customFormat="1" ht="12.75">
      <c r="F160" s="20"/>
      <c r="H160" s="20"/>
      <c r="K160" s="63"/>
    </row>
    <row r="161" spans="6:11" s="19" customFormat="1" ht="12.75">
      <c r="F161" s="20"/>
      <c r="H161" s="20"/>
      <c r="K161" s="63"/>
    </row>
    <row r="162" spans="6:11" s="19" customFormat="1" ht="12.75">
      <c r="F162" s="20"/>
      <c r="H162" s="20"/>
      <c r="K162" s="63"/>
    </row>
    <row r="163" spans="6:11" s="19" customFormat="1" ht="12.75">
      <c r="F163" s="20"/>
      <c r="H163" s="20"/>
      <c r="K163" s="63"/>
    </row>
    <row r="164" spans="6:11" s="19" customFormat="1" ht="12.75">
      <c r="F164" s="20"/>
      <c r="H164" s="20"/>
      <c r="K164" s="63"/>
    </row>
    <row r="165" spans="6:11" s="19" customFormat="1" ht="12.75">
      <c r="F165" s="20"/>
      <c r="H165" s="20"/>
      <c r="K165" s="63"/>
    </row>
    <row r="166" spans="6:11" s="19" customFormat="1" ht="12.75">
      <c r="F166" s="20"/>
      <c r="H166" s="20"/>
      <c r="K166" s="63"/>
    </row>
    <row r="167" spans="6:11" s="19" customFormat="1" ht="12.75">
      <c r="F167" s="20"/>
      <c r="H167" s="20"/>
      <c r="K167" s="63"/>
    </row>
    <row r="168" spans="6:11" s="19" customFormat="1" ht="12.75">
      <c r="F168" s="20"/>
      <c r="H168" s="20"/>
      <c r="K168" s="63"/>
    </row>
    <row r="169" spans="6:11" s="19" customFormat="1" ht="12.75">
      <c r="F169" s="20"/>
      <c r="H169" s="20"/>
      <c r="K169" s="63"/>
    </row>
    <row r="170" spans="6:11" s="19" customFormat="1" ht="12.75">
      <c r="F170" s="20"/>
      <c r="H170" s="20"/>
      <c r="K170" s="63"/>
    </row>
    <row r="171" spans="6:11" s="19" customFormat="1" ht="12.75">
      <c r="F171" s="20"/>
      <c r="H171" s="20"/>
      <c r="K171" s="63"/>
    </row>
    <row r="172" spans="6:11" s="19" customFormat="1" ht="12.75">
      <c r="F172" s="20"/>
      <c r="H172" s="20"/>
      <c r="K172" s="63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52:F152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zoomScale="75" zoomScaleNormal="75" zoomScalePageLayoutView="0" workbookViewId="0" topLeftCell="A82">
      <selection activeCell="N91" sqref="M91:N9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29" hidden="1" customWidth="1"/>
    <col min="7" max="7" width="13.875" style="1" customWidth="1"/>
    <col min="8" max="8" width="20.875" style="29" customWidth="1"/>
    <col min="9" max="9" width="15.375" style="1" customWidth="1"/>
    <col min="10" max="10" width="15.375" style="1" hidden="1" customWidth="1"/>
    <col min="11" max="11" width="15.375" style="57" hidden="1" customWidth="1"/>
    <col min="12" max="14" width="15.375" style="1" customWidth="1"/>
    <col min="15" max="16384" width="9.125" style="1" customWidth="1"/>
  </cols>
  <sheetData>
    <row r="1" spans="1:8" ht="16.5" customHeight="1">
      <c r="A1" s="143" t="s">
        <v>0</v>
      </c>
      <c r="B1" s="144"/>
      <c r="C1" s="144"/>
      <c r="D1" s="144"/>
      <c r="E1" s="144"/>
      <c r="F1" s="144"/>
      <c r="G1" s="144"/>
      <c r="H1" s="144"/>
    </row>
    <row r="2" spans="2:8" ht="12.75" customHeight="1">
      <c r="B2" s="145" t="s">
        <v>1</v>
      </c>
      <c r="C2" s="145"/>
      <c r="D2" s="145"/>
      <c r="E2" s="145"/>
      <c r="F2" s="145"/>
      <c r="G2" s="144"/>
      <c r="H2" s="144"/>
    </row>
    <row r="3" spans="1:8" ht="21" customHeight="1">
      <c r="A3" s="65" t="s">
        <v>163</v>
      </c>
      <c r="B3" s="145" t="s">
        <v>2</v>
      </c>
      <c r="C3" s="145"/>
      <c r="D3" s="145"/>
      <c r="E3" s="145"/>
      <c r="F3" s="145"/>
      <c r="G3" s="144"/>
      <c r="H3" s="144"/>
    </row>
    <row r="4" spans="2:8" ht="14.25" customHeight="1">
      <c r="B4" s="145" t="s">
        <v>40</v>
      </c>
      <c r="C4" s="145"/>
      <c r="D4" s="145"/>
      <c r="E4" s="145"/>
      <c r="F4" s="145"/>
      <c r="G4" s="144"/>
      <c r="H4" s="144"/>
    </row>
    <row r="5" spans="1:11" ht="39.75" customHeight="1">
      <c r="A5" s="146"/>
      <c r="B5" s="147"/>
      <c r="C5" s="147"/>
      <c r="D5" s="147"/>
      <c r="E5" s="147"/>
      <c r="F5" s="147"/>
      <c r="G5" s="147"/>
      <c r="H5" s="147"/>
      <c r="K5" s="1"/>
    </row>
    <row r="6" spans="1:11" ht="24" customHeight="1">
      <c r="A6" s="148" t="s">
        <v>164</v>
      </c>
      <c r="B6" s="148"/>
      <c r="C6" s="148"/>
      <c r="D6" s="148"/>
      <c r="E6" s="148"/>
      <c r="F6" s="148"/>
      <c r="G6" s="148"/>
      <c r="H6" s="148"/>
      <c r="K6" s="1"/>
    </row>
    <row r="7" spans="1:11" s="2" customFormat="1" ht="33" customHeight="1">
      <c r="A7" s="132" t="s">
        <v>3</v>
      </c>
      <c r="B7" s="132"/>
      <c r="C7" s="132"/>
      <c r="D7" s="132"/>
      <c r="E7" s="132"/>
      <c r="F7" s="132"/>
      <c r="G7" s="132"/>
      <c r="H7" s="132"/>
      <c r="K7" s="58"/>
    </row>
    <row r="8" spans="1:8" s="3" customFormat="1" ht="18.75" customHeight="1">
      <c r="A8" s="132" t="s">
        <v>182</v>
      </c>
      <c r="B8" s="132"/>
      <c r="C8" s="132"/>
      <c r="D8" s="132"/>
      <c r="E8" s="133"/>
      <c r="F8" s="133"/>
      <c r="G8" s="133"/>
      <c r="H8" s="133"/>
    </row>
    <row r="9" spans="1:8" s="4" customFormat="1" ht="17.25" customHeight="1">
      <c r="A9" s="134" t="s">
        <v>33</v>
      </c>
      <c r="B9" s="134"/>
      <c r="C9" s="134"/>
      <c r="D9" s="134"/>
      <c r="E9" s="135"/>
      <c r="F9" s="135"/>
      <c r="G9" s="135"/>
      <c r="H9" s="135"/>
    </row>
    <row r="10" spans="1:8" s="3" customFormat="1" ht="30" customHeight="1" thickBot="1">
      <c r="A10" s="136" t="s">
        <v>124</v>
      </c>
      <c r="B10" s="136"/>
      <c r="C10" s="136"/>
      <c r="D10" s="136"/>
      <c r="E10" s="137"/>
      <c r="F10" s="137"/>
      <c r="G10" s="137"/>
      <c r="H10" s="137"/>
    </row>
    <row r="11" spans="1:11" s="6" customFormat="1" ht="139.5" customHeight="1">
      <c r="A11" s="42" t="s">
        <v>4</v>
      </c>
      <c r="B11" s="43" t="s">
        <v>5</v>
      </c>
      <c r="C11" s="44" t="s">
        <v>6</v>
      </c>
      <c r="D11" s="44" t="s">
        <v>41</v>
      </c>
      <c r="E11" s="44" t="s">
        <v>6</v>
      </c>
      <c r="F11" s="45" t="s">
        <v>7</v>
      </c>
      <c r="G11" s="44" t="s">
        <v>6</v>
      </c>
      <c r="H11" s="45" t="s">
        <v>7</v>
      </c>
      <c r="K11" s="59"/>
    </row>
    <row r="12" spans="1:11" s="7" customFormat="1" ht="12.75">
      <c r="A12" s="49">
        <v>1</v>
      </c>
      <c r="B12" s="8">
        <v>2</v>
      </c>
      <c r="C12" s="8">
        <v>3</v>
      </c>
      <c r="D12" s="8"/>
      <c r="E12" s="8">
        <v>3</v>
      </c>
      <c r="F12" s="46">
        <v>4</v>
      </c>
      <c r="G12" s="8">
        <v>3</v>
      </c>
      <c r="H12" s="50">
        <v>4</v>
      </c>
      <c r="K12" s="60"/>
    </row>
    <row r="13" spans="1:11" s="7" customFormat="1" ht="49.5" customHeight="1">
      <c r="A13" s="138" t="s">
        <v>8</v>
      </c>
      <c r="B13" s="139"/>
      <c r="C13" s="139"/>
      <c r="D13" s="139"/>
      <c r="E13" s="139"/>
      <c r="F13" s="139"/>
      <c r="G13" s="140"/>
      <c r="H13" s="141"/>
      <c r="K13" s="60"/>
    </row>
    <row r="14" spans="1:11" s="6" customFormat="1" ht="18.75" customHeight="1">
      <c r="A14" s="9" t="s">
        <v>147</v>
      </c>
      <c r="B14" s="10"/>
      <c r="C14" s="12">
        <f>F14*12</f>
        <v>0</v>
      </c>
      <c r="D14" s="71">
        <f>G14*I14</f>
        <v>246437.28</v>
      </c>
      <c r="E14" s="71">
        <f>H14*12</f>
        <v>38.16</v>
      </c>
      <c r="F14" s="71"/>
      <c r="G14" s="71">
        <f>H14*12</f>
        <v>38.16</v>
      </c>
      <c r="H14" s="71">
        <f>H19+H23</f>
        <v>3.18</v>
      </c>
      <c r="I14" s="6">
        <v>6458</v>
      </c>
      <c r="J14" s="6">
        <v>1.07</v>
      </c>
      <c r="K14" s="59">
        <v>2.24</v>
      </c>
    </row>
    <row r="15" spans="1:11" s="41" customFormat="1" ht="29.25" customHeight="1">
      <c r="A15" s="51" t="s">
        <v>115</v>
      </c>
      <c r="B15" s="47" t="s">
        <v>116</v>
      </c>
      <c r="C15" s="48"/>
      <c r="D15" s="84"/>
      <c r="E15" s="84"/>
      <c r="F15" s="84"/>
      <c r="G15" s="84"/>
      <c r="H15" s="84"/>
      <c r="K15" s="61"/>
    </row>
    <row r="16" spans="1:11" s="41" customFormat="1" ht="12.75">
      <c r="A16" s="51" t="s">
        <v>117</v>
      </c>
      <c r="B16" s="47" t="s">
        <v>116</v>
      </c>
      <c r="C16" s="48"/>
      <c r="D16" s="84"/>
      <c r="E16" s="84"/>
      <c r="F16" s="84"/>
      <c r="G16" s="84"/>
      <c r="H16" s="84"/>
      <c r="K16" s="61"/>
    </row>
    <row r="17" spans="1:11" s="41" customFormat="1" ht="12.75">
      <c r="A17" s="51" t="s">
        <v>118</v>
      </c>
      <c r="B17" s="47" t="s">
        <v>119</v>
      </c>
      <c r="C17" s="48"/>
      <c r="D17" s="84"/>
      <c r="E17" s="84"/>
      <c r="F17" s="84"/>
      <c r="G17" s="84"/>
      <c r="H17" s="84"/>
      <c r="K17" s="61"/>
    </row>
    <row r="18" spans="1:11" s="41" customFormat="1" ht="12.75">
      <c r="A18" s="51" t="s">
        <v>120</v>
      </c>
      <c r="B18" s="47" t="s">
        <v>116</v>
      </c>
      <c r="C18" s="48"/>
      <c r="D18" s="84"/>
      <c r="E18" s="84"/>
      <c r="F18" s="84"/>
      <c r="G18" s="84"/>
      <c r="H18" s="84"/>
      <c r="K18" s="61"/>
    </row>
    <row r="19" spans="1:11" s="41" customFormat="1" ht="15">
      <c r="A19" s="83" t="s">
        <v>138</v>
      </c>
      <c r="B19" s="47"/>
      <c r="C19" s="48"/>
      <c r="D19" s="84"/>
      <c r="E19" s="84"/>
      <c r="F19" s="84"/>
      <c r="G19" s="84"/>
      <c r="H19" s="71">
        <v>2.83</v>
      </c>
      <c r="K19" s="61"/>
    </row>
    <row r="20" spans="1:11" s="41" customFormat="1" ht="12.75">
      <c r="A20" s="51" t="s">
        <v>139</v>
      </c>
      <c r="B20" s="47" t="s">
        <v>116</v>
      </c>
      <c r="C20" s="48"/>
      <c r="D20" s="84"/>
      <c r="E20" s="84"/>
      <c r="F20" s="84"/>
      <c r="G20" s="84"/>
      <c r="H20" s="112">
        <v>0.12</v>
      </c>
      <c r="K20" s="61"/>
    </row>
    <row r="21" spans="1:11" s="41" customFormat="1" ht="12.75">
      <c r="A21" s="51" t="s">
        <v>140</v>
      </c>
      <c r="B21" s="47" t="s">
        <v>116</v>
      </c>
      <c r="C21" s="48"/>
      <c r="D21" s="84"/>
      <c r="E21" s="84"/>
      <c r="F21" s="84"/>
      <c r="G21" s="84"/>
      <c r="H21" s="112">
        <v>0.11</v>
      </c>
      <c r="K21" s="61"/>
    </row>
    <row r="22" spans="1:11" s="41" customFormat="1" ht="12.75">
      <c r="A22" s="51" t="s">
        <v>165</v>
      </c>
      <c r="B22" s="47" t="s">
        <v>116</v>
      </c>
      <c r="C22" s="48"/>
      <c r="D22" s="84"/>
      <c r="E22" s="84"/>
      <c r="F22" s="84"/>
      <c r="G22" s="84"/>
      <c r="H22" s="112">
        <v>0.12</v>
      </c>
      <c r="K22" s="61"/>
    </row>
    <row r="23" spans="1:11" s="41" customFormat="1" ht="15">
      <c r="A23" s="83" t="s">
        <v>138</v>
      </c>
      <c r="B23" s="47"/>
      <c r="C23" s="48"/>
      <c r="D23" s="84"/>
      <c r="E23" s="84"/>
      <c r="F23" s="84"/>
      <c r="G23" s="84"/>
      <c r="H23" s="74">
        <f>H20+H21+H22</f>
        <v>0.35</v>
      </c>
      <c r="K23" s="61"/>
    </row>
    <row r="24" spans="1:11" s="6" customFormat="1" ht="30">
      <c r="A24" s="9" t="s">
        <v>10</v>
      </c>
      <c r="B24" s="10"/>
      <c r="C24" s="12">
        <f>F24*12</f>
        <v>0</v>
      </c>
      <c r="D24" s="71">
        <f>G24*I24</f>
        <v>142771.1</v>
      </c>
      <c r="E24" s="71">
        <f>H24*12</f>
        <v>23.52</v>
      </c>
      <c r="F24" s="71"/>
      <c r="G24" s="71">
        <f>H24*12</f>
        <v>23.52</v>
      </c>
      <c r="H24" s="74">
        <v>1.96</v>
      </c>
      <c r="I24" s="6">
        <v>6070.2</v>
      </c>
      <c r="J24" s="6">
        <v>1.07</v>
      </c>
      <c r="K24" s="59">
        <v>1.55</v>
      </c>
    </row>
    <row r="25" spans="1:11" s="6" customFormat="1" ht="15">
      <c r="A25" s="51" t="s">
        <v>94</v>
      </c>
      <c r="B25" s="47" t="s">
        <v>11</v>
      </c>
      <c r="C25" s="12"/>
      <c r="D25" s="71"/>
      <c r="E25" s="71"/>
      <c r="F25" s="71"/>
      <c r="G25" s="71"/>
      <c r="H25" s="71"/>
      <c r="K25" s="59"/>
    </row>
    <row r="26" spans="1:11" s="6" customFormat="1" ht="15">
      <c r="A26" s="51" t="s">
        <v>95</v>
      </c>
      <c r="B26" s="47" t="s">
        <v>11</v>
      </c>
      <c r="C26" s="12"/>
      <c r="D26" s="71"/>
      <c r="E26" s="71"/>
      <c r="F26" s="71"/>
      <c r="G26" s="71"/>
      <c r="H26" s="71"/>
      <c r="K26" s="59"/>
    </row>
    <row r="27" spans="1:11" s="6" customFormat="1" ht="15">
      <c r="A27" s="51" t="s">
        <v>130</v>
      </c>
      <c r="B27" s="47" t="s">
        <v>131</v>
      </c>
      <c r="C27" s="12"/>
      <c r="D27" s="71"/>
      <c r="E27" s="71"/>
      <c r="F27" s="71"/>
      <c r="G27" s="71"/>
      <c r="H27" s="71"/>
      <c r="K27" s="59"/>
    </row>
    <row r="28" spans="1:11" s="6" customFormat="1" ht="15">
      <c r="A28" s="51" t="s">
        <v>96</v>
      </c>
      <c r="B28" s="47" t="s">
        <v>11</v>
      </c>
      <c r="C28" s="12"/>
      <c r="D28" s="71"/>
      <c r="E28" s="71"/>
      <c r="F28" s="71"/>
      <c r="G28" s="71"/>
      <c r="H28" s="71"/>
      <c r="K28" s="59"/>
    </row>
    <row r="29" spans="1:11" s="6" customFormat="1" ht="25.5">
      <c r="A29" s="51" t="s">
        <v>97</v>
      </c>
      <c r="B29" s="47" t="s">
        <v>12</v>
      </c>
      <c r="C29" s="12"/>
      <c r="D29" s="71"/>
      <c r="E29" s="71"/>
      <c r="F29" s="71"/>
      <c r="G29" s="71"/>
      <c r="H29" s="71"/>
      <c r="K29" s="59"/>
    </row>
    <row r="30" spans="1:11" s="6" customFormat="1" ht="15">
      <c r="A30" s="51" t="s">
        <v>121</v>
      </c>
      <c r="B30" s="47" t="s">
        <v>11</v>
      </c>
      <c r="C30" s="12"/>
      <c r="D30" s="71"/>
      <c r="E30" s="71"/>
      <c r="F30" s="71"/>
      <c r="G30" s="71"/>
      <c r="H30" s="71"/>
      <c r="K30" s="59"/>
    </row>
    <row r="31" spans="1:11" s="6" customFormat="1" ht="15">
      <c r="A31" s="51" t="s">
        <v>122</v>
      </c>
      <c r="B31" s="47" t="s">
        <v>11</v>
      </c>
      <c r="C31" s="12"/>
      <c r="D31" s="71"/>
      <c r="E31" s="71"/>
      <c r="F31" s="71"/>
      <c r="G31" s="71"/>
      <c r="H31" s="71"/>
      <c r="K31" s="59"/>
    </row>
    <row r="32" spans="1:11" s="6" customFormat="1" ht="25.5">
      <c r="A32" s="51" t="s">
        <v>123</v>
      </c>
      <c r="B32" s="47" t="s">
        <v>98</v>
      </c>
      <c r="C32" s="12"/>
      <c r="D32" s="71"/>
      <c r="E32" s="71"/>
      <c r="F32" s="71"/>
      <c r="G32" s="71"/>
      <c r="H32" s="71"/>
      <c r="K32" s="59"/>
    </row>
    <row r="33" spans="1:11" s="11" customFormat="1" ht="21.75" customHeight="1">
      <c r="A33" s="9" t="s">
        <v>13</v>
      </c>
      <c r="B33" s="10" t="s">
        <v>14</v>
      </c>
      <c r="C33" s="12">
        <f>F33*12</f>
        <v>0</v>
      </c>
      <c r="D33" s="71">
        <f>G33*I33</f>
        <v>58122</v>
      </c>
      <c r="E33" s="71">
        <f>H33*12</f>
        <v>9</v>
      </c>
      <c r="F33" s="71"/>
      <c r="G33" s="71">
        <f>H33*12</f>
        <v>9</v>
      </c>
      <c r="H33" s="74">
        <v>0.75</v>
      </c>
      <c r="I33" s="6">
        <v>6458</v>
      </c>
      <c r="J33" s="6">
        <v>1.07</v>
      </c>
      <c r="K33" s="59">
        <v>0.6</v>
      </c>
    </row>
    <row r="34" spans="1:11" s="6" customFormat="1" ht="18" customHeight="1">
      <c r="A34" s="9" t="s">
        <v>15</v>
      </c>
      <c r="B34" s="10" t="s">
        <v>16</v>
      </c>
      <c r="C34" s="12">
        <f>F34*12</f>
        <v>0</v>
      </c>
      <c r="D34" s="71">
        <f>G34*I34</f>
        <v>189865.2</v>
      </c>
      <c r="E34" s="71">
        <f>H34*12</f>
        <v>29.4</v>
      </c>
      <c r="F34" s="71"/>
      <c r="G34" s="71">
        <f>H34*12</f>
        <v>29.4</v>
      </c>
      <c r="H34" s="74">
        <v>2.45</v>
      </c>
      <c r="I34" s="6">
        <v>6458</v>
      </c>
      <c r="J34" s="6">
        <v>1.07</v>
      </c>
      <c r="K34" s="59">
        <v>1.94</v>
      </c>
    </row>
    <row r="35" spans="1:11" s="6" customFormat="1" ht="15">
      <c r="A35" s="9" t="s">
        <v>34</v>
      </c>
      <c r="B35" s="10"/>
      <c r="C35" s="12">
        <f>F35*12</f>
        <v>0</v>
      </c>
      <c r="D35" s="71">
        <f>G35*I35</f>
        <v>115090.99</v>
      </c>
      <c r="E35" s="71">
        <f>H35*12</f>
        <v>18.96</v>
      </c>
      <c r="F35" s="71"/>
      <c r="G35" s="71">
        <f>H35*12</f>
        <v>18.96</v>
      </c>
      <c r="H35" s="74">
        <v>1.58</v>
      </c>
      <c r="I35" s="6">
        <v>6070.2</v>
      </c>
      <c r="J35" s="6">
        <v>1.07</v>
      </c>
      <c r="K35" s="59">
        <v>1.25</v>
      </c>
    </row>
    <row r="36" spans="1:11" s="6" customFormat="1" ht="15" hidden="1">
      <c r="A36" s="39" t="s">
        <v>99</v>
      </c>
      <c r="B36" s="40" t="s">
        <v>100</v>
      </c>
      <c r="C36" s="12"/>
      <c r="D36" s="71"/>
      <c r="E36" s="71"/>
      <c r="F36" s="71"/>
      <c r="G36" s="71"/>
      <c r="H36" s="71">
        <v>0</v>
      </c>
      <c r="I36" s="6">
        <v>6070.2</v>
      </c>
      <c r="J36" s="6">
        <v>1.07</v>
      </c>
      <c r="K36" s="59">
        <v>0</v>
      </c>
    </row>
    <row r="37" spans="1:11" s="6" customFormat="1" ht="15" hidden="1">
      <c r="A37" s="39" t="s">
        <v>101</v>
      </c>
      <c r="B37" s="40" t="s">
        <v>102</v>
      </c>
      <c r="C37" s="12"/>
      <c r="D37" s="71"/>
      <c r="E37" s="71"/>
      <c r="F37" s="71"/>
      <c r="G37" s="71"/>
      <c r="H37" s="71">
        <v>0</v>
      </c>
      <c r="I37" s="6">
        <v>6070.2</v>
      </c>
      <c r="J37" s="6">
        <v>1.07</v>
      </c>
      <c r="K37" s="59">
        <v>0</v>
      </c>
    </row>
    <row r="38" spans="1:11" s="6" customFormat="1" ht="15" hidden="1">
      <c r="A38" s="39" t="s">
        <v>103</v>
      </c>
      <c r="B38" s="40" t="s">
        <v>102</v>
      </c>
      <c r="C38" s="12"/>
      <c r="D38" s="71"/>
      <c r="E38" s="71"/>
      <c r="F38" s="71"/>
      <c r="G38" s="71"/>
      <c r="H38" s="71">
        <v>0</v>
      </c>
      <c r="I38" s="6">
        <v>6070.2</v>
      </c>
      <c r="J38" s="6">
        <v>1.07</v>
      </c>
      <c r="K38" s="59">
        <v>0</v>
      </c>
    </row>
    <row r="39" spans="1:11" s="6" customFormat="1" ht="15" hidden="1">
      <c r="A39" s="39" t="s">
        <v>104</v>
      </c>
      <c r="B39" s="40" t="s">
        <v>105</v>
      </c>
      <c r="C39" s="12"/>
      <c r="D39" s="71"/>
      <c r="E39" s="71"/>
      <c r="F39" s="71"/>
      <c r="G39" s="71"/>
      <c r="H39" s="71">
        <v>0</v>
      </c>
      <c r="I39" s="6">
        <v>6070.2</v>
      </c>
      <c r="J39" s="6">
        <v>1.07</v>
      </c>
      <c r="K39" s="59">
        <v>0</v>
      </c>
    </row>
    <row r="40" spans="1:11" s="6" customFormat="1" ht="25.5" hidden="1">
      <c r="A40" s="39" t="s">
        <v>106</v>
      </c>
      <c r="B40" s="40" t="s">
        <v>12</v>
      </c>
      <c r="C40" s="12"/>
      <c r="D40" s="71"/>
      <c r="E40" s="71"/>
      <c r="F40" s="71"/>
      <c r="G40" s="71"/>
      <c r="H40" s="71">
        <v>0</v>
      </c>
      <c r="I40" s="6">
        <v>6070.2</v>
      </c>
      <c r="J40" s="6">
        <v>1.07</v>
      </c>
      <c r="K40" s="59">
        <v>0</v>
      </c>
    </row>
    <row r="41" spans="1:11" s="6" customFormat="1" ht="45">
      <c r="A41" s="75" t="s">
        <v>132</v>
      </c>
      <c r="B41" s="76" t="s">
        <v>141</v>
      </c>
      <c r="C41" s="12"/>
      <c r="D41" s="71">
        <f>3407.5*3*1.105</f>
        <v>11295.86</v>
      </c>
      <c r="E41" s="71"/>
      <c r="F41" s="71"/>
      <c r="G41" s="71">
        <f>D41/I41</f>
        <v>1.86</v>
      </c>
      <c r="H41" s="74">
        <f>G41/12</f>
        <v>0.16</v>
      </c>
      <c r="I41" s="6">
        <v>6070.2</v>
      </c>
      <c r="K41" s="59"/>
    </row>
    <row r="42" spans="1:11" s="6" customFormat="1" ht="15">
      <c r="A42" s="9" t="s">
        <v>35</v>
      </c>
      <c r="B42" s="10"/>
      <c r="C42" s="12">
        <f>F42*12</f>
        <v>0</v>
      </c>
      <c r="D42" s="71">
        <f>G42*I42</f>
        <v>133301.59</v>
      </c>
      <c r="E42" s="71">
        <f>H42*12</f>
        <v>21.96</v>
      </c>
      <c r="F42" s="71"/>
      <c r="G42" s="71">
        <f>H42*12</f>
        <v>21.96</v>
      </c>
      <c r="H42" s="74">
        <v>1.83</v>
      </c>
      <c r="I42" s="6">
        <v>6070.2</v>
      </c>
      <c r="J42" s="6">
        <v>1.07</v>
      </c>
      <c r="K42" s="59">
        <v>1.46</v>
      </c>
    </row>
    <row r="43" spans="1:11" s="6" customFormat="1" ht="15" hidden="1">
      <c r="A43" s="39" t="s">
        <v>107</v>
      </c>
      <c r="B43" s="40" t="s">
        <v>102</v>
      </c>
      <c r="C43" s="12"/>
      <c r="D43" s="71"/>
      <c r="E43" s="71"/>
      <c r="F43" s="71"/>
      <c r="G43" s="71"/>
      <c r="H43" s="71">
        <v>0</v>
      </c>
      <c r="I43" s="6">
        <v>6070.2</v>
      </c>
      <c r="J43" s="6">
        <v>1.07</v>
      </c>
      <c r="K43" s="59">
        <v>0</v>
      </c>
    </row>
    <row r="44" spans="1:11" s="6" customFormat="1" ht="15" hidden="1">
      <c r="A44" s="39" t="s">
        <v>108</v>
      </c>
      <c r="B44" s="40" t="s">
        <v>105</v>
      </c>
      <c r="C44" s="12"/>
      <c r="D44" s="71"/>
      <c r="E44" s="71"/>
      <c r="F44" s="71"/>
      <c r="G44" s="71"/>
      <c r="H44" s="71">
        <v>0</v>
      </c>
      <c r="I44" s="6">
        <v>6070.2</v>
      </c>
      <c r="J44" s="6">
        <v>1.07</v>
      </c>
      <c r="K44" s="59">
        <v>0</v>
      </c>
    </row>
    <row r="45" spans="1:11" s="6" customFormat="1" ht="25.5" hidden="1">
      <c r="A45" s="39" t="s">
        <v>109</v>
      </c>
      <c r="B45" s="40" t="s">
        <v>17</v>
      </c>
      <c r="C45" s="12"/>
      <c r="D45" s="71"/>
      <c r="E45" s="71"/>
      <c r="F45" s="71"/>
      <c r="G45" s="71"/>
      <c r="H45" s="71">
        <v>0</v>
      </c>
      <c r="I45" s="6">
        <v>6070.2</v>
      </c>
      <c r="J45" s="6">
        <v>1.07</v>
      </c>
      <c r="K45" s="59">
        <v>0</v>
      </c>
    </row>
    <row r="46" spans="1:11" s="6" customFormat="1" ht="15" hidden="1">
      <c r="A46" s="39" t="s">
        <v>110</v>
      </c>
      <c r="B46" s="40" t="s">
        <v>22</v>
      </c>
      <c r="C46" s="12"/>
      <c r="D46" s="71"/>
      <c r="E46" s="71"/>
      <c r="F46" s="71"/>
      <c r="G46" s="71"/>
      <c r="H46" s="71">
        <v>0</v>
      </c>
      <c r="I46" s="6">
        <v>6070.2</v>
      </c>
      <c r="J46" s="6">
        <v>1.07</v>
      </c>
      <c r="K46" s="59">
        <v>0</v>
      </c>
    </row>
    <row r="47" spans="1:11" s="6" customFormat="1" ht="15" hidden="1">
      <c r="A47" s="39" t="s">
        <v>111</v>
      </c>
      <c r="B47" s="40" t="s">
        <v>105</v>
      </c>
      <c r="C47" s="12"/>
      <c r="D47" s="71"/>
      <c r="E47" s="71"/>
      <c r="F47" s="71"/>
      <c r="G47" s="71"/>
      <c r="H47" s="71">
        <v>0</v>
      </c>
      <c r="I47" s="6">
        <v>6070.2</v>
      </c>
      <c r="J47" s="6">
        <v>1.07</v>
      </c>
      <c r="K47" s="59">
        <v>0</v>
      </c>
    </row>
    <row r="48" spans="1:11" s="6" customFormat="1" ht="28.5">
      <c r="A48" s="9" t="s">
        <v>36</v>
      </c>
      <c r="B48" s="30" t="s">
        <v>37</v>
      </c>
      <c r="C48" s="12">
        <f>F48*12</f>
        <v>0</v>
      </c>
      <c r="D48" s="71">
        <f aca="true" t="shared" si="0" ref="D48:D57">G48*I48</f>
        <v>284813.78</v>
      </c>
      <c r="E48" s="71">
        <f>H48*12</f>
        <v>46.92</v>
      </c>
      <c r="F48" s="71"/>
      <c r="G48" s="71">
        <f aca="true" t="shared" si="1" ref="G48:G57">H48*12</f>
        <v>46.92</v>
      </c>
      <c r="H48" s="74">
        <v>3.91</v>
      </c>
      <c r="I48" s="6">
        <v>6070.2</v>
      </c>
      <c r="J48" s="6">
        <v>1.07</v>
      </c>
      <c r="K48" s="59">
        <v>3.1</v>
      </c>
    </row>
    <row r="49" spans="1:11" s="6" customFormat="1" ht="45">
      <c r="A49" s="9" t="s">
        <v>172</v>
      </c>
      <c r="B49" s="30" t="s">
        <v>12</v>
      </c>
      <c r="C49" s="12"/>
      <c r="D49" s="71">
        <f>3*7400</f>
        <v>22200</v>
      </c>
      <c r="E49" s="71"/>
      <c r="F49" s="71"/>
      <c r="G49" s="71">
        <f>D49/I49</f>
        <v>3.66</v>
      </c>
      <c r="H49" s="74">
        <f>G49/12</f>
        <v>0.31</v>
      </c>
      <c r="I49" s="6">
        <v>6070.2</v>
      </c>
      <c r="K49" s="59"/>
    </row>
    <row r="50" spans="1:11" s="7" customFormat="1" ht="30">
      <c r="A50" s="9" t="s">
        <v>58</v>
      </c>
      <c r="B50" s="10" t="s">
        <v>9</v>
      </c>
      <c r="C50" s="12"/>
      <c r="D50" s="71">
        <v>2042.21</v>
      </c>
      <c r="E50" s="71"/>
      <c r="F50" s="71"/>
      <c r="G50" s="71">
        <f>D50/I50</f>
        <v>0.34</v>
      </c>
      <c r="H50" s="74">
        <f>G50/12</f>
        <v>0.03</v>
      </c>
      <c r="I50" s="6">
        <v>6070.2</v>
      </c>
      <c r="J50" s="6">
        <v>1.07</v>
      </c>
      <c r="K50" s="59">
        <v>0.02</v>
      </c>
    </row>
    <row r="51" spans="1:11" s="7" customFormat="1" ht="29.25" customHeight="1">
      <c r="A51" s="9" t="s">
        <v>83</v>
      </c>
      <c r="B51" s="10" t="s">
        <v>9</v>
      </c>
      <c r="C51" s="12"/>
      <c r="D51" s="71">
        <v>2042.21</v>
      </c>
      <c r="E51" s="71"/>
      <c r="F51" s="71"/>
      <c r="G51" s="71">
        <f>D51/I51</f>
        <v>0.34</v>
      </c>
      <c r="H51" s="74">
        <f>G51/12</f>
        <v>0.03</v>
      </c>
      <c r="I51" s="6">
        <v>6070.2</v>
      </c>
      <c r="J51" s="6">
        <v>1.07</v>
      </c>
      <c r="K51" s="59">
        <v>0.02</v>
      </c>
    </row>
    <row r="52" spans="1:11" s="7" customFormat="1" ht="21" customHeight="1">
      <c r="A52" s="9" t="s">
        <v>59</v>
      </c>
      <c r="B52" s="10" t="s">
        <v>9</v>
      </c>
      <c r="C52" s="12"/>
      <c r="D52" s="71">
        <v>12896.1</v>
      </c>
      <c r="E52" s="71"/>
      <c r="F52" s="71"/>
      <c r="G52" s="71">
        <f>D52/I52</f>
        <v>2</v>
      </c>
      <c r="H52" s="74">
        <f>G52/12</f>
        <v>0.17</v>
      </c>
      <c r="I52" s="6">
        <v>6458</v>
      </c>
      <c r="J52" s="6">
        <v>1.07</v>
      </c>
      <c r="K52" s="59">
        <v>0.13</v>
      </c>
    </row>
    <row r="53" spans="1:11" s="7" customFormat="1" ht="30" hidden="1">
      <c r="A53" s="9" t="s">
        <v>60</v>
      </c>
      <c r="B53" s="10" t="s">
        <v>12</v>
      </c>
      <c r="C53" s="12"/>
      <c r="D53" s="71">
        <f t="shared" si="0"/>
        <v>0</v>
      </c>
      <c r="E53" s="71"/>
      <c r="F53" s="71"/>
      <c r="G53" s="71">
        <f t="shared" si="1"/>
        <v>0</v>
      </c>
      <c r="H53" s="71">
        <v>0</v>
      </c>
      <c r="I53" s="6">
        <v>6070.1</v>
      </c>
      <c r="J53" s="6">
        <v>1.07</v>
      </c>
      <c r="K53" s="59">
        <v>0</v>
      </c>
    </row>
    <row r="54" spans="1:11" s="7" customFormat="1" ht="30" hidden="1">
      <c r="A54" s="9" t="s">
        <v>61</v>
      </c>
      <c r="B54" s="10" t="s">
        <v>12</v>
      </c>
      <c r="C54" s="12"/>
      <c r="D54" s="71">
        <f t="shared" si="0"/>
        <v>0</v>
      </c>
      <c r="E54" s="71"/>
      <c r="F54" s="71"/>
      <c r="G54" s="71">
        <f t="shared" si="1"/>
        <v>0</v>
      </c>
      <c r="H54" s="71">
        <v>0</v>
      </c>
      <c r="I54" s="6">
        <v>6070.1</v>
      </c>
      <c r="J54" s="6">
        <v>1.07</v>
      </c>
      <c r="K54" s="59">
        <v>0</v>
      </c>
    </row>
    <row r="55" spans="1:11" s="7" customFormat="1" ht="30" hidden="1">
      <c r="A55" s="9" t="s">
        <v>62</v>
      </c>
      <c r="B55" s="10" t="s">
        <v>12</v>
      </c>
      <c r="C55" s="12"/>
      <c r="D55" s="71">
        <f t="shared" si="0"/>
        <v>0</v>
      </c>
      <c r="E55" s="71"/>
      <c r="F55" s="71"/>
      <c r="G55" s="71">
        <f t="shared" si="1"/>
        <v>0</v>
      </c>
      <c r="H55" s="71">
        <v>0</v>
      </c>
      <c r="I55" s="6">
        <v>6070.1</v>
      </c>
      <c r="J55" s="6">
        <v>1.07</v>
      </c>
      <c r="K55" s="59">
        <v>0</v>
      </c>
    </row>
    <row r="56" spans="1:11" s="7" customFormat="1" ht="30">
      <c r="A56" s="9" t="s">
        <v>23</v>
      </c>
      <c r="B56" s="10"/>
      <c r="C56" s="12">
        <f>F56*12</f>
        <v>0</v>
      </c>
      <c r="D56" s="71">
        <f t="shared" si="0"/>
        <v>12383.21</v>
      </c>
      <c r="E56" s="71">
        <f>H56*12</f>
        <v>2.04</v>
      </c>
      <c r="F56" s="71"/>
      <c r="G56" s="71">
        <f t="shared" si="1"/>
        <v>2.04</v>
      </c>
      <c r="H56" s="74">
        <v>0.17</v>
      </c>
      <c r="I56" s="6">
        <v>6070.2</v>
      </c>
      <c r="J56" s="6">
        <v>1.07</v>
      </c>
      <c r="K56" s="59">
        <v>0.14</v>
      </c>
    </row>
    <row r="57" spans="1:11" s="6" customFormat="1" ht="21" customHeight="1">
      <c r="A57" s="9" t="s">
        <v>25</v>
      </c>
      <c r="B57" s="10" t="s">
        <v>26</v>
      </c>
      <c r="C57" s="12">
        <f>F57*12</f>
        <v>0</v>
      </c>
      <c r="D57" s="71">
        <f t="shared" si="0"/>
        <v>4649.76</v>
      </c>
      <c r="E57" s="71">
        <f>H57*12</f>
        <v>0.72</v>
      </c>
      <c r="F57" s="71"/>
      <c r="G57" s="71">
        <f t="shared" si="1"/>
        <v>0.72</v>
      </c>
      <c r="H57" s="74">
        <v>0.06</v>
      </c>
      <c r="I57" s="6">
        <v>6458</v>
      </c>
      <c r="J57" s="6">
        <v>1.07</v>
      </c>
      <c r="K57" s="59">
        <v>0.03</v>
      </c>
    </row>
    <row r="58" spans="1:11" s="6" customFormat="1" ht="18.75" customHeight="1">
      <c r="A58" s="9" t="s">
        <v>27</v>
      </c>
      <c r="B58" s="10" t="s">
        <v>28</v>
      </c>
      <c r="C58" s="12">
        <f>F58*12</f>
        <v>0</v>
      </c>
      <c r="D58" s="71">
        <f>G58*I58</f>
        <v>3099.84</v>
      </c>
      <c r="E58" s="71">
        <f>H58*12</f>
        <v>0.48</v>
      </c>
      <c r="F58" s="71"/>
      <c r="G58" s="71">
        <f>12*H58</f>
        <v>0.48</v>
      </c>
      <c r="H58" s="74">
        <v>0.04</v>
      </c>
      <c r="I58" s="6">
        <v>6458</v>
      </c>
      <c r="J58" s="6">
        <v>1.07</v>
      </c>
      <c r="K58" s="59">
        <v>0.02</v>
      </c>
    </row>
    <row r="59" spans="1:11" s="72" customFormat="1" ht="30">
      <c r="A59" s="69" t="s">
        <v>24</v>
      </c>
      <c r="B59" s="70" t="s">
        <v>125</v>
      </c>
      <c r="C59" s="71">
        <f>F59*12</f>
        <v>0</v>
      </c>
      <c r="D59" s="71">
        <f>G59*I59</f>
        <v>3642.12</v>
      </c>
      <c r="E59" s="71">
        <f>H59*12</f>
        <v>0.6</v>
      </c>
      <c r="F59" s="71"/>
      <c r="G59" s="71">
        <f>12*H59</f>
        <v>0.6</v>
      </c>
      <c r="H59" s="74">
        <v>0.05</v>
      </c>
      <c r="I59" s="67">
        <v>6070.2</v>
      </c>
      <c r="J59" s="67">
        <v>1.07</v>
      </c>
      <c r="K59" s="68">
        <v>0.03</v>
      </c>
    </row>
    <row r="60" spans="1:11" s="11" customFormat="1" ht="15">
      <c r="A60" s="9" t="s">
        <v>42</v>
      </c>
      <c r="B60" s="10"/>
      <c r="C60" s="12"/>
      <c r="D60" s="71">
        <f>D62+D63+D64+D65+D66+D67+D68+D69+D70+D71+D72+D73+D76+D77+D78+D79</f>
        <v>96596.29</v>
      </c>
      <c r="E60" s="71"/>
      <c r="F60" s="71"/>
      <c r="G60" s="71"/>
      <c r="H60" s="71">
        <f>SUM(H61:H75)</f>
        <v>0</v>
      </c>
      <c r="I60" s="6">
        <v>6070.2</v>
      </c>
      <c r="J60" s="6">
        <v>1.07</v>
      </c>
      <c r="K60" s="59">
        <v>0.56</v>
      </c>
    </row>
    <row r="61" spans="1:11" s="7" customFormat="1" ht="15" hidden="1">
      <c r="A61" s="13" t="s">
        <v>71</v>
      </c>
      <c r="B61" s="8" t="s">
        <v>17</v>
      </c>
      <c r="C61" s="14"/>
      <c r="D61" s="80"/>
      <c r="E61" s="80"/>
      <c r="F61" s="80"/>
      <c r="G61" s="80"/>
      <c r="H61" s="80">
        <v>0</v>
      </c>
      <c r="I61" s="6">
        <v>6070.2</v>
      </c>
      <c r="J61" s="6">
        <v>1.07</v>
      </c>
      <c r="K61" s="59">
        <v>0</v>
      </c>
    </row>
    <row r="62" spans="1:11" s="7" customFormat="1" ht="29.25" customHeight="1">
      <c r="A62" s="13" t="s">
        <v>166</v>
      </c>
      <c r="B62" s="8" t="s">
        <v>17</v>
      </c>
      <c r="C62" s="14"/>
      <c r="D62" s="113">
        <v>731.44</v>
      </c>
      <c r="E62" s="80"/>
      <c r="F62" s="80"/>
      <c r="G62" s="80"/>
      <c r="H62" s="80"/>
      <c r="I62" s="6">
        <v>6070.2</v>
      </c>
      <c r="J62" s="6">
        <v>1.07</v>
      </c>
      <c r="K62" s="59">
        <v>0.01</v>
      </c>
    </row>
    <row r="63" spans="1:11" s="7" customFormat="1" ht="15">
      <c r="A63" s="13" t="s">
        <v>18</v>
      </c>
      <c r="B63" s="8" t="s">
        <v>22</v>
      </c>
      <c r="C63" s="14">
        <f>F63*12</f>
        <v>0</v>
      </c>
      <c r="D63" s="113">
        <v>918.96</v>
      </c>
      <c r="E63" s="80">
        <f>H63*12</f>
        <v>0</v>
      </c>
      <c r="F63" s="80"/>
      <c r="G63" s="80"/>
      <c r="H63" s="80"/>
      <c r="I63" s="6">
        <v>6458</v>
      </c>
      <c r="J63" s="6">
        <v>1.07</v>
      </c>
      <c r="K63" s="59">
        <v>0.01</v>
      </c>
    </row>
    <row r="64" spans="1:11" s="7" customFormat="1" ht="15">
      <c r="A64" s="13" t="s">
        <v>142</v>
      </c>
      <c r="B64" s="77" t="s">
        <v>17</v>
      </c>
      <c r="C64" s="14"/>
      <c r="D64" s="113">
        <v>1637.48</v>
      </c>
      <c r="E64" s="80"/>
      <c r="F64" s="80"/>
      <c r="G64" s="80"/>
      <c r="H64" s="80"/>
      <c r="I64" s="6">
        <v>6070.2</v>
      </c>
      <c r="J64" s="6"/>
      <c r="K64" s="59"/>
    </row>
    <row r="65" spans="1:11" s="7" customFormat="1" ht="15">
      <c r="A65" s="13" t="s">
        <v>181</v>
      </c>
      <c r="B65" s="8" t="s">
        <v>17</v>
      </c>
      <c r="C65" s="14">
        <f>F65*12</f>
        <v>0</v>
      </c>
      <c r="D65" s="113">
        <v>2087.19</v>
      </c>
      <c r="E65" s="80">
        <f>H65*12</f>
        <v>0</v>
      </c>
      <c r="F65" s="80"/>
      <c r="G65" s="80"/>
      <c r="H65" s="80"/>
      <c r="I65" s="6">
        <v>6458</v>
      </c>
      <c r="J65" s="6">
        <v>1.07</v>
      </c>
      <c r="K65" s="59">
        <v>0.24</v>
      </c>
    </row>
    <row r="66" spans="1:11" s="7" customFormat="1" ht="15">
      <c r="A66" s="110" t="s">
        <v>176</v>
      </c>
      <c r="B66" s="85" t="s">
        <v>76</v>
      </c>
      <c r="C66" s="82"/>
      <c r="D66" s="128">
        <v>29898.66</v>
      </c>
      <c r="E66" s="80"/>
      <c r="F66" s="80"/>
      <c r="G66" s="80"/>
      <c r="H66" s="80"/>
      <c r="I66" s="6">
        <v>6070.2</v>
      </c>
      <c r="J66" s="6"/>
      <c r="K66" s="59"/>
    </row>
    <row r="67" spans="1:11" s="7" customFormat="1" ht="15">
      <c r="A67" s="13" t="s">
        <v>69</v>
      </c>
      <c r="B67" s="8" t="s">
        <v>17</v>
      </c>
      <c r="C67" s="14">
        <f>F67*12</f>
        <v>0</v>
      </c>
      <c r="D67" s="113">
        <v>1751.22</v>
      </c>
      <c r="E67" s="80">
        <f>H67*12</f>
        <v>0</v>
      </c>
      <c r="F67" s="80"/>
      <c r="G67" s="80"/>
      <c r="H67" s="80"/>
      <c r="I67" s="6">
        <v>6070.2</v>
      </c>
      <c r="J67" s="6">
        <v>1.07</v>
      </c>
      <c r="K67" s="59">
        <v>0.02</v>
      </c>
    </row>
    <row r="68" spans="1:11" s="7" customFormat="1" ht="15">
      <c r="A68" s="13" t="s">
        <v>19</v>
      </c>
      <c r="B68" s="8" t="s">
        <v>17</v>
      </c>
      <c r="C68" s="14">
        <f>F68*12</f>
        <v>0</v>
      </c>
      <c r="D68" s="113">
        <v>5855.59</v>
      </c>
      <c r="E68" s="80">
        <f>H68*12</f>
        <v>0</v>
      </c>
      <c r="F68" s="80"/>
      <c r="G68" s="80"/>
      <c r="H68" s="80"/>
      <c r="I68" s="6">
        <v>6070.2</v>
      </c>
      <c r="J68" s="6">
        <v>1.07</v>
      </c>
      <c r="K68" s="59">
        <v>0.06</v>
      </c>
    </row>
    <row r="69" spans="1:11" s="7" customFormat="1" ht="15">
      <c r="A69" s="13" t="s">
        <v>20</v>
      </c>
      <c r="B69" s="8" t="s">
        <v>17</v>
      </c>
      <c r="C69" s="14">
        <f>F69*12</f>
        <v>0</v>
      </c>
      <c r="D69" s="113">
        <v>918.95</v>
      </c>
      <c r="E69" s="80">
        <f>H69*12</f>
        <v>0</v>
      </c>
      <c r="F69" s="80"/>
      <c r="G69" s="80"/>
      <c r="H69" s="80"/>
      <c r="I69" s="6">
        <v>6070.2</v>
      </c>
      <c r="J69" s="6">
        <v>1.07</v>
      </c>
      <c r="K69" s="59">
        <v>0.01</v>
      </c>
    </row>
    <row r="70" spans="1:11" s="7" customFormat="1" ht="15">
      <c r="A70" s="13" t="s">
        <v>65</v>
      </c>
      <c r="B70" s="8" t="s">
        <v>17</v>
      </c>
      <c r="C70" s="14"/>
      <c r="D70" s="113">
        <v>875.58</v>
      </c>
      <c r="E70" s="80"/>
      <c r="F70" s="80"/>
      <c r="G70" s="80"/>
      <c r="H70" s="80"/>
      <c r="I70" s="6">
        <v>6458</v>
      </c>
      <c r="J70" s="6">
        <v>1.07</v>
      </c>
      <c r="K70" s="59">
        <v>0.01</v>
      </c>
    </row>
    <row r="71" spans="1:11" s="7" customFormat="1" ht="15">
      <c r="A71" s="13" t="s">
        <v>66</v>
      </c>
      <c r="B71" s="8" t="s">
        <v>22</v>
      </c>
      <c r="C71" s="14"/>
      <c r="D71" s="113">
        <v>0</v>
      </c>
      <c r="E71" s="80"/>
      <c r="F71" s="80"/>
      <c r="G71" s="80"/>
      <c r="H71" s="80"/>
      <c r="I71" s="6">
        <v>6070.2</v>
      </c>
      <c r="J71" s="6">
        <v>1.07</v>
      </c>
      <c r="K71" s="59">
        <v>0.04</v>
      </c>
    </row>
    <row r="72" spans="1:11" s="7" customFormat="1" ht="25.5">
      <c r="A72" s="13" t="s">
        <v>21</v>
      </c>
      <c r="B72" s="8" t="s">
        <v>17</v>
      </c>
      <c r="C72" s="14">
        <f>F72*12</f>
        <v>0</v>
      </c>
      <c r="D72" s="113">
        <v>5370.49</v>
      </c>
      <c r="E72" s="80">
        <f>H72*12</f>
        <v>0</v>
      </c>
      <c r="F72" s="80"/>
      <c r="G72" s="80"/>
      <c r="H72" s="80"/>
      <c r="I72" s="6">
        <v>6458</v>
      </c>
      <c r="J72" s="6">
        <v>1.07</v>
      </c>
      <c r="K72" s="59">
        <v>0.05</v>
      </c>
    </row>
    <row r="73" spans="1:11" s="7" customFormat="1" ht="15">
      <c r="A73" s="13" t="s">
        <v>133</v>
      </c>
      <c r="B73" s="8" t="s">
        <v>17</v>
      </c>
      <c r="C73" s="14"/>
      <c r="D73" s="113">
        <v>6463.18</v>
      </c>
      <c r="E73" s="80"/>
      <c r="F73" s="80"/>
      <c r="G73" s="80"/>
      <c r="H73" s="80"/>
      <c r="I73" s="6">
        <v>6070.2</v>
      </c>
      <c r="J73" s="6">
        <v>1.07</v>
      </c>
      <c r="K73" s="59">
        <v>0.01</v>
      </c>
    </row>
    <row r="74" spans="1:11" s="7" customFormat="1" ht="15" hidden="1">
      <c r="A74" s="13" t="s">
        <v>72</v>
      </c>
      <c r="B74" s="8" t="s">
        <v>17</v>
      </c>
      <c r="C74" s="14"/>
      <c r="D74" s="80"/>
      <c r="E74" s="80"/>
      <c r="F74" s="80"/>
      <c r="G74" s="80"/>
      <c r="H74" s="80"/>
      <c r="I74" s="6">
        <v>6070.1</v>
      </c>
      <c r="J74" s="6">
        <v>1.07</v>
      </c>
      <c r="K74" s="59">
        <v>0</v>
      </c>
    </row>
    <row r="75" spans="1:11" s="7" customFormat="1" ht="15" hidden="1">
      <c r="A75" s="34"/>
      <c r="B75" s="8"/>
      <c r="C75" s="14"/>
      <c r="D75" s="80"/>
      <c r="E75" s="80"/>
      <c r="F75" s="80"/>
      <c r="G75" s="80"/>
      <c r="H75" s="80"/>
      <c r="I75" s="6"/>
      <c r="J75" s="6"/>
      <c r="K75" s="59"/>
    </row>
    <row r="76" spans="1:11" s="7" customFormat="1" ht="29.25" customHeight="1">
      <c r="A76" s="107" t="s">
        <v>153</v>
      </c>
      <c r="B76" s="87" t="s">
        <v>12</v>
      </c>
      <c r="C76" s="80"/>
      <c r="D76" s="113">
        <v>0</v>
      </c>
      <c r="E76" s="80"/>
      <c r="F76" s="80"/>
      <c r="G76" s="80"/>
      <c r="H76" s="80"/>
      <c r="I76" s="6"/>
      <c r="J76" s="6"/>
      <c r="K76" s="59"/>
    </row>
    <row r="77" spans="1:11" s="7" customFormat="1" ht="25.5">
      <c r="A77" s="107" t="s">
        <v>175</v>
      </c>
      <c r="B77" s="85" t="s">
        <v>12</v>
      </c>
      <c r="C77" s="82"/>
      <c r="D77" s="128">
        <v>15623.21</v>
      </c>
      <c r="E77" s="80"/>
      <c r="F77" s="80"/>
      <c r="G77" s="80"/>
      <c r="H77" s="80"/>
      <c r="I77" s="6"/>
      <c r="J77" s="6"/>
      <c r="K77" s="59"/>
    </row>
    <row r="78" spans="1:11" s="7" customFormat="1" ht="25.5">
      <c r="A78" s="110" t="s">
        <v>161</v>
      </c>
      <c r="B78" s="85" t="s">
        <v>12</v>
      </c>
      <c r="C78" s="82"/>
      <c r="D78" s="128">
        <v>1255.55</v>
      </c>
      <c r="E78" s="80"/>
      <c r="F78" s="80"/>
      <c r="G78" s="80"/>
      <c r="H78" s="80"/>
      <c r="I78" s="6"/>
      <c r="J78" s="6"/>
      <c r="K78" s="59"/>
    </row>
    <row r="79" spans="1:11" s="7" customFormat="1" ht="25.5">
      <c r="A79" s="111" t="s">
        <v>159</v>
      </c>
      <c r="B79" s="87" t="s">
        <v>12</v>
      </c>
      <c r="C79" s="80"/>
      <c r="D79" s="129">
        <v>23208.79</v>
      </c>
      <c r="E79" s="80"/>
      <c r="F79" s="80"/>
      <c r="G79" s="80"/>
      <c r="H79" s="80"/>
      <c r="I79" s="6"/>
      <c r="J79" s="6"/>
      <c r="K79" s="59"/>
    </row>
    <row r="80" spans="1:11" s="11" customFormat="1" ht="30">
      <c r="A80" s="9" t="s">
        <v>49</v>
      </c>
      <c r="B80" s="10"/>
      <c r="C80" s="12"/>
      <c r="D80" s="71">
        <f>D81+D82+D83+D84+D89+D90+D91</f>
        <v>27122.01</v>
      </c>
      <c r="E80" s="71"/>
      <c r="F80" s="71"/>
      <c r="G80" s="71">
        <f>SUM(G81:G91)</f>
        <v>0</v>
      </c>
      <c r="H80" s="71">
        <f>SUM(H81:H91)</f>
        <v>0</v>
      </c>
      <c r="I80" s="6">
        <v>6070.2</v>
      </c>
      <c r="J80" s="6">
        <v>1.07</v>
      </c>
      <c r="K80" s="59">
        <v>0.49</v>
      </c>
    </row>
    <row r="81" spans="1:11" s="7" customFormat="1" ht="15">
      <c r="A81" s="13" t="s">
        <v>43</v>
      </c>
      <c r="B81" s="8" t="s">
        <v>70</v>
      </c>
      <c r="C81" s="14"/>
      <c r="D81" s="113">
        <v>2626.83</v>
      </c>
      <c r="E81" s="80"/>
      <c r="F81" s="80"/>
      <c r="G81" s="80"/>
      <c r="H81" s="80"/>
      <c r="I81" s="6">
        <v>6070.2</v>
      </c>
      <c r="J81" s="6">
        <v>1.07</v>
      </c>
      <c r="K81" s="59">
        <v>0.03</v>
      </c>
    </row>
    <row r="82" spans="1:11" s="7" customFormat="1" ht="25.5">
      <c r="A82" s="13" t="s">
        <v>44</v>
      </c>
      <c r="B82" s="8" t="s">
        <v>53</v>
      </c>
      <c r="C82" s="14"/>
      <c r="D82" s="113">
        <v>1751.23</v>
      </c>
      <c r="E82" s="80"/>
      <c r="F82" s="80"/>
      <c r="G82" s="80"/>
      <c r="H82" s="80"/>
      <c r="I82" s="6">
        <v>6070.2</v>
      </c>
      <c r="J82" s="6">
        <v>1.07</v>
      </c>
      <c r="K82" s="59">
        <v>0.02</v>
      </c>
    </row>
    <row r="83" spans="1:11" s="7" customFormat="1" ht="20.25" customHeight="1">
      <c r="A83" s="13" t="s">
        <v>77</v>
      </c>
      <c r="B83" s="8" t="s">
        <v>76</v>
      </c>
      <c r="C83" s="14"/>
      <c r="D83" s="113">
        <v>1837.85</v>
      </c>
      <c r="E83" s="80"/>
      <c r="F83" s="80"/>
      <c r="G83" s="80"/>
      <c r="H83" s="80"/>
      <c r="I83" s="6">
        <v>6070.2</v>
      </c>
      <c r="J83" s="6">
        <v>1.07</v>
      </c>
      <c r="K83" s="59">
        <v>0.02</v>
      </c>
    </row>
    <row r="84" spans="1:11" s="7" customFormat="1" ht="25.5">
      <c r="A84" s="13" t="s">
        <v>73</v>
      </c>
      <c r="B84" s="8" t="s">
        <v>74</v>
      </c>
      <c r="C84" s="14"/>
      <c r="D84" s="113">
        <v>1751.2</v>
      </c>
      <c r="E84" s="80"/>
      <c r="F84" s="80"/>
      <c r="G84" s="80"/>
      <c r="H84" s="80"/>
      <c r="I84" s="6">
        <v>6070.2</v>
      </c>
      <c r="J84" s="6">
        <v>1.07</v>
      </c>
      <c r="K84" s="59">
        <v>0.02</v>
      </c>
    </row>
    <row r="85" spans="1:11" s="7" customFormat="1" ht="15" hidden="1">
      <c r="A85" s="13" t="s">
        <v>45</v>
      </c>
      <c r="B85" s="8" t="s">
        <v>75</v>
      </c>
      <c r="C85" s="14"/>
      <c r="D85" s="80">
        <f>G85*I85</f>
        <v>0</v>
      </c>
      <c r="E85" s="80"/>
      <c r="F85" s="80"/>
      <c r="G85" s="80"/>
      <c r="H85" s="80"/>
      <c r="I85" s="6">
        <v>6070.2</v>
      </c>
      <c r="J85" s="6">
        <v>1.07</v>
      </c>
      <c r="K85" s="59">
        <v>0</v>
      </c>
    </row>
    <row r="86" spans="1:11" s="7" customFormat="1" ht="15" hidden="1">
      <c r="A86" s="13" t="s">
        <v>56</v>
      </c>
      <c r="B86" s="8" t="s">
        <v>76</v>
      </c>
      <c r="C86" s="14"/>
      <c r="D86" s="80"/>
      <c r="E86" s="80"/>
      <c r="F86" s="80"/>
      <c r="G86" s="80"/>
      <c r="H86" s="80"/>
      <c r="I86" s="6">
        <v>6070.2</v>
      </c>
      <c r="J86" s="6">
        <v>1.07</v>
      </c>
      <c r="K86" s="59">
        <v>0</v>
      </c>
    </row>
    <row r="87" spans="1:11" s="7" customFormat="1" ht="15" hidden="1">
      <c r="A87" s="13" t="s">
        <v>57</v>
      </c>
      <c r="B87" s="8" t="s">
        <v>17</v>
      </c>
      <c r="C87" s="14"/>
      <c r="D87" s="80"/>
      <c r="E87" s="80"/>
      <c r="F87" s="80"/>
      <c r="G87" s="80"/>
      <c r="H87" s="80"/>
      <c r="I87" s="6">
        <v>6070.2</v>
      </c>
      <c r="J87" s="6">
        <v>1.07</v>
      </c>
      <c r="K87" s="59">
        <v>0</v>
      </c>
    </row>
    <row r="88" spans="1:11" s="7" customFormat="1" ht="25.5" hidden="1">
      <c r="A88" s="13" t="s">
        <v>54</v>
      </c>
      <c r="B88" s="8" t="s">
        <v>17</v>
      </c>
      <c r="C88" s="14"/>
      <c r="D88" s="80"/>
      <c r="E88" s="80"/>
      <c r="F88" s="80"/>
      <c r="G88" s="80"/>
      <c r="H88" s="80"/>
      <c r="I88" s="6">
        <v>6070.2</v>
      </c>
      <c r="J88" s="6">
        <v>1.07</v>
      </c>
      <c r="K88" s="59">
        <v>0</v>
      </c>
    </row>
    <row r="89" spans="1:11" s="7" customFormat="1" ht="25.5">
      <c r="A89" s="13" t="s">
        <v>134</v>
      </c>
      <c r="B89" s="77" t="s">
        <v>12</v>
      </c>
      <c r="C89" s="14"/>
      <c r="D89" s="113">
        <v>12204</v>
      </c>
      <c r="E89" s="80"/>
      <c r="F89" s="80"/>
      <c r="G89" s="80"/>
      <c r="H89" s="80"/>
      <c r="I89" s="6">
        <v>6070.2</v>
      </c>
      <c r="J89" s="6">
        <v>1.07</v>
      </c>
      <c r="K89" s="59">
        <v>0.13</v>
      </c>
    </row>
    <row r="90" spans="1:11" s="7" customFormat="1" ht="21" customHeight="1">
      <c r="A90" s="34" t="s">
        <v>67</v>
      </c>
      <c r="B90" s="8" t="s">
        <v>9</v>
      </c>
      <c r="C90" s="14"/>
      <c r="D90" s="113">
        <v>6228.48</v>
      </c>
      <c r="E90" s="80"/>
      <c r="F90" s="80"/>
      <c r="G90" s="80"/>
      <c r="H90" s="80"/>
      <c r="I90" s="6">
        <v>6070.2</v>
      </c>
      <c r="J90" s="6">
        <v>1.07</v>
      </c>
      <c r="K90" s="59">
        <v>0.06</v>
      </c>
    </row>
    <row r="91" spans="1:11" s="7" customFormat="1" ht="30" customHeight="1">
      <c r="A91" s="110" t="s">
        <v>178</v>
      </c>
      <c r="B91" s="85" t="s">
        <v>12</v>
      </c>
      <c r="C91" s="82"/>
      <c r="D91" s="128">
        <v>722.42</v>
      </c>
      <c r="E91" s="80"/>
      <c r="F91" s="80"/>
      <c r="G91" s="80"/>
      <c r="H91" s="80"/>
      <c r="I91" s="6">
        <v>6070.2</v>
      </c>
      <c r="J91" s="6">
        <v>1.07</v>
      </c>
      <c r="K91" s="59">
        <v>0.18</v>
      </c>
    </row>
    <row r="92" spans="1:11" s="7" customFormat="1" ht="30">
      <c r="A92" s="9" t="s">
        <v>50</v>
      </c>
      <c r="B92" s="86"/>
      <c r="C92" s="14"/>
      <c r="D92" s="71">
        <v>0</v>
      </c>
      <c r="E92" s="80"/>
      <c r="F92" s="80"/>
      <c r="G92" s="71">
        <v>0</v>
      </c>
      <c r="H92" s="71">
        <v>0</v>
      </c>
      <c r="I92" s="6">
        <v>6070.2</v>
      </c>
      <c r="J92" s="6">
        <v>1.07</v>
      </c>
      <c r="K92" s="59">
        <v>0.05</v>
      </c>
    </row>
    <row r="93" spans="1:11" s="7" customFormat="1" ht="17.25" customHeight="1" hidden="1">
      <c r="A93" s="13" t="s">
        <v>68</v>
      </c>
      <c r="B93" s="86" t="s">
        <v>9</v>
      </c>
      <c r="C93" s="14"/>
      <c r="D93" s="80">
        <f>G93*I93</f>
        <v>0</v>
      </c>
      <c r="E93" s="80"/>
      <c r="F93" s="80"/>
      <c r="G93" s="80">
        <f>H93*12</f>
        <v>0</v>
      </c>
      <c r="H93" s="80">
        <v>0</v>
      </c>
      <c r="I93" s="6">
        <v>6070.2</v>
      </c>
      <c r="J93" s="6">
        <v>1.07</v>
      </c>
      <c r="K93" s="59">
        <v>0</v>
      </c>
    </row>
    <row r="94" spans="1:11" s="7" customFormat="1" ht="15">
      <c r="A94" s="9" t="s">
        <v>51</v>
      </c>
      <c r="B94" s="86"/>
      <c r="C94" s="14"/>
      <c r="D94" s="71">
        <f>D96+D97+D98+D102+D103</f>
        <v>52410.45</v>
      </c>
      <c r="E94" s="80"/>
      <c r="F94" s="80"/>
      <c r="G94" s="71">
        <f>SUM(G95:G102)</f>
        <v>0</v>
      </c>
      <c r="H94" s="71">
        <f>SUM(H95:H102)</f>
        <v>0</v>
      </c>
      <c r="I94" s="6">
        <v>6070.2</v>
      </c>
      <c r="J94" s="6">
        <v>1.07</v>
      </c>
      <c r="K94" s="59">
        <v>0.22</v>
      </c>
    </row>
    <row r="95" spans="1:11" s="7" customFormat="1" ht="15" hidden="1">
      <c r="A95" s="13" t="s">
        <v>46</v>
      </c>
      <c r="B95" s="8" t="s">
        <v>9</v>
      </c>
      <c r="C95" s="14"/>
      <c r="D95" s="80">
        <f aca="true" t="shared" si="2" ref="D95:D101">G95*I95</f>
        <v>0</v>
      </c>
      <c r="E95" s="80"/>
      <c r="F95" s="80"/>
      <c r="G95" s="80">
        <f>H95*12</f>
        <v>0</v>
      </c>
      <c r="H95" s="80"/>
      <c r="I95" s="6">
        <v>6070.2</v>
      </c>
      <c r="J95" s="6">
        <v>1.07</v>
      </c>
      <c r="K95" s="59">
        <v>0.01</v>
      </c>
    </row>
    <row r="96" spans="1:11" s="7" customFormat="1" ht="15">
      <c r="A96" s="13" t="s">
        <v>46</v>
      </c>
      <c r="B96" s="77" t="s">
        <v>9</v>
      </c>
      <c r="C96" s="14"/>
      <c r="D96" s="80">
        <v>0</v>
      </c>
      <c r="E96" s="80"/>
      <c r="F96" s="80"/>
      <c r="G96" s="80"/>
      <c r="H96" s="80"/>
      <c r="I96" s="6">
        <v>6070.2</v>
      </c>
      <c r="J96" s="6"/>
      <c r="K96" s="59"/>
    </row>
    <row r="97" spans="1:11" s="7" customFormat="1" ht="15">
      <c r="A97" s="13" t="s">
        <v>84</v>
      </c>
      <c r="B97" s="8" t="s">
        <v>17</v>
      </c>
      <c r="C97" s="14"/>
      <c r="D97" s="113">
        <v>13830.58</v>
      </c>
      <c r="E97" s="80"/>
      <c r="F97" s="80"/>
      <c r="G97" s="80"/>
      <c r="H97" s="80"/>
      <c r="I97" s="6">
        <v>6070.2</v>
      </c>
      <c r="J97" s="6">
        <v>1.07</v>
      </c>
      <c r="K97" s="59">
        <v>0.15</v>
      </c>
    </row>
    <row r="98" spans="1:11" s="7" customFormat="1" ht="15">
      <c r="A98" s="13" t="s">
        <v>47</v>
      </c>
      <c r="B98" s="8" t="s">
        <v>17</v>
      </c>
      <c r="C98" s="14"/>
      <c r="D98" s="113">
        <v>915.28</v>
      </c>
      <c r="E98" s="80"/>
      <c r="F98" s="80"/>
      <c r="G98" s="80"/>
      <c r="H98" s="80"/>
      <c r="I98" s="6">
        <v>6458</v>
      </c>
      <c r="J98" s="6">
        <v>1.07</v>
      </c>
      <c r="K98" s="59">
        <v>0.01</v>
      </c>
    </row>
    <row r="99" spans="1:11" s="7" customFormat="1" ht="27.75" customHeight="1" hidden="1">
      <c r="A99" s="34" t="s">
        <v>55</v>
      </c>
      <c r="B99" s="8" t="s">
        <v>12</v>
      </c>
      <c r="C99" s="14"/>
      <c r="D99" s="80">
        <f t="shared" si="2"/>
        <v>0</v>
      </c>
      <c r="E99" s="80"/>
      <c r="F99" s="80"/>
      <c r="G99" s="80"/>
      <c r="H99" s="80"/>
      <c r="I99" s="6">
        <v>6070.1</v>
      </c>
      <c r="J99" s="6">
        <v>1.07</v>
      </c>
      <c r="K99" s="59">
        <v>0</v>
      </c>
    </row>
    <row r="100" spans="1:11" s="7" customFormat="1" ht="25.5" hidden="1">
      <c r="A100" s="34" t="s">
        <v>78</v>
      </c>
      <c r="B100" s="8" t="s">
        <v>12</v>
      </c>
      <c r="C100" s="14"/>
      <c r="D100" s="80">
        <f t="shared" si="2"/>
        <v>0</v>
      </c>
      <c r="E100" s="80"/>
      <c r="F100" s="80"/>
      <c r="G100" s="80"/>
      <c r="H100" s="80"/>
      <c r="I100" s="6">
        <v>6070.2</v>
      </c>
      <c r="J100" s="6">
        <v>1.07</v>
      </c>
      <c r="K100" s="59">
        <v>0</v>
      </c>
    </row>
    <row r="101" spans="1:11" s="7" customFormat="1" ht="25.5" hidden="1">
      <c r="A101" s="34" t="s">
        <v>82</v>
      </c>
      <c r="B101" s="8" t="s">
        <v>12</v>
      </c>
      <c r="C101" s="14"/>
      <c r="D101" s="80">
        <f t="shared" si="2"/>
        <v>0</v>
      </c>
      <c r="E101" s="80"/>
      <c r="F101" s="80"/>
      <c r="G101" s="80"/>
      <c r="H101" s="80"/>
      <c r="I101" s="6">
        <v>6070.2</v>
      </c>
      <c r="J101" s="6">
        <v>1.07</v>
      </c>
      <c r="K101" s="59">
        <v>0</v>
      </c>
    </row>
    <row r="102" spans="1:11" s="7" customFormat="1" ht="25.5">
      <c r="A102" s="34" t="s">
        <v>81</v>
      </c>
      <c r="B102" s="8" t="s">
        <v>12</v>
      </c>
      <c r="C102" s="14"/>
      <c r="D102" s="113">
        <v>4607.25</v>
      </c>
      <c r="E102" s="80"/>
      <c r="F102" s="80"/>
      <c r="G102" s="80"/>
      <c r="H102" s="80"/>
      <c r="I102" s="6">
        <v>6070.2</v>
      </c>
      <c r="J102" s="6">
        <v>1.07</v>
      </c>
      <c r="K102" s="59">
        <v>0.05</v>
      </c>
    </row>
    <row r="103" spans="1:11" s="7" customFormat="1" ht="15">
      <c r="A103" s="34" t="s">
        <v>170</v>
      </c>
      <c r="B103" s="77" t="s">
        <v>144</v>
      </c>
      <c r="C103" s="14"/>
      <c r="D103" s="113">
        <v>33057.34</v>
      </c>
      <c r="E103" s="80"/>
      <c r="F103" s="80"/>
      <c r="G103" s="80"/>
      <c r="H103" s="80"/>
      <c r="I103" s="6">
        <v>6070.2</v>
      </c>
      <c r="J103" s="6"/>
      <c r="K103" s="59"/>
    </row>
    <row r="104" spans="1:11" s="7" customFormat="1" ht="15">
      <c r="A104" s="9" t="s">
        <v>52</v>
      </c>
      <c r="B104" s="8"/>
      <c r="C104" s="14"/>
      <c r="D104" s="71">
        <f>D105</f>
        <v>1098.16</v>
      </c>
      <c r="E104" s="80"/>
      <c r="F104" s="80"/>
      <c r="G104" s="71">
        <v>0</v>
      </c>
      <c r="H104" s="71">
        <v>0</v>
      </c>
      <c r="I104" s="6">
        <v>6070.2</v>
      </c>
      <c r="J104" s="6">
        <v>1.07</v>
      </c>
      <c r="K104" s="59">
        <v>0.1</v>
      </c>
    </row>
    <row r="105" spans="1:11" s="7" customFormat="1" ht="15">
      <c r="A105" s="13" t="s">
        <v>48</v>
      </c>
      <c r="B105" s="8" t="s">
        <v>17</v>
      </c>
      <c r="C105" s="14"/>
      <c r="D105" s="113">
        <v>1098.16</v>
      </c>
      <c r="E105" s="80"/>
      <c r="F105" s="80"/>
      <c r="G105" s="80"/>
      <c r="H105" s="80"/>
      <c r="I105" s="6">
        <v>6070.2</v>
      </c>
      <c r="J105" s="6">
        <v>1.07</v>
      </c>
      <c r="K105" s="59">
        <v>0.01</v>
      </c>
    </row>
    <row r="106" spans="1:11" s="6" customFormat="1" ht="15">
      <c r="A106" s="9" t="s">
        <v>64</v>
      </c>
      <c r="B106" s="10"/>
      <c r="C106" s="12"/>
      <c r="D106" s="71">
        <f>D107+D108</f>
        <v>24195.36</v>
      </c>
      <c r="E106" s="71"/>
      <c r="F106" s="71"/>
      <c r="G106" s="71">
        <f>G107+G108</f>
        <v>0</v>
      </c>
      <c r="H106" s="71">
        <f>H107+H108</f>
        <v>0</v>
      </c>
      <c r="I106" s="6">
        <v>6070.2</v>
      </c>
      <c r="J106" s="6">
        <v>1.07</v>
      </c>
      <c r="K106" s="59">
        <v>0.59</v>
      </c>
    </row>
    <row r="107" spans="1:11" s="7" customFormat="1" ht="15">
      <c r="A107" s="13" t="s">
        <v>143</v>
      </c>
      <c r="B107" s="77" t="s">
        <v>144</v>
      </c>
      <c r="C107" s="14"/>
      <c r="D107" s="113">
        <v>0</v>
      </c>
      <c r="E107" s="80"/>
      <c r="F107" s="80"/>
      <c r="G107" s="80"/>
      <c r="H107" s="80"/>
      <c r="I107" s="6">
        <v>6070.2</v>
      </c>
      <c r="J107" s="6">
        <v>1.07</v>
      </c>
      <c r="K107" s="59">
        <v>0.02</v>
      </c>
    </row>
    <row r="108" spans="1:11" s="7" customFormat="1" ht="15">
      <c r="A108" s="13" t="s">
        <v>79</v>
      </c>
      <c r="B108" s="77" t="s">
        <v>22</v>
      </c>
      <c r="C108" s="14">
        <f>F108*12</f>
        <v>0</v>
      </c>
      <c r="D108" s="113">
        <v>24195.36</v>
      </c>
      <c r="E108" s="80">
        <f>H108*12</f>
        <v>0</v>
      </c>
      <c r="F108" s="80"/>
      <c r="G108" s="80"/>
      <c r="H108" s="80"/>
      <c r="I108" s="6">
        <v>6070.2</v>
      </c>
      <c r="J108" s="6">
        <v>1.07</v>
      </c>
      <c r="K108" s="59">
        <v>0.57</v>
      </c>
    </row>
    <row r="109" spans="1:11" s="6" customFormat="1" ht="15">
      <c r="A109" s="9" t="s">
        <v>63</v>
      </c>
      <c r="B109" s="10"/>
      <c r="C109" s="12"/>
      <c r="D109" s="71">
        <f>D110+D111+D112</f>
        <v>3661.02</v>
      </c>
      <c r="E109" s="71"/>
      <c r="F109" s="71"/>
      <c r="G109" s="71">
        <f>G110+G111+G112</f>
        <v>0</v>
      </c>
      <c r="H109" s="71">
        <f>H110+H111+H112</f>
        <v>0</v>
      </c>
      <c r="I109" s="6">
        <v>6070.2</v>
      </c>
      <c r="J109" s="6">
        <v>1.07</v>
      </c>
      <c r="K109" s="59">
        <v>0.04</v>
      </c>
    </row>
    <row r="110" spans="1:11" s="7" customFormat="1" ht="15">
      <c r="A110" s="13" t="s">
        <v>145</v>
      </c>
      <c r="B110" s="8" t="s">
        <v>70</v>
      </c>
      <c r="C110" s="14"/>
      <c r="D110" s="113">
        <v>3661.02</v>
      </c>
      <c r="E110" s="80"/>
      <c r="F110" s="80"/>
      <c r="G110" s="80"/>
      <c r="H110" s="80"/>
      <c r="I110" s="6">
        <v>6070.2</v>
      </c>
      <c r="J110" s="6">
        <v>1.07</v>
      </c>
      <c r="K110" s="59">
        <v>0.04</v>
      </c>
    </row>
    <row r="111" spans="1:11" s="7" customFormat="1" ht="15">
      <c r="A111" s="13" t="s">
        <v>114</v>
      </c>
      <c r="B111" s="8" t="s">
        <v>70</v>
      </c>
      <c r="C111" s="14"/>
      <c r="D111" s="113">
        <v>0</v>
      </c>
      <c r="E111" s="80"/>
      <c r="F111" s="80"/>
      <c r="G111" s="80"/>
      <c r="H111" s="80"/>
      <c r="I111" s="6">
        <v>6070.2</v>
      </c>
      <c r="J111" s="6">
        <v>1.07</v>
      </c>
      <c r="K111" s="59">
        <v>0</v>
      </c>
    </row>
    <row r="112" spans="1:11" s="7" customFormat="1" ht="25.5" customHeight="1" hidden="1">
      <c r="A112" s="13" t="s">
        <v>80</v>
      </c>
      <c r="B112" s="8" t="s">
        <v>17</v>
      </c>
      <c r="C112" s="14"/>
      <c r="D112" s="80">
        <f>G112*I112</f>
        <v>0</v>
      </c>
      <c r="E112" s="80"/>
      <c r="F112" s="80"/>
      <c r="G112" s="80">
        <f>H112*12</f>
        <v>0</v>
      </c>
      <c r="H112" s="80">
        <v>0</v>
      </c>
      <c r="I112" s="6">
        <v>6070.2</v>
      </c>
      <c r="J112" s="6">
        <v>1.07</v>
      </c>
      <c r="K112" s="59">
        <v>0</v>
      </c>
    </row>
    <row r="113" spans="1:11" s="6" customFormat="1" ht="38.25" thickBot="1">
      <c r="A113" s="33" t="s">
        <v>168</v>
      </c>
      <c r="B113" s="10" t="s">
        <v>12</v>
      </c>
      <c r="C113" s="12">
        <f>F113*12</f>
        <v>0</v>
      </c>
      <c r="D113" s="71">
        <f>G113*I113</f>
        <v>27680.11</v>
      </c>
      <c r="E113" s="71">
        <f>H113*12</f>
        <v>4.56</v>
      </c>
      <c r="F113" s="71"/>
      <c r="G113" s="71">
        <f>H113*12</f>
        <v>4.56</v>
      </c>
      <c r="H113" s="71">
        <v>0.38</v>
      </c>
      <c r="I113" s="6">
        <v>6070.2</v>
      </c>
      <c r="J113" s="6">
        <v>1.07</v>
      </c>
      <c r="K113" s="59">
        <v>0.3</v>
      </c>
    </row>
    <row r="114" spans="1:11" s="6" customFormat="1" ht="18.75" customHeight="1" hidden="1">
      <c r="A114" s="33" t="s">
        <v>38</v>
      </c>
      <c r="B114" s="10"/>
      <c r="C114" s="12">
        <f>F114*12</f>
        <v>0</v>
      </c>
      <c r="D114" s="71"/>
      <c r="E114" s="71"/>
      <c r="F114" s="71"/>
      <c r="G114" s="71">
        <f aca="true" t="shared" si="3" ref="G114:G123">H114*12</f>
        <v>0</v>
      </c>
      <c r="H114" s="100"/>
      <c r="I114" s="6">
        <v>6070.2</v>
      </c>
      <c r="K114" s="59"/>
    </row>
    <row r="115" spans="1:11" s="7" customFormat="1" ht="15" customHeight="1" hidden="1">
      <c r="A115" s="13" t="s">
        <v>85</v>
      </c>
      <c r="B115" s="8"/>
      <c r="C115" s="14"/>
      <c r="D115" s="80"/>
      <c r="E115" s="80"/>
      <c r="F115" s="80"/>
      <c r="G115" s="71">
        <f t="shared" si="3"/>
        <v>0</v>
      </c>
      <c r="H115" s="81"/>
      <c r="I115" s="6">
        <v>6070.2</v>
      </c>
      <c r="K115" s="60"/>
    </row>
    <row r="116" spans="1:11" s="7" customFormat="1" ht="15" customHeight="1" hidden="1">
      <c r="A116" s="13" t="s">
        <v>86</v>
      </c>
      <c r="B116" s="8"/>
      <c r="C116" s="14"/>
      <c r="D116" s="80"/>
      <c r="E116" s="80"/>
      <c r="F116" s="80"/>
      <c r="G116" s="71">
        <f t="shared" si="3"/>
        <v>0</v>
      </c>
      <c r="H116" s="81"/>
      <c r="I116" s="6">
        <v>6070.2</v>
      </c>
      <c r="K116" s="60"/>
    </row>
    <row r="117" spans="1:11" s="7" customFormat="1" ht="15" customHeight="1" hidden="1">
      <c r="A117" s="13" t="s">
        <v>87</v>
      </c>
      <c r="B117" s="8"/>
      <c r="C117" s="14"/>
      <c r="D117" s="80"/>
      <c r="E117" s="80"/>
      <c r="F117" s="80"/>
      <c r="G117" s="71">
        <f t="shared" si="3"/>
        <v>0</v>
      </c>
      <c r="H117" s="81"/>
      <c r="I117" s="6">
        <v>6070.2</v>
      </c>
      <c r="K117" s="60"/>
    </row>
    <row r="118" spans="1:11" s="7" customFormat="1" ht="15" customHeight="1" hidden="1">
      <c r="A118" s="13" t="s">
        <v>88</v>
      </c>
      <c r="B118" s="8"/>
      <c r="C118" s="14"/>
      <c r="D118" s="80"/>
      <c r="E118" s="80"/>
      <c r="F118" s="80"/>
      <c r="G118" s="71">
        <f t="shared" si="3"/>
        <v>0</v>
      </c>
      <c r="H118" s="81"/>
      <c r="I118" s="6">
        <v>6070.2</v>
      </c>
      <c r="K118" s="60"/>
    </row>
    <row r="119" spans="1:11" s="7" customFormat="1" ht="15" customHeight="1" hidden="1">
      <c r="A119" s="13" t="s">
        <v>90</v>
      </c>
      <c r="B119" s="8"/>
      <c r="C119" s="14"/>
      <c r="D119" s="80"/>
      <c r="E119" s="80"/>
      <c r="F119" s="80"/>
      <c r="G119" s="71">
        <f t="shared" si="3"/>
        <v>0</v>
      </c>
      <c r="H119" s="81"/>
      <c r="I119" s="6">
        <v>6070.2</v>
      </c>
      <c r="K119" s="60"/>
    </row>
    <row r="120" spans="1:11" s="7" customFormat="1" ht="15" customHeight="1" hidden="1">
      <c r="A120" s="13" t="s">
        <v>89</v>
      </c>
      <c r="B120" s="8"/>
      <c r="C120" s="14"/>
      <c r="D120" s="80"/>
      <c r="E120" s="80"/>
      <c r="F120" s="80"/>
      <c r="G120" s="71">
        <f t="shared" si="3"/>
        <v>0</v>
      </c>
      <c r="H120" s="81"/>
      <c r="I120" s="6">
        <v>6070.2</v>
      </c>
      <c r="K120" s="60"/>
    </row>
    <row r="121" spans="1:11" s="7" customFormat="1" ht="15" customHeight="1" hidden="1">
      <c r="A121" s="13" t="s">
        <v>91</v>
      </c>
      <c r="B121" s="8"/>
      <c r="C121" s="14"/>
      <c r="D121" s="80"/>
      <c r="E121" s="80"/>
      <c r="F121" s="80"/>
      <c r="G121" s="71">
        <f t="shared" si="3"/>
        <v>0</v>
      </c>
      <c r="H121" s="81"/>
      <c r="I121" s="6">
        <v>6070.2</v>
      </c>
      <c r="K121" s="60"/>
    </row>
    <row r="122" spans="1:11" s="7" customFormat="1" ht="15" customHeight="1" hidden="1">
      <c r="A122" s="13" t="s">
        <v>92</v>
      </c>
      <c r="B122" s="8"/>
      <c r="C122" s="14"/>
      <c r="D122" s="80"/>
      <c r="E122" s="80"/>
      <c r="F122" s="80"/>
      <c r="G122" s="71">
        <f t="shared" si="3"/>
        <v>0</v>
      </c>
      <c r="H122" s="81"/>
      <c r="I122" s="6">
        <v>6070.2</v>
      </c>
      <c r="K122" s="60"/>
    </row>
    <row r="123" spans="1:11" s="7" customFormat="1" ht="15.75" hidden="1" thickBot="1">
      <c r="A123" s="13" t="s">
        <v>93</v>
      </c>
      <c r="B123" s="8"/>
      <c r="C123" s="14"/>
      <c r="D123" s="80"/>
      <c r="E123" s="80"/>
      <c r="F123" s="80"/>
      <c r="G123" s="71">
        <f t="shared" si="3"/>
        <v>0</v>
      </c>
      <c r="H123" s="81"/>
      <c r="I123" s="6">
        <v>6070.2</v>
      </c>
      <c r="K123" s="60"/>
    </row>
    <row r="124" spans="1:11" s="6" customFormat="1" ht="26.25" thickBot="1">
      <c r="A124" s="52" t="s">
        <v>112</v>
      </c>
      <c r="B124" s="66" t="s">
        <v>169</v>
      </c>
      <c r="C124" s="15"/>
      <c r="D124" s="88">
        <v>31700</v>
      </c>
      <c r="E124" s="101"/>
      <c r="F124" s="88"/>
      <c r="G124" s="101">
        <f>D124/I124</f>
        <v>5.22</v>
      </c>
      <c r="H124" s="102">
        <f>G124/12</f>
        <v>0.44</v>
      </c>
      <c r="I124" s="6">
        <v>6070.2</v>
      </c>
      <c r="K124" s="59"/>
    </row>
    <row r="125" spans="1:11" s="6" customFormat="1" ht="21.75" customHeight="1" thickBot="1">
      <c r="A125" s="73" t="s">
        <v>135</v>
      </c>
      <c r="B125" s="79" t="s">
        <v>11</v>
      </c>
      <c r="C125" s="78"/>
      <c r="D125" s="89">
        <f>G125*I125</f>
        <v>124966.9</v>
      </c>
      <c r="E125" s="71"/>
      <c r="F125" s="89"/>
      <c r="G125" s="71">
        <f>12*H125</f>
        <v>20.76</v>
      </c>
      <c r="H125" s="89">
        <v>1.73</v>
      </c>
      <c r="I125" s="6">
        <f>6070.2-50.6</f>
        <v>6019.6</v>
      </c>
      <c r="K125" s="59"/>
    </row>
    <row r="126" spans="1:11" s="6" customFormat="1" ht="19.5" customHeight="1" thickBot="1">
      <c r="A126" s="52" t="s">
        <v>39</v>
      </c>
      <c r="B126" s="5"/>
      <c r="C126" s="53">
        <f>F126*12</f>
        <v>0</v>
      </c>
      <c r="D126" s="91">
        <f>D125+D124+D113+D109+D106+D104+D94+D92+D80+D60+D59+D58+D57+D56+D52+D51+D50+D49+D48+D42+D41+D35+D34+D33+D24+D14</f>
        <v>1634083.55</v>
      </c>
      <c r="E126" s="91">
        <f>E14+E24+E33+E34+E35+E42+E48+E50+E51+E52+E53+E54+E55+E56+E57+E58+E59+E60+E80+E92+E94+E104+E106+E109+E113+E114+E124</f>
        <v>196.32</v>
      </c>
      <c r="F126" s="91">
        <f>F14+F24+F33+F34+F35+F42+F48+F50+F51+F52+F53+F54+F55+F56+F57+F58+F59+F60+F80+F92+F94+F104+F106+F109+F113+F114+F124</f>
        <v>0</v>
      </c>
      <c r="G126" s="91"/>
      <c r="H126" s="91"/>
      <c r="I126" s="6">
        <v>6070.2</v>
      </c>
      <c r="K126" s="59"/>
    </row>
    <row r="127" spans="1:11" s="6" customFormat="1" ht="19.5" hidden="1" thickBot="1">
      <c r="A127" s="36" t="s">
        <v>112</v>
      </c>
      <c r="B127" s="37"/>
      <c r="C127" s="38"/>
      <c r="D127" s="92"/>
      <c r="E127" s="93"/>
      <c r="F127" s="94"/>
      <c r="G127" s="93"/>
      <c r="H127" s="94"/>
      <c r="I127" s="6">
        <v>6070.1</v>
      </c>
      <c r="K127" s="59"/>
    </row>
    <row r="128" spans="1:11" s="6" customFormat="1" ht="19.5" hidden="1" thickBot="1">
      <c r="A128" s="36" t="s">
        <v>113</v>
      </c>
      <c r="B128" s="37"/>
      <c r="C128" s="38"/>
      <c r="D128" s="92"/>
      <c r="E128" s="93"/>
      <c r="F128" s="94"/>
      <c r="G128" s="92"/>
      <c r="H128" s="94"/>
      <c r="K128" s="59"/>
    </row>
    <row r="129" spans="1:11" s="17" customFormat="1" ht="20.25" hidden="1" thickBot="1">
      <c r="A129" s="31" t="s">
        <v>29</v>
      </c>
      <c r="B129" s="32" t="s">
        <v>11</v>
      </c>
      <c r="C129" s="32" t="s">
        <v>30</v>
      </c>
      <c r="D129" s="95"/>
      <c r="E129" s="96" t="s">
        <v>30</v>
      </c>
      <c r="F129" s="97"/>
      <c r="G129" s="96" t="s">
        <v>30</v>
      </c>
      <c r="H129" s="97"/>
      <c r="K129" s="62"/>
    </row>
    <row r="130" spans="1:11" s="19" customFormat="1" ht="12.75">
      <c r="A130" s="18"/>
      <c r="D130" s="98"/>
      <c r="E130" s="98"/>
      <c r="F130" s="98"/>
      <c r="G130" s="98"/>
      <c r="H130" s="98"/>
      <c r="K130" s="63"/>
    </row>
    <row r="131" spans="1:11" s="16" customFormat="1" ht="18.75">
      <c r="A131" s="21"/>
      <c r="B131" s="22"/>
      <c r="C131" s="23"/>
      <c r="D131" s="99"/>
      <c r="E131" s="99"/>
      <c r="F131" s="99"/>
      <c r="G131" s="99"/>
      <c r="H131" s="99"/>
      <c r="K131" s="64"/>
    </row>
    <row r="132" spans="1:11" s="16" customFormat="1" ht="19.5" thickBot="1">
      <c r="A132" s="21"/>
      <c r="B132" s="22"/>
      <c r="C132" s="23"/>
      <c r="D132" s="99"/>
      <c r="E132" s="99"/>
      <c r="F132" s="99"/>
      <c r="G132" s="99"/>
      <c r="H132" s="99"/>
      <c r="K132" s="64"/>
    </row>
    <row r="133" spans="1:11" s="6" customFormat="1" ht="19.5" thickBot="1">
      <c r="A133" s="56" t="s">
        <v>127</v>
      </c>
      <c r="B133" s="5"/>
      <c r="C133" s="53">
        <f>F133*12</f>
        <v>0</v>
      </c>
      <c r="D133" s="103">
        <f>D135+D136+D137+D138+D139+D140</f>
        <v>218949.03</v>
      </c>
      <c r="E133" s="103">
        <f>E135+E136+E137+E138+E139+E140</f>
        <v>0</v>
      </c>
      <c r="F133" s="103">
        <f>F135+F136+F137+F138+F139+F140</f>
        <v>0</v>
      </c>
      <c r="G133" s="103">
        <f>G135+G136+G137+G138+G139+G140</f>
        <v>36.08</v>
      </c>
      <c r="H133" s="103">
        <f>H135+H136+H137+H138+H139+H140</f>
        <v>3</v>
      </c>
      <c r="I133" s="6">
        <v>6070.2</v>
      </c>
      <c r="K133" s="59"/>
    </row>
    <row r="134" spans="1:11" s="7" customFormat="1" ht="15" hidden="1">
      <c r="A134" s="54" t="s">
        <v>85</v>
      </c>
      <c r="B134" s="55"/>
      <c r="C134" s="35"/>
      <c r="D134" s="104"/>
      <c r="E134" s="105"/>
      <c r="F134" s="106"/>
      <c r="G134" s="105"/>
      <c r="H134" s="106"/>
      <c r="I134" s="6">
        <v>6070.2</v>
      </c>
      <c r="K134" s="60"/>
    </row>
    <row r="135" spans="1:11" s="108" customFormat="1" ht="15">
      <c r="A135" s="107" t="s">
        <v>146</v>
      </c>
      <c r="B135" s="86"/>
      <c r="C135" s="80"/>
      <c r="D135" s="113">
        <v>30821.15</v>
      </c>
      <c r="E135" s="80"/>
      <c r="F135" s="80"/>
      <c r="G135" s="80">
        <f aca="true" t="shared" si="4" ref="G135:G140">D135/I135</f>
        <v>5.08</v>
      </c>
      <c r="H135" s="81">
        <f aca="true" t="shared" si="5" ref="H135:H140">G135/12</f>
        <v>0.42</v>
      </c>
      <c r="I135" s="67">
        <v>6070.2</v>
      </c>
      <c r="K135" s="109"/>
    </row>
    <row r="136" spans="1:11" s="108" customFormat="1" ht="15">
      <c r="A136" s="107" t="s">
        <v>174</v>
      </c>
      <c r="B136" s="86"/>
      <c r="C136" s="80"/>
      <c r="D136" s="129">
        <v>90538.21</v>
      </c>
      <c r="E136" s="80"/>
      <c r="F136" s="80"/>
      <c r="G136" s="80">
        <f t="shared" si="4"/>
        <v>14.92</v>
      </c>
      <c r="H136" s="81">
        <f t="shared" si="5"/>
        <v>1.24</v>
      </c>
      <c r="I136" s="67">
        <v>6070.2</v>
      </c>
      <c r="K136" s="109"/>
    </row>
    <row r="137" spans="1:11" s="108" customFormat="1" ht="15">
      <c r="A137" s="110" t="s">
        <v>177</v>
      </c>
      <c r="B137" s="90"/>
      <c r="C137" s="82"/>
      <c r="D137" s="114">
        <v>1385.9</v>
      </c>
      <c r="E137" s="82"/>
      <c r="F137" s="82"/>
      <c r="G137" s="80">
        <f t="shared" si="4"/>
        <v>0.23</v>
      </c>
      <c r="H137" s="81">
        <f t="shared" si="5"/>
        <v>0.02</v>
      </c>
      <c r="I137" s="67">
        <v>6070.2</v>
      </c>
      <c r="K137" s="109"/>
    </row>
    <row r="138" spans="1:11" s="108" customFormat="1" ht="15">
      <c r="A138" s="110" t="s">
        <v>158</v>
      </c>
      <c r="B138" s="90"/>
      <c r="C138" s="82"/>
      <c r="D138" s="114">
        <v>17237.4</v>
      </c>
      <c r="E138" s="82"/>
      <c r="F138" s="82"/>
      <c r="G138" s="80">
        <f t="shared" si="4"/>
        <v>2.84</v>
      </c>
      <c r="H138" s="81">
        <f t="shared" si="5"/>
        <v>0.24</v>
      </c>
      <c r="I138" s="67">
        <v>6070.2</v>
      </c>
      <c r="K138" s="109"/>
    </row>
    <row r="139" spans="1:11" s="86" customFormat="1" ht="15">
      <c r="A139" s="111" t="s">
        <v>179</v>
      </c>
      <c r="C139" s="80"/>
      <c r="D139" s="113">
        <v>9033.07</v>
      </c>
      <c r="E139" s="80"/>
      <c r="F139" s="80"/>
      <c r="G139" s="80">
        <f t="shared" si="4"/>
        <v>1.49</v>
      </c>
      <c r="H139" s="81">
        <f t="shared" si="5"/>
        <v>0.12</v>
      </c>
      <c r="I139" s="67">
        <v>6070.2</v>
      </c>
      <c r="K139" s="80"/>
    </row>
    <row r="140" spans="1:11" s="119" customFormat="1" ht="15">
      <c r="A140" s="111" t="s">
        <v>180</v>
      </c>
      <c r="B140" s="86"/>
      <c r="C140" s="80"/>
      <c r="D140" s="113">
        <v>69933.3</v>
      </c>
      <c r="E140" s="80"/>
      <c r="F140" s="80"/>
      <c r="G140" s="80">
        <f t="shared" si="4"/>
        <v>11.52</v>
      </c>
      <c r="H140" s="80">
        <f t="shared" si="5"/>
        <v>0.96</v>
      </c>
      <c r="I140" s="67">
        <v>6070.2</v>
      </c>
      <c r="K140" s="120"/>
    </row>
    <row r="141" spans="1:11" s="119" customFormat="1" ht="15">
      <c r="A141" s="115"/>
      <c r="B141" s="116"/>
      <c r="C141" s="117"/>
      <c r="D141" s="117"/>
      <c r="E141" s="117"/>
      <c r="F141" s="117"/>
      <c r="G141" s="117"/>
      <c r="H141" s="121"/>
      <c r="I141" s="67"/>
      <c r="K141" s="120"/>
    </row>
    <row r="142" spans="1:11" s="119" customFormat="1" ht="15">
      <c r="A142" s="115"/>
      <c r="B142" s="116"/>
      <c r="C142" s="117"/>
      <c r="D142" s="117"/>
      <c r="E142" s="117"/>
      <c r="F142" s="117"/>
      <c r="G142" s="117"/>
      <c r="H142" s="118"/>
      <c r="I142" s="67"/>
      <c r="K142" s="120"/>
    </row>
    <row r="143" spans="1:11" s="16" customFormat="1" ht="18.75">
      <c r="A143" s="122" t="s">
        <v>126</v>
      </c>
      <c r="B143" s="123"/>
      <c r="C143" s="124"/>
      <c r="D143" s="124">
        <f>D126+D133</f>
        <v>1853032.58</v>
      </c>
      <c r="E143" s="124"/>
      <c r="F143" s="125"/>
      <c r="G143" s="124"/>
      <c r="H143" s="125"/>
      <c r="K143" s="64"/>
    </row>
    <row r="144" spans="1:11" s="16" customFormat="1" ht="18.75">
      <c r="A144" s="21"/>
      <c r="B144" s="22"/>
      <c r="C144" s="23"/>
      <c r="D144" s="23"/>
      <c r="E144" s="23"/>
      <c r="F144" s="24"/>
      <c r="G144" s="23"/>
      <c r="H144" s="24"/>
      <c r="K144" s="64"/>
    </row>
    <row r="145" spans="1:11" s="16" customFormat="1" ht="18.75">
      <c r="A145" s="21"/>
      <c r="B145" s="22"/>
      <c r="C145" s="23"/>
      <c r="D145" s="23"/>
      <c r="E145" s="23"/>
      <c r="F145" s="24"/>
      <c r="G145" s="23"/>
      <c r="H145" s="24"/>
      <c r="K145" s="64"/>
    </row>
    <row r="146" spans="1:11" s="17" customFormat="1" ht="19.5">
      <c r="A146" s="25"/>
      <c r="B146" s="26"/>
      <c r="C146" s="27"/>
      <c r="D146" s="27"/>
      <c r="E146" s="27"/>
      <c r="F146" s="28"/>
      <c r="G146" s="27"/>
      <c r="H146" s="28"/>
      <c r="K146" s="62"/>
    </row>
    <row r="147" spans="1:11" s="19" customFormat="1" ht="14.25">
      <c r="A147" s="142" t="s">
        <v>31</v>
      </c>
      <c r="B147" s="142"/>
      <c r="C147" s="142"/>
      <c r="D147" s="142"/>
      <c r="E147" s="142"/>
      <c r="F147" s="142"/>
      <c r="K147" s="63"/>
    </row>
    <row r="148" spans="6:11" s="19" customFormat="1" ht="12.75">
      <c r="F148" s="20"/>
      <c r="H148" s="20"/>
      <c r="K148" s="63"/>
    </row>
    <row r="149" spans="1:11" s="19" customFormat="1" ht="12.75">
      <c r="A149" s="18" t="s">
        <v>32</v>
      </c>
      <c r="F149" s="20"/>
      <c r="H149" s="20"/>
      <c r="K149" s="63"/>
    </row>
    <row r="150" spans="6:11" s="19" customFormat="1" ht="12.75">
      <c r="F150" s="20"/>
      <c r="H150" s="20"/>
      <c r="K150" s="63"/>
    </row>
    <row r="151" spans="6:11" s="19" customFormat="1" ht="12.75">
      <c r="F151" s="20"/>
      <c r="H151" s="20"/>
      <c r="K151" s="63"/>
    </row>
    <row r="152" spans="6:11" s="19" customFormat="1" ht="12.75">
      <c r="F152" s="20"/>
      <c r="H152" s="20"/>
      <c r="K152" s="63"/>
    </row>
    <row r="153" spans="6:11" s="19" customFormat="1" ht="12.75">
      <c r="F153" s="20"/>
      <c r="H153" s="20"/>
      <c r="K153" s="63"/>
    </row>
    <row r="154" spans="6:11" s="19" customFormat="1" ht="12.75">
      <c r="F154" s="20"/>
      <c r="H154" s="20"/>
      <c r="K154" s="63"/>
    </row>
    <row r="155" spans="6:11" s="19" customFormat="1" ht="12.75">
      <c r="F155" s="20"/>
      <c r="H155" s="20"/>
      <c r="K155" s="63"/>
    </row>
    <row r="156" spans="6:11" s="19" customFormat="1" ht="12.75">
      <c r="F156" s="20"/>
      <c r="H156" s="20"/>
      <c r="K156" s="63"/>
    </row>
    <row r="157" spans="6:11" s="19" customFormat="1" ht="12.75">
      <c r="F157" s="20"/>
      <c r="H157" s="20"/>
      <c r="K157" s="63"/>
    </row>
    <row r="158" spans="6:11" s="19" customFormat="1" ht="12.75">
      <c r="F158" s="20"/>
      <c r="H158" s="20"/>
      <c r="K158" s="63"/>
    </row>
    <row r="159" spans="6:11" s="19" customFormat="1" ht="12.75">
      <c r="F159" s="20"/>
      <c r="H159" s="20"/>
      <c r="K159" s="63"/>
    </row>
    <row r="160" spans="6:11" s="19" customFormat="1" ht="12.75">
      <c r="F160" s="20"/>
      <c r="H160" s="20"/>
      <c r="K160" s="63"/>
    </row>
    <row r="161" spans="6:11" s="19" customFormat="1" ht="12.75">
      <c r="F161" s="20"/>
      <c r="H161" s="20"/>
      <c r="K161" s="63"/>
    </row>
    <row r="162" spans="6:11" s="19" customFormat="1" ht="12.75">
      <c r="F162" s="20"/>
      <c r="H162" s="20"/>
      <c r="K162" s="63"/>
    </row>
    <row r="163" spans="6:11" s="19" customFormat="1" ht="12.75">
      <c r="F163" s="20"/>
      <c r="H163" s="20"/>
      <c r="K163" s="63"/>
    </row>
    <row r="164" spans="6:11" s="19" customFormat="1" ht="12.75">
      <c r="F164" s="20"/>
      <c r="H164" s="20"/>
      <c r="K164" s="63"/>
    </row>
    <row r="165" spans="6:11" s="19" customFormat="1" ht="12.75">
      <c r="F165" s="20"/>
      <c r="H165" s="20"/>
      <c r="K165" s="63"/>
    </row>
    <row r="166" spans="6:11" s="19" customFormat="1" ht="12.75">
      <c r="F166" s="20"/>
      <c r="H166" s="20"/>
      <c r="K166" s="63"/>
    </row>
    <row r="167" spans="6:11" s="19" customFormat="1" ht="12.75">
      <c r="F167" s="20"/>
      <c r="H167" s="20"/>
      <c r="K167" s="63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47:F14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2"/>
  <sheetViews>
    <sheetView zoomScale="75" zoomScaleNormal="75" zoomScalePageLayoutView="0" workbookViewId="0" topLeftCell="A89">
      <selection activeCell="D149" sqref="D14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29" hidden="1" customWidth="1"/>
    <col min="7" max="7" width="13.875" style="1" customWidth="1"/>
    <col min="8" max="8" width="20.875" style="29" customWidth="1"/>
    <col min="9" max="9" width="15.375" style="1" customWidth="1"/>
    <col min="10" max="10" width="15.375" style="1" hidden="1" customWidth="1"/>
    <col min="11" max="11" width="15.375" style="57" hidden="1" customWidth="1"/>
    <col min="12" max="14" width="15.375" style="1" customWidth="1"/>
    <col min="15" max="16384" width="9.125" style="1" customWidth="1"/>
  </cols>
  <sheetData>
    <row r="1" spans="1:8" ht="16.5" customHeight="1">
      <c r="A1" s="143" t="s">
        <v>0</v>
      </c>
      <c r="B1" s="144"/>
      <c r="C1" s="144"/>
      <c r="D1" s="144"/>
      <c r="E1" s="144"/>
      <c r="F1" s="144"/>
      <c r="G1" s="144"/>
      <c r="H1" s="144"/>
    </row>
    <row r="2" spans="2:8" ht="12.75" customHeight="1">
      <c r="B2" s="145" t="s">
        <v>1</v>
      </c>
      <c r="C2" s="145"/>
      <c r="D2" s="145"/>
      <c r="E2" s="145"/>
      <c r="F2" s="145"/>
      <c r="G2" s="144"/>
      <c r="H2" s="144"/>
    </row>
    <row r="3" spans="1:8" ht="21" customHeight="1">
      <c r="A3" s="65" t="s">
        <v>163</v>
      </c>
      <c r="B3" s="145" t="s">
        <v>2</v>
      </c>
      <c r="C3" s="145"/>
      <c r="D3" s="145"/>
      <c r="E3" s="145"/>
      <c r="F3" s="145"/>
      <c r="G3" s="144"/>
      <c r="H3" s="144"/>
    </row>
    <row r="4" spans="2:8" ht="14.25" customHeight="1">
      <c r="B4" s="145" t="s">
        <v>40</v>
      </c>
      <c r="C4" s="145"/>
      <c r="D4" s="145"/>
      <c r="E4" s="145"/>
      <c r="F4" s="145"/>
      <c r="G4" s="144"/>
      <c r="H4" s="144"/>
    </row>
    <row r="5" spans="1:11" ht="39.75" customHeight="1">
      <c r="A5" s="146"/>
      <c r="B5" s="147"/>
      <c r="C5" s="147"/>
      <c r="D5" s="147"/>
      <c r="E5" s="147"/>
      <c r="F5" s="147"/>
      <c r="G5" s="147"/>
      <c r="H5" s="147"/>
      <c r="K5" s="1"/>
    </row>
    <row r="6" spans="1:11" ht="24" customHeight="1">
      <c r="A6" s="148" t="s">
        <v>164</v>
      </c>
      <c r="B6" s="148"/>
      <c r="C6" s="148"/>
      <c r="D6" s="148"/>
      <c r="E6" s="148"/>
      <c r="F6" s="148"/>
      <c r="G6" s="148"/>
      <c r="H6" s="148"/>
      <c r="K6" s="1"/>
    </row>
    <row r="7" spans="1:11" s="2" customFormat="1" ht="33" customHeight="1">
      <c r="A7" s="132" t="s">
        <v>3</v>
      </c>
      <c r="B7" s="132"/>
      <c r="C7" s="132"/>
      <c r="D7" s="132"/>
      <c r="E7" s="132"/>
      <c r="F7" s="132"/>
      <c r="G7" s="132"/>
      <c r="H7" s="132"/>
      <c r="K7" s="58"/>
    </row>
    <row r="8" spans="1:8" s="3" customFormat="1" ht="18.75" customHeight="1">
      <c r="A8" s="132" t="s">
        <v>182</v>
      </c>
      <c r="B8" s="132"/>
      <c r="C8" s="132"/>
      <c r="D8" s="132"/>
      <c r="E8" s="133"/>
      <c r="F8" s="133"/>
      <c r="G8" s="133"/>
      <c r="H8" s="133"/>
    </row>
    <row r="9" spans="1:8" s="4" customFormat="1" ht="17.25" customHeight="1">
      <c r="A9" s="134" t="s">
        <v>33</v>
      </c>
      <c r="B9" s="134"/>
      <c r="C9" s="134"/>
      <c r="D9" s="134"/>
      <c r="E9" s="135"/>
      <c r="F9" s="135"/>
      <c r="G9" s="135"/>
      <c r="H9" s="135"/>
    </row>
    <row r="10" spans="1:8" s="3" customFormat="1" ht="30" customHeight="1" thickBot="1">
      <c r="A10" s="136" t="s">
        <v>124</v>
      </c>
      <c r="B10" s="136"/>
      <c r="C10" s="136"/>
      <c r="D10" s="136"/>
      <c r="E10" s="137"/>
      <c r="F10" s="137"/>
      <c r="G10" s="137"/>
      <c r="H10" s="137"/>
    </row>
    <row r="11" spans="1:11" s="6" customFormat="1" ht="139.5" customHeight="1">
      <c r="A11" s="42" t="s">
        <v>4</v>
      </c>
      <c r="B11" s="43" t="s">
        <v>5</v>
      </c>
      <c r="C11" s="44" t="s">
        <v>6</v>
      </c>
      <c r="D11" s="44" t="s">
        <v>41</v>
      </c>
      <c r="E11" s="44" t="s">
        <v>6</v>
      </c>
      <c r="F11" s="45" t="s">
        <v>7</v>
      </c>
      <c r="G11" s="44" t="s">
        <v>6</v>
      </c>
      <c r="H11" s="45" t="s">
        <v>7</v>
      </c>
      <c r="K11" s="59"/>
    </row>
    <row r="12" spans="1:11" s="7" customFormat="1" ht="12.75">
      <c r="A12" s="49">
        <v>1</v>
      </c>
      <c r="B12" s="8">
        <v>2</v>
      </c>
      <c r="C12" s="8">
        <v>3</v>
      </c>
      <c r="D12" s="8"/>
      <c r="E12" s="8">
        <v>3</v>
      </c>
      <c r="F12" s="46">
        <v>4</v>
      </c>
      <c r="G12" s="8">
        <v>3</v>
      </c>
      <c r="H12" s="50">
        <v>4</v>
      </c>
      <c r="K12" s="60"/>
    </row>
    <row r="13" spans="1:11" s="7" customFormat="1" ht="49.5" customHeight="1">
      <c r="A13" s="138" t="s">
        <v>8</v>
      </c>
      <c r="B13" s="139"/>
      <c r="C13" s="139"/>
      <c r="D13" s="139"/>
      <c r="E13" s="139"/>
      <c r="F13" s="139"/>
      <c r="G13" s="140"/>
      <c r="H13" s="141"/>
      <c r="K13" s="60"/>
    </row>
    <row r="14" spans="1:12" s="6" customFormat="1" ht="18.75" customHeight="1">
      <c r="A14" s="9" t="s">
        <v>147</v>
      </c>
      <c r="B14" s="10"/>
      <c r="C14" s="12">
        <f>F14*12</f>
        <v>0</v>
      </c>
      <c r="D14" s="71">
        <f>G14*I14</f>
        <v>231638.83</v>
      </c>
      <c r="E14" s="71">
        <f>H14*12</f>
        <v>38.16</v>
      </c>
      <c r="F14" s="71"/>
      <c r="G14" s="71">
        <f>H14*12</f>
        <v>38.16</v>
      </c>
      <c r="H14" s="71">
        <f>H19+H23</f>
        <v>3.18</v>
      </c>
      <c r="I14" s="6">
        <v>6070.2</v>
      </c>
      <c r="J14" s="6">
        <v>1.07</v>
      </c>
      <c r="K14" s="59">
        <v>2.24</v>
      </c>
      <c r="L14" s="6">
        <v>6458</v>
      </c>
    </row>
    <row r="15" spans="1:11" s="41" customFormat="1" ht="29.25" customHeight="1">
      <c r="A15" s="51" t="s">
        <v>115</v>
      </c>
      <c r="B15" s="47" t="s">
        <v>116</v>
      </c>
      <c r="C15" s="48"/>
      <c r="D15" s="84"/>
      <c r="E15" s="84"/>
      <c r="F15" s="84"/>
      <c r="G15" s="84"/>
      <c r="H15" s="84"/>
      <c r="K15" s="61"/>
    </row>
    <row r="16" spans="1:11" s="41" customFormat="1" ht="12.75">
      <c r="A16" s="51" t="s">
        <v>117</v>
      </c>
      <c r="B16" s="47" t="s">
        <v>116</v>
      </c>
      <c r="C16" s="48"/>
      <c r="D16" s="84"/>
      <c r="E16" s="84"/>
      <c r="F16" s="84"/>
      <c r="G16" s="84"/>
      <c r="H16" s="84"/>
      <c r="K16" s="61"/>
    </row>
    <row r="17" spans="1:11" s="41" customFormat="1" ht="12.75">
      <c r="A17" s="51" t="s">
        <v>118</v>
      </c>
      <c r="B17" s="47" t="s">
        <v>119</v>
      </c>
      <c r="C17" s="48"/>
      <c r="D17" s="84"/>
      <c r="E17" s="84"/>
      <c r="F17" s="84"/>
      <c r="G17" s="84"/>
      <c r="H17" s="84"/>
      <c r="K17" s="61"/>
    </row>
    <row r="18" spans="1:11" s="41" customFormat="1" ht="12.75">
      <c r="A18" s="51" t="s">
        <v>120</v>
      </c>
      <c r="B18" s="47" t="s">
        <v>116</v>
      </c>
      <c r="C18" s="48"/>
      <c r="D18" s="84"/>
      <c r="E18" s="84"/>
      <c r="F18" s="84"/>
      <c r="G18" s="84"/>
      <c r="H18" s="84"/>
      <c r="K18" s="61"/>
    </row>
    <row r="19" spans="1:11" s="41" customFormat="1" ht="15">
      <c r="A19" s="83" t="s">
        <v>138</v>
      </c>
      <c r="B19" s="47"/>
      <c r="C19" s="48"/>
      <c r="D19" s="84"/>
      <c r="E19" s="84"/>
      <c r="F19" s="84"/>
      <c r="G19" s="84"/>
      <c r="H19" s="71">
        <v>2.83</v>
      </c>
      <c r="K19" s="61"/>
    </row>
    <row r="20" spans="1:11" s="41" customFormat="1" ht="12.75">
      <c r="A20" s="51" t="s">
        <v>139</v>
      </c>
      <c r="B20" s="47" t="s">
        <v>116</v>
      </c>
      <c r="C20" s="48"/>
      <c r="D20" s="84"/>
      <c r="E20" s="84"/>
      <c r="F20" s="84"/>
      <c r="G20" s="84"/>
      <c r="H20" s="84">
        <v>0.12</v>
      </c>
      <c r="K20" s="61"/>
    </row>
    <row r="21" spans="1:11" s="41" customFormat="1" ht="12.75">
      <c r="A21" s="51" t="s">
        <v>140</v>
      </c>
      <c r="B21" s="47" t="s">
        <v>116</v>
      </c>
      <c r="C21" s="48"/>
      <c r="D21" s="84"/>
      <c r="E21" s="84"/>
      <c r="F21" s="84"/>
      <c r="G21" s="84"/>
      <c r="H21" s="84">
        <v>0.11</v>
      </c>
      <c r="K21" s="61"/>
    </row>
    <row r="22" spans="1:11" s="41" customFormat="1" ht="12.75">
      <c r="A22" s="51" t="s">
        <v>165</v>
      </c>
      <c r="B22" s="47" t="s">
        <v>116</v>
      </c>
      <c r="C22" s="48"/>
      <c r="D22" s="84"/>
      <c r="E22" s="84"/>
      <c r="F22" s="84"/>
      <c r="G22" s="84"/>
      <c r="H22" s="84">
        <v>0.12</v>
      </c>
      <c r="K22" s="61"/>
    </row>
    <row r="23" spans="1:11" s="41" customFormat="1" ht="15">
      <c r="A23" s="83" t="s">
        <v>138</v>
      </c>
      <c r="B23" s="47"/>
      <c r="C23" s="48"/>
      <c r="D23" s="84"/>
      <c r="E23" s="84"/>
      <c r="F23" s="84"/>
      <c r="G23" s="84"/>
      <c r="H23" s="71">
        <f>H20+H21+H22</f>
        <v>0.35</v>
      </c>
      <c r="K23" s="61"/>
    </row>
    <row r="24" spans="1:11" s="6" customFormat="1" ht="30">
      <c r="A24" s="9" t="s">
        <v>10</v>
      </c>
      <c r="B24" s="10"/>
      <c r="C24" s="12">
        <f>F24*12</f>
        <v>0</v>
      </c>
      <c r="D24" s="71">
        <f>G24*I24</f>
        <v>142771.1</v>
      </c>
      <c r="E24" s="71">
        <f>H24*12</f>
        <v>23.52</v>
      </c>
      <c r="F24" s="71"/>
      <c r="G24" s="71">
        <f>H24*12</f>
        <v>23.52</v>
      </c>
      <c r="H24" s="71">
        <v>1.96</v>
      </c>
      <c r="I24" s="6">
        <v>6070.2</v>
      </c>
      <c r="J24" s="6">
        <v>1.07</v>
      </c>
      <c r="K24" s="59">
        <v>1.55</v>
      </c>
    </row>
    <row r="25" spans="1:11" s="6" customFormat="1" ht="15">
      <c r="A25" s="51" t="s">
        <v>94</v>
      </c>
      <c r="B25" s="47" t="s">
        <v>11</v>
      </c>
      <c r="C25" s="12"/>
      <c r="D25" s="71"/>
      <c r="E25" s="71"/>
      <c r="F25" s="71"/>
      <c r="G25" s="71"/>
      <c r="H25" s="71"/>
      <c r="K25" s="59"/>
    </row>
    <row r="26" spans="1:11" s="6" customFormat="1" ht="15">
      <c r="A26" s="51" t="s">
        <v>95</v>
      </c>
      <c r="B26" s="47" t="s">
        <v>11</v>
      </c>
      <c r="C26" s="12"/>
      <c r="D26" s="71"/>
      <c r="E26" s="71"/>
      <c r="F26" s="71"/>
      <c r="G26" s="71"/>
      <c r="H26" s="71"/>
      <c r="K26" s="59"/>
    </row>
    <row r="27" spans="1:11" s="6" customFormat="1" ht="15">
      <c r="A27" s="51" t="s">
        <v>130</v>
      </c>
      <c r="B27" s="47" t="s">
        <v>131</v>
      </c>
      <c r="C27" s="12"/>
      <c r="D27" s="71"/>
      <c r="E27" s="71"/>
      <c r="F27" s="71"/>
      <c r="G27" s="71"/>
      <c r="H27" s="71"/>
      <c r="K27" s="59"/>
    </row>
    <row r="28" spans="1:11" s="6" customFormat="1" ht="15">
      <c r="A28" s="51" t="s">
        <v>96</v>
      </c>
      <c r="B28" s="47" t="s">
        <v>11</v>
      </c>
      <c r="C28" s="12"/>
      <c r="D28" s="71"/>
      <c r="E28" s="71"/>
      <c r="F28" s="71"/>
      <c r="G28" s="71"/>
      <c r="H28" s="71"/>
      <c r="K28" s="59"/>
    </row>
    <row r="29" spans="1:11" s="6" customFormat="1" ht="25.5">
      <c r="A29" s="51" t="s">
        <v>97</v>
      </c>
      <c r="B29" s="47" t="s">
        <v>12</v>
      </c>
      <c r="C29" s="12"/>
      <c r="D29" s="71"/>
      <c r="E29" s="71"/>
      <c r="F29" s="71"/>
      <c r="G29" s="71"/>
      <c r="H29" s="71"/>
      <c r="K29" s="59"/>
    </row>
    <row r="30" spans="1:11" s="6" customFormat="1" ht="15">
      <c r="A30" s="51" t="s">
        <v>121</v>
      </c>
      <c r="B30" s="47" t="s">
        <v>11</v>
      </c>
      <c r="C30" s="12"/>
      <c r="D30" s="71"/>
      <c r="E30" s="71"/>
      <c r="F30" s="71"/>
      <c r="G30" s="71"/>
      <c r="H30" s="71"/>
      <c r="K30" s="59"/>
    </row>
    <row r="31" spans="1:11" s="6" customFormat="1" ht="15">
      <c r="A31" s="51" t="s">
        <v>122</v>
      </c>
      <c r="B31" s="47" t="s">
        <v>11</v>
      </c>
      <c r="C31" s="12"/>
      <c r="D31" s="71"/>
      <c r="E31" s="71"/>
      <c r="F31" s="71"/>
      <c r="G31" s="71"/>
      <c r="H31" s="71"/>
      <c r="K31" s="59"/>
    </row>
    <row r="32" spans="1:11" s="6" customFormat="1" ht="25.5">
      <c r="A32" s="51" t="s">
        <v>123</v>
      </c>
      <c r="B32" s="47" t="s">
        <v>98</v>
      </c>
      <c r="C32" s="12"/>
      <c r="D32" s="71"/>
      <c r="E32" s="71"/>
      <c r="F32" s="71"/>
      <c r="G32" s="71"/>
      <c r="H32" s="71"/>
      <c r="K32" s="59"/>
    </row>
    <row r="33" spans="1:12" s="11" customFormat="1" ht="21.75" customHeight="1">
      <c r="A33" s="9" t="s">
        <v>13</v>
      </c>
      <c r="B33" s="10" t="s">
        <v>14</v>
      </c>
      <c r="C33" s="12">
        <f>F33*12</f>
        <v>0</v>
      </c>
      <c r="D33" s="71">
        <f>G33*I33</f>
        <v>54631.8</v>
      </c>
      <c r="E33" s="71">
        <f>H33*12</f>
        <v>9</v>
      </c>
      <c r="F33" s="71"/>
      <c r="G33" s="71">
        <f>H33*12</f>
        <v>9</v>
      </c>
      <c r="H33" s="71">
        <v>0.75</v>
      </c>
      <c r="I33" s="6">
        <v>6070.2</v>
      </c>
      <c r="J33" s="6">
        <v>1.07</v>
      </c>
      <c r="K33" s="59">
        <v>0.6</v>
      </c>
      <c r="L33" s="11">
        <v>6458</v>
      </c>
    </row>
    <row r="34" spans="1:12" s="6" customFormat="1" ht="18" customHeight="1">
      <c r="A34" s="9" t="s">
        <v>15</v>
      </c>
      <c r="B34" s="10" t="s">
        <v>16</v>
      </c>
      <c r="C34" s="12">
        <f>F34*12</f>
        <v>0</v>
      </c>
      <c r="D34" s="71">
        <f>G34*I34</f>
        <v>178463.88</v>
      </c>
      <c r="E34" s="71">
        <f>H34*12</f>
        <v>29.4</v>
      </c>
      <c r="F34" s="71"/>
      <c r="G34" s="71">
        <f>H34*12</f>
        <v>29.4</v>
      </c>
      <c r="H34" s="71">
        <v>2.45</v>
      </c>
      <c r="I34" s="6">
        <v>6070.2</v>
      </c>
      <c r="J34" s="6">
        <v>1.07</v>
      </c>
      <c r="K34" s="59">
        <v>1.94</v>
      </c>
      <c r="L34" s="6">
        <v>6458</v>
      </c>
    </row>
    <row r="35" spans="1:11" s="6" customFormat="1" ht="15">
      <c r="A35" s="9" t="s">
        <v>34</v>
      </c>
      <c r="B35" s="10"/>
      <c r="C35" s="12">
        <f>F35*12</f>
        <v>0</v>
      </c>
      <c r="D35" s="71">
        <f>G35*I35</f>
        <v>115090.99</v>
      </c>
      <c r="E35" s="71">
        <f>H35*12</f>
        <v>18.96</v>
      </c>
      <c r="F35" s="71"/>
      <c r="G35" s="71">
        <f>H35*12</f>
        <v>18.96</v>
      </c>
      <c r="H35" s="71">
        <v>1.58</v>
      </c>
      <c r="I35" s="6">
        <v>6070.2</v>
      </c>
      <c r="J35" s="6">
        <v>1.07</v>
      </c>
      <c r="K35" s="59">
        <v>1.25</v>
      </c>
    </row>
    <row r="36" spans="1:11" s="6" customFormat="1" ht="15" hidden="1">
      <c r="A36" s="39" t="s">
        <v>99</v>
      </c>
      <c r="B36" s="40" t="s">
        <v>100</v>
      </c>
      <c r="C36" s="12"/>
      <c r="D36" s="71"/>
      <c r="E36" s="71"/>
      <c r="F36" s="71"/>
      <c r="G36" s="71"/>
      <c r="H36" s="71">
        <v>0</v>
      </c>
      <c r="I36" s="6">
        <v>6070.2</v>
      </c>
      <c r="J36" s="6">
        <v>1.07</v>
      </c>
      <c r="K36" s="59">
        <v>0</v>
      </c>
    </row>
    <row r="37" spans="1:11" s="6" customFormat="1" ht="15" hidden="1">
      <c r="A37" s="39" t="s">
        <v>101</v>
      </c>
      <c r="B37" s="40" t="s">
        <v>102</v>
      </c>
      <c r="C37" s="12"/>
      <c r="D37" s="71"/>
      <c r="E37" s="71"/>
      <c r="F37" s="71"/>
      <c r="G37" s="71"/>
      <c r="H37" s="71">
        <v>0</v>
      </c>
      <c r="I37" s="6">
        <v>6070.2</v>
      </c>
      <c r="J37" s="6">
        <v>1.07</v>
      </c>
      <c r="K37" s="59">
        <v>0</v>
      </c>
    </row>
    <row r="38" spans="1:11" s="6" customFormat="1" ht="15" hidden="1">
      <c r="A38" s="39" t="s">
        <v>103</v>
      </c>
      <c r="B38" s="40" t="s">
        <v>102</v>
      </c>
      <c r="C38" s="12"/>
      <c r="D38" s="71"/>
      <c r="E38" s="71"/>
      <c r="F38" s="71"/>
      <c r="G38" s="71"/>
      <c r="H38" s="71">
        <v>0</v>
      </c>
      <c r="I38" s="6">
        <v>6070.2</v>
      </c>
      <c r="J38" s="6">
        <v>1.07</v>
      </c>
      <c r="K38" s="59">
        <v>0</v>
      </c>
    </row>
    <row r="39" spans="1:11" s="6" customFormat="1" ht="15" hidden="1">
      <c r="A39" s="39" t="s">
        <v>104</v>
      </c>
      <c r="B39" s="40" t="s">
        <v>105</v>
      </c>
      <c r="C39" s="12"/>
      <c r="D39" s="71"/>
      <c r="E39" s="71"/>
      <c r="F39" s="71"/>
      <c r="G39" s="71"/>
      <c r="H39" s="71">
        <v>0</v>
      </c>
      <c r="I39" s="6">
        <v>6070.2</v>
      </c>
      <c r="J39" s="6">
        <v>1.07</v>
      </c>
      <c r="K39" s="59">
        <v>0</v>
      </c>
    </row>
    <row r="40" spans="1:11" s="6" customFormat="1" ht="25.5" hidden="1">
      <c r="A40" s="39" t="s">
        <v>106</v>
      </c>
      <c r="B40" s="40" t="s">
        <v>12</v>
      </c>
      <c r="C40" s="12"/>
      <c r="D40" s="71"/>
      <c r="E40" s="71"/>
      <c r="F40" s="71"/>
      <c r="G40" s="71"/>
      <c r="H40" s="71">
        <v>0</v>
      </c>
      <c r="I40" s="6">
        <v>6070.2</v>
      </c>
      <c r="J40" s="6">
        <v>1.07</v>
      </c>
      <c r="K40" s="59">
        <v>0</v>
      </c>
    </row>
    <row r="41" spans="1:11" s="6" customFormat="1" ht="45">
      <c r="A41" s="75" t="s">
        <v>132</v>
      </c>
      <c r="B41" s="76" t="s">
        <v>141</v>
      </c>
      <c r="C41" s="12"/>
      <c r="D41" s="71">
        <f>3407.5*3*1.105</f>
        <v>11295.86</v>
      </c>
      <c r="E41" s="71"/>
      <c r="F41" s="71"/>
      <c r="G41" s="71">
        <f>D41/I41</f>
        <v>1.86</v>
      </c>
      <c r="H41" s="71">
        <f>G41/12</f>
        <v>0.16</v>
      </c>
      <c r="I41" s="6">
        <v>6070.2</v>
      </c>
      <c r="K41" s="59"/>
    </row>
    <row r="42" spans="1:11" s="6" customFormat="1" ht="15">
      <c r="A42" s="9" t="s">
        <v>35</v>
      </c>
      <c r="B42" s="10"/>
      <c r="C42" s="12">
        <f>F42*12</f>
        <v>0</v>
      </c>
      <c r="D42" s="71">
        <f>G42*I42</f>
        <v>133301.59</v>
      </c>
      <c r="E42" s="71">
        <f>H42*12</f>
        <v>21.96</v>
      </c>
      <c r="F42" s="71"/>
      <c r="G42" s="71">
        <f>H42*12</f>
        <v>21.96</v>
      </c>
      <c r="H42" s="71">
        <v>1.83</v>
      </c>
      <c r="I42" s="6">
        <v>6070.2</v>
      </c>
      <c r="J42" s="6">
        <v>1.07</v>
      </c>
      <c r="K42" s="59">
        <v>1.46</v>
      </c>
    </row>
    <row r="43" spans="1:11" s="6" customFormat="1" ht="15" hidden="1">
      <c r="A43" s="39" t="s">
        <v>107</v>
      </c>
      <c r="B43" s="40" t="s">
        <v>102</v>
      </c>
      <c r="C43" s="12"/>
      <c r="D43" s="71"/>
      <c r="E43" s="71"/>
      <c r="F43" s="71"/>
      <c r="G43" s="71"/>
      <c r="H43" s="71">
        <v>0</v>
      </c>
      <c r="I43" s="6">
        <v>6070.2</v>
      </c>
      <c r="J43" s="6">
        <v>1.07</v>
      </c>
      <c r="K43" s="59">
        <v>0</v>
      </c>
    </row>
    <row r="44" spans="1:11" s="6" customFormat="1" ht="15" hidden="1">
      <c r="A44" s="39" t="s">
        <v>108</v>
      </c>
      <c r="B44" s="40" t="s">
        <v>105</v>
      </c>
      <c r="C44" s="12"/>
      <c r="D44" s="71"/>
      <c r="E44" s="71"/>
      <c r="F44" s="71"/>
      <c r="G44" s="71"/>
      <c r="H44" s="71">
        <v>0</v>
      </c>
      <c r="I44" s="6">
        <v>6070.2</v>
      </c>
      <c r="J44" s="6">
        <v>1.07</v>
      </c>
      <c r="K44" s="59">
        <v>0</v>
      </c>
    </row>
    <row r="45" spans="1:11" s="6" customFormat="1" ht="25.5" hidden="1">
      <c r="A45" s="39" t="s">
        <v>109</v>
      </c>
      <c r="B45" s="40" t="s">
        <v>17</v>
      </c>
      <c r="C45" s="12"/>
      <c r="D45" s="71"/>
      <c r="E45" s="71"/>
      <c r="F45" s="71"/>
      <c r="G45" s="71"/>
      <c r="H45" s="71">
        <v>0</v>
      </c>
      <c r="I45" s="6">
        <v>6070.2</v>
      </c>
      <c r="J45" s="6">
        <v>1.07</v>
      </c>
      <c r="K45" s="59">
        <v>0</v>
      </c>
    </row>
    <row r="46" spans="1:11" s="6" customFormat="1" ht="15" hidden="1">
      <c r="A46" s="39" t="s">
        <v>110</v>
      </c>
      <c r="B46" s="40" t="s">
        <v>22</v>
      </c>
      <c r="C46" s="12"/>
      <c r="D46" s="71"/>
      <c r="E46" s="71"/>
      <c r="F46" s="71"/>
      <c r="G46" s="71"/>
      <c r="H46" s="71">
        <v>0</v>
      </c>
      <c r="I46" s="6">
        <v>6070.2</v>
      </c>
      <c r="J46" s="6">
        <v>1.07</v>
      </c>
      <c r="K46" s="59">
        <v>0</v>
      </c>
    </row>
    <row r="47" spans="1:11" s="6" customFormat="1" ht="15" hidden="1">
      <c r="A47" s="39" t="s">
        <v>111</v>
      </c>
      <c r="B47" s="40" t="s">
        <v>105</v>
      </c>
      <c r="C47" s="12"/>
      <c r="D47" s="71"/>
      <c r="E47" s="71"/>
      <c r="F47" s="71"/>
      <c r="G47" s="71"/>
      <c r="H47" s="71">
        <v>0</v>
      </c>
      <c r="I47" s="6">
        <v>6070.2</v>
      </c>
      <c r="J47" s="6">
        <v>1.07</v>
      </c>
      <c r="K47" s="59">
        <v>0</v>
      </c>
    </row>
    <row r="48" spans="1:11" s="6" customFormat="1" ht="28.5">
      <c r="A48" s="9" t="s">
        <v>36</v>
      </c>
      <c r="B48" s="30" t="s">
        <v>37</v>
      </c>
      <c r="C48" s="12">
        <f>F48*12</f>
        <v>0</v>
      </c>
      <c r="D48" s="71">
        <f aca="true" t="shared" si="0" ref="D48:D57">G48*I48</f>
        <v>284813.78</v>
      </c>
      <c r="E48" s="71">
        <f>H48*12</f>
        <v>46.92</v>
      </c>
      <c r="F48" s="71"/>
      <c r="G48" s="71">
        <f aca="true" t="shared" si="1" ref="G48:G57">H48*12</f>
        <v>46.92</v>
      </c>
      <c r="H48" s="71">
        <v>3.91</v>
      </c>
      <c r="I48" s="6">
        <v>6070.2</v>
      </c>
      <c r="J48" s="6">
        <v>1.07</v>
      </c>
      <c r="K48" s="59">
        <v>3.1</v>
      </c>
    </row>
    <row r="49" spans="1:11" s="6" customFormat="1" ht="45">
      <c r="A49" s="9" t="s">
        <v>172</v>
      </c>
      <c r="B49" s="30" t="s">
        <v>12</v>
      </c>
      <c r="C49" s="12"/>
      <c r="D49" s="71">
        <f>3*7400</f>
        <v>22200</v>
      </c>
      <c r="E49" s="71"/>
      <c r="F49" s="71"/>
      <c r="G49" s="71">
        <f>D49/I49</f>
        <v>3.66</v>
      </c>
      <c r="H49" s="71">
        <f>G49/12</f>
        <v>0.31</v>
      </c>
      <c r="I49" s="6">
        <v>6070.2</v>
      </c>
      <c r="K49" s="59"/>
    </row>
    <row r="50" spans="1:11" s="7" customFormat="1" ht="30">
      <c r="A50" s="9" t="s">
        <v>58</v>
      </c>
      <c r="B50" s="10" t="s">
        <v>9</v>
      </c>
      <c r="C50" s="12"/>
      <c r="D50" s="71">
        <v>2042.21</v>
      </c>
      <c r="E50" s="71"/>
      <c r="F50" s="71"/>
      <c r="G50" s="71">
        <f>D50/I50</f>
        <v>0.34</v>
      </c>
      <c r="H50" s="71">
        <f>G50/12</f>
        <v>0.03</v>
      </c>
      <c r="I50" s="6">
        <v>6070.2</v>
      </c>
      <c r="J50" s="6">
        <v>1.07</v>
      </c>
      <c r="K50" s="59">
        <v>0.02</v>
      </c>
    </row>
    <row r="51" spans="1:11" s="7" customFormat="1" ht="29.25" customHeight="1">
      <c r="A51" s="9" t="s">
        <v>83</v>
      </c>
      <c r="B51" s="10" t="s">
        <v>9</v>
      </c>
      <c r="C51" s="12"/>
      <c r="D51" s="71">
        <v>2042.21</v>
      </c>
      <c r="E51" s="71"/>
      <c r="F51" s="71"/>
      <c r="G51" s="71">
        <f>D51/I51</f>
        <v>0.34</v>
      </c>
      <c r="H51" s="71">
        <f>G51/12</f>
        <v>0.03</v>
      </c>
      <c r="I51" s="6">
        <v>6070.2</v>
      </c>
      <c r="J51" s="6">
        <v>1.07</v>
      </c>
      <c r="K51" s="59">
        <v>0.02</v>
      </c>
    </row>
    <row r="52" spans="1:12" s="7" customFormat="1" ht="21" customHeight="1">
      <c r="A52" s="9" t="s">
        <v>59</v>
      </c>
      <c r="B52" s="10" t="s">
        <v>9</v>
      </c>
      <c r="C52" s="12"/>
      <c r="D52" s="71">
        <f>12896.1*I52/L52</f>
        <v>12121.69</v>
      </c>
      <c r="E52" s="71"/>
      <c r="F52" s="71"/>
      <c r="G52" s="71">
        <f>D52/I52</f>
        <v>2</v>
      </c>
      <c r="H52" s="71">
        <f>G52/12</f>
        <v>0.17</v>
      </c>
      <c r="I52" s="6">
        <v>6070.2</v>
      </c>
      <c r="J52" s="6">
        <v>1.07</v>
      </c>
      <c r="K52" s="59">
        <v>0.13</v>
      </c>
      <c r="L52" s="7">
        <v>6458</v>
      </c>
    </row>
    <row r="53" spans="1:11" s="7" customFormat="1" ht="30" hidden="1">
      <c r="A53" s="9" t="s">
        <v>60</v>
      </c>
      <c r="B53" s="10" t="s">
        <v>12</v>
      </c>
      <c r="C53" s="12"/>
      <c r="D53" s="71">
        <f t="shared" si="0"/>
        <v>0</v>
      </c>
      <c r="E53" s="71"/>
      <c r="F53" s="71"/>
      <c r="G53" s="71">
        <f t="shared" si="1"/>
        <v>0</v>
      </c>
      <c r="H53" s="71">
        <v>0</v>
      </c>
      <c r="I53" s="6">
        <v>6070.1</v>
      </c>
      <c r="J53" s="6">
        <v>1.07</v>
      </c>
      <c r="K53" s="59">
        <v>0</v>
      </c>
    </row>
    <row r="54" spans="1:11" s="7" customFormat="1" ht="30" hidden="1">
      <c r="A54" s="9" t="s">
        <v>61</v>
      </c>
      <c r="B54" s="10" t="s">
        <v>12</v>
      </c>
      <c r="C54" s="12"/>
      <c r="D54" s="71">
        <f t="shared" si="0"/>
        <v>0</v>
      </c>
      <c r="E54" s="71"/>
      <c r="F54" s="71"/>
      <c r="G54" s="71">
        <f t="shared" si="1"/>
        <v>0</v>
      </c>
      <c r="H54" s="71">
        <v>0</v>
      </c>
      <c r="I54" s="6">
        <v>6070.1</v>
      </c>
      <c r="J54" s="6">
        <v>1.07</v>
      </c>
      <c r="K54" s="59">
        <v>0</v>
      </c>
    </row>
    <row r="55" spans="1:11" s="7" customFormat="1" ht="30" hidden="1">
      <c r="A55" s="9" t="s">
        <v>62</v>
      </c>
      <c r="B55" s="10" t="s">
        <v>12</v>
      </c>
      <c r="C55" s="12"/>
      <c r="D55" s="71">
        <f t="shared" si="0"/>
        <v>0</v>
      </c>
      <c r="E55" s="71"/>
      <c r="F55" s="71"/>
      <c r="G55" s="71">
        <f t="shared" si="1"/>
        <v>0</v>
      </c>
      <c r="H55" s="71">
        <v>0</v>
      </c>
      <c r="I55" s="6">
        <v>6070.1</v>
      </c>
      <c r="J55" s="6">
        <v>1.07</v>
      </c>
      <c r="K55" s="59">
        <v>0</v>
      </c>
    </row>
    <row r="56" spans="1:11" s="7" customFormat="1" ht="30">
      <c r="A56" s="9" t="s">
        <v>23</v>
      </c>
      <c r="B56" s="10"/>
      <c r="C56" s="12">
        <f>F56*12</f>
        <v>0</v>
      </c>
      <c r="D56" s="71">
        <f t="shared" si="0"/>
        <v>12383.21</v>
      </c>
      <c r="E56" s="71">
        <f>H56*12</f>
        <v>2.04</v>
      </c>
      <c r="F56" s="71"/>
      <c r="G56" s="71">
        <f t="shared" si="1"/>
        <v>2.04</v>
      </c>
      <c r="H56" s="71">
        <v>0.17</v>
      </c>
      <c r="I56" s="6">
        <v>6070.2</v>
      </c>
      <c r="J56" s="6">
        <v>1.07</v>
      </c>
      <c r="K56" s="59">
        <v>0.14</v>
      </c>
    </row>
    <row r="57" spans="1:12" s="6" customFormat="1" ht="21" customHeight="1">
      <c r="A57" s="9" t="s">
        <v>25</v>
      </c>
      <c r="B57" s="10" t="s">
        <v>26</v>
      </c>
      <c r="C57" s="12">
        <f>F57*12</f>
        <v>0</v>
      </c>
      <c r="D57" s="71">
        <f t="shared" si="0"/>
        <v>4370.54</v>
      </c>
      <c r="E57" s="71">
        <f>H57*12</f>
        <v>0.72</v>
      </c>
      <c r="F57" s="71"/>
      <c r="G57" s="71">
        <f t="shared" si="1"/>
        <v>0.72</v>
      </c>
      <c r="H57" s="71">
        <v>0.06</v>
      </c>
      <c r="I57" s="6">
        <v>6070.2</v>
      </c>
      <c r="J57" s="6">
        <v>1.07</v>
      </c>
      <c r="K57" s="59">
        <v>0.03</v>
      </c>
      <c r="L57" s="6">
        <v>6458</v>
      </c>
    </row>
    <row r="58" spans="1:12" s="6" customFormat="1" ht="18.75" customHeight="1">
      <c r="A58" s="9" t="s">
        <v>27</v>
      </c>
      <c r="B58" s="10" t="s">
        <v>28</v>
      </c>
      <c r="C58" s="12">
        <f>F58*12</f>
        <v>0</v>
      </c>
      <c r="D58" s="71">
        <f>G58*I58</f>
        <v>2913.7</v>
      </c>
      <c r="E58" s="71">
        <f>H58*12</f>
        <v>0.48</v>
      </c>
      <c r="F58" s="71"/>
      <c r="G58" s="71">
        <f>12*H58</f>
        <v>0.48</v>
      </c>
      <c r="H58" s="71">
        <v>0.04</v>
      </c>
      <c r="I58" s="6">
        <v>6070.2</v>
      </c>
      <c r="J58" s="6">
        <v>1.07</v>
      </c>
      <c r="K58" s="59">
        <v>0.02</v>
      </c>
      <c r="L58" s="6">
        <v>6458</v>
      </c>
    </row>
    <row r="59" spans="1:11" s="72" customFormat="1" ht="30">
      <c r="A59" s="69" t="s">
        <v>24</v>
      </c>
      <c r="B59" s="70" t="s">
        <v>125</v>
      </c>
      <c r="C59" s="71">
        <f>F59*12</f>
        <v>0</v>
      </c>
      <c r="D59" s="71">
        <f>G59*I59</f>
        <v>3642.12</v>
      </c>
      <c r="E59" s="71">
        <f>H59*12</f>
        <v>0.6</v>
      </c>
      <c r="F59" s="71"/>
      <c r="G59" s="71">
        <f>12*H59</f>
        <v>0.6</v>
      </c>
      <c r="H59" s="71">
        <v>0.05</v>
      </c>
      <c r="I59" s="67">
        <v>6070.2</v>
      </c>
      <c r="J59" s="67">
        <v>1.07</v>
      </c>
      <c r="K59" s="68">
        <v>0.03</v>
      </c>
    </row>
    <row r="60" spans="1:11" s="11" customFormat="1" ht="15">
      <c r="A60" s="9" t="s">
        <v>42</v>
      </c>
      <c r="B60" s="10"/>
      <c r="C60" s="12"/>
      <c r="D60" s="71">
        <f>D62+D63+D64+D65+D66+D67+D68+D69+D70+D71+D72+D75+D76+D77</f>
        <v>95608.67</v>
      </c>
      <c r="E60" s="71"/>
      <c r="F60" s="71"/>
      <c r="G60" s="71">
        <f>D60/I60</f>
        <v>15.75</v>
      </c>
      <c r="H60" s="71">
        <f>G60/12</f>
        <v>1.31</v>
      </c>
      <c r="I60" s="6">
        <v>6070.2</v>
      </c>
      <c r="J60" s="6">
        <v>1.07</v>
      </c>
      <c r="K60" s="59">
        <v>0.56</v>
      </c>
    </row>
    <row r="61" spans="1:14" s="7" customFormat="1" ht="15" hidden="1">
      <c r="A61" s="13" t="s">
        <v>71</v>
      </c>
      <c r="B61" s="8" t="s">
        <v>17</v>
      </c>
      <c r="C61" s="14"/>
      <c r="D61" s="80"/>
      <c r="E61" s="80"/>
      <c r="F61" s="80"/>
      <c r="G61" s="80"/>
      <c r="H61" s="80">
        <v>0</v>
      </c>
      <c r="I61" s="6">
        <v>6070.2</v>
      </c>
      <c r="J61" s="6">
        <v>1.07</v>
      </c>
      <c r="K61" s="59">
        <v>0</v>
      </c>
      <c r="N61" s="11"/>
    </row>
    <row r="62" spans="1:14" s="7" customFormat="1" ht="29.25" customHeight="1">
      <c r="A62" s="13" t="s">
        <v>166</v>
      </c>
      <c r="B62" s="8" t="s">
        <v>17</v>
      </c>
      <c r="C62" s="14"/>
      <c r="D62" s="80">
        <f>731.44*I62/L62</f>
        <v>687.52</v>
      </c>
      <c r="E62" s="80"/>
      <c r="F62" s="80"/>
      <c r="G62" s="80"/>
      <c r="H62" s="80"/>
      <c r="I62" s="6">
        <v>6070.2</v>
      </c>
      <c r="J62" s="6">
        <v>1.07</v>
      </c>
      <c r="K62" s="59">
        <v>0.01</v>
      </c>
      <c r="L62" s="7">
        <v>6458</v>
      </c>
      <c r="N62" s="11"/>
    </row>
    <row r="63" spans="1:14" s="7" customFormat="1" ht="15">
      <c r="A63" s="13" t="s">
        <v>18</v>
      </c>
      <c r="B63" s="8" t="s">
        <v>22</v>
      </c>
      <c r="C63" s="14">
        <f>F63*12</f>
        <v>0</v>
      </c>
      <c r="D63" s="80">
        <f>918.96*I63/L63</f>
        <v>863.78</v>
      </c>
      <c r="E63" s="80">
        <f>H63*12</f>
        <v>0</v>
      </c>
      <c r="F63" s="80"/>
      <c r="G63" s="80"/>
      <c r="H63" s="80"/>
      <c r="I63" s="6">
        <v>6070.2</v>
      </c>
      <c r="J63" s="6">
        <v>1.07</v>
      </c>
      <c r="K63" s="59">
        <v>0.01</v>
      </c>
      <c r="L63" s="7">
        <v>6458</v>
      </c>
      <c r="N63" s="11"/>
    </row>
    <row r="64" spans="1:14" s="7" customFormat="1" ht="15">
      <c r="A64" s="13" t="s">
        <v>142</v>
      </c>
      <c r="B64" s="77" t="s">
        <v>17</v>
      </c>
      <c r="C64" s="14"/>
      <c r="D64" s="80">
        <v>1637.48</v>
      </c>
      <c r="E64" s="80"/>
      <c r="F64" s="80"/>
      <c r="G64" s="80"/>
      <c r="H64" s="80"/>
      <c r="I64" s="6">
        <v>6070.2</v>
      </c>
      <c r="J64" s="6"/>
      <c r="K64" s="59"/>
      <c r="N64" s="11"/>
    </row>
    <row r="65" spans="1:14" s="7" customFormat="1" ht="15">
      <c r="A65" s="13" t="s">
        <v>181</v>
      </c>
      <c r="B65" s="8" t="s">
        <v>17</v>
      </c>
      <c r="C65" s="14">
        <f>F65*12</f>
        <v>0</v>
      </c>
      <c r="D65" s="130">
        <f>2087.19*I65/L65</f>
        <v>1961.86</v>
      </c>
      <c r="E65" s="80">
        <f>H65*12</f>
        <v>0</v>
      </c>
      <c r="F65" s="80"/>
      <c r="G65" s="80"/>
      <c r="H65" s="80"/>
      <c r="I65" s="6">
        <v>6070.2</v>
      </c>
      <c r="J65" s="6">
        <v>1.07</v>
      </c>
      <c r="K65" s="59">
        <v>0.24</v>
      </c>
      <c r="L65" s="7">
        <v>6458</v>
      </c>
      <c r="N65" s="11"/>
    </row>
    <row r="66" spans="1:14" s="7" customFormat="1" ht="15">
      <c r="A66" s="110" t="s">
        <v>176</v>
      </c>
      <c r="B66" s="85" t="s">
        <v>76</v>
      </c>
      <c r="C66" s="82"/>
      <c r="D66" s="131">
        <v>29898.66</v>
      </c>
      <c r="E66" s="80"/>
      <c r="F66" s="80"/>
      <c r="G66" s="80"/>
      <c r="H66" s="80"/>
      <c r="I66" s="6">
        <v>6070.2</v>
      </c>
      <c r="J66" s="6"/>
      <c r="K66" s="59"/>
      <c r="N66" s="11"/>
    </row>
    <row r="67" spans="1:14" s="7" customFormat="1" ht="15">
      <c r="A67" s="13" t="s">
        <v>69</v>
      </c>
      <c r="B67" s="8" t="s">
        <v>17</v>
      </c>
      <c r="C67" s="14">
        <f>F67*12</f>
        <v>0</v>
      </c>
      <c r="D67" s="80">
        <v>1751.22</v>
      </c>
      <c r="E67" s="80">
        <f>H67*12</f>
        <v>0</v>
      </c>
      <c r="F67" s="80"/>
      <c r="G67" s="80"/>
      <c r="H67" s="80"/>
      <c r="I67" s="6">
        <v>6070.2</v>
      </c>
      <c r="J67" s="6">
        <v>1.07</v>
      </c>
      <c r="K67" s="59">
        <v>0.02</v>
      </c>
      <c r="N67" s="11"/>
    </row>
    <row r="68" spans="1:14" s="7" customFormat="1" ht="15">
      <c r="A68" s="13" t="s">
        <v>19</v>
      </c>
      <c r="B68" s="8" t="s">
        <v>17</v>
      </c>
      <c r="C68" s="14">
        <f>F68*12</f>
        <v>0</v>
      </c>
      <c r="D68" s="80">
        <v>5855.59</v>
      </c>
      <c r="E68" s="80">
        <f>H68*12</f>
        <v>0</v>
      </c>
      <c r="F68" s="80"/>
      <c r="G68" s="80"/>
      <c r="H68" s="80"/>
      <c r="I68" s="6">
        <v>6070.2</v>
      </c>
      <c r="J68" s="6">
        <v>1.07</v>
      </c>
      <c r="K68" s="59">
        <v>0.06</v>
      </c>
      <c r="N68" s="11"/>
    </row>
    <row r="69" spans="1:14" s="7" customFormat="1" ht="15">
      <c r="A69" s="13" t="s">
        <v>20</v>
      </c>
      <c r="B69" s="8" t="s">
        <v>17</v>
      </c>
      <c r="C69" s="14">
        <f>F69*12</f>
        <v>0</v>
      </c>
      <c r="D69" s="80">
        <v>918.95</v>
      </c>
      <c r="E69" s="80">
        <f>H69*12</f>
        <v>0</v>
      </c>
      <c r="F69" s="80"/>
      <c r="G69" s="80"/>
      <c r="H69" s="80"/>
      <c r="I69" s="6">
        <v>6070.2</v>
      </c>
      <c r="J69" s="6">
        <v>1.07</v>
      </c>
      <c r="K69" s="59">
        <v>0.01</v>
      </c>
      <c r="N69" s="11"/>
    </row>
    <row r="70" spans="1:14" s="7" customFormat="1" ht="15">
      <c r="A70" s="13" t="s">
        <v>65</v>
      </c>
      <c r="B70" s="8" t="s">
        <v>17</v>
      </c>
      <c r="C70" s="14"/>
      <c r="D70" s="80">
        <f>875.58*I70/L70</f>
        <v>823</v>
      </c>
      <c r="E70" s="80"/>
      <c r="F70" s="80"/>
      <c r="G70" s="80"/>
      <c r="H70" s="80"/>
      <c r="I70" s="6">
        <v>6070.2</v>
      </c>
      <c r="J70" s="6">
        <v>1.07</v>
      </c>
      <c r="K70" s="59">
        <v>0.01</v>
      </c>
      <c r="L70" s="7">
        <v>6458</v>
      </c>
      <c r="N70" s="11"/>
    </row>
    <row r="71" spans="1:14" s="7" customFormat="1" ht="25.5">
      <c r="A71" s="13" t="s">
        <v>21</v>
      </c>
      <c r="B71" s="8" t="s">
        <v>17</v>
      </c>
      <c r="C71" s="14">
        <f>F71*12</f>
        <v>0</v>
      </c>
      <c r="D71" s="80">
        <f>5370.49*I71/L71</f>
        <v>5047.99</v>
      </c>
      <c r="E71" s="80">
        <f>H71*12</f>
        <v>0</v>
      </c>
      <c r="F71" s="80"/>
      <c r="G71" s="80"/>
      <c r="H71" s="80"/>
      <c r="I71" s="6">
        <v>6070.2</v>
      </c>
      <c r="J71" s="6">
        <v>1.07</v>
      </c>
      <c r="K71" s="59">
        <v>0.05</v>
      </c>
      <c r="L71" s="7">
        <v>6458</v>
      </c>
      <c r="N71" s="11"/>
    </row>
    <row r="72" spans="1:14" s="7" customFormat="1" ht="25.5">
      <c r="A72" s="13" t="s">
        <v>173</v>
      </c>
      <c r="B72" s="8" t="s">
        <v>17</v>
      </c>
      <c r="C72" s="14"/>
      <c r="D72" s="80">
        <f>6463.18*I72/L72</f>
        <v>6075.07</v>
      </c>
      <c r="E72" s="80"/>
      <c r="F72" s="80"/>
      <c r="G72" s="80"/>
      <c r="H72" s="80"/>
      <c r="I72" s="6">
        <v>6070.2</v>
      </c>
      <c r="J72" s="6">
        <v>1.07</v>
      </c>
      <c r="K72" s="59">
        <v>0.01</v>
      </c>
      <c r="L72" s="7">
        <v>6458</v>
      </c>
      <c r="N72" s="11"/>
    </row>
    <row r="73" spans="1:14" s="7" customFormat="1" ht="15" hidden="1">
      <c r="A73" s="13" t="s">
        <v>72</v>
      </c>
      <c r="B73" s="8" t="s">
        <v>17</v>
      </c>
      <c r="C73" s="14"/>
      <c r="D73" s="80"/>
      <c r="E73" s="80"/>
      <c r="F73" s="80"/>
      <c r="G73" s="80"/>
      <c r="H73" s="80"/>
      <c r="I73" s="6">
        <v>6070.2</v>
      </c>
      <c r="J73" s="6">
        <v>1.07</v>
      </c>
      <c r="K73" s="59">
        <v>0</v>
      </c>
      <c r="N73" s="11"/>
    </row>
    <row r="74" spans="1:14" s="7" customFormat="1" ht="15" hidden="1">
      <c r="A74" s="34"/>
      <c r="B74" s="8"/>
      <c r="C74" s="14"/>
      <c r="D74" s="80"/>
      <c r="E74" s="80"/>
      <c r="F74" s="80"/>
      <c r="G74" s="80"/>
      <c r="H74" s="80"/>
      <c r="I74" s="6">
        <v>6070.2</v>
      </c>
      <c r="J74" s="6"/>
      <c r="K74" s="59"/>
      <c r="N74" s="11"/>
    </row>
    <row r="75" spans="1:14" s="7" customFormat="1" ht="15">
      <c r="A75" s="107" t="s">
        <v>175</v>
      </c>
      <c r="B75" s="85" t="s">
        <v>76</v>
      </c>
      <c r="C75" s="82"/>
      <c r="D75" s="82">
        <v>15623.21</v>
      </c>
      <c r="E75" s="80"/>
      <c r="F75" s="80"/>
      <c r="G75" s="80"/>
      <c r="H75" s="80"/>
      <c r="I75" s="6">
        <v>6070.2</v>
      </c>
      <c r="J75" s="6"/>
      <c r="K75" s="59"/>
      <c r="N75" s="11"/>
    </row>
    <row r="76" spans="1:14" s="7" customFormat="1" ht="25.5">
      <c r="A76" s="110" t="s">
        <v>161</v>
      </c>
      <c r="B76" s="85" t="s">
        <v>12</v>
      </c>
      <c r="C76" s="82"/>
      <c r="D76" s="82">
        <v>1255.55</v>
      </c>
      <c r="E76" s="80"/>
      <c r="F76" s="80"/>
      <c r="G76" s="80"/>
      <c r="H76" s="80"/>
      <c r="I76" s="6">
        <v>6070.2</v>
      </c>
      <c r="J76" s="6"/>
      <c r="K76" s="59"/>
      <c r="N76" s="11"/>
    </row>
    <row r="77" spans="1:14" s="7" customFormat="1" ht="25.5">
      <c r="A77" s="111" t="s">
        <v>159</v>
      </c>
      <c r="B77" s="87" t="s">
        <v>12</v>
      </c>
      <c r="C77" s="80"/>
      <c r="D77" s="80">
        <v>23208.79</v>
      </c>
      <c r="E77" s="80"/>
      <c r="F77" s="80"/>
      <c r="G77" s="80"/>
      <c r="H77" s="80"/>
      <c r="I77" s="6">
        <v>6070.2</v>
      </c>
      <c r="J77" s="6"/>
      <c r="K77" s="59"/>
      <c r="N77" s="11"/>
    </row>
    <row r="78" spans="1:11" s="11" customFormat="1" ht="30">
      <c r="A78" s="9" t="s">
        <v>49</v>
      </c>
      <c r="B78" s="10"/>
      <c r="C78" s="12"/>
      <c r="D78" s="71">
        <f>D79+D80+D81+D82+D87+D88+D89</f>
        <v>27122.01</v>
      </c>
      <c r="E78" s="71"/>
      <c r="F78" s="71"/>
      <c r="G78" s="71">
        <f>D78/I78</f>
        <v>4.47</v>
      </c>
      <c r="H78" s="71">
        <f>G78/12</f>
        <v>0.37</v>
      </c>
      <c r="I78" s="6">
        <v>6070.2</v>
      </c>
      <c r="J78" s="6">
        <v>1.07</v>
      </c>
      <c r="K78" s="59">
        <v>0.49</v>
      </c>
    </row>
    <row r="79" spans="1:14" s="7" customFormat="1" ht="15">
      <c r="A79" s="13" t="s">
        <v>43</v>
      </c>
      <c r="B79" s="8" t="s">
        <v>70</v>
      </c>
      <c r="C79" s="14"/>
      <c r="D79" s="80">
        <v>2626.83</v>
      </c>
      <c r="E79" s="80"/>
      <c r="F79" s="80"/>
      <c r="G79" s="80"/>
      <c r="H79" s="80"/>
      <c r="I79" s="6">
        <v>6070.2</v>
      </c>
      <c r="J79" s="6">
        <v>1.07</v>
      </c>
      <c r="K79" s="59">
        <v>0.03</v>
      </c>
      <c r="N79" s="11"/>
    </row>
    <row r="80" spans="1:14" s="7" customFormat="1" ht="25.5">
      <c r="A80" s="13" t="s">
        <v>44</v>
      </c>
      <c r="B80" s="8" t="s">
        <v>53</v>
      </c>
      <c r="C80" s="14"/>
      <c r="D80" s="80">
        <v>1751.23</v>
      </c>
      <c r="E80" s="80"/>
      <c r="F80" s="80"/>
      <c r="G80" s="80"/>
      <c r="H80" s="80"/>
      <c r="I80" s="6">
        <v>6070.2</v>
      </c>
      <c r="J80" s="6">
        <v>1.07</v>
      </c>
      <c r="K80" s="59">
        <v>0.02</v>
      </c>
      <c r="N80" s="11"/>
    </row>
    <row r="81" spans="1:14" s="7" customFormat="1" ht="20.25" customHeight="1">
      <c r="A81" s="13" t="s">
        <v>77</v>
      </c>
      <c r="B81" s="8" t="s">
        <v>76</v>
      </c>
      <c r="C81" s="14"/>
      <c r="D81" s="80">
        <v>1837.85</v>
      </c>
      <c r="E81" s="80"/>
      <c r="F81" s="80"/>
      <c r="G81" s="80"/>
      <c r="H81" s="80"/>
      <c r="I81" s="6">
        <v>6070.2</v>
      </c>
      <c r="J81" s="6">
        <v>1.07</v>
      </c>
      <c r="K81" s="59">
        <v>0.02</v>
      </c>
      <c r="N81" s="11"/>
    </row>
    <row r="82" spans="1:14" s="7" customFormat="1" ht="25.5">
      <c r="A82" s="13" t="s">
        <v>73</v>
      </c>
      <c r="B82" s="8" t="s">
        <v>74</v>
      </c>
      <c r="C82" s="14"/>
      <c r="D82" s="80">
        <v>1751.2</v>
      </c>
      <c r="E82" s="80"/>
      <c r="F82" s="80"/>
      <c r="G82" s="80"/>
      <c r="H82" s="80"/>
      <c r="I82" s="6">
        <v>6070.2</v>
      </c>
      <c r="J82" s="6">
        <v>1.07</v>
      </c>
      <c r="K82" s="59">
        <v>0.02</v>
      </c>
      <c r="N82" s="11"/>
    </row>
    <row r="83" spans="1:14" s="7" customFormat="1" ht="15" hidden="1">
      <c r="A83" s="13" t="s">
        <v>45</v>
      </c>
      <c r="B83" s="8" t="s">
        <v>75</v>
      </c>
      <c r="C83" s="14"/>
      <c r="D83" s="80">
        <f>G83*I83</f>
        <v>0</v>
      </c>
      <c r="E83" s="80"/>
      <c r="F83" s="80"/>
      <c r="G83" s="80"/>
      <c r="H83" s="80"/>
      <c r="I83" s="6">
        <v>6070.2</v>
      </c>
      <c r="J83" s="6">
        <v>1.07</v>
      </c>
      <c r="K83" s="59">
        <v>0</v>
      </c>
      <c r="N83" s="11"/>
    </row>
    <row r="84" spans="1:14" s="7" customFormat="1" ht="15" hidden="1">
      <c r="A84" s="13" t="s">
        <v>56</v>
      </c>
      <c r="B84" s="8" t="s">
        <v>76</v>
      </c>
      <c r="C84" s="14"/>
      <c r="D84" s="80"/>
      <c r="E84" s="80"/>
      <c r="F84" s="80"/>
      <c r="G84" s="80"/>
      <c r="H84" s="80"/>
      <c r="I84" s="6">
        <v>6070.2</v>
      </c>
      <c r="J84" s="6">
        <v>1.07</v>
      </c>
      <c r="K84" s="59">
        <v>0</v>
      </c>
      <c r="N84" s="11"/>
    </row>
    <row r="85" spans="1:14" s="7" customFormat="1" ht="15" hidden="1">
      <c r="A85" s="13" t="s">
        <v>57</v>
      </c>
      <c r="B85" s="8" t="s">
        <v>17</v>
      </c>
      <c r="C85" s="14"/>
      <c r="D85" s="80"/>
      <c r="E85" s="80"/>
      <c r="F85" s="80"/>
      <c r="G85" s="80"/>
      <c r="H85" s="80"/>
      <c r="I85" s="6">
        <v>6070.2</v>
      </c>
      <c r="J85" s="6">
        <v>1.07</v>
      </c>
      <c r="K85" s="59">
        <v>0</v>
      </c>
      <c r="N85" s="11"/>
    </row>
    <row r="86" spans="1:14" s="7" customFormat="1" ht="25.5" hidden="1">
      <c r="A86" s="13" t="s">
        <v>54</v>
      </c>
      <c r="B86" s="8" t="s">
        <v>17</v>
      </c>
      <c r="C86" s="14"/>
      <c r="D86" s="80"/>
      <c r="E86" s="80"/>
      <c r="F86" s="80"/>
      <c r="G86" s="80"/>
      <c r="H86" s="80"/>
      <c r="I86" s="6">
        <v>6070.2</v>
      </c>
      <c r="J86" s="6">
        <v>1.07</v>
      </c>
      <c r="K86" s="59">
        <v>0</v>
      </c>
      <c r="N86" s="11"/>
    </row>
    <row r="87" spans="1:14" s="7" customFormat="1" ht="25.5">
      <c r="A87" s="13" t="s">
        <v>134</v>
      </c>
      <c r="B87" s="77" t="s">
        <v>12</v>
      </c>
      <c r="C87" s="14"/>
      <c r="D87" s="80">
        <v>12204</v>
      </c>
      <c r="E87" s="80"/>
      <c r="F87" s="80"/>
      <c r="G87" s="80"/>
      <c r="H87" s="80"/>
      <c r="I87" s="6">
        <v>6070.2</v>
      </c>
      <c r="J87" s="6">
        <v>1.07</v>
      </c>
      <c r="K87" s="59">
        <v>0.13</v>
      </c>
      <c r="N87" s="11"/>
    </row>
    <row r="88" spans="1:14" s="7" customFormat="1" ht="21" customHeight="1">
      <c r="A88" s="34" t="s">
        <v>67</v>
      </c>
      <c r="B88" s="8" t="s">
        <v>9</v>
      </c>
      <c r="C88" s="14"/>
      <c r="D88" s="80">
        <v>6228.48</v>
      </c>
      <c r="E88" s="80"/>
      <c r="F88" s="80"/>
      <c r="G88" s="80"/>
      <c r="H88" s="80"/>
      <c r="I88" s="6">
        <v>6070.2</v>
      </c>
      <c r="J88" s="6">
        <v>1.07</v>
      </c>
      <c r="K88" s="59">
        <v>0.06</v>
      </c>
      <c r="N88" s="11"/>
    </row>
    <row r="89" spans="1:14" s="7" customFormat="1" ht="30" customHeight="1">
      <c r="A89" s="110" t="s">
        <v>162</v>
      </c>
      <c r="B89" s="85" t="s">
        <v>12</v>
      </c>
      <c r="C89" s="82"/>
      <c r="D89" s="82">
        <v>722.42</v>
      </c>
      <c r="E89" s="80"/>
      <c r="F89" s="80"/>
      <c r="G89" s="80"/>
      <c r="H89" s="80"/>
      <c r="I89" s="6">
        <v>6070.2</v>
      </c>
      <c r="J89" s="6">
        <v>1.07</v>
      </c>
      <c r="K89" s="59">
        <v>0.18</v>
      </c>
      <c r="N89" s="11"/>
    </row>
    <row r="90" spans="1:14" s="7" customFormat="1" ht="30">
      <c r="A90" s="9" t="s">
        <v>50</v>
      </c>
      <c r="B90" s="86"/>
      <c r="C90" s="14"/>
      <c r="D90" s="71">
        <v>0</v>
      </c>
      <c r="E90" s="80"/>
      <c r="F90" s="80"/>
      <c r="G90" s="71">
        <v>0</v>
      </c>
      <c r="H90" s="71">
        <v>0</v>
      </c>
      <c r="I90" s="6">
        <v>6070.2</v>
      </c>
      <c r="J90" s="6">
        <v>1.07</v>
      </c>
      <c r="K90" s="59">
        <v>0.05</v>
      </c>
      <c r="N90" s="11"/>
    </row>
    <row r="91" spans="1:14" s="7" customFormat="1" ht="17.25" customHeight="1" hidden="1">
      <c r="A91" s="13" t="s">
        <v>68</v>
      </c>
      <c r="B91" s="86" t="s">
        <v>9</v>
      </c>
      <c r="C91" s="14"/>
      <c r="D91" s="80">
        <f>G91*I91</f>
        <v>0</v>
      </c>
      <c r="E91" s="80"/>
      <c r="F91" s="80"/>
      <c r="G91" s="80">
        <f>H91*12</f>
        <v>0</v>
      </c>
      <c r="H91" s="80">
        <v>0</v>
      </c>
      <c r="I91" s="6">
        <v>6070.2</v>
      </c>
      <c r="J91" s="6">
        <v>1.07</v>
      </c>
      <c r="K91" s="59">
        <v>0</v>
      </c>
      <c r="N91" s="11"/>
    </row>
    <row r="92" spans="1:14" s="7" customFormat="1" ht="15">
      <c r="A92" s="9" t="s">
        <v>51</v>
      </c>
      <c r="B92" s="86"/>
      <c r="C92" s="14"/>
      <c r="D92" s="71">
        <f>D94+D95+D99+D100</f>
        <v>52355.49</v>
      </c>
      <c r="E92" s="80"/>
      <c r="F92" s="80"/>
      <c r="G92" s="71">
        <f>D92/I92</f>
        <v>8.63</v>
      </c>
      <c r="H92" s="71">
        <f>G92/12</f>
        <v>0.72</v>
      </c>
      <c r="I92" s="6">
        <v>6070.2</v>
      </c>
      <c r="J92" s="6">
        <v>1.07</v>
      </c>
      <c r="K92" s="59">
        <v>0.22</v>
      </c>
      <c r="N92" s="11"/>
    </row>
    <row r="93" spans="1:14" s="7" customFormat="1" ht="15" hidden="1">
      <c r="A93" s="13" t="s">
        <v>46</v>
      </c>
      <c r="B93" s="8" t="s">
        <v>9</v>
      </c>
      <c r="C93" s="14"/>
      <c r="D93" s="80">
        <f aca="true" t="shared" si="2" ref="D93:D98">G93*I93</f>
        <v>0</v>
      </c>
      <c r="E93" s="80"/>
      <c r="F93" s="80"/>
      <c r="G93" s="80">
        <f>H93*12</f>
        <v>0</v>
      </c>
      <c r="H93" s="80"/>
      <c r="I93" s="6">
        <v>6070.2</v>
      </c>
      <c r="J93" s="6">
        <v>1.07</v>
      </c>
      <c r="K93" s="59">
        <v>0.01</v>
      </c>
      <c r="N93" s="11"/>
    </row>
    <row r="94" spans="1:14" s="7" customFormat="1" ht="15">
      <c r="A94" s="13" t="s">
        <v>84</v>
      </c>
      <c r="B94" s="8" t="s">
        <v>17</v>
      </c>
      <c r="C94" s="14"/>
      <c r="D94" s="80">
        <v>13830.58</v>
      </c>
      <c r="E94" s="80"/>
      <c r="F94" s="80"/>
      <c r="G94" s="80"/>
      <c r="H94" s="80"/>
      <c r="I94" s="6">
        <v>6070.2</v>
      </c>
      <c r="J94" s="6">
        <v>1.07</v>
      </c>
      <c r="K94" s="59">
        <v>0.15</v>
      </c>
      <c r="N94" s="11"/>
    </row>
    <row r="95" spans="1:14" s="7" customFormat="1" ht="15">
      <c r="A95" s="13" t="s">
        <v>47</v>
      </c>
      <c r="B95" s="8" t="s">
        <v>17</v>
      </c>
      <c r="C95" s="14"/>
      <c r="D95" s="80">
        <f>915.28*I95/L95</f>
        <v>860.32</v>
      </c>
      <c r="E95" s="80"/>
      <c r="F95" s="80"/>
      <c r="G95" s="80"/>
      <c r="H95" s="80"/>
      <c r="I95" s="6">
        <v>6070.2</v>
      </c>
      <c r="J95" s="6">
        <v>1.07</v>
      </c>
      <c r="K95" s="59">
        <v>0.01</v>
      </c>
      <c r="L95" s="7">
        <v>6458</v>
      </c>
      <c r="N95" s="11"/>
    </row>
    <row r="96" spans="1:14" s="7" customFormat="1" ht="27.75" customHeight="1" hidden="1">
      <c r="A96" s="34" t="s">
        <v>55</v>
      </c>
      <c r="B96" s="8" t="s">
        <v>12</v>
      </c>
      <c r="C96" s="14"/>
      <c r="D96" s="80">
        <f t="shared" si="2"/>
        <v>0</v>
      </c>
      <c r="E96" s="80"/>
      <c r="F96" s="80"/>
      <c r="G96" s="80"/>
      <c r="H96" s="80"/>
      <c r="I96" s="6">
        <v>6070.1</v>
      </c>
      <c r="J96" s="6">
        <v>1.07</v>
      </c>
      <c r="K96" s="59">
        <v>0</v>
      </c>
      <c r="N96" s="11"/>
    </row>
    <row r="97" spans="1:14" s="7" customFormat="1" ht="25.5" hidden="1">
      <c r="A97" s="34" t="s">
        <v>78</v>
      </c>
      <c r="B97" s="8" t="s">
        <v>12</v>
      </c>
      <c r="C97" s="14"/>
      <c r="D97" s="80">
        <f t="shared" si="2"/>
        <v>0</v>
      </c>
      <c r="E97" s="80"/>
      <c r="F97" s="80"/>
      <c r="G97" s="80"/>
      <c r="H97" s="80"/>
      <c r="I97" s="6">
        <v>6070.2</v>
      </c>
      <c r="J97" s="6">
        <v>1.07</v>
      </c>
      <c r="K97" s="59">
        <v>0</v>
      </c>
      <c r="N97" s="11"/>
    </row>
    <row r="98" spans="1:14" s="7" customFormat="1" ht="25.5" hidden="1">
      <c r="A98" s="34" t="s">
        <v>82</v>
      </c>
      <c r="B98" s="8" t="s">
        <v>12</v>
      </c>
      <c r="C98" s="14"/>
      <c r="D98" s="80">
        <f t="shared" si="2"/>
        <v>0</v>
      </c>
      <c r="E98" s="80"/>
      <c r="F98" s="80"/>
      <c r="G98" s="80"/>
      <c r="H98" s="80"/>
      <c r="I98" s="6">
        <v>6070.2</v>
      </c>
      <c r="J98" s="6">
        <v>1.07</v>
      </c>
      <c r="K98" s="59">
        <v>0</v>
      </c>
      <c r="N98" s="11"/>
    </row>
    <row r="99" spans="1:14" s="7" customFormat="1" ht="25.5">
      <c r="A99" s="34" t="s">
        <v>81</v>
      </c>
      <c r="B99" s="8" t="s">
        <v>12</v>
      </c>
      <c r="C99" s="14"/>
      <c r="D99" s="80">
        <v>4607.25</v>
      </c>
      <c r="E99" s="80"/>
      <c r="F99" s="80"/>
      <c r="G99" s="80"/>
      <c r="H99" s="80"/>
      <c r="I99" s="6">
        <v>6070.2</v>
      </c>
      <c r="J99" s="6">
        <v>1.07</v>
      </c>
      <c r="K99" s="59">
        <v>0.05</v>
      </c>
      <c r="N99" s="11"/>
    </row>
    <row r="100" spans="1:14" s="7" customFormat="1" ht="15">
      <c r="A100" s="34" t="s">
        <v>170</v>
      </c>
      <c r="B100" s="77" t="s">
        <v>144</v>
      </c>
      <c r="C100" s="14"/>
      <c r="D100" s="80">
        <v>33057.34</v>
      </c>
      <c r="E100" s="80"/>
      <c r="F100" s="80"/>
      <c r="G100" s="80"/>
      <c r="H100" s="80"/>
      <c r="I100" s="6">
        <v>6070.2</v>
      </c>
      <c r="J100" s="6"/>
      <c r="K100" s="59"/>
      <c r="N100" s="11"/>
    </row>
    <row r="101" spans="1:14" s="7" customFormat="1" ht="15">
      <c r="A101" s="9" t="s">
        <v>52</v>
      </c>
      <c r="B101" s="8"/>
      <c r="C101" s="14"/>
      <c r="D101" s="71">
        <f>D102</f>
        <v>1098.16</v>
      </c>
      <c r="E101" s="80"/>
      <c r="F101" s="80"/>
      <c r="G101" s="71">
        <f>D101/I101</f>
        <v>0.18</v>
      </c>
      <c r="H101" s="71">
        <f>G101/12</f>
        <v>0.02</v>
      </c>
      <c r="I101" s="6">
        <v>6070.2</v>
      </c>
      <c r="J101" s="6">
        <v>1.07</v>
      </c>
      <c r="K101" s="59">
        <v>0.1</v>
      </c>
      <c r="N101" s="11"/>
    </row>
    <row r="102" spans="1:14" s="7" customFormat="1" ht="15">
      <c r="A102" s="13" t="s">
        <v>48</v>
      </c>
      <c r="B102" s="8" t="s">
        <v>17</v>
      </c>
      <c r="C102" s="14"/>
      <c r="D102" s="80">
        <v>1098.16</v>
      </c>
      <c r="E102" s="80"/>
      <c r="F102" s="80"/>
      <c r="G102" s="80"/>
      <c r="H102" s="80"/>
      <c r="I102" s="6">
        <v>6070.2</v>
      </c>
      <c r="J102" s="6">
        <v>1.07</v>
      </c>
      <c r="K102" s="59">
        <v>0.01</v>
      </c>
      <c r="N102" s="11"/>
    </row>
    <row r="103" spans="1:14" s="6" customFormat="1" ht="15">
      <c r="A103" s="9" t="s">
        <v>64</v>
      </c>
      <c r="B103" s="10"/>
      <c r="C103" s="12"/>
      <c r="D103" s="71">
        <f>D104</f>
        <v>24195.36</v>
      </c>
      <c r="E103" s="71"/>
      <c r="F103" s="71"/>
      <c r="G103" s="71">
        <f>D103/I103</f>
        <v>3.99</v>
      </c>
      <c r="H103" s="71">
        <f>G103/12</f>
        <v>0.33</v>
      </c>
      <c r="I103" s="6">
        <v>6070.2</v>
      </c>
      <c r="J103" s="6">
        <v>1.07</v>
      </c>
      <c r="K103" s="59">
        <v>0.59</v>
      </c>
      <c r="N103" s="11"/>
    </row>
    <row r="104" spans="1:14" s="7" customFormat="1" ht="15">
      <c r="A104" s="13" t="s">
        <v>79</v>
      </c>
      <c r="B104" s="77" t="s">
        <v>22</v>
      </c>
      <c r="C104" s="14">
        <f>F104*12</f>
        <v>0</v>
      </c>
      <c r="D104" s="80">
        <v>24195.36</v>
      </c>
      <c r="E104" s="80">
        <f>H104*12</f>
        <v>0</v>
      </c>
      <c r="F104" s="80"/>
      <c r="G104" s="80"/>
      <c r="H104" s="80"/>
      <c r="I104" s="6">
        <v>6070.2</v>
      </c>
      <c r="J104" s="6">
        <v>1.07</v>
      </c>
      <c r="K104" s="59">
        <v>0.57</v>
      </c>
      <c r="N104" s="11"/>
    </row>
    <row r="105" spans="1:14" s="6" customFormat="1" ht="15">
      <c r="A105" s="9" t="s">
        <v>63</v>
      </c>
      <c r="B105" s="10"/>
      <c r="C105" s="12"/>
      <c r="D105" s="71">
        <f>D106</f>
        <v>3661.02</v>
      </c>
      <c r="E105" s="71"/>
      <c r="F105" s="71"/>
      <c r="G105" s="71">
        <f>D105/I105</f>
        <v>0.6</v>
      </c>
      <c r="H105" s="71">
        <f>G105/12</f>
        <v>0.05</v>
      </c>
      <c r="I105" s="6">
        <v>6070.2</v>
      </c>
      <c r="J105" s="6">
        <v>1.07</v>
      </c>
      <c r="K105" s="59">
        <v>0.04</v>
      </c>
      <c r="N105" s="11"/>
    </row>
    <row r="106" spans="1:14" s="7" customFormat="1" ht="15">
      <c r="A106" s="13" t="s">
        <v>145</v>
      </c>
      <c r="B106" s="8" t="s">
        <v>70</v>
      </c>
      <c r="C106" s="14"/>
      <c r="D106" s="80">
        <v>3661.02</v>
      </c>
      <c r="E106" s="80"/>
      <c r="F106" s="80"/>
      <c r="G106" s="80"/>
      <c r="H106" s="80"/>
      <c r="I106" s="6">
        <v>6070.2</v>
      </c>
      <c r="J106" s="6">
        <v>1.07</v>
      </c>
      <c r="K106" s="59">
        <v>0.04</v>
      </c>
      <c r="N106" s="11"/>
    </row>
    <row r="107" spans="1:14" s="7" customFormat="1" ht="25.5" customHeight="1" hidden="1">
      <c r="A107" s="13" t="s">
        <v>80</v>
      </c>
      <c r="B107" s="8" t="s">
        <v>17</v>
      </c>
      <c r="C107" s="14"/>
      <c r="D107" s="80">
        <f>G107*I107</f>
        <v>0</v>
      </c>
      <c r="E107" s="80"/>
      <c r="F107" s="80"/>
      <c r="G107" s="80">
        <f>H107*12</f>
        <v>0</v>
      </c>
      <c r="H107" s="80">
        <v>0</v>
      </c>
      <c r="I107" s="6">
        <v>6070.2</v>
      </c>
      <c r="J107" s="6">
        <v>1.07</v>
      </c>
      <c r="K107" s="59">
        <v>0</v>
      </c>
      <c r="N107" s="11"/>
    </row>
    <row r="108" spans="1:14" s="6" customFormat="1" ht="38.25" thickBot="1">
      <c r="A108" s="33" t="s">
        <v>168</v>
      </c>
      <c r="B108" s="10" t="s">
        <v>12</v>
      </c>
      <c r="C108" s="12">
        <f>F108*12</f>
        <v>0</v>
      </c>
      <c r="D108" s="71">
        <f>G108*I108</f>
        <v>27680.11</v>
      </c>
      <c r="E108" s="71">
        <f>H108*12</f>
        <v>4.56</v>
      </c>
      <c r="F108" s="71"/>
      <c r="G108" s="71">
        <f>H108*12</f>
        <v>4.56</v>
      </c>
      <c r="H108" s="71">
        <v>0.38</v>
      </c>
      <c r="I108" s="6">
        <v>6070.2</v>
      </c>
      <c r="J108" s="6">
        <v>1.07</v>
      </c>
      <c r="K108" s="59">
        <v>0.3</v>
      </c>
      <c r="N108" s="11"/>
    </row>
    <row r="109" spans="1:14" s="6" customFormat="1" ht="18.75" customHeight="1" hidden="1">
      <c r="A109" s="33" t="s">
        <v>38</v>
      </c>
      <c r="B109" s="10"/>
      <c r="C109" s="12">
        <f>F109*12</f>
        <v>0</v>
      </c>
      <c r="D109" s="71"/>
      <c r="E109" s="71"/>
      <c r="F109" s="71"/>
      <c r="G109" s="71">
        <f aca="true" t="shared" si="3" ref="G109:G118">H109*12</f>
        <v>0</v>
      </c>
      <c r="H109" s="100"/>
      <c r="I109" s="6">
        <v>6070.2</v>
      </c>
      <c r="K109" s="59"/>
      <c r="N109" s="11">
        <f aca="true" t="shared" si="4" ref="N109:N118">G109/12</f>
        <v>0</v>
      </c>
    </row>
    <row r="110" spans="1:14" s="7" customFormat="1" ht="15" customHeight="1" hidden="1">
      <c r="A110" s="13" t="s">
        <v>85</v>
      </c>
      <c r="B110" s="8"/>
      <c r="C110" s="14"/>
      <c r="D110" s="80"/>
      <c r="E110" s="80"/>
      <c r="F110" s="80"/>
      <c r="G110" s="71">
        <f t="shared" si="3"/>
        <v>0</v>
      </c>
      <c r="H110" s="81"/>
      <c r="I110" s="6">
        <v>6070.2</v>
      </c>
      <c r="K110" s="60"/>
      <c r="N110" s="11">
        <f t="shared" si="4"/>
        <v>0</v>
      </c>
    </row>
    <row r="111" spans="1:14" s="7" customFormat="1" ht="15" customHeight="1" hidden="1">
      <c r="A111" s="13" t="s">
        <v>86</v>
      </c>
      <c r="B111" s="8"/>
      <c r="C111" s="14"/>
      <c r="D111" s="80"/>
      <c r="E111" s="80"/>
      <c r="F111" s="80"/>
      <c r="G111" s="71">
        <f t="shared" si="3"/>
        <v>0</v>
      </c>
      <c r="H111" s="81"/>
      <c r="I111" s="6">
        <v>6070.2</v>
      </c>
      <c r="K111" s="60"/>
      <c r="N111" s="11">
        <f t="shared" si="4"/>
        <v>0</v>
      </c>
    </row>
    <row r="112" spans="1:14" s="7" customFormat="1" ht="15" customHeight="1" hidden="1">
      <c r="A112" s="13" t="s">
        <v>87</v>
      </c>
      <c r="B112" s="8"/>
      <c r="C112" s="14"/>
      <c r="D112" s="80"/>
      <c r="E112" s="80"/>
      <c r="F112" s="80"/>
      <c r="G112" s="71">
        <f t="shared" si="3"/>
        <v>0</v>
      </c>
      <c r="H112" s="81"/>
      <c r="I112" s="6">
        <v>6070.2</v>
      </c>
      <c r="K112" s="60"/>
      <c r="N112" s="11">
        <f t="shared" si="4"/>
        <v>0</v>
      </c>
    </row>
    <row r="113" spans="1:14" s="7" customFormat="1" ht="15" customHeight="1" hidden="1">
      <c r="A113" s="13" t="s">
        <v>88</v>
      </c>
      <c r="B113" s="8"/>
      <c r="C113" s="14"/>
      <c r="D113" s="80"/>
      <c r="E113" s="80"/>
      <c r="F113" s="80"/>
      <c r="G113" s="71">
        <f t="shared" si="3"/>
        <v>0</v>
      </c>
      <c r="H113" s="81"/>
      <c r="I113" s="6">
        <v>6070.2</v>
      </c>
      <c r="K113" s="60"/>
      <c r="N113" s="11">
        <f t="shared" si="4"/>
        <v>0</v>
      </c>
    </row>
    <row r="114" spans="1:14" s="7" customFormat="1" ht="15" customHeight="1" hidden="1">
      <c r="A114" s="13" t="s">
        <v>90</v>
      </c>
      <c r="B114" s="8"/>
      <c r="C114" s="14"/>
      <c r="D114" s="80"/>
      <c r="E114" s="80"/>
      <c r="F114" s="80"/>
      <c r="G114" s="71">
        <f t="shared" si="3"/>
        <v>0</v>
      </c>
      <c r="H114" s="81"/>
      <c r="I114" s="6">
        <v>6070.2</v>
      </c>
      <c r="K114" s="60"/>
      <c r="N114" s="11">
        <f t="shared" si="4"/>
        <v>0</v>
      </c>
    </row>
    <row r="115" spans="1:14" s="7" customFormat="1" ht="15" customHeight="1" hidden="1">
      <c r="A115" s="13" t="s">
        <v>89</v>
      </c>
      <c r="B115" s="8"/>
      <c r="C115" s="14"/>
      <c r="D115" s="80"/>
      <c r="E115" s="80"/>
      <c r="F115" s="80"/>
      <c r="G115" s="71">
        <f t="shared" si="3"/>
        <v>0</v>
      </c>
      <c r="H115" s="81"/>
      <c r="I115" s="6">
        <v>6070.2</v>
      </c>
      <c r="K115" s="60"/>
      <c r="N115" s="11">
        <f t="shared" si="4"/>
        <v>0</v>
      </c>
    </row>
    <row r="116" spans="1:14" s="7" customFormat="1" ht="15" customHeight="1" hidden="1">
      <c r="A116" s="13" t="s">
        <v>91</v>
      </c>
      <c r="B116" s="8"/>
      <c r="C116" s="14"/>
      <c r="D116" s="80"/>
      <c r="E116" s="80"/>
      <c r="F116" s="80"/>
      <c r="G116" s="71">
        <f t="shared" si="3"/>
        <v>0</v>
      </c>
      <c r="H116" s="81"/>
      <c r="I116" s="6">
        <v>6070.2</v>
      </c>
      <c r="K116" s="60"/>
      <c r="N116" s="11">
        <f t="shared" si="4"/>
        <v>0</v>
      </c>
    </row>
    <row r="117" spans="1:14" s="7" customFormat="1" ht="15" customHeight="1" hidden="1">
      <c r="A117" s="13" t="s">
        <v>92</v>
      </c>
      <c r="B117" s="8"/>
      <c r="C117" s="14"/>
      <c r="D117" s="80"/>
      <c r="E117" s="80"/>
      <c r="F117" s="80"/>
      <c r="G117" s="71">
        <f t="shared" si="3"/>
        <v>0</v>
      </c>
      <c r="H117" s="81"/>
      <c r="I117" s="6">
        <v>6070.2</v>
      </c>
      <c r="K117" s="60"/>
      <c r="N117" s="11">
        <f t="shared" si="4"/>
        <v>0</v>
      </c>
    </row>
    <row r="118" spans="1:14" s="7" customFormat="1" ht="15.75" hidden="1" thickBot="1">
      <c r="A118" s="13" t="s">
        <v>93</v>
      </c>
      <c r="B118" s="8"/>
      <c r="C118" s="14"/>
      <c r="D118" s="80"/>
      <c r="E118" s="80"/>
      <c r="F118" s="80"/>
      <c r="G118" s="71">
        <f t="shared" si="3"/>
        <v>0</v>
      </c>
      <c r="H118" s="81"/>
      <c r="I118" s="6">
        <v>6070.2</v>
      </c>
      <c r="K118" s="60"/>
      <c r="N118" s="11">
        <f t="shared" si="4"/>
        <v>0</v>
      </c>
    </row>
    <row r="119" spans="1:14" s="6" customFormat="1" ht="26.25" thickBot="1">
      <c r="A119" s="52" t="s">
        <v>112</v>
      </c>
      <c r="B119" s="66" t="s">
        <v>169</v>
      </c>
      <c r="C119" s="15"/>
      <c r="D119" s="88">
        <v>31700</v>
      </c>
      <c r="E119" s="101"/>
      <c r="F119" s="88"/>
      <c r="G119" s="101">
        <f>D119/I119</f>
        <v>5.22</v>
      </c>
      <c r="H119" s="102">
        <f>G119/12</f>
        <v>0.44</v>
      </c>
      <c r="I119" s="6">
        <v>6070.2</v>
      </c>
      <c r="K119" s="59"/>
      <c r="N119" s="11"/>
    </row>
    <row r="120" spans="1:11" s="6" customFormat="1" ht="21.75" customHeight="1" thickBot="1">
      <c r="A120" s="73" t="s">
        <v>135</v>
      </c>
      <c r="B120" s="79" t="s">
        <v>11</v>
      </c>
      <c r="C120" s="78"/>
      <c r="D120" s="89">
        <f>G120*I120</f>
        <v>124966.9</v>
      </c>
      <c r="E120" s="71"/>
      <c r="F120" s="89"/>
      <c r="G120" s="71">
        <f>12*H120</f>
        <v>20.76</v>
      </c>
      <c r="H120" s="89">
        <v>1.73</v>
      </c>
      <c r="I120" s="6">
        <f>6070.2-50.6</f>
        <v>6019.6</v>
      </c>
      <c r="K120" s="59"/>
    </row>
    <row r="121" spans="1:11" s="6" customFormat="1" ht="19.5" customHeight="1" thickBot="1">
      <c r="A121" s="52" t="s">
        <v>39</v>
      </c>
      <c r="B121" s="5"/>
      <c r="C121" s="53">
        <f>F121*12</f>
        <v>0</v>
      </c>
      <c r="D121" s="91">
        <f>D120+D119+D108+D105+D103+D101+D92+D90+D78+D60+D59+D58+D57+D56+D52+D51+D50+D49+D48+D42+D41+D35+D34+D33+D24+D14</f>
        <v>1602111.23</v>
      </c>
      <c r="E121" s="91">
        <f>E120+E119+E108+E105+E103+E101+E92+E90+E78+E60+E59+E58+E57+E56+E52+E51+E50+E49+E48+E42+E41+E35+E34+E33+E24+E14</f>
        <v>196.32</v>
      </c>
      <c r="F121" s="91">
        <f>F120+F119+F108+F105+F103+F101+F92+F90+F78+F60+F59+F58+F57+F56+F52+F51+F50+F49+F48+F42+F41+F35+F34+F33+F24+F14</f>
        <v>0</v>
      </c>
      <c r="G121" s="91">
        <f>G120+G119+G108+G105+G103+G101+G92+G90+G78+G60+G59+G58+G57+G56+G52+G51+G50+G49+G48+G42+G41+G35+G34+G33+G24+G14</f>
        <v>264.12</v>
      </c>
      <c r="H121" s="91">
        <f>H120+H119+H108+H105+H103+H101+H92+H90+H78+H60+H59+H58+H57+H56+H52+H51+H50+H49+H48+H42+H41+H35+H34+H33+H24+H14</f>
        <v>22.03</v>
      </c>
      <c r="I121" s="6">
        <v>6070.2</v>
      </c>
      <c r="K121" s="59"/>
    </row>
    <row r="122" spans="1:11" s="6" customFormat="1" ht="19.5" hidden="1" thickBot="1">
      <c r="A122" s="36" t="s">
        <v>112</v>
      </c>
      <c r="B122" s="37"/>
      <c r="C122" s="38"/>
      <c r="D122" s="92"/>
      <c r="E122" s="93"/>
      <c r="F122" s="94"/>
      <c r="G122" s="93"/>
      <c r="H122" s="94"/>
      <c r="I122" s="6">
        <v>6070.1</v>
      </c>
      <c r="K122" s="59"/>
    </row>
    <row r="123" spans="1:11" s="6" customFormat="1" ht="19.5" hidden="1" thickBot="1">
      <c r="A123" s="36" t="s">
        <v>113</v>
      </c>
      <c r="B123" s="37"/>
      <c r="C123" s="38"/>
      <c r="D123" s="92"/>
      <c r="E123" s="93"/>
      <c r="F123" s="94"/>
      <c r="G123" s="92"/>
      <c r="H123" s="94"/>
      <c r="K123" s="59"/>
    </row>
    <row r="124" spans="1:11" s="17" customFormat="1" ht="20.25" hidden="1" thickBot="1">
      <c r="A124" s="31" t="s">
        <v>29</v>
      </c>
      <c r="B124" s="32" t="s">
        <v>11</v>
      </c>
      <c r="C124" s="32" t="s">
        <v>30</v>
      </c>
      <c r="D124" s="95"/>
      <c r="E124" s="96" t="s">
        <v>30</v>
      </c>
      <c r="F124" s="97"/>
      <c r="G124" s="96" t="s">
        <v>30</v>
      </c>
      <c r="H124" s="97"/>
      <c r="K124" s="62"/>
    </row>
    <row r="125" spans="1:11" s="19" customFormat="1" ht="12.75">
      <c r="A125" s="18"/>
      <c r="D125" s="98"/>
      <c r="E125" s="98"/>
      <c r="F125" s="98"/>
      <c r="G125" s="98"/>
      <c r="H125" s="98"/>
      <c r="K125" s="63"/>
    </row>
    <row r="126" spans="1:11" s="16" customFormat="1" ht="18.75">
      <c r="A126" s="21"/>
      <c r="B126" s="22"/>
      <c r="C126" s="23"/>
      <c r="D126" s="99"/>
      <c r="E126" s="99"/>
      <c r="F126" s="99"/>
      <c r="G126" s="99"/>
      <c r="H126" s="99"/>
      <c r="K126" s="64"/>
    </row>
    <row r="127" spans="1:11" s="16" customFormat="1" ht="19.5" thickBot="1">
      <c r="A127" s="21"/>
      <c r="B127" s="22"/>
      <c r="C127" s="23"/>
      <c r="D127" s="99"/>
      <c r="E127" s="99"/>
      <c r="F127" s="99"/>
      <c r="G127" s="99"/>
      <c r="H127" s="99"/>
      <c r="K127" s="64"/>
    </row>
    <row r="128" spans="1:11" s="6" customFormat="1" ht="19.5" thickBot="1">
      <c r="A128" s="56" t="s">
        <v>127</v>
      </c>
      <c r="B128" s="5"/>
      <c r="C128" s="53">
        <f>F128*12</f>
        <v>0</v>
      </c>
      <c r="D128" s="103">
        <f>D130+D131+D132+D133+D134+D135</f>
        <v>218949.03</v>
      </c>
      <c r="E128" s="103">
        <f>E130+E131+E132+E133+E134+E135</f>
        <v>0</v>
      </c>
      <c r="F128" s="103">
        <f>F130+F131+F132+F133+F134+F135</f>
        <v>0</v>
      </c>
      <c r="G128" s="103">
        <f>G130+G131+G132+G133+G134+G135</f>
        <v>36.08</v>
      </c>
      <c r="H128" s="103">
        <f>H130+H131+H132+H133+H134+H135</f>
        <v>3</v>
      </c>
      <c r="I128" s="6">
        <v>6070.2</v>
      </c>
      <c r="K128" s="59"/>
    </row>
    <row r="129" spans="1:11" s="7" customFormat="1" ht="15" hidden="1">
      <c r="A129" s="54" t="s">
        <v>85</v>
      </c>
      <c r="B129" s="55"/>
      <c r="C129" s="35"/>
      <c r="D129" s="104"/>
      <c r="E129" s="105"/>
      <c r="F129" s="106"/>
      <c r="G129" s="105"/>
      <c r="H129" s="106"/>
      <c r="I129" s="6">
        <v>6070.2</v>
      </c>
      <c r="K129" s="60"/>
    </row>
    <row r="130" spans="1:11" s="108" customFormat="1" ht="15">
      <c r="A130" s="107" t="s">
        <v>146</v>
      </c>
      <c r="B130" s="86"/>
      <c r="C130" s="80"/>
      <c r="D130" s="130">
        <v>30821.15</v>
      </c>
      <c r="E130" s="80"/>
      <c r="F130" s="80"/>
      <c r="G130" s="80">
        <f aca="true" t="shared" si="5" ref="G130:G135">D130/I130</f>
        <v>5.08</v>
      </c>
      <c r="H130" s="81">
        <f aca="true" t="shared" si="6" ref="H130:H135">G130/12</f>
        <v>0.42</v>
      </c>
      <c r="I130" s="67">
        <v>6070.2</v>
      </c>
      <c r="K130" s="109"/>
    </row>
    <row r="131" spans="1:11" s="108" customFormat="1" ht="15">
      <c r="A131" s="107" t="s">
        <v>174</v>
      </c>
      <c r="B131" s="86"/>
      <c r="C131" s="80"/>
      <c r="D131" s="130">
        <v>90538.21</v>
      </c>
      <c r="E131" s="80"/>
      <c r="F131" s="80"/>
      <c r="G131" s="80">
        <f t="shared" si="5"/>
        <v>14.92</v>
      </c>
      <c r="H131" s="81">
        <f t="shared" si="6"/>
        <v>1.24</v>
      </c>
      <c r="I131" s="67">
        <v>6070.2</v>
      </c>
      <c r="K131" s="109"/>
    </row>
    <row r="132" spans="1:11" s="108" customFormat="1" ht="15">
      <c r="A132" s="110" t="s">
        <v>177</v>
      </c>
      <c r="B132" s="90"/>
      <c r="C132" s="82"/>
      <c r="D132" s="131">
        <v>1385.9</v>
      </c>
      <c r="E132" s="80"/>
      <c r="F132" s="80"/>
      <c r="G132" s="80">
        <f t="shared" si="5"/>
        <v>0.23</v>
      </c>
      <c r="H132" s="81">
        <f t="shared" si="6"/>
        <v>0.02</v>
      </c>
      <c r="I132" s="67">
        <v>6070.2</v>
      </c>
      <c r="K132" s="109"/>
    </row>
    <row r="133" spans="1:11" s="108" customFormat="1" ht="15">
      <c r="A133" s="110" t="s">
        <v>158</v>
      </c>
      <c r="B133" s="90"/>
      <c r="C133" s="82"/>
      <c r="D133" s="131">
        <v>17237.4</v>
      </c>
      <c r="E133" s="80"/>
      <c r="F133" s="80"/>
      <c r="G133" s="80">
        <f t="shared" si="5"/>
        <v>2.84</v>
      </c>
      <c r="H133" s="81">
        <f t="shared" si="6"/>
        <v>0.24</v>
      </c>
      <c r="I133" s="67">
        <v>6070.2</v>
      </c>
      <c r="K133" s="109"/>
    </row>
    <row r="134" spans="1:11" s="108" customFormat="1" ht="15">
      <c r="A134" s="111" t="s">
        <v>179</v>
      </c>
      <c r="B134" s="86"/>
      <c r="C134" s="80"/>
      <c r="D134" s="130">
        <v>9033.07</v>
      </c>
      <c r="E134" s="80"/>
      <c r="F134" s="80"/>
      <c r="G134" s="80">
        <f t="shared" si="5"/>
        <v>1.49</v>
      </c>
      <c r="H134" s="81">
        <f t="shared" si="6"/>
        <v>0.12</v>
      </c>
      <c r="I134" s="67">
        <v>6070.2</v>
      </c>
      <c r="K134" s="109"/>
    </row>
    <row r="135" spans="1:11" s="108" customFormat="1" ht="15">
      <c r="A135" s="111" t="s">
        <v>180</v>
      </c>
      <c r="B135" s="86"/>
      <c r="C135" s="80"/>
      <c r="D135" s="130">
        <v>69933.3</v>
      </c>
      <c r="E135" s="80"/>
      <c r="F135" s="80"/>
      <c r="G135" s="80">
        <f t="shared" si="5"/>
        <v>11.52</v>
      </c>
      <c r="H135" s="81">
        <f t="shared" si="6"/>
        <v>0.96</v>
      </c>
      <c r="I135" s="67">
        <v>6070.2</v>
      </c>
      <c r="K135" s="109"/>
    </row>
    <row r="136" spans="1:11" s="119" customFormat="1" ht="15">
      <c r="A136" s="126"/>
      <c r="C136" s="120"/>
      <c r="D136" s="120"/>
      <c r="E136" s="120"/>
      <c r="F136" s="120"/>
      <c r="G136" s="120"/>
      <c r="H136" s="120"/>
      <c r="I136" s="67"/>
      <c r="K136" s="120"/>
    </row>
    <row r="137" spans="1:11" s="119" customFormat="1" ht="15">
      <c r="A137" s="126"/>
      <c r="C137" s="120"/>
      <c r="D137" s="120"/>
      <c r="E137" s="120"/>
      <c r="F137" s="120"/>
      <c r="G137" s="120"/>
      <c r="H137" s="120"/>
      <c r="I137" s="67"/>
      <c r="K137" s="120"/>
    </row>
    <row r="138" spans="1:11" s="16" customFormat="1" ht="18.75">
      <c r="A138" s="122" t="s">
        <v>126</v>
      </c>
      <c r="B138" s="123"/>
      <c r="C138" s="124"/>
      <c r="D138" s="124">
        <f>D121+D128</f>
        <v>1821060.26</v>
      </c>
      <c r="E138" s="124"/>
      <c r="F138" s="125"/>
      <c r="G138" s="124">
        <f>G121+G128</f>
        <v>300.2</v>
      </c>
      <c r="H138" s="125">
        <f>H121+H128</f>
        <v>25.03</v>
      </c>
      <c r="K138" s="64"/>
    </row>
    <row r="139" spans="1:11" s="16" customFormat="1" ht="18.75">
      <c r="A139" s="21"/>
      <c r="B139" s="22"/>
      <c r="C139" s="23"/>
      <c r="D139" s="23"/>
      <c r="E139" s="23"/>
      <c r="F139" s="24"/>
      <c r="G139" s="23"/>
      <c r="H139" s="24"/>
      <c r="K139" s="64"/>
    </row>
    <row r="140" spans="1:11" s="16" customFormat="1" ht="18.75">
      <c r="A140" s="21"/>
      <c r="B140" s="22"/>
      <c r="C140" s="23"/>
      <c r="D140" s="23"/>
      <c r="E140" s="23"/>
      <c r="F140" s="24"/>
      <c r="G140" s="23"/>
      <c r="H140" s="24"/>
      <c r="K140" s="64"/>
    </row>
    <row r="141" spans="1:11" s="17" customFormat="1" ht="19.5">
      <c r="A141" s="25"/>
      <c r="B141" s="26"/>
      <c r="C141" s="27"/>
      <c r="D141" s="27"/>
      <c r="E141" s="27"/>
      <c r="F141" s="28"/>
      <c r="G141" s="27"/>
      <c r="H141" s="28"/>
      <c r="K141" s="62"/>
    </row>
    <row r="142" spans="1:11" s="19" customFormat="1" ht="14.25">
      <c r="A142" s="142" t="s">
        <v>31</v>
      </c>
      <c r="B142" s="142"/>
      <c r="C142" s="142"/>
      <c r="D142" s="142"/>
      <c r="E142" s="142"/>
      <c r="F142" s="142"/>
      <c r="K142" s="63"/>
    </row>
    <row r="143" spans="6:11" s="19" customFormat="1" ht="12.75">
      <c r="F143" s="20"/>
      <c r="H143" s="20"/>
      <c r="K143" s="63"/>
    </row>
    <row r="144" spans="1:11" s="19" customFormat="1" ht="12.75">
      <c r="A144" s="18" t="s">
        <v>32</v>
      </c>
      <c r="F144" s="20"/>
      <c r="H144" s="20"/>
      <c r="K144" s="63"/>
    </row>
    <row r="145" spans="6:11" s="19" customFormat="1" ht="12.75">
      <c r="F145" s="20"/>
      <c r="H145" s="20"/>
      <c r="K145" s="63"/>
    </row>
    <row r="146" spans="6:11" s="19" customFormat="1" ht="12.75">
      <c r="F146" s="20"/>
      <c r="H146" s="20"/>
      <c r="K146" s="63"/>
    </row>
    <row r="147" spans="6:11" s="19" customFormat="1" ht="12.75">
      <c r="F147" s="20"/>
      <c r="H147" s="20"/>
      <c r="K147" s="63"/>
    </row>
    <row r="148" spans="6:11" s="19" customFormat="1" ht="12.75">
      <c r="F148" s="20"/>
      <c r="H148" s="20"/>
      <c r="K148" s="63"/>
    </row>
    <row r="149" spans="6:11" s="19" customFormat="1" ht="12.75">
      <c r="F149" s="20"/>
      <c r="H149" s="20"/>
      <c r="K149" s="63"/>
    </row>
    <row r="150" spans="6:11" s="19" customFormat="1" ht="12.75">
      <c r="F150" s="20"/>
      <c r="H150" s="20"/>
      <c r="K150" s="63"/>
    </row>
    <row r="151" spans="6:11" s="19" customFormat="1" ht="12.75">
      <c r="F151" s="20"/>
      <c r="H151" s="20"/>
      <c r="K151" s="63"/>
    </row>
    <row r="152" spans="6:11" s="19" customFormat="1" ht="12.75">
      <c r="F152" s="20"/>
      <c r="H152" s="20"/>
      <c r="K152" s="63"/>
    </row>
    <row r="153" spans="6:11" s="19" customFormat="1" ht="12.75">
      <c r="F153" s="20"/>
      <c r="H153" s="20"/>
      <c r="K153" s="63"/>
    </row>
    <row r="154" spans="6:11" s="19" customFormat="1" ht="12.75">
      <c r="F154" s="20"/>
      <c r="H154" s="20"/>
      <c r="K154" s="63"/>
    </row>
    <row r="155" spans="6:11" s="19" customFormat="1" ht="12.75">
      <c r="F155" s="20"/>
      <c r="H155" s="20"/>
      <c r="K155" s="63"/>
    </row>
    <row r="156" spans="6:11" s="19" customFormat="1" ht="12.75">
      <c r="F156" s="20"/>
      <c r="H156" s="20"/>
      <c r="K156" s="63"/>
    </row>
    <row r="157" spans="6:11" s="19" customFormat="1" ht="12.75">
      <c r="F157" s="20"/>
      <c r="H157" s="20"/>
      <c r="K157" s="63"/>
    </row>
    <row r="158" spans="6:11" s="19" customFormat="1" ht="12.75">
      <c r="F158" s="20"/>
      <c r="H158" s="20"/>
      <c r="K158" s="63"/>
    </row>
    <row r="159" spans="6:11" s="19" customFormat="1" ht="12.75">
      <c r="F159" s="20"/>
      <c r="H159" s="20"/>
      <c r="K159" s="63"/>
    </row>
    <row r="160" spans="6:11" s="19" customFormat="1" ht="12.75">
      <c r="F160" s="20"/>
      <c r="H160" s="20"/>
      <c r="K160" s="63"/>
    </row>
    <row r="161" spans="6:11" s="19" customFormat="1" ht="12.75">
      <c r="F161" s="20"/>
      <c r="H161" s="20"/>
      <c r="K161" s="63"/>
    </row>
    <row r="162" spans="6:11" s="19" customFormat="1" ht="12.75">
      <c r="F162" s="20"/>
      <c r="H162" s="20"/>
      <c r="K162" s="63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42:F142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2"/>
  <sheetViews>
    <sheetView zoomScale="75" zoomScaleNormal="75" zoomScalePageLayoutView="0" workbookViewId="0" topLeftCell="A87">
      <selection activeCell="A106" sqref="A106:B106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29" hidden="1" customWidth="1"/>
    <col min="7" max="7" width="13.875" style="1" customWidth="1"/>
    <col min="8" max="8" width="20.875" style="29" customWidth="1"/>
    <col min="9" max="9" width="15.375" style="1" customWidth="1"/>
    <col min="10" max="10" width="15.375" style="1" hidden="1" customWidth="1"/>
    <col min="11" max="11" width="15.375" style="57" hidden="1" customWidth="1"/>
    <col min="12" max="14" width="15.375" style="1" customWidth="1"/>
    <col min="15" max="16384" width="9.125" style="1" customWidth="1"/>
  </cols>
  <sheetData>
    <row r="1" spans="1:8" ht="16.5" customHeight="1">
      <c r="A1" s="143" t="s">
        <v>0</v>
      </c>
      <c r="B1" s="144"/>
      <c r="C1" s="144"/>
      <c r="D1" s="144"/>
      <c r="E1" s="144"/>
      <c r="F1" s="144"/>
      <c r="G1" s="144"/>
      <c r="H1" s="144"/>
    </row>
    <row r="2" spans="2:8" ht="12.75" customHeight="1">
      <c r="B2" s="145" t="s">
        <v>1</v>
      </c>
      <c r="C2" s="145"/>
      <c r="D2" s="145"/>
      <c r="E2" s="145"/>
      <c r="F2" s="145"/>
      <c r="G2" s="144"/>
      <c r="H2" s="144"/>
    </row>
    <row r="3" spans="1:8" ht="21" customHeight="1">
      <c r="A3" s="65" t="s">
        <v>163</v>
      </c>
      <c r="B3" s="145" t="s">
        <v>2</v>
      </c>
      <c r="C3" s="145"/>
      <c r="D3" s="145"/>
      <c r="E3" s="145"/>
      <c r="F3" s="145"/>
      <c r="G3" s="144"/>
      <c r="H3" s="144"/>
    </row>
    <row r="4" spans="2:8" ht="14.25" customHeight="1">
      <c r="B4" s="145" t="s">
        <v>40</v>
      </c>
      <c r="C4" s="145"/>
      <c r="D4" s="145"/>
      <c r="E4" s="145"/>
      <c r="F4" s="145"/>
      <c r="G4" s="144"/>
      <c r="H4" s="144"/>
    </row>
    <row r="5" spans="1:11" ht="39.75" customHeight="1">
      <c r="A5" s="146"/>
      <c r="B5" s="147"/>
      <c r="C5" s="147"/>
      <c r="D5" s="147"/>
      <c r="E5" s="147"/>
      <c r="F5" s="147"/>
      <c r="G5" s="147"/>
      <c r="H5" s="147"/>
      <c r="K5" s="1"/>
    </row>
    <row r="6" spans="1:11" ht="24" customHeight="1">
      <c r="A6" s="148" t="s">
        <v>164</v>
      </c>
      <c r="B6" s="148"/>
      <c r="C6" s="148"/>
      <c r="D6" s="148"/>
      <c r="E6" s="148"/>
      <c r="F6" s="148"/>
      <c r="G6" s="148"/>
      <c r="H6" s="148"/>
      <c r="K6" s="1"/>
    </row>
    <row r="7" spans="1:11" s="2" customFormat="1" ht="33" customHeight="1">
      <c r="A7" s="132" t="s">
        <v>3</v>
      </c>
      <c r="B7" s="132"/>
      <c r="C7" s="132"/>
      <c r="D7" s="132"/>
      <c r="E7" s="132"/>
      <c r="F7" s="132"/>
      <c r="G7" s="132"/>
      <c r="H7" s="132"/>
      <c r="K7" s="58"/>
    </row>
    <row r="8" spans="1:8" s="3" customFormat="1" ht="18.75" customHeight="1">
      <c r="A8" s="132" t="s">
        <v>182</v>
      </c>
      <c r="B8" s="132"/>
      <c r="C8" s="132"/>
      <c r="D8" s="132"/>
      <c r="E8" s="133"/>
      <c r="F8" s="133"/>
      <c r="G8" s="133"/>
      <c r="H8" s="133"/>
    </row>
    <row r="9" spans="1:8" s="4" customFormat="1" ht="17.25" customHeight="1">
      <c r="A9" s="134" t="s">
        <v>33</v>
      </c>
      <c r="B9" s="134"/>
      <c r="C9" s="134"/>
      <c r="D9" s="134"/>
      <c r="E9" s="135"/>
      <c r="F9" s="135"/>
      <c r="G9" s="135"/>
      <c r="H9" s="135"/>
    </row>
    <row r="10" spans="1:8" s="3" customFormat="1" ht="30" customHeight="1" thickBot="1">
      <c r="A10" s="136" t="s">
        <v>124</v>
      </c>
      <c r="B10" s="136"/>
      <c r="C10" s="136"/>
      <c r="D10" s="136"/>
      <c r="E10" s="137"/>
      <c r="F10" s="137"/>
      <c r="G10" s="137"/>
      <c r="H10" s="137"/>
    </row>
    <row r="11" spans="1:11" s="6" customFormat="1" ht="139.5" customHeight="1">
      <c r="A11" s="42" t="s">
        <v>4</v>
      </c>
      <c r="B11" s="43" t="s">
        <v>5</v>
      </c>
      <c r="C11" s="44" t="s">
        <v>6</v>
      </c>
      <c r="D11" s="44" t="s">
        <v>41</v>
      </c>
      <c r="E11" s="44" t="s">
        <v>6</v>
      </c>
      <c r="F11" s="45" t="s">
        <v>7</v>
      </c>
      <c r="G11" s="44" t="s">
        <v>6</v>
      </c>
      <c r="H11" s="45" t="s">
        <v>7</v>
      </c>
      <c r="K11" s="59"/>
    </row>
    <row r="12" spans="1:11" s="7" customFormat="1" ht="12.75">
      <c r="A12" s="49">
        <v>1</v>
      </c>
      <c r="B12" s="8">
        <v>2</v>
      </c>
      <c r="C12" s="8">
        <v>3</v>
      </c>
      <c r="D12" s="8"/>
      <c r="E12" s="8">
        <v>3</v>
      </c>
      <c r="F12" s="46">
        <v>4</v>
      </c>
      <c r="G12" s="8">
        <v>3</v>
      </c>
      <c r="H12" s="50">
        <v>4</v>
      </c>
      <c r="K12" s="60"/>
    </row>
    <row r="13" spans="1:11" s="7" customFormat="1" ht="49.5" customHeight="1">
      <c r="A13" s="138" t="s">
        <v>8</v>
      </c>
      <c r="B13" s="139"/>
      <c r="C13" s="139"/>
      <c r="D13" s="139"/>
      <c r="E13" s="139"/>
      <c r="F13" s="139"/>
      <c r="G13" s="140"/>
      <c r="H13" s="141"/>
      <c r="K13" s="60"/>
    </row>
    <row r="14" spans="1:12" s="6" customFormat="1" ht="18.75" customHeight="1">
      <c r="A14" s="9" t="s">
        <v>147</v>
      </c>
      <c r="B14" s="10"/>
      <c r="C14" s="12">
        <f>F14*12</f>
        <v>0</v>
      </c>
      <c r="D14" s="71">
        <f>G14*I14</f>
        <v>214885.08</v>
      </c>
      <c r="E14" s="71">
        <f>H14*12</f>
        <v>35.4</v>
      </c>
      <c r="F14" s="71"/>
      <c r="G14" s="71">
        <f>H14*12</f>
        <v>35.4</v>
      </c>
      <c r="H14" s="71">
        <f>H19+H21</f>
        <v>2.95</v>
      </c>
      <c r="I14" s="6">
        <v>6070.2</v>
      </c>
      <c r="J14" s="6">
        <v>1.07</v>
      </c>
      <c r="K14" s="59">
        <v>2.24</v>
      </c>
      <c r="L14" s="6">
        <v>6458</v>
      </c>
    </row>
    <row r="15" spans="1:11" s="41" customFormat="1" ht="29.25" customHeight="1">
      <c r="A15" s="51" t="s">
        <v>115</v>
      </c>
      <c r="B15" s="47" t="s">
        <v>116</v>
      </c>
      <c r="C15" s="48"/>
      <c r="D15" s="84"/>
      <c r="E15" s="84"/>
      <c r="F15" s="84"/>
      <c r="G15" s="84"/>
      <c r="H15" s="84"/>
      <c r="K15" s="61"/>
    </row>
    <row r="16" spans="1:11" s="41" customFormat="1" ht="12.75">
      <c r="A16" s="51" t="s">
        <v>117</v>
      </c>
      <c r="B16" s="47" t="s">
        <v>116</v>
      </c>
      <c r="C16" s="48"/>
      <c r="D16" s="84"/>
      <c r="E16" s="84"/>
      <c r="F16" s="84"/>
      <c r="G16" s="84"/>
      <c r="H16" s="84"/>
      <c r="K16" s="61"/>
    </row>
    <row r="17" spans="1:11" s="41" customFormat="1" ht="12.75">
      <c r="A17" s="51" t="s">
        <v>118</v>
      </c>
      <c r="B17" s="47" t="s">
        <v>119</v>
      </c>
      <c r="C17" s="48"/>
      <c r="D17" s="84"/>
      <c r="E17" s="84"/>
      <c r="F17" s="84"/>
      <c r="G17" s="84"/>
      <c r="H17" s="84"/>
      <c r="K17" s="61"/>
    </row>
    <row r="18" spans="1:11" s="41" customFormat="1" ht="12.75">
      <c r="A18" s="51" t="s">
        <v>120</v>
      </c>
      <c r="B18" s="47" t="s">
        <v>116</v>
      </c>
      <c r="C18" s="48"/>
      <c r="D18" s="84"/>
      <c r="E18" s="84"/>
      <c r="F18" s="84"/>
      <c r="G18" s="84"/>
      <c r="H18" s="84"/>
      <c r="K18" s="61"/>
    </row>
    <row r="19" spans="1:11" s="41" customFormat="1" ht="15">
      <c r="A19" s="83" t="s">
        <v>138</v>
      </c>
      <c r="B19" s="47"/>
      <c r="C19" s="48"/>
      <c r="D19" s="84"/>
      <c r="E19" s="84"/>
      <c r="F19" s="84"/>
      <c r="G19" s="84"/>
      <c r="H19" s="71">
        <v>2.83</v>
      </c>
      <c r="K19" s="61"/>
    </row>
    <row r="20" spans="1:11" s="41" customFormat="1" ht="12.75">
      <c r="A20" s="51" t="s">
        <v>139</v>
      </c>
      <c r="B20" s="47" t="s">
        <v>116</v>
      </c>
      <c r="C20" s="48"/>
      <c r="D20" s="84"/>
      <c r="E20" s="84"/>
      <c r="F20" s="84"/>
      <c r="G20" s="84"/>
      <c r="H20" s="84">
        <v>0.12</v>
      </c>
      <c r="K20" s="61"/>
    </row>
    <row r="21" spans="1:11" s="41" customFormat="1" ht="15">
      <c r="A21" s="83" t="s">
        <v>138</v>
      </c>
      <c r="B21" s="47"/>
      <c r="C21" s="48"/>
      <c r="D21" s="84"/>
      <c r="E21" s="84"/>
      <c r="F21" s="84"/>
      <c r="G21" s="84"/>
      <c r="H21" s="71">
        <f>H20</f>
        <v>0.12</v>
      </c>
      <c r="K21" s="61"/>
    </row>
    <row r="22" spans="1:11" s="6" customFormat="1" ht="30">
      <c r="A22" s="9" t="s">
        <v>10</v>
      </c>
      <c r="B22" s="10"/>
      <c r="C22" s="12">
        <f>F22*12</f>
        <v>0</v>
      </c>
      <c r="D22" s="71">
        <f>G22*I22</f>
        <v>142771.1</v>
      </c>
      <c r="E22" s="71">
        <f>H22*12</f>
        <v>23.52</v>
      </c>
      <c r="F22" s="71"/>
      <c r="G22" s="71">
        <f>H22*12</f>
        <v>23.52</v>
      </c>
      <c r="H22" s="71">
        <v>1.96</v>
      </c>
      <c r="I22" s="6">
        <v>6070.2</v>
      </c>
      <c r="J22" s="6">
        <v>1.07</v>
      </c>
      <c r="K22" s="59">
        <v>1.55</v>
      </c>
    </row>
    <row r="23" spans="1:11" s="6" customFormat="1" ht="15">
      <c r="A23" s="51" t="s">
        <v>94</v>
      </c>
      <c r="B23" s="47" t="s">
        <v>11</v>
      </c>
      <c r="C23" s="12"/>
      <c r="D23" s="71"/>
      <c r="E23" s="71"/>
      <c r="F23" s="71"/>
      <c r="G23" s="71"/>
      <c r="H23" s="71"/>
      <c r="K23" s="59"/>
    </row>
    <row r="24" spans="1:11" s="6" customFormat="1" ht="15">
      <c r="A24" s="51" t="s">
        <v>95</v>
      </c>
      <c r="B24" s="47" t="s">
        <v>11</v>
      </c>
      <c r="C24" s="12"/>
      <c r="D24" s="71"/>
      <c r="E24" s="71"/>
      <c r="F24" s="71"/>
      <c r="G24" s="71"/>
      <c r="H24" s="71"/>
      <c r="K24" s="59"/>
    </row>
    <row r="25" spans="1:11" s="6" customFormat="1" ht="15">
      <c r="A25" s="51" t="s">
        <v>130</v>
      </c>
      <c r="B25" s="47" t="s">
        <v>131</v>
      </c>
      <c r="C25" s="12"/>
      <c r="D25" s="71"/>
      <c r="E25" s="71"/>
      <c r="F25" s="71"/>
      <c r="G25" s="71"/>
      <c r="H25" s="71"/>
      <c r="K25" s="59"/>
    </row>
    <row r="26" spans="1:11" s="6" customFormat="1" ht="15">
      <c r="A26" s="51" t="s">
        <v>96</v>
      </c>
      <c r="B26" s="47" t="s">
        <v>11</v>
      </c>
      <c r="C26" s="12"/>
      <c r="D26" s="71"/>
      <c r="E26" s="71"/>
      <c r="F26" s="71"/>
      <c r="G26" s="71"/>
      <c r="H26" s="71"/>
      <c r="K26" s="59"/>
    </row>
    <row r="27" spans="1:11" s="6" customFormat="1" ht="25.5">
      <c r="A27" s="51" t="s">
        <v>97</v>
      </c>
      <c r="B27" s="47" t="s">
        <v>12</v>
      </c>
      <c r="C27" s="12"/>
      <c r="D27" s="71"/>
      <c r="E27" s="71"/>
      <c r="F27" s="71"/>
      <c r="G27" s="71"/>
      <c r="H27" s="71"/>
      <c r="K27" s="59"/>
    </row>
    <row r="28" spans="1:11" s="6" customFormat="1" ht="15">
      <c r="A28" s="51" t="s">
        <v>121</v>
      </c>
      <c r="B28" s="47" t="s">
        <v>11</v>
      </c>
      <c r="C28" s="12"/>
      <c r="D28" s="71"/>
      <c r="E28" s="71"/>
      <c r="F28" s="71"/>
      <c r="G28" s="71"/>
      <c r="H28" s="71"/>
      <c r="K28" s="59"/>
    </row>
    <row r="29" spans="1:11" s="6" customFormat="1" ht="15">
      <c r="A29" s="51" t="s">
        <v>122</v>
      </c>
      <c r="B29" s="47" t="s">
        <v>11</v>
      </c>
      <c r="C29" s="12"/>
      <c r="D29" s="71"/>
      <c r="E29" s="71"/>
      <c r="F29" s="71"/>
      <c r="G29" s="71"/>
      <c r="H29" s="71"/>
      <c r="K29" s="59"/>
    </row>
    <row r="30" spans="1:11" s="6" customFormat="1" ht="25.5">
      <c r="A30" s="51" t="s">
        <v>123</v>
      </c>
      <c r="B30" s="47" t="s">
        <v>98</v>
      </c>
      <c r="C30" s="12"/>
      <c r="D30" s="71"/>
      <c r="E30" s="71"/>
      <c r="F30" s="71"/>
      <c r="G30" s="71"/>
      <c r="H30" s="71"/>
      <c r="K30" s="59"/>
    </row>
    <row r="31" spans="1:12" s="11" customFormat="1" ht="21.75" customHeight="1">
      <c r="A31" s="9" t="s">
        <v>13</v>
      </c>
      <c r="B31" s="10" t="s">
        <v>14</v>
      </c>
      <c r="C31" s="12">
        <f>F31*12</f>
        <v>0</v>
      </c>
      <c r="D31" s="71">
        <f>G31*I31</f>
        <v>54631.8</v>
      </c>
      <c r="E31" s="71">
        <f>H31*12</f>
        <v>9</v>
      </c>
      <c r="F31" s="71"/>
      <c r="G31" s="71">
        <f>H31*12</f>
        <v>9</v>
      </c>
      <c r="H31" s="71">
        <v>0.75</v>
      </c>
      <c r="I31" s="6">
        <v>6070.2</v>
      </c>
      <c r="J31" s="6">
        <v>1.07</v>
      </c>
      <c r="K31" s="59">
        <v>0.6</v>
      </c>
      <c r="L31" s="11">
        <v>6458</v>
      </c>
    </row>
    <row r="32" spans="1:12" s="6" customFormat="1" ht="18" customHeight="1">
      <c r="A32" s="9" t="s">
        <v>15</v>
      </c>
      <c r="B32" s="10" t="s">
        <v>16</v>
      </c>
      <c r="C32" s="12">
        <f>F32*12</f>
        <v>0</v>
      </c>
      <c r="D32" s="71">
        <f>G32*I32</f>
        <v>178463.88</v>
      </c>
      <c r="E32" s="71">
        <f>H32*12</f>
        <v>29.4</v>
      </c>
      <c r="F32" s="71"/>
      <c r="G32" s="71">
        <f>H32*12</f>
        <v>29.4</v>
      </c>
      <c r="H32" s="71">
        <v>2.45</v>
      </c>
      <c r="I32" s="6">
        <v>6070.2</v>
      </c>
      <c r="J32" s="6">
        <v>1.07</v>
      </c>
      <c r="K32" s="59">
        <v>1.94</v>
      </c>
      <c r="L32" s="6">
        <v>6458</v>
      </c>
    </row>
    <row r="33" spans="1:11" s="6" customFormat="1" ht="15">
      <c r="A33" s="9" t="s">
        <v>34</v>
      </c>
      <c r="B33" s="10"/>
      <c r="C33" s="12">
        <f>F33*12</f>
        <v>0</v>
      </c>
      <c r="D33" s="71">
        <f>G33*I33</f>
        <v>115090.99</v>
      </c>
      <c r="E33" s="71">
        <f>H33*12</f>
        <v>18.96</v>
      </c>
      <c r="F33" s="71"/>
      <c r="G33" s="71">
        <f>H33*12</f>
        <v>18.96</v>
      </c>
      <c r="H33" s="71">
        <v>1.58</v>
      </c>
      <c r="I33" s="6">
        <v>6070.2</v>
      </c>
      <c r="J33" s="6">
        <v>1.07</v>
      </c>
      <c r="K33" s="59">
        <v>1.25</v>
      </c>
    </row>
    <row r="34" spans="1:11" s="6" customFormat="1" ht="15" hidden="1">
      <c r="A34" s="39" t="s">
        <v>99</v>
      </c>
      <c r="B34" s="40" t="s">
        <v>100</v>
      </c>
      <c r="C34" s="12"/>
      <c r="D34" s="71"/>
      <c r="E34" s="71"/>
      <c r="F34" s="71"/>
      <c r="G34" s="71"/>
      <c r="H34" s="71">
        <v>0</v>
      </c>
      <c r="I34" s="6">
        <v>6070.2</v>
      </c>
      <c r="J34" s="6">
        <v>1.07</v>
      </c>
      <c r="K34" s="59">
        <v>0</v>
      </c>
    </row>
    <row r="35" spans="1:11" s="6" customFormat="1" ht="15" hidden="1">
      <c r="A35" s="39" t="s">
        <v>101</v>
      </c>
      <c r="B35" s="40" t="s">
        <v>102</v>
      </c>
      <c r="C35" s="12"/>
      <c r="D35" s="71"/>
      <c r="E35" s="71"/>
      <c r="F35" s="71"/>
      <c r="G35" s="71"/>
      <c r="H35" s="71">
        <v>0</v>
      </c>
      <c r="I35" s="6">
        <v>6070.2</v>
      </c>
      <c r="J35" s="6">
        <v>1.07</v>
      </c>
      <c r="K35" s="59">
        <v>0</v>
      </c>
    </row>
    <row r="36" spans="1:11" s="6" customFormat="1" ht="15" hidden="1">
      <c r="A36" s="39" t="s">
        <v>103</v>
      </c>
      <c r="B36" s="40" t="s">
        <v>102</v>
      </c>
      <c r="C36" s="12"/>
      <c r="D36" s="71"/>
      <c r="E36" s="71"/>
      <c r="F36" s="71"/>
      <c r="G36" s="71"/>
      <c r="H36" s="71">
        <v>0</v>
      </c>
      <c r="I36" s="6">
        <v>6070.2</v>
      </c>
      <c r="J36" s="6">
        <v>1.07</v>
      </c>
      <c r="K36" s="59">
        <v>0</v>
      </c>
    </row>
    <row r="37" spans="1:11" s="6" customFormat="1" ht="15" hidden="1">
      <c r="A37" s="39" t="s">
        <v>104</v>
      </c>
      <c r="B37" s="40" t="s">
        <v>105</v>
      </c>
      <c r="C37" s="12"/>
      <c r="D37" s="71"/>
      <c r="E37" s="71"/>
      <c r="F37" s="71"/>
      <c r="G37" s="71"/>
      <c r="H37" s="71">
        <v>0</v>
      </c>
      <c r="I37" s="6">
        <v>6070.2</v>
      </c>
      <c r="J37" s="6">
        <v>1.07</v>
      </c>
      <c r="K37" s="59">
        <v>0</v>
      </c>
    </row>
    <row r="38" spans="1:11" s="6" customFormat="1" ht="25.5" hidden="1">
      <c r="A38" s="39" t="s">
        <v>106</v>
      </c>
      <c r="B38" s="40" t="s">
        <v>12</v>
      </c>
      <c r="C38" s="12"/>
      <c r="D38" s="71"/>
      <c r="E38" s="71"/>
      <c r="F38" s="71"/>
      <c r="G38" s="71"/>
      <c r="H38" s="71">
        <v>0</v>
      </c>
      <c r="I38" s="6">
        <v>6070.2</v>
      </c>
      <c r="J38" s="6">
        <v>1.07</v>
      </c>
      <c r="K38" s="59">
        <v>0</v>
      </c>
    </row>
    <row r="39" spans="1:11" s="6" customFormat="1" ht="45">
      <c r="A39" s="75" t="s">
        <v>132</v>
      </c>
      <c r="B39" s="76" t="s">
        <v>141</v>
      </c>
      <c r="C39" s="12"/>
      <c r="D39" s="71">
        <f>3407.5*3*1.105</f>
        <v>11295.86</v>
      </c>
      <c r="E39" s="71"/>
      <c r="F39" s="71"/>
      <c r="G39" s="71">
        <f>D39/I39</f>
        <v>1.86</v>
      </c>
      <c r="H39" s="71">
        <f>G39/12</f>
        <v>0.16</v>
      </c>
      <c r="I39" s="6">
        <v>6070.2</v>
      </c>
      <c r="K39" s="59"/>
    </row>
    <row r="40" spans="1:11" s="6" customFormat="1" ht="15">
      <c r="A40" s="9" t="s">
        <v>35</v>
      </c>
      <c r="B40" s="10"/>
      <c r="C40" s="12">
        <f>F40*12</f>
        <v>0</v>
      </c>
      <c r="D40" s="71">
        <f>G40*I40</f>
        <v>133301.59</v>
      </c>
      <c r="E40" s="71">
        <f>H40*12</f>
        <v>21.96</v>
      </c>
      <c r="F40" s="71"/>
      <c r="G40" s="71">
        <f>H40*12</f>
        <v>21.96</v>
      </c>
      <c r="H40" s="71">
        <v>1.83</v>
      </c>
      <c r="I40" s="6">
        <v>6070.2</v>
      </c>
      <c r="J40" s="6">
        <v>1.07</v>
      </c>
      <c r="K40" s="59">
        <v>1.46</v>
      </c>
    </row>
    <row r="41" spans="1:11" s="6" customFormat="1" ht="15" hidden="1">
      <c r="A41" s="39" t="s">
        <v>107</v>
      </c>
      <c r="B41" s="40" t="s">
        <v>102</v>
      </c>
      <c r="C41" s="12"/>
      <c r="D41" s="71"/>
      <c r="E41" s="71"/>
      <c r="F41" s="71"/>
      <c r="G41" s="71"/>
      <c r="H41" s="71">
        <v>0</v>
      </c>
      <c r="I41" s="6">
        <v>6070.2</v>
      </c>
      <c r="J41" s="6">
        <v>1.07</v>
      </c>
      <c r="K41" s="59">
        <v>0</v>
      </c>
    </row>
    <row r="42" spans="1:11" s="6" customFormat="1" ht="15" hidden="1">
      <c r="A42" s="39" t="s">
        <v>108</v>
      </c>
      <c r="B42" s="40" t="s">
        <v>105</v>
      </c>
      <c r="C42" s="12"/>
      <c r="D42" s="71"/>
      <c r="E42" s="71"/>
      <c r="F42" s="71"/>
      <c r="G42" s="71"/>
      <c r="H42" s="71">
        <v>0</v>
      </c>
      <c r="I42" s="6">
        <v>6070.2</v>
      </c>
      <c r="J42" s="6">
        <v>1.07</v>
      </c>
      <c r="K42" s="59">
        <v>0</v>
      </c>
    </row>
    <row r="43" spans="1:11" s="6" customFormat="1" ht="25.5" hidden="1">
      <c r="A43" s="39" t="s">
        <v>109</v>
      </c>
      <c r="B43" s="40" t="s">
        <v>17</v>
      </c>
      <c r="C43" s="12"/>
      <c r="D43" s="71"/>
      <c r="E43" s="71"/>
      <c r="F43" s="71"/>
      <c r="G43" s="71"/>
      <c r="H43" s="71">
        <v>0</v>
      </c>
      <c r="I43" s="6">
        <v>6070.2</v>
      </c>
      <c r="J43" s="6">
        <v>1.07</v>
      </c>
      <c r="K43" s="59">
        <v>0</v>
      </c>
    </row>
    <row r="44" spans="1:11" s="6" customFormat="1" ht="15" hidden="1">
      <c r="A44" s="39" t="s">
        <v>110</v>
      </c>
      <c r="B44" s="40" t="s">
        <v>22</v>
      </c>
      <c r="C44" s="12"/>
      <c r="D44" s="71"/>
      <c r="E44" s="71"/>
      <c r="F44" s="71"/>
      <c r="G44" s="71"/>
      <c r="H44" s="71">
        <v>0</v>
      </c>
      <c r="I44" s="6">
        <v>6070.2</v>
      </c>
      <c r="J44" s="6">
        <v>1.07</v>
      </c>
      <c r="K44" s="59">
        <v>0</v>
      </c>
    </row>
    <row r="45" spans="1:11" s="6" customFormat="1" ht="15" hidden="1">
      <c r="A45" s="39" t="s">
        <v>111</v>
      </c>
      <c r="B45" s="40" t="s">
        <v>105</v>
      </c>
      <c r="C45" s="12"/>
      <c r="D45" s="71"/>
      <c r="E45" s="71"/>
      <c r="F45" s="71"/>
      <c r="G45" s="71"/>
      <c r="H45" s="71">
        <v>0</v>
      </c>
      <c r="I45" s="6">
        <v>6070.2</v>
      </c>
      <c r="J45" s="6">
        <v>1.07</v>
      </c>
      <c r="K45" s="59">
        <v>0</v>
      </c>
    </row>
    <row r="46" spans="1:11" s="6" customFormat="1" ht="28.5">
      <c r="A46" s="9" t="s">
        <v>36</v>
      </c>
      <c r="B46" s="30" t="s">
        <v>37</v>
      </c>
      <c r="C46" s="12">
        <f>F46*12</f>
        <v>0</v>
      </c>
      <c r="D46" s="71">
        <f aca="true" t="shared" si="0" ref="D46:D55">G46*I46</f>
        <v>284813.78</v>
      </c>
      <c r="E46" s="71">
        <f>H46*12</f>
        <v>46.92</v>
      </c>
      <c r="F46" s="71"/>
      <c r="G46" s="71">
        <f aca="true" t="shared" si="1" ref="G46:G55">H46*12</f>
        <v>46.92</v>
      </c>
      <c r="H46" s="71">
        <v>3.91</v>
      </c>
      <c r="I46" s="6">
        <v>6070.2</v>
      </c>
      <c r="J46" s="6">
        <v>1.07</v>
      </c>
      <c r="K46" s="59">
        <v>3.1</v>
      </c>
    </row>
    <row r="47" spans="1:11" s="6" customFormat="1" ht="45">
      <c r="A47" s="9" t="s">
        <v>172</v>
      </c>
      <c r="B47" s="30" t="s">
        <v>12</v>
      </c>
      <c r="C47" s="12"/>
      <c r="D47" s="71">
        <f>3*7400</f>
        <v>22200</v>
      </c>
      <c r="E47" s="71"/>
      <c r="F47" s="71"/>
      <c r="G47" s="71">
        <f>D47/I47</f>
        <v>3.66</v>
      </c>
      <c r="H47" s="71">
        <f>G47/12</f>
        <v>0.31</v>
      </c>
      <c r="I47" s="6">
        <v>6070.2</v>
      </c>
      <c r="K47" s="59"/>
    </row>
    <row r="48" spans="1:11" s="7" customFormat="1" ht="30">
      <c r="A48" s="9" t="s">
        <v>58</v>
      </c>
      <c r="B48" s="10" t="s">
        <v>9</v>
      </c>
      <c r="C48" s="12"/>
      <c r="D48" s="71">
        <v>2042.21</v>
      </c>
      <c r="E48" s="71"/>
      <c r="F48" s="71"/>
      <c r="G48" s="71">
        <f>D48/I48</f>
        <v>0.34</v>
      </c>
      <c r="H48" s="71">
        <f>G48/12</f>
        <v>0.03</v>
      </c>
      <c r="I48" s="6">
        <v>6070.2</v>
      </c>
      <c r="J48" s="6">
        <v>1.07</v>
      </c>
      <c r="K48" s="59">
        <v>0.02</v>
      </c>
    </row>
    <row r="49" spans="1:11" s="7" customFormat="1" ht="29.25" customHeight="1">
      <c r="A49" s="9" t="s">
        <v>83</v>
      </c>
      <c r="B49" s="10" t="s">
        <v>9</v>
      </c>
      <c r="C49" s="12"/>
      <c r="D49" s="71">
        <v>2042.21</v>
      </c>
      <c r="E49" s="71"/>
      <c r="F49" s="71"/>
      <c r="G49" s="71">
        <f>D49/I49</f>
        <v>0.34</v>
      </c>
      <c r="H49" s="71">
        <f>G49/12</f>
        <v>0.03</v>
      </c>
      <c r="I49" s="6">
        <v>6070.2</v>
      </c>
      <c r="J49" s="6">
        <v>1.07</v>
      </c>
      <c r="K49" s="59">
        <v>0.02</v>
      </c>
    </row>
    <row r="50" spans="1:12" s="7" customFormat="1" ht="21" customHeight="1">
      <c r="A50" s="9" t="s">
        <v>59</v>
      </c>
      <c r="B50" s="10" t="s">
        <v>9</v>
      </c>
      <c r="C50" s="12"/>
      <c r="D50" s="71">
        <f>12896.1*I50/L50</f>
        <v>12121.69</v>
      </c>
      <c r="E50" s="71"/>
      <c r="F50" s="71"/>
      <c r="G50" s="71">
        <f>D50/I50</f>
        <v>2</v>
      </c>
      <c r="H50" s="71">
        <f>G50/12</f>
        <v>0.17</v>
      </c>
      <c r="I50" s="6">
        <v>6070.2</v>
      </c>
      <c r="J50" s="6">
        <v>1.07</v>
      </c>
      <c r="K50" s="59">
        <v>0.13</v>
      </c>
      <c r="L50" s="7">
        <v>6458</v>
      </c>
    </row>
    <row r="51" spans="1:11" s="7" customFormat="1" ht="30" hidden="1">
      <c r="A51" s="9" t="s">
        <v>60</v>
      </c>
      <c r="B51" s="10" t="s">
        <v>12</v>
      </c>
      <c r="C51" s="12"/>
      <c r="D51" s="71">
        <f t="shared" si="0"/>
        <v>0</v>
      </c>
      <c r="E51" s="71"/>
      <c r="F51" s="71"/>
      <c r="G51" s="71">
        <f t="shared" si="1"/>
        <v>0</v>
      </c>
      <c r="H51" s="71">
        <v>0</v>
      </c>
      <c r="I51" s="6">
        <v>6070.1</v>
      </c>
      <c r="J51" s="6">
        <v>1.07</v>
      </c>
      <c r="K51" s="59">
        <v>0</v>
      </c>
    </row>
    <row r="52" spans="1:11" s="7" customFormat="1" ht="30" hidden="1">
      <c r="A52" s="9" t="s">
        <v>61</v>
      </c>
      <c r="B52" s="10" t="s">
        <v>12</v>
      </c>
      <c r="C52" s="12"/>
      <c r="D52" s="71">
        <f t="shared" si="0"/>
        <v>0</v>
      </c>
      <c r="E52" s="71"/>
      <c r="F52" s="71"/>
      <c r="G52" s="71">
        <f t="shared" si="1"/>
        <v>0</v>
      </c>
      <c r="H52" s="71">
        <v>0</v>
      </c>
      <c r="I52" s="6">
        <v>6070.1</v>
      </c>
      <c r="J52" s="6">
        <v>1.07</v>
      </c>
      <c r="K52" s="59">
        <v>0</v>
      </c>
    </row>
    <row r="53" spans="1:11" s="7" customFormat="1" ht="30" hidden="1">
      <c r="A53" s="9" t="s">
        <v>62</v>
      </c>
      <c r="B53" s="10" t="s">
        <v>12</v>
      </c>
      <c r="C53" s="12"/>
      <c r="D53" s="71">
        <f t="shared" si="0"/>
        <v>0</v>
      </c>
      <c r="E53" s="71"/>
      <c r="F53" s="71"/>
      <c r="G53" s="71">
        <f t="shared" si="1"/>
        <v>0</v>
      </c>
      <c r="H53" s="71">
        <v>0</v>
      </c>
      <c r="I53" s="6">
        <v>6070.1</v>
      </c>
      <c r="J53" s="6">
        <v>1.07</v>
      </c>
      <c r="K53" s="59">
        <v>0</v>
      </c>
    </row>
    <row r="54" spans="1:11" s="7" customFormat="1" ht="30">
      <c r="A54" s="9" t="s">
        <v>23</v>
      </c>
      <c r="B54" s="10"/>
      <c r="C54" s="12">
        <f>F54*12</f>
        <v>0</v>
      </c>
      <c r="D54" s="71">
        <f t="shared" si="0"/>
        <v>12383.21</v>
      </c>
      <c r="E54" s="71">
        <f>H54*12</f>
        <v>2.04</v>
      </c>
      <c r="F54" s="71"/>
      <c r="G54" s="71">
        <f t="shared" si="1"/>
        <v>2.04</v>
      </c>
      <c r="H54" s="71">
        <v>0.17</v>
      </c>
      <c r="I54" s="6">
        <v>6070.2</v>
      </c>
      <c r="J54" s="6">
        <v>1.07</v>
      </c>
      <c r="K54" s="59">
        <v>0.14</v>
      </c>
    </row>
    <row r="55" spans="1:12" s="6" customFormat="1" ht="21" customHeight="1">
      <c r="A55" s="9" t="s">
        <v>25</v>
      </c>
      <c r="B55" s="10" t="s">
        <v>26</v>
      </c>
      <c r="C55" s="12">
        <f>F55*12</f>
        <v>0</v>
      </c>
      <c r="D55" s="71">
        <f t="shared" si="0"/>
        <v>4370.54</v>
      </c>
      <c r="E55" s="71">
        <f>H55*12</f>
        <v>0.72</v>
      </c>
      <c r="F55" s="71"/>
      <c r="G55" s="71">
        <f t="shared" si="1"/>
        <v>0.72</v>
      </c>
      <c r="H55" s="71">
        <v>0.06</v>
      </c>
      <c r="I55" s="6">
        <v>6070.2</v>
      </c>
      <c r="J55" s="6">
        <v>1.07</v>
      </c>
      <c r="K55" s="59">
        <v>0.03</v>
      </c>
      <c r="L55" s="6">
        <v>6458</v>
      </c>
    </row>
    <row r="56" spans="1:12" s="6" customFormat="1" ht="18.75" customHeight="1">
      <c r="A56" s="9" t="s">
        <v>27</v>
      </c>
      <c r="B56" s="10" t="s">
        <v>28</v>
      </c>
      <c r="C56" s="12">
        <f>F56*12</f>
        <v>0</v>
      </c>
      <c r="D56" s="71">
        <f>G56*I56</f>
        <v>2913.7</v>
      </c>
      <c r="E56" s="71">
        <f>H56*12</f>
        <v>0.48</v>
      </c>
      <c r="F56" s="71"/>
      <c r="G56" s="71">
        <f>12*H56</f>
        <v>0.48</v>
      </c>
      <c r="H56" s="71">
        <v>0.04</v>
      </c>
      <c r="I56" s="6">
        <v>6070.2</v>
      </c>
      <c r="J56" s="6">
        <v>1.07</v>
      </c>
      <c r="K56" s="59">
        <v>0.02</v>
      </c>
      <c r="L56" s="6">
        <v>6458</v>
      </c>
    </row>
    <row r="57" spans="1:11" s="72" customFormat="1" ht="30">
      <c r="A57" s="69" t="s">
        <v>24</v>
      </c>
      <c r="B57" s="70" t="s">
        <v>125</v>
      </c>
      <c r="C57" s="71">
        <f>F57*12</f>
        <v>0</v>
      </c>
      <c r="D57" s="71">
        <f>G57*I57</f>
        <v>3642.12</v>
      </c>
      <c r="E57" s="71">
        <f>H57*12</f>
        <v>0.6</v>
      </c>
      <c r="F57" s="71"/>
      <c r="G57" s="71">
        <f>12*H57</f>
        <v>0.6</v>
      </c>
      <c r="H57" s="71">
        <v>0.05</v>
      </c>
      <c r="I57" s="67">
        <v>6070.2</v>
      </c>
      <c r="J57" s="67">
        <v>1.07</v>
      </c>
      <c r="K57" s="68">
        <v>0.03</v>
      </c>
    </row>
    <row r="58" spans="1:11" s="11" customFormat="1" ht="15">
      <c r="A58" s="9" t="s">
        <v>42</v>
      </c>
      <c r="B58" s="10"/>
      <c r="C58" s="12"/>
      <c r="D58" s="71">
        <f>D60+D61+D62+D63+D64+D65+D66+D67+D68+D69+D70+D73+D74+D75</f>
        <v>95608.67</v>
      </c>
      <c r="E58" s="71"/>
      <c r="F58" s="71"/>
      <c r="G58" s="71">
        <f>D58/I58</f>
        <v>15.75</v>
      </c>
      <c r="H58" s="71">
        <f>G58/12</f>
        <v>1.31</v>
      </c>
      <c r="I58" s="6">
        <v>6070.2</v>
      </c>
      <c r="J58" s="6">
        <v>1.07</v>
      </c>
      <c r="K58" s="59">
        <v>0.56</v>
      </c>
    </row>
    <row r="59" spans="1:14" s="7" customFormat="1" ht="15" hidden="1">
      <c r="A59" s="13" t="s">
        <v>71</v>
      </c>
      <c r="B59" s="8" t="s">
        <v>17</v>
      </c>
      <c r="C59" s="14"/>
      <c r="D59" s="80"/>
      <c r="E59" s="80"/>
      <c r="F59" s="80"/>
      <c r="G59" s="80"/>
      <c r="H59" s="80">
        <v>0</v>
      </c>
      <c r="I59" s="6">
        <v>6070.2</v>
      </c>
      <c r="J59" s="6">
        <v>1.07</v>
      </c>
      <c r="K59" s="59">
        <v>0</v>
      </c>
      <c r="N59" s="11"/>
    </row>
    <row r="60" spans="1:14" s="7" customFormat="1" ht="29.25" customHeight="1">
      <c r="A60" s="13" t="s">
        <v>166</v>
      </c>
      <c r="B60" s="8" t="s">
        <v>17</v>
      </c>
      <c r="C60" s="14"/>
      <c r="D60" s="80">
        <f>731.44*I60/L60</f>
        <v>687.52</v>
      </c>
      <c r="E60" s="80"/>
      <c r="F60" s="80"/>
      <c r="G60" s="80"/>
      <c r="H60" s="80"/>
      <c r="I60" s="6">
        <v>6070.2</v>
      </c>
      <c r="J60" s="6">
        <v>1.07</v>
      </c>
      <c r="K60" s="59">
        <v>0.01</v>
      </c>
      <c r="L60" s="7">
        <v>6458</v>
      </c>
      <c r="N60" s="11"/>
    </row>
    <row r="61" spans="1:14" s="7" customFormat="1" ht="15">
      <c r="A61" s="13" t="s">
        <v>18</v>
      </c>
      <c r="B61" s="8" t="s">
        <v>22</v>
      </c>
      <c r="C61" s="14">
        <f>F61*12</f>
        <v>0</v>
      </c>
      <c r="D61" s="80">
        <f>918.96*I61/L61</f>
        <v>863.78</v>
      </c>
      <c r="E61" s="80">
        <f>H61*12</f>
        <v>0</v>
      </c>
      <c r="F61" s="80"/>
      <c r="G61" s="80"/>
      <c r="H61" s="80"/>
      <c r="I61" s="6">
        <v>6070.2</v>
      </c>
      <c r="J61" s="6">
        <v>1.07</v>
      </c>
      <c r="K61" s="59">
        <v>0.01</v>
      </c>
      <c r="L61" s="7">
        <v>6458</v>
      </c>
      <c r="N61" s="11"/>
    </row>
    <row r="62" spans="1:14" s="7" customFormat="1" ht="15">
      <c r="A62" s="13" t="s">
        <v>142</v>
      </c>
      <c r="B62" s="77" t="s">
        <v>17</v>
      </c>
      <c r="C62" s="14"/>
      <c r="D62" s="80">
        <v>1637.48</v>
      </c>
      <c r="E62" s="80"/>
      <c r="F62" s="80"/>
      <c r="G62" s="80"/>
      <c r="H62" s="80"/>
      <c r="I62" s="6">
        <v>6070.2</v>
      </c>
      <c r="J62" s="6"/>
      <c r="K62" s="59"/>
      <c r="N62" s="11"/>
    </row>
    <row r="63" spans="1:14" s="7" customFormat="1" ht="15">
      <c r="A63" s="13" t="s">
        <v>181</v>
      </c>
      <c r="B63" s="8" t="s">
        <v>17</v>
      </c>
      <c r="C63" s="14">
        <f>F63*12</f>
        <v>0</v>
      </c>
      <c r="D63" s="130">
        <f>2087.19*I63/L63</f>
        <v>1961.86</v>
      </c>
      <c r="E63" s="80">
        <f>H63*12</f>
        <v>0</v>
      </c>
      <c r="F63" s="80"/>
      <c r="G63" s="80"/>
      <c r="H63" s="80"/>
      <c r="I63" s="6">
        <v>6070.2</v>
      </c>
      <c r="J63" s="6">
        <v>1.07</v>
      </c>
      <c r="K63" s="59">
        <v>0.24</v>
      </c>
      <c r="L63" s="7">
        <v>6458</v>
      </c>
      <c r="N63" s="11"/>
    </row>
    <row r="64" spans="1:14" s="7" customFormat="1" ht="15">
      <c r="A64" s="110" t="s">
        <v>176</v>
      </c>
      <c r="B64" s="85" t="s">
        <v>76</v>
      </c>
      <c r="C64" s="82"/>
      <c r="D64" s="131">
        <v>29898.66</v>
      </c>
      <c r="E64" s="80"/>
      <c r="F64" s="80"/>
      <c r="G64" s="80"/>
      <c r="H64" s="80"/>
      <c r="I64" s="6">
        <v>6070.2</v>
      </c>
      <c r="J64" s="6"/>
      <c r="K64" s="59"/>
      <c r="N64" s="11"/>
    </row>
    <row r="65" spans="1:14" s="7" customFormat="1" ht="15">
      <c r="A65" s="13" t="s">
        <v>69</v>
      </c>
      <c r="B65" s="8" t="s">
        <v>17</v>
      </c>
      <c r="C65" s="14">
        <f>F65*12</f>
        <v>0</v>
      </c>
      <c r="D65" s="80">
        <v>1751.22</v>
      </c>
      <c r="E65" s="80">
        <f>H65*12</f>
        <v>0</v>
      </c>
      <c r="F65" s="80"/>
      <c r="G65" s="80"/>
      <c r="H65" s="80"/>
      <c r="I65" s="6">
        <v>6070.2</v>
      </c>
      <c r="J65" s="6">
        <v>1.07</v>
      </c>
      <c r="K65" s="59">
        <v>0.02</v>
      </c>
      <c r="N65" s="11"/>
    </row>
    <row r="66" spans="1:14" s="7" customFormat="1" ht="15">
      <c r="A66" s="13" t="s">
        <v>19</v>
      </c>
      <c r="B66" s="8" t="s">
        <v>17</v>
      </c>
      <c r="C66" s="14">
        <f>F66*12</f>
        <v>0</v>
      </c>
      <c r="D66" s="80">
        <v>5855.59</v>
      </c>
      <c r="E66" s="80">
        <f>H66*12</f>
        <v>0</v>
      </c>
      <c r="F66" s="80"/>
      <c r="G66" s="80"/>
      <c r="H66" s="80"/>
      <c r="I66" s="6">
        <v>6070.2</v>
      </c>
      <c r="J66" s="6">
        <v>1.07</v>
      </c>
      <c r="K66" s="59">
        <v>0.06</v>
      </c>
      <c r="N66" s="11"/>
    </row>
    <row r="67" spans="1:14" s="7" customFormat="1" ht="15">
      <c r="A67" s="13" t="s">
        <v>20</v>
      </c>
      <c r="B67" s="8" t="s">
        <v>17</v>
      </c>
      <c r="C67" s="14">
        <f>F67*12</f>
        <v>0</v>
      </c>
      <c r="D67" s="80">
        <v>918.95</v>
      </c>
      <c r="E67" s="80">
        <f>H67*12</f>
        <v>0</v>
      </c>
      <c r="F67" s="80"/>
      <c r="G67" s="80"/>
      <c r="H67" s="80"/>
      <c r="I67" s="6">
        <v>6070.2</v>
      </c>
      <c r="J67" s="6">
        <v>1.07</v>
      </c>
      <c r="K67" s="59">
        <v>0.01</v>
      </c>
      <c r="N67" s="11"/>
    </row>
    <row r="68" spans="1:14" s="7" customFormat="1" ht="15">
      <c r="A68" s="13" t="s">
        <v>65</v>
      </c>
      <c r="B68" s="8" t="s">
        <v>17</v>
      </c>
      <c r="C68" s="14"/>
      <c r="D68" s="80">
        <f>875.58*I68/L68</f>
        <v>823</v>
      </c>
      <c r="E68" s="80"/>
      <c r="F68" s="80"/>
      <c r="G68" s="80"/>
      <c r="H68" s="80"/>
      <c r="I68" s="6">
        <v>6070.2</v>
      </c>
      <c r="J68" s="6">
        <v>1.07</v>
      </c>
      <c r="K68" s="59">
        <v>0.01</v>
      </c>
      <c r="L68" s="7">
        <v>6458</v>
      </c>
      <c r="N68" s="11"/>
    </row>
    <row r="69" spans="1:14" s="7" customFormat="1" ht="25.5">
      <c r="A69" s="13" t="s">
        <v>21</v>
      </c>
      <c r="B69" s="8" t="s">
        <v>17</v>
      </c>
      <c r="C69" s="14">
        <f>F69*12</f>
        <v>0</v>
      </c>
      <c r="D69" s="80">
        <f>5370.49*I69/L69</f>
        <v>5047.99</v>
      </c>
      <c r="E69" s="80">
        <f>H69*12</f>
        <v>0</v>
      </c>
      <c r="F69" s="80"/>
      <c r="G69" s="80"/>
      <c r="H69" s="80"/>
      <c r="I69" s="6">
        <v>6070.2</v>
      </c>
      <c r="J69" s="6">
        <v>1.07</v>
      </c>
      <c r="K69" s="59">
        <v>0.05</v>
      </c>
      <c r="L69" s="7">
        <v>6458</v>
      </c>
      <c r="N69" s="11"/>
    </row>
    <row r="70" spans="1:14" s="7" customFormat="1" ht="25.5">
      <c r="A70" s="13" t="s">
        <v>173</v>
      </c>
      <c r="B70" s="8" t="s">
        <v>17</v>
      </c>
      <c r="C70" s="14"/>
      <c r="D70" s="80">
        <f>6463.18*I70/L70</f>
        <v>6075.07</v>
      </c>
      <c r="E70" s="80"/>
      <c r="F70" s="80"/>
      <c r="G70" s="80"/>
      <c r="H70" s="80"/>
      <c r="I70" s="6">
        <v>6070.2</v>
      </c>
      <c r="J70" s="6">
        <v>1.07</v>
      </c>
      <c r="K70" s="59">
        <v>0.01</v>
      </c>
      <c r="L70" s="7">
        <v>6458</v>
      </c>
      <c r="N70" s="11"/>
    </row>
    <row r="71" spans="1:14" s="7" customFormat="1" ht="15" hidden="1">
      <c r="A71" s="13" t="s">
        <v>72</v>
      </c>
      <c r="B71" s="8" t="s">
        <v>17</v>
      </c>
      <c r="C71" s="14"/>
      <c r="D71" s="80"/>
      <c r="E71" s="80"/>
      <c r="F71" s="80"/>
      <c r="G71" s="80"/>
      <c r="H71" s="80"/>
      <c r="I71" s="6">
        <v>6070.2</v>
      </c>
      <c r="J71" s="6">
        <v>1.07</v>
      </c>
      <c r="K71" s="59">
        <v>0</v>
      </c>
      <c r="N71" s="11"/>
    </row>
    <row r="72" spans="1:14" s="7" customFormat="1" ht="15" hidden="1">
      <c r="A72" s="34"/>
      <c r="B72" s="8"/>
      <c r="C72" s="14"/>
      <c r="D72" s="80"/>
      <c r="E72" s="80"/>
      <c r="F72" s="80"/>
      <c r="G72" s="80"/>
      <c r="H72" s="80"/>
      <c r="I72" s="6">
        <v>6070.2</v>
      </c>
      <c r="J72" s="6"/>
      <c r="K72" s="59"/>
      <c r="N72" s="11"/>
    </row>
    <row r="73" spans="1:14" s="7" customFormat="1" ht="15">
      <c r="A73" s="107" t="s">
        <v>175</v>
      </c>
      <c r="B73" s="85" t="s">
        <v>76</v>
      </c>
      <c r="C73" s="82"/>
      <c r="D73" s="82">
        <v>15623.21</v>
      </c>
      <c r="E73" s="80"/>
      <c r="F73" s="80"/>
      <c r="G73" s="80"/>
      <c r="H73" s="80"/>
      <c r="I73" s="6">
        <v>6070.2</v>
      </c>
      <c r="J73" s="6"/>
      <c r="K73" s="59"/>
      <c r="N73" s="11"/>
    </row>
    <row r="74" spans="1:14" s="7" customFormat="1" ht="25.5">
      <c r="A74" s="110" t="s">
        <v>161</v>
      </c>
      <c r="B74" s="85" t="s">
        <v>12</v>
      </c>
      <c r="C74" s="82"/>
      <c r="D74" s="82">
        <v>1255.55</v>
      </c>
      <c r="E74" s="80"/>
      <c r="F74" s="80"/>
      <c r="G74" s="80"/>
      <c r="H74" s="80"/>
      <c r="I74" s="6">
        <v>6070.2</v>
      </c>
      <c r="J74" s="6"/>
      <c r="K74" s="59"/>
      <c r="N74" s="11"/>
    </row>
    <row r="75" spans="1:14" s="7" customFormat="1" ht="25.5">
      <c r="A75" s="111" t="s">
        <v>159</v>
      </c>
      <c r="B75" s="87" t="s">
        <v>12</v>
      </c>
      <c r="C75" s="80"/>
      <c r="D75" s="80">
        <v>23208.79</v>
      </c>
      <c r="E75" s="80"/>
      <c r="F75" s="80"/>
      <c r="G75" s="80"/>
      <c r="H75" s="80"/>
      <c r="I75" s="6">
        <v>6070.2</v>
      </c>
      <c r="J75" s="6"/>
      <c r="K75" s="59"/>
      <c r="N75" s="11"/>
    </row>
    <row r="76" spans="1:11" s="11" customFormat="1" ht="30">
      <c r="A76" s="9" t="s">
        <v>49</v>
      </c>
      <c r="B76" s="10"/>
      <c r="C76" s="12"/>
      <c r="D76" s="71">
        <f>D77+D78+D79+D80+D85+D86+D87</f>
        <v>27122.01</v>
      </c>
      <c r="E76" s="71"/>
      <c r="F76" s="71"/>
      <c r="G76" s="71">
        <f>D76/I76</f>
        <v>4.47</v>
      </c>
      <c r="H76" s="71">
        <f>G76/12</f>
        <v>0.37</v>
      </c>
      <c r="I76" s="6">
        <v>6070.2</v>
      </c>
      <c r="J76" s="6">
        <v>1.07</v>
      </c>
      <c r="K76" s="59">
        <v>0.49</v>
      </c>
    </row>
    <row r="77" spans="1:14" s="7" customFormat="1" ht="15">
      <c r="A77" s="13" t="s">
        <v>43</v>
      </c>
      <c r="B77" s="8" t="s">
        <v>70</v>
      </c>
      <c r="C77" s="14"/>
      <c r="D77" s="80">
        <v>2626.83</v>
      </c>
      <c r="E77" s="80"/>
      <c r="F77" s="80"/>
      <c r="G77" s="80"/>
      <c r="H77" s="80"/>
      <c r="I77" s="6">
        <v>6070.2</v>
      </c>
      <c r="J77" s="6">
        <v>1.07</v>
      </c>
      <c r="K77" s="59">
        <v>0.03</v>
      </c>
      <c r="N77" s="11"/>
    </row>
    <row r="78" spans="1:14" s="7" customFormat="1" ht="25.5">
      <c r="A78" s="13" t="s">
        <v>44</v>
      </c>
      <c r="B78" s="8" t="s">
        <v>53</v>
      </c>
      <c r="C78" s="14"/>
      <c r="D78" s="80">
        <v>1751.23</v>
      </c>
      <c r="E78" s="80"/>
      <c r="F78" s="80"/>
      <c r="G78" s="80"/>
      <c r="H78" s="80"/>
      <c r="I78" s="6">
        <v>6070.2</v>
      </c>
      <c r="J78" s="6">
        <v>1.07</v>
      </c>
      <c r="K78" s="59">
        <v>0.02</v>
      </c>
      <c r="N78" s="11"/>
    </row>
    <row r="79" spans="1:14" s="7" customFormat="1" ht="20.25" customHeight="1">
      <c r="A79" s="13" t="s">
        <v>77</v>
      </c>
      <c r="B79" s="8" t="s">
        <v>76</v>
      </c>
      <c r="C79" s="14"/>
      <c r="D79" s="80">
        <v>1837.85</v>
      </c>
      <c r="E79" s="80"/>
      <c r="F79" s="80"/>
      <c r="G79" s="80"/>
      <c r="H79" s="80"/>
      <c r="I79" s="6">
        <v>6070.2</v>
      </c>
      <c r="J79" s="6">
        <v>1.07</v>
      </c>
      <c r="K79" s="59">
        <v>0.02</v>
      </c>
      <c r="N79" s="11"/>
    </row>
    <row r="80" spans="1:14" s="7" customFormat="1" ht="25.5">
      <c r="A80" s="13" t="s">
        <v>73</v>
      </c>
      <c r="B80" s="8" t="s">
        <v>74</v>
      </c>
      <c r="C80" s="14"/>
      <c r="D80" s="80">
        <v>1751.2</v>
      </c>
      <c r="E80" s="80"/>
      <c r="F80" s="80"/>
      <c r="G80" s="80"/>
      <c r="H80" s="80"/>
      <c r="I80" s="6">
        <v>6070.2</v>
      </c>
      <c r="J80" s="6">
        <v>1.07</v>
      </c>
      <c r="K80" s="59">
        <v>0.02</v>
      </c>
      <c r="N80" s="11"/>
    </row>
    <row r="81" spans="1:14" s="7" customFormat="1" ht="15" hidden="1">
      <c r="A81" s="13" t="s">
        <v>45</v>
      </c>
      <c r="B81" s="8" t="s">
        <v>75</v>
      </c>
      <c r="C81" s="14"/>
      <c r="D81" s="80">
        <f>G81*I81</f>
        <v>0</v>
      </c>
      <c r="E81" s="80"/>
      <c r="F81" s="80"/>
      <c r="G81" s="80"/>
      <c r="H81" s="80"/>
      <c r="I81" s="6">
        <v>6070.2</v>
      </c>
      <c r="J81" s="6">
        <v>1.07</v>
      </c>
      <c r="K81" s="59">
        <v>0</v>
      </c>
      <c r="N81" s="11"/>
    </row>
    <row r="82" spans="1:14" s="7" customFormat="1" ht="15" hidden="1">
      <c r="A82" s="13" t="s">
        <v>56</v>
      </c>
      <c r="B82" s="8" t="s">
        <v>76</v>
      </c>
      <c r="C82" s="14"/>
      <c r="D82" s="80"/>
      <c r="E82" s="80"/>
      <c r="F82" s="80"/>
      <c r="G82" s="80"/>
      <c r="H82" s="80"/>
      <c r="I82" s="6">
        <v>6070.2</v>
      </c>
      <c r="J82" s="6">
        <v>1.07</v>
      </c>
      <c r="K82" s="59">
        <v>0</v>
      </c>
      <c r="N82" s="11"/>
    </row>
    <row r="83" spans="1:14" s="7" customFormat="1" ht="15" hidden="1">
      <c r="A83" s="13" t="s">
        <v>57</v>
      </c>
      <c r="B83" s="8" t="s">
        <v>17</v>
      </c>
      <c r="C83" s="14"/>
      <c r="D83" s="80"/>
      <c r="E83" s="80"/>
      <c r="F83" s="80"/>
      <c r="G83" s="80"/>
      <c r="H83" s="80"/>
      <c r="I83" s="6">
        <v>6070.2</v>
      </c>
      <c r="J83" s="6">
        <v>1.07</v>
      </c>
      <c r="K83" s="59">
        <v>0</v>
      </c>
      <c r="N83" s="11"/>
    </row>
    <row r="84" spans="1:14" s="7" customFormat="1" ht="25.5" hidden="1">
      <c r="A84" s="13" t="s">
        <v>54</v>
      </c>
      <c r="B84" s="8" t="s">
        <v>17</v>
      </c>
      <c r="C84" s="14"/>
      <c r="D84" s="80"/>
      <c r="E84" s="80"/>
      <c r="F84" s="80"/>
      <c r="G84" s="80"/>
      <c r="H84" s="80"/>
      <c r="I84" s="6">
        <v>6070.2</v>
      </c>
      <c r="J84" s="6">
        <v>1.07</v>
      </c>
      <c r="K84" s="59">
        <v>0</v>
      </c>
      <c r="N84" s="11"/>
    </row>
    <row r="85" spans="1:14" s="7" customFormat="1" ht="25.5">
      <c r="A85" s="13" t="s">
        <v>134</v>
      </c>
      <c r="B85" s="77" t="s">
        <v>12</v>
      </c>
      <c r="C85" s="14"/>
      <c r="D85" s="80">
        <v>12204</v>
      </c>
      <c r="E85" s="80"/>
      <c r="F85" s="80"/>
      <c r="G85" s="80"/>
      <c r="H85" s="80"/>
      <c r="I85" s="6">
        <v>6070.2</v>
      </c>
      <c r="J85" s="6">
        <v>1.07</v>
      </c>
      <c r="K85" s="59">
        <v>0.13</v>
      </c>
      <c r="N85" s="11"/>
    </row>
    <row r="86" spans="1:14" s="7" customFormat="1" ht="21" customHeight="1">
      <c r="A86" s="34" t="s">
        <v>67</v>
      </c>
      <c r="B86" s="8" t="s">
        <v>9</v>
      </c>
      <c r="C86" s="14"/>
      <c r="D86" s="80">
        <v>6228.48</v>
      </c>
      <c r="E86" s="80"/>
      <c r="F86" s="80"/>
      <c r="G86" s="80"/>
      <c r="H86" s="80"/>
      <c r="I86" s="6">
        <v>6070.2</v>
      </c>
      <c r="J86" s="6">
        <v>1.07</v>
      </c>
      <c r="K86" s="59">
        <v>0.06</v>
      </c>
      <c r="N86" s="11"/>
    </row>
    <row r="87" spans="1:14" s="7" customFormat="1" ht="30" customHeight="1">
      <c r="A87" s="110" t="s">
        <v>162</v>
      </c>
      <c r="B87" s="85" t="s">
        <v>12</v>
      </c>
      <c r="C87" s="82"/>
      <c r="D87" s="82">
        <v>722.42</v>
      </c>
      <c r="E87" s="80"/>
      <c r="F87" s="80"/>
      <c r="G87" s="80"/>
      <c r="H87" s="80"/>
      <c r="I87" s="6">
        <v>6070.2</v>
      </c>
      <c r="J87" s="6">
        <v>1.07</v>
      </c>
      <c r="K87" s="59">
        <v>0.18</v>
      </c>
      <c r="N87" s="11"/>
    </row>
    <row r="88" spans="1:14" s="7" customFormat="1" ht="30">
      <c r="A88" s="9" t="s">
        <v>50</v>
      </c>
      <c r="B88" s="86"/>
      <c r="C88" s="14"/>
      <c r="D88" s="71">
        <v>0</v>
      </c>
      <c r="E88" s="80"/>
      <c r="F88" s="80"/>
      <c r="G88" s="71">
        <v>0</v>
      </c>
      <c r="H88" s="71">
        <v>0</v>
      </c>
      <c r="I88" s="6">
        <v>6070.2</v>
      </c>
      <c r="J88" s="6">
        <v>1.07</v>
      </c>
      <c r="K88" s="59">
        <v>0.05</v>
      </c>
      <c r="N88" s="11"/>
    </row>
    <row r="89" spans="1:14" s="7" customFormat="1" ht="17.25" customHeight="1" hidden="1">
      <c r="A89" s="13" t="s">
        <v>68</v>
      </c>
      <c r="B89" s="86" t="s">
        <v>9</v>
      </c>
      <c r="C89" s="14"/>
      <c r="D89" s="80">
        <f>G89*I89</f>
        <v>0</v>
      </c>
      <c r="E89" s="80"/>
      <c r="F89" s="80"/>
      <c r="G89" s="80">
        <f>H89*12</f>
        <v>0</v>
      </c>
      <c r="H89" s="80">
        <v>0</v>
      </c>
      <c r="I89" s="6">
        <v>6070.2</v>
      </c>
      <c r="J89" s="6">
        <v>1.07</v>
      </c>
      <c r="K89" s="59">
        <v>0</v>
      </c>
      <c r="N89" s="11"/>
    </row>
    <row r="90" spans="1:14" s="7" customFormat="1" ht="15">
      <c r="A90" s="9" t="s">
        <v>51</v>
      </c>
      <c r="B90" s="86"/>
      <c r="C90" s="14"/>
      <c r="D90" s="71">
        <f>D92+D93+D97+D98</f>
        <v>52355.49</v>
      </c>
      <c r="E90" s="80"/>
      <c r="F90" s="80"/>
      <c r="G90" s="71">
        <f>D90/I90</f>
        <v>8.63</v>
      </c>
      <c r="H90" s="71">
        <f>G90/12</f>
        <v>0.72</v>
      </c>
      <c r="I90" s="6">
        <v>6070.2</v>
      </c>
      <c r="J90" s="6">
        <v>1.07</v>
      </c>
      <c r="K90" s="59">
        <v>0.22</v>
      </c>
      <c r="N90" s="11"/>
    </row>
    <row r="91" spans="1:14" s="7" customFormat="1" ht="15" hidden="1">
      <c r="A91" s="13" t="s">
        <v>46</v>
      </c>
      <c r="B91" s="8" t="s">
        <v>9</v>
      </c>
      <c r="C91" s="14"/>
      <c r="D91" s="80">
        <f aca="true" t="shared" si="2" ref="D91:D96">G91*I91</f>
        <v>0</v>
      </c>
      <c r="E91" s="80"/>
      <c r="F91" s="80"/>
      <c r="G91" s="80">
        <f>H91*12</f>
        <v>0</v>
      </c>
      <c r="H91" s="80"/>
      <c r="I91" s="6">
        <v>6070.2</v>
      </c>
      <c r="J91" s="6">
        <v>1.07</v>
      </c>
      <c r="K91" s="59">
        <v>0.01</v>
      </c>
      <c r="N91" s="11"/>
    </row>
    <row r="92" spans="1:14" s="7" customFormat="1" ht="15">
      <c r="A92" s="13" t="s">
        <v>84</v>
      </c>
      <c r="B92" s="8" t="s">
        <v>17</v>
      </c>
      <c r="C92" s="14"/>
      <c r="D92" s="80">
        <v>13830.58</v>
      </c>
      <c r="E92" s="80"/>
      <c r="F92" s="80"/>
      <c r="G92" s="80"/>
      <c r="H92" s="80"/>
      <c r="I92" s="6">
        <v>6070.2</v>
      </c>
      <c r="J92" s="6">
        <v>1.07</v>
      </c>
      <c r="K92" s="59">
        <v>0.15</v>
      </c>
      <c r="N92" s="11"/>
    </row>
    <row r="93" spans="1:14" s="7" customFormat="1" ht="15">
      <c r="A93" s="13" t="s">
        <v>47</v>
      </c>
      <c r="B93" s="8" t="s">
        <v>17</v>
      </c>
      <c r="C93" s="14"/>
      <c r="D93" s="80">
        <f>915.28*I93/L93</f>
        <v>860.32</v>
      </c>
      <c r="E93" s="80"/>
      <c r="F93" s="80"/>
      <c r="G93" s="80"/>
      <c r="H93" s="80"/>
      <c r="I93" s="6">
        <v>6070.2</v>
      </c>
      <c r="J93" s="6">
        <v>1.07</v>
      </c>
      <c r="K93" s="59">
        <v>0.01</v>
      </c>
      <c r="L93" s="7">
        <v>6458</v>
      </c>
      <c r="N93" s="11"/>
    </row>
    <row r="94" spans="1:14" s="7" customFormat="1" ht="27.75" customHeight="1" hidden="1">
      <c r="A94" s="34" t="s">
        <v>55</v>
      </c>
      <c r="B94" s="8" t="s">
        <v>12</v>
      </c>
      <c r="C94" s="14"/>
      <c r="D94" s="80">
        <f t="shared" si="2"/>
        <v>0</v>
      </c>
      <c r="E94" s="80"/>
      <c r="F94" s="80"/>
      <c r="G94" s="80"/>
      <c r="H94" s="80"/>
      <c r="I94" s="6">
        <v>6070.1</v>
      </c>
      <c r="J94" s="6">
        <v>1.07</v>
      </c>
      <c r="K94" s="59">
        <v>0</v>
      </c>
      <c r="N94" s="11"/>
    </row>
    <row r="95" spans="1:14" s="7" customFormat="1" ht="25.5" hidden="1">
      <c r="A95" s="34" t="s">
        <v>78</v>
      </c>
      <c r="B95" s="8" t="s">
        <v>12</v>
      </c>
      <c r="C95" s="14"/>
      <c r="D95" s="80">
        <f t="shared" si="2"/>
        <v>0</v>
      </c>
      <c r="E95" s="80"/>
      <c r="F95" s="80"/>
      <c r="G95" s="80"/>
      <c r="H95" s="80"/>
      <c r="I95" s="6">
        <v>6070.2</v>
      </c>
      <c r="J95" s="6">
        <v>1.07</v>
      </c>
      <c r="K95" s="59">
        <v>0</v>
      </c>
      <c r="N95" s="11"/>
    </row>
    <row r="96" spans="1:14" s="7" customFormat="1" ht="25.5" hidden="1">
      <c r="A96" s="34" t="s">
        <v>82</v>
      </c>
      <c r="B96" s="8" t="s">
        <v>12</v>
      </c>
      <c r="C96" s="14"/>
      <c r="D96" s="80">
        <f t="shared" si="2"/>
        <v>0</v>
      </c>
      <c r="E96" s="80"/>
      <c r="F96" s="80"/>
      <c r="G96" s="80"/>
      <c r="H96" s="80"/>
      <c r="I96" s="6">
        <v>6070.2</v>
      </c>
      <c r="J96" s="6">
        <v>1.07</v>
      </c>
      <c r="K96" s="59">
        <v>0</v>
      </c>
      <c r="N96" s="11"/>
    </row>
    <row r="97" spans="1:14" s="7" customFormat="1" ht="25.5">
      <c r="A97" s="34" t="s">
        <v>81</v>
      </c>
      <c r="B97" s="8" t="s">
        <v>12</v>
      </c>
      <c r="C97" s="14"/>
      <c r="D97" s="80">
        <v>4607.25</v>
      </c>
      <c r="E97" s="80"/>
      <c r="F97" s="80"/>
      <c r="G97" s="80"/>
      <c r="H97" s="80"/>
      <c r="I97" s="6">
        <v>6070.2</v>
      </c>
      <c r="J97" s="6">
        <v>1.07</v>
      </c>
      <c r="K97" s="59">
        <v>0.05</v>
      </c>
      <c r="N97" s="11"/>
    </row>
    <row r="98" spans="1:14" s="7" customFormat="1" ht="15">
      <c r="A98" s="34" t="s">
        <v>170</v>
      </c>
      <c r="B98" s="77" t="s">
        <v>144</v>
      </c>
      <c r="C98" s="14"/>
      <c r="D98" s="80">
        <v>33057.34</v>
      </c>
      <c r="E98" s="80"/>
      <c r="F98" s="80"/>
      <c r="G98" s="80"/>
      <c r="H98" s="80"/>
      <c r="I98" s="6">
        <v>6070.2</v>
      </c>
      <c r="J98" s="6"/>
      <c r="K98" s="59"/>
      <c r="N98" s="11"/>
    </row>
    <row r="99" spans="1:14" s="7" customFormat="1" ht="15">
      <c r="A99" s="9" t="s">
        <v>52</v>
      </c>
      <c r="B99" s="8"/>
      <c r="C99" s="14"/>
      <c r="D99" s="71">
        <f>D100</f>
        <v>1098.16</v>
      </c>
      <c r="E99" s="80"/>
      <c r="F99" s="80"/>
      <c r="G99" s="71">
        <f>D99/I99</f>
        <v>0.18</v>
      </c>
      <c r="H99" s="71">
        <f>G99/12</f>
        <v>0.02</v>
      </c>
      <c r="I99" s="6">
        <v>6070.2</v>
      </c>
      <c r="J99" s="6">
        <v>1.07</v>
      </c>
      <c r="K99" s="59">
        <v>0.1</v>
      </c>
      <c r="N99" s="11"/>
    </row>
    <row r="100" spans="1:14" s="7" customFormat="1" ht="15">
      <c r="A100" s="13" t="s">
        <v>48</v>
      </c>
      <c r="B100" s="8" t="s">
        <v>17</v>
      </c>
      <c r="C100" s="14"/>
      <c r="D100" s="80">
        <v>1098.16</v>
      </c>
      <c r="E100" s="80"/>
      <c r="F100" s="80"/>
      <c r="G100" s="80"/>
      <c r="H100" s="80"/>
      <c r="I100" s="6">
        <v>6070.2</v>
      </c>
      <c r="J100" s="6">
        <v>1.07</v>
      </c>
      <c r="K100" s="59">
        <v>0.01</v>
      </c>
      <c r="N100" s="11"/>
    </row>
    <row r="101" spans="1:14" s="6" customFormat="1" ht="15">
      <c r="A101" s="9" t="s">
        <v>64</v>
      </c>
      <c r="B101" s="10"/>
      <c r="C101" s="12"/>
      <c r="D101" s="71">
        <f>D102</f>
        <v>24195.36</v>
      </c>
      <c r="E101" s="71"/>
      <c r="F101" s="71"/>
      <c r="G101" s="71">
        <f>D101/I101</f>
        <v>3.99</v>
      </c>
      <c r="H101" s="71">
        <f>G101/12</f>
        <v>0.33</v>
      </c>
      <c r="I101" s="6">
        <v>6070.2</v>
      </c>
      <c r="J101" s="6">
        <v>1.07</v>
      </c>
      <c r="K101" s="59">
        <v>0.59</v>
      </c>
      <c r="N101" s="11"/>
    </row>
    <row r="102" spans="1:14" s="7" customFormat="1" ht="15">
      <c r="A102" s="13" t="s">
        <v>79</v>
      </c>
      <c r="B102" s="77" t="s">
        <v>22</v>
      </c>
      <c r="C102" s="14">
        <f>F102*12</f>
        <v>0</v>
      </c>
      <c r="D102" s="80">
        <v>24195.36</v>
      </c>
      <c r="E102" s="80">
        <f>H102*12</f>
        <v>0</v>
      </c>
      <c r="F102" s="80"/>
      <c r="G102" s="80"/>
      <c r="H102" s="80"/>
      <c r="I102" s="6">
        <v>6070.2</v>
      </c>
      <c r="J102" s="6">
        <v>1.07</v>
      </c>
      <c r="K102" s="59">
        <v>0.57</v>
      </c>
      <c r="N102" s="11"/>
    </row>
    <row r="103" spans="1:14" s="6" customFormat="1" ht="15">
      <c r="A103" s="9" t="s">
        <v>63</v>
      </c>
      <c r="B103" s="10"/>
      <c r="C103" s="12"/>
      <c r="D103" s="71">
        <f>D104</f>
        <v>3661.02</v>
      </c>
      <c r="E103" s="71"/>
      <c r="F103" s="71"/>
      <c r="G103" s="71">
        <f>D103/I103</f>
        <v>0.6</v>
      </c>
      <c r="H103" s="71">
        <f>G103/12</f>
        <v>0.05</v>
      </c>
      <c r="I103" s="6">
        <v>6070.2</v>
      </c>
      <c r="J103" s="6">
        <v>1.07</v>
      </c>
      <c r="K103" s="59">
        <v>0.04</v>
      </c>
      <c r="N103" s="11"/>
    </row>
    <row r="104" spans="1:14" s="7" customFormat="1" ht="15">
      <c r="A104" s="13" t="s">
        <v>145</v>
      </c>
      <c r="B104" s="8" t="s">
        <v>70</v>
      </c>
      <c r="C104" s="14"/>
      <c r="D104" s="80">
        <v>3661.02</v>
      </c>
      <c r="E104" s="80"/>
      <c r="F104" s="80"/>
      <c r="G104" s="80"/>
      <c r="H104" s="80"/>
      <c r="I104" s="6">
        <v>6070.2</v>
      </c>
      <c r="J104" s="6">
        <v>1.07</v>
      </c>
      <c r="K104" s="59">
        <v>0.04</v>
      </c>
      <c r="N104" s="11"/>
    </row>
    <row r="105" spans="1:14" s="7" customFormat="1" ht="25.5" customHeight="1" hidden="1">
      <c r="A105" s="13" t="s">
        <v>80</v>
      </c>
      <c r="B105" s="8" t="s">
        <v>17</v>
      </c>
      <c r="C105" s="14"/>
      <c r="D105" s="80">
        <f>G105*I105</f>
        <v>0</v>
      </c>
      <c r="E105" s="80"/>
      <c r="F105" s="80"/>
      <c r="G105" s="80">
        <f>H105*12</f>
        <v>0</v>
      </c>
      <c r="H105" s="80">
        <v>0</v>
      </c>
      <c r="I105" s="6">
        <v>6070.2</v>
      </c>
      <c r="J105" s="6">
        <v>1.07</v>
      </c>
      <c r="K105" s="59">
        <v>0</v>
      </c>
      <c r="N105" s="11"/>
    </row>
    <row r="106" spans="1:14" s="6" customFormat="1" ht="38.25" thickBot="1">
      <c r="A106" s="33" t="s">
        <v>168</v>
      </c>
      <c r="B106" s="10" t="s">
        <v>12</v>
      </c>
      <c r="C106" s="12">
        <f>F106*12</f>
        <v>0</v>
      </c>
      <c r="D106" s="71">
        <f>G106*I106</f>
        <v>44433.86</v>
      </c>
      <c r="E106" s="71">
        <f>H106*12</f>
        <v>7.32</v>
      </c>
      <c r="F106" s="71"/>
      <c r="G106" s="71">
        <f>H106*12</f>
        <v>7.32</v>
      </c>
      <c r="H106" s="71">
        <f>0.38+0.23</f>
        <v>0.61</v>
      </c>
      <c r="I106" s="6">
        <v>6070.2</v>
      </c>
      <c r="J106" s="6">
        <v>1.07</v>
      </c>
      <c r="K106" s="59">
        <v>0.3</v>
      </c>
      <c r="N106" s="11"/>
    </row>
    <row r="107" spans="1:14" s="6" customFormat="1" ht="18.75" customHeight="1" hidden="1">
      <c r="A107" s="33" t="s">
        <v>38</v>
      </c>
      <c r="B107" s="10"/>
      <c r="C107" s="12">
        <f>F107*12</f>
        <v>0</v>
      </c>
      <c r="D107" s="71"/>
      <c r="E107" s="71"/>
      <c r="F107" s="71"/>
      <c r="G107" s="71">
        <f aca="true" t="shared" si="3" ref="G107:G116">H107*12</f>
        <v>0</v>
      </c>
      <c r="H107" s="100"/>
      <c r="I107" s="6">
        <v>6070.2</v>
      </c>
      <c r="K107" s="59"/>
      <c r="N107" s="11">
        <f aca="true" t="shared" si="4" ref="N107:N116">G107/12</f>
        <v>0</v>
      </c>
    </row>
    <row r="108" spans="1:14" s="7" customFormat="1" ht="15" customHeight="1" hidden="1">
      <c r="A108" s="13" t="s">
        <v>85</v>
      </c>
      <c r="B108" s="8"/>
      <c r="C108" s="14"/>
      <c r="D108" s="80"/>
      <c r="E108" s="80"/>
      <c r="F108" s="80"/>
      <c r="G108" s="71">
        <f t="shared" si="3"/>
        <v>0</v>
      </c>
      <c r="H108" s="81"/>
      <c r="I108" s="6">
        <v>6070.2</v>
      </c>
      <c r="K108" s="60"/>
      <c r="N108" s="11">
        <f t="shared" si="4"/>
        <v>0</v>
      </c>
    </row>
    <row r="109" spans="1:14" s="7" customFormat="1" ht="15" customHeight="1" hidden="1">
      <c r="A109" s="13" t="s">
        <v>86</v>
      </c>
      <c r="B109" s="8"/>
      <c r="C109" s="14"/>
      <c r="D109" s="80"/>
      <c r="E109" s="80"/>
      <c r="F109" s="80"/>
      <c r="G109" s="71">
        <f t="shared" si="3"/>
        <v>0</v>
      </c>
      <c r="H109" s="81"/>
      <c r="I109" s="6">
        <v>6070.2</v>
      </c>
      <c r="K109" s="60"/>
      <c r="N109" s="11">
        <f t="shared" si="4"/>
        <v>0</v>
      </c>
    </row>
    <row r="110" spans="1:14" s="7" customFormat="1" ht="15" customHeight="1" hidden="1">
      <c r="A110" s="13" t="s">
        <v>87</v>
      </c>
      <c r="B110" s="8"/>
      <c r="C110" s="14"/>
      <c r="D110" s="80"/>
      <c r="E110" s="80"/>
      <c r="F110" s="80"/>
      <c r="G110" s="71">
        <f t="shared" si="3"/>
        <v>0</v>
      </c>
      <c r="H110" s="81"/>
      <c r="I110" s="6">
        <v>6070.2</v>
      </c>
      <c r="K110" s="60"/>
      <c r="N110" s="11">
        <f t="shared" si="4"/>
        <v>0</v>
      </c>
    </row>
    <row r="111" spans="1:14" s="7" customFormat="1" ht="15" customHeight="1" hidden="1">
      <c r="A111" s="13" t="s">
        <v>88</v>
      </c>
      <c r="B111" s="8"/>
      <c r="C111" s="14"/>
      <c r="D111" s="80"/>
      <c r="E111" s="80"/>
      <c r="F111" s="80"/>
      <c r="G111" s="71">
        <f t="shared" si="3"/>
        <v>0</v>
      </c>
      <c r="H111" s="81"/>
      <c r="I111" s="6">
        <v>6070.2</v>
      </c>
      <c r="K111" s="60"/>
      <c r="N111" s="11">
        <f t="shared" si="4"/>
        <v>0</v>
      </c>
    </row>
    <row r="112" spans="1:14" s="7" customFormat="1" ht="15" customHeight="1" hidden="1">
      <c r="A112" s="13" t="s">
        <v>90</v>
      </c>
      <c r="B112" s="8"/>
      <c r="C112" s="14"/>
      <c r="D112" s="80"/>
      <c r="E112" s="80"/>
      <c r="F112" s="80"/>
      <c r="G112" s="71">
        <f t="shared" si="3"/>
        <v>0</v>
      </c>
      <c r="H112" s="81"/>
      <c r="I112" s="6">
        <v>6070.2</v>
      </c>
      <c r="K112" s="60"/>
      <c r="N112" s="11">
        <f t="shared" si="4"/>
        <v>0</v>
      </c>
    </row>
    <row r="113" spans="1:14" s="7" customFormat="1" ht="15" customHeight="1" hidden="1">
      <c r="A113" s="13" t="s">
        <v>89</v>
      </c>
      <c r="B113" s="8"/>
      <c r="C113" s="14"/>
      <c r="D113" s="80"/>
      <c r="E113" s="80"/>
      <c r="F113" s="80"/>
      <c r="G113" s="71">
        <f t="shared" si="3"/>
        <v>0</v>
      </c>
      <c r="H113" s="81"/>
      <c r="I113" s="6">
        <v>6070.2</v>
      </c>
      <c r="K113" s="60"/>
      <c r="N113" s="11">
        <f t="shared" si="4"/>
        <v>0</v>
      </c>
    </row>
    <row r="114" spans="1:14" s="7" customFormat="1" ht="15" customHeight="1" hidden="1">
      <c r="A114" s="13" t="s">
        <v>91</v>
      </c>
      <c r="B114" s="8"/>
      <c r="C114" s="14"/>
      <c r="D114" s="80"/>
      <c r="E114" s="80"/>
      <c r="F114" s="80"/>
      <c r="G114" s="71">
        <f t="shared" si="3"/>
        <v>0</v>
      </c>
      <c r="H114" s="81"/>
      <c r="I114" s="6">
        <v>6070.2</v>
      </c>
      <c r="K114" s="60"/>
      <c r="N114" s="11">
        <f t="shared" si="4"/>
        <v>0</v>
      </c>
    </row>
    <row r="115" spans="1:14" s="7" customFormat="1" ht="15" customHeight="1" hidden="1">
      <c r="A115" s="13" t="s">
        <v>92</v>
      </c>
      <c r="B115" s="8"/>
      <c r="C115" s="14"/>
      <c r="D115" s="80"/>
      <c r="E115" s="80"/>
      <c r="F115" s="80"/>
      <c r="G115" s="71">
        <f t="shared" si="3"/>
        <v>0</v>
      </c>
      <c r="H115" s="81"/>
      <c r="I115" s="6">
        <v>6070.2</v>
      </c>
      <c r="K115" s="60"/>
      <c r="N115" s="11">
        <f t="shared" si="4"/>
        <v>0</v>
      </c>
    </row>
    <row r="116" spans="1:14" s="7" customFormat="1" ht="15.75" hidden="1" thickBot="1">
      <c r="A116" s="13" t="s">
        <v>93</v>
      </c>
      <c r="B116" s="8"/>
      <c r="C116" s="14"/>
      <c r="D116" s="80"/>
      <c r="E116" s="80"/>
      <c r="F116" s="80"/>
      <c r="G116" s="71">
        <f t="shared" si="3"/>
        <v>0</v>
      </c>
      <c r="H116" s="81"/>
      <c r="I116" s="6">
        <v>6070.2</v>
      </c>
      <c r="K116" s="60"/>
      <c r="N116" s="11">
        <f t="shared" si="4"/>
        <v>0</v>
      </c>
    </row>
    <row r="117" spans="1:14" s="6" customFormat="1" ht="26.25" thickBot="1">
      <c r="A117" s="52" t="s">
        <v>112</v>
      </c>
      <c r="B117" s="66" t="s">
        <v>169</v>
      </c>
      <c r="C117" s="15"/>
      <c r="D117" s="88">
        <v>31700</v>
      </c>
      <c r="E117" s="101"/>
      <c r="F117" s="88"/>
      <c r="G117" s="101">
        <f>D117/I117</f>
        <v>5.22</v>
      </c>
      <c r="H117" s="102">
        <f>G117/12</f>
        <v>0.44</v>
      </c>
      <c r="I117" s="6">
        <v>6070.2</v>
      </c>
      <c r="K117" s="59"/>
      <c r="N117" s="11"/>
    </row>
    <row r="118" spans="1:11" s="6" customFormat="1" ht="21.75" customHeight="1" thickBot="1">
      <c r="A118" s="73" t="s">
        <v>135</v>
      </c>
      <c r="B118" s="79" t="s">
        <v>11</v>
      </c>
      <c r="C118" s="78"/>
      <c r="D118" s="89">
        <f>G118*I118</f>
        <v>124966.9</v>
      </c>
      <c r="E118" s="71"/>
      <c r="F118" s="89"/>
      <c r="G118" s="71">
        <f>12*H118</f>
        <v>20.76</v>
      </c>
      <c r="H118" s="89">
        <v>1.73</v>
      </c>
      <c r="I118" s="6">
        <f>6070.2-50.6</f>
        <v>6019.6</v>
      </c>
      <c r="K118" s="59"/>
    </row>
    <row r="119" spans="1:11" s="6" customFormat="1" ht="19.5" customHeight="1" thickBot="1">
      <c r="A119" s="52" t="s">
        <v>39</v>
      </c>
      <c r="B119" s="5"/>
      <c r="C119" s="53">
        <f>F119*12</f>
        <v>0</v>
      </c>
      <c r="D119" s="91">
        <f>D118+D117+D106+D103+D101+D99+D90+D88+D76+D58+D57+D56+D55+D54+D50+D49+D48+D47+D46+D40+D39+D33+D32+D31+D22+D14</f>
        <v>1602111.23</v>
      </c>
      <c r="E119" s="91">
        <f>E118+E117+E106+E103+E101+E99+E90+E88+E76+E58+E57+E56+E55+E54+E50+E49+E48+E47+E46+E40+E39+E33+E32+E31+E22+E14</f>
        <v>196.32</v>
      </c>
      <c r="F119" s="91">
        <f>F118+F117+F106+F103+F101+F99+F90+F88+F76+F58+F57+F56+F55+F54+F50+F49+F48+F47+F46+F40+F39+F33+F32+F31+F22+F14</f>
        <v>0</v>
      </c>
      <c r="G119" s="91">
        <f>G118+G117+G106+G103+G101+G99+G90+G88+G76+G58+G57+G56+G55+G54+G50+G49+G48+G47+G46+G40+G39+G33+G32+G31+G22+G14</f>
        <v>264.12</v>
      </c>
      <c r="H119" s="91">
        <f>H118+H117+H106+H103+H101+H99+H90+H88+H76+H58+H57+H56+H55+H54+H50+H49+H48+H47+H46+H40+H39+H33+H32+H31+H22+H14</f>
        <v>22.03</v>
      </c>
      <c r="I119" s="6">
        <v>6070.2</v>
      </c>
      <c r="K119" s="59"/>
    </row>
    <row r="120" spans="1:11" s="6" customFormat="1" ht="19.5" hidden="1" thickBot="1">
      <c r="A120" s="36" t="s">
        <v>112</v>
      </c>
      <c r="B120" s="37"/>
      <c r="C120" s="38"/>
      <c r="D120" s="92"/>
      <c r="E120" s="93"/>
      <c r="F120" s="94"/>
      <c r="G120" s="93"/>
      <c r="H120" s="94"/>
      <c r="I120" s="6">
        <v>6070.1</v>
      </c>
      <c r="K120" s="59"/>
    </row>
    <row r="121" spans="1:11" s="6" customFormat="1" ht="19.5" hidden="1" thickBot="1">
      <c r="A121" s="36" t="s">
        <v>113</v>
      </c>
      <c r="B121" s="37"/>
      <c r="C121" s="38"/>
      <c r="D121" s="92"/>
      <c r="E121" s="93"/>
      <c r="F121" s="94"/>
      <c r="G121" s="92"/>
      <c r="H121" s="94"/>
      <c r="K121" s="59"/>
    </row>
    <row r="122" spans="1:11" s="17" customFormat="1" ht="20.25" hidden="1" thickBot="1">
      <c r="A122" s="31" t="s">
        <v>29</v>
      </c>
      <c r="B122" s="32" t="s">
        <v>11</v>
      </c>
      <c r="C122" s="32" t="s">
        <v>30</v>
      </c>
      <c r="D122" s="95"/>
      <c r="E122" s="96" t="s">
        <v>30</v>
      </c>
      <c r="F122" s="97"/>
      <c r="G122" s="96" t="s">
        <v>30</v>
      </c>
      <c r="H122" s="97"/>
      <c r="K122" s="62"/>
    </row>
    <row r="123" spans="1:11" s="19" customFormat="1" ht="12.75">
      <c r="A123" s="18"/>
      <c r="D123" s="98"/>
      <c r="E123" s="98"/>
      <c r="F123" s="98"/>
      <c r="G123" s="98"/>
      <c r="H123" s="98"/>
      <c r="K123" s="63"/>
    </row>
    <row r="124" spans="1:11" s="16" customFormat="1" ht="18.75">
      <c r="A124" s="21"/>
      <c r="B124" s="22"/>
      <c r="C124" s="23"/>
      <c r="D124" s="99"/>
      <c r="E124" s="99"/>
      <c r="F124" s="99"/>
      <c r="G124" s="99"/>
      <c r="H124" s="99"/>
      <c r="K124" s="64"/>
    </row>
    <row r="125" spans="1:11" s="16" customFormat="1" ht="19.5" thickBot="1">
      <c r="A125" s="21"/>
      <c r="B125" s="22"/>
      <c r="C125" s="23"/>
      <c r="D125" s="99"/>
      <c r="E125" s="99"/>
      <c r="F125" s="99"/>
      <c r="G125" s="99"/>
      <c r="H125" s="99"/>
      <c r="K125" s="64"/>
    </row>
    <row r="126" spans="1:11" s="6" customFormat="1" ht="19.5" thickBot="1">
      <c r="A126" s="56" t="s">
        <v>127</v>
      </c>
      <c r="B126" s="5"/>
      <c r="C126" s="53">
        <f>F126*12</f>
        <v>0</v>
      </c>
      <c r="D126" s="103">
        <f>D128+D129+D130+D131+D132+D133+D134+D135</f>
        <v>244355.27</v>
      </c>
      <c r="E126" s="103">
        <f>E128+E129+E130+E131+E132+E133+E134+E135</f>
        <v>0</v>
      </c>
      <c r="F126" s="103">
        <f>F128+F129+F130+F131+F132+F133+F134+F135</f>
        <v>0</v>
      </c>
      <c r="G126" s="103">
        <f>G128+G129+G130+G131+G132+G133+G134+G135</f>
        <v>40.27</v>
      </c>
      <c r="H126" s="103">
        <f>H128+H129+H130+H131+H132+H133+H134+H135</f>
        <v>3.35</v>
      </c>
      <c r="I126" s="6">
        <v>6070.2</v>
      </c>
      <c r="K126" s="59"/>
    </row>
    <row r="127" spans="1:11" s="7" customFormat="1" ht="15" hidden="1">
      <c r="A127" s="54" t="s">
        <v>85</v>
      </c>
      <c r="B127" s="55"/>
      <c r="C127" s="35"/>
      <c r="D127" s="104"/>
      <c r="E127" s="105"/>
      <c r="F127" s="106"/>
      <c r="G127" s="105"/>
      <c r="H127" s="106"/>
      <c r="I127" s="6">
        <v>6070.2</v>
      </c>
      <c r="K127" s="60"/>
    </row>
    <row r="128" spans="1:11" s="108" customFormat="1" ht="15">
      <c r="A128" s="107" t="s">
        <v>146</v>
      </c>
      <c r="B128" s="86"/>
      <c r="C128" s="80"/>
      <c r="D128" s="130">
        <v>30821.15</v>
      </c>
      <c r="E128" s="80"/>
      <c r="F128" s="80"/>
      <c r="G128" s="80">
        <f aca="true" t="shared" si="5" ref="G128:G135">D128/I128</f>
        <v>5.08</v>
      </c>
      <c r="H128" s="81">
        <f aca="true" t="shared" si="6" ref="H128:H135">G128/12</f>
        <v>0.42</v>
      </c>
      <c r="I128" s="67">
        <v>6070.2</v>
      </c>
      <c r="K128" s="109"/>
    </row>
    <row r="129" spans="1:11" s="108" customFormat="1" ht="15">
      <c r="A129" s="107" t="s">
        <v>174</v>
      </c>
      <c r="B129" s="86"/>
      <c r="C129" s="80"/>
      <c r="D129" s="130">
        <v>90538.21</v>
      </c>
      <c r="E129" s="80"/>
      <c r="F129" s="80"/>
      <c r="G129" s="80">
        <f t="shared" si="5"/>
        <v>14.92</v>
      </c>
      <c r="H129" s="81">
        <f t="shared" si="6"/>
        <v>1.24</v>
      </c>
      <c r="I129" s="67">
        <v>6070.2</v>
      </c>
      <c r="K129" s="109"/>
    </row>
    <row r="130" spans="1:11" s="108" customFormat="1" ht="15">
      <c r="A130" s="110" t="s">
        <v>177</v>
      </c>
      <c r="B130" s="90"/>
      <c r="C130" s="82"/>
      <c r="D130" s="131">
        <v>1385.9</v>
      </c>
      <c r="E130" s="80"/>
      <c r="F130" s="80"/>
      <c r="G130" s="80">
        <f t="shared" si="5"/>
        <v>0.23</v>
      </c>
      <c r="H130" s="81">
        <f t="shared" si="6"/>
        <v>0.02</v>
      </c>
      <c r="I130" s="67">
        <v>6070.2</v>
      </c>
      <c r="K130" s="109"/>
    </row>
    <row r="131" spans="1:11" s="108" customFormat="1" ht="15">
      <c r="A131" s="110" t="s">
        <v>158</v>
      </c>
      <c r="B131" s="90"/>
      <c r="C131" s="82"/>
      <c r="D131" s="131">
        <v>17237.4</v>
      </c>
      <c r="E131" s="80"/>
      <c r="F131" s="80"/>
      <c r="G131" s="80">
        <f t="shared" si="5"/>
        <v>2.84</v>
      </c>
      <c r="H131" s="81">
        <f t="shared" si="6"/>
        <v>0.24</v>
      </c>
      <c r="I131" s="67">
        <v>6070.2</v>
      </c>
      <c r="K131" s="109"/>
    </row>
    <row r="132" spans="1:11" s="108" customFormat="1" ht="15">
      <c r="A132" s="111" t="s">
        <v>179</v>
      </c>
      <c r="B132" s="86"/>
      <c r="C132" s="80"/>
      <c r="D132" s="130">
        <v>9033.07</v>
      </c>
      <c r="E132" s="80"/>
      <c r="F132" s="80"/>
      <c r="G132" s="80">
        <f t="shared" si="5"/>
        <v>1.49</v>
      </c>
      <c r="H132" s="81">
        <f t="shared" si="6"/>
        <v>0.12</v>
      </c>
      <c r="I132" s="67">
        <v>6070.2</v>
      </c>
      <c r="K132" s="109"/>
    </row>
    <row r="133" spans="1:11" s="108" customFormat="1" ht="15">
      <c r="A133" s="111" t="s">
        <v>180</v>
      </c>
      <c r="B133" s="86"/>
      <c r="C133" s="80"/>
      <c r="D133" s="130">
        <v>69933.3</v>
      </c>
      <c r="E133" s="80"/>
      <c r="F133" s="80"/>
      <c r="G133" s="80">
        <f t="shared" si="5"/>
        <v>11.52</v>
      </c>
      <c r="H133" s="81">
        <f t="shared" si="6"/>
        <v>0.96</v>
      </c>
      <c r="I133" s="67">
        <v>6070.2</v>
      </c>
      <c r="K133" s="109"/>
    </row>
    <row r="134" spans="1:11" s="108" customFormat="1" ht="15">
      <c r="A134" s="107" t="s">
        <v>152</v>
      </c>
      <c r="B134" s="86"/>
      <c r="C134" s="80"/>
      <c r="D134" s="80">
        <v>22634.42</v>
      </c>
      <c r="E134" s="120"/>
      <c r="F134" s="120"/>
      <c r="G134" s="80">
        <f t="shared" si="5"/>
        <v>3.73</v>
      </c>
      <c r="H134" s="81">
        <f t="shared" si="6"/>
        <v>0.31</v>
      </c>
      <c r="I134" s="67">
        <v>6070.2</v>
      </c>
      <c r="K134" s="109"/>
    </row>
    <row r="135" spans="1:11" s="108" customFormat="1" ht="15">
      <c r="A135" s="111" t="s">
        <v>183</v>
      </c>
      <c r="B135" s="86"/>
      <c r="C135" s="80"/>
      <c r="D135" s="80">
        <v>2771.82</v>
      </c>
      <c r="E135" s="120"/>
      <c r="F135" s="120"/>
      <c r="G135" s="80">
        <f t="shared" si="5"/>
        <v>0.46</v>
      </c>
      <c r="H135" s="81">
        <f t="shared" si="6"/>
        <v>0.04</v>
      </c>
      <c r="I135" s="67">
        <v>6070.2</v>
      </c>
      <c r="K135" s="109"/>
    </row>
    <row r="136" spans="1:11" s="119" customFormat="1" ht="15">
      <c r="A136" s="126"/>
      <c r="C136" s="120"/>
      <c r="D136" s="120"/>
      <c r="E136" s="120"/>
      <c r="F136" s="120"/>
      <c r="G136" s="120"/>
      <c r="H136" s="120"/>
      <c r="I136" s="67"/>
      <c r="K136" s="120"/>
    </row>
    <row r="137" spans="1:11" s="119" customFormat="1" ht="15">
      <c r="A137" s="126"/>
      <c r="C137" s="120"/>
      <c r="D137" s="120"/>
      <c r="E137" s="120"/>
      <c r="F137" s="120"/>
      <c r="G137" s="120"/>
      <c r="H137" s="120"/>
      <c r="I137" s="67"/>
      <c r="K137" s="120"/>
    </row>
    <row r="138" spans="1:11" s="16" customFormat="1" ht="18.75">
      <c r="A138" s="122" t="s">
        <v>126</v>
      </c>
      <c r="B138" s="123"/>
      <c r="C138" s="124"/>
      <c r="D138" s="124">
        <f>D119+D126</f>
        <v>1846466.5</v>
      </c>
      <c r="E138" s="124"/>
      <c r="F138" s="125"/>
      <c r="G138" s="124">
        <f>G119+G126</f>
        <v>304.39</v>
      </c>
      <c r="H138" s="125">
        <f>H119+H126</f>
        <v>25.38</v>
      </c>
      <c r="K138" s="64"/>
    </row>
    <row r="139" spans="1:11" s="16" customFormat="1" ht="18.75">
      <c r="A139" s="21"/>
      <c r="B139" s="22"/>
      <c r="C139" s="23"/>
      <c r="D139" s="23"/>
      <c r="E139" s="23"/>
      <c r="F139" s="24"/>
      <c r="G139" s="23"/>
      <c r="H139" s="24"/>
      <c r="K139" s="64"/>
    </row>
    <row r="140" spans="1:11" s="16" customFormat="1" ht="18.75">
      <c r="A140" s="21"/>
      <c r="B140" s="22"/>
      <c r="C140" s="23"/>
      <c r="D140" s="23"/>
      <c r="E140" s="23"/>
      <c r="F140" s="24"/>
      <c r="G140" s="23"/>
      <c r="H140" s="24"/>
      <c r="K140" s="64"/>
    </row>
    <row r="141" spans="1:11" s="17" customFormat="1" ht="19.5">
      <c r="A141" s="25"/>
      <c r="B141" s="26"/>
      <c r="C141" s="27"/>
      <c r="D141" s="27"/>
      <c r="E141" s="27"/>
      <c r="F141" s="28"/>
      <c r="G141" s="27"/>
      <c r="H141" s="28"/>
      <c r="K141" s="62"/>
    </row>
    <row r="142" spans="1:11" s="19" customFormat="1" ht="14.25">
      <c r="A142" s="142" t="s">
        <v>31</v>
      </c>
      <c r="B142" s="142"/>
      <c r="C142" s="142"/>
      <c r="D142" s="142"/>
      <c r="E142" s="142"/>
      <c r="F142" s="142"/>
      <c r="K142" s="63"/>
    </row>
    <row r="143" spans="6:11" s="19" customFormat="1" ht="12.75">
      <c r="F143" s="20"/>
      <c r="H143" s="20"/>
      <c r="K143" s="63"/>
    </row>
    <row r="144" spans="1:11" s="19" customFormat="1" ht="12.75">
      <c r="A144" s="18" t="s">
        <v>32</v>
      </c>
      <c r="F144" s="20"/>
      <c r="H144" s="20"/>
      <c r="K144" s="63"/>
    </row>
    <row r="145" spans="6:11" s="19" customFormat="1" ht="12.75">
      <c r="F145" s="20"/>
      <c r="H145" s="20"/>
      <c r="K145" s="63"/>
    </row>
    <row r="146" spans="6:11" s="19" customFormat="1" ht="12.75">
      <c r="F146" s="20"/>
      <c r="H146" s="20"/>
      <c r="K146" s="63"/>
    </row>
    <row r="147" spans="6:11" s="19" customFormat="1" ht="12.75">
      <c r="F147" s="20"/>
      <c r="H147" s="20"/>
      <c r="K147" s="63"/>
    </row>
    <row r="148" spans="6:11" s="19" customFormat="1" ht="12.75">
      <c r="F148" s="20"/>
      <c r="H148" s="20"/>
      <c r="K148" s="63"/>
    </row>
    <row r="149" spans="6:11" s="19" customFormat="1" ht="12.75">
      <c r="F149" s="20"/>
      <c r="H149" s="20"/>
      <c r="K149" s="63"/>
    </row>
    <row r="150" spans="6:11" s="19" customFormat="1" ht="12.75">
      <c r="F150" s="20"/>
      <c r="H150" s="20"/>
      <c r="K150" s="63"/>
    </row>
    <row r="151" spans="6:11" s="19" customFormat="1" ht="12.75">
      <c r="F151" s="20"/>
      <c r="H151" s="20"/>
      <c r="K151" s="63"/>
    </row>
    <row r="152" spans="6:11" s="19" customFormat="1" ht="12.75">
      <c r="F152" s="20"/>
      <c r="H152" s="20"/>
      <c r="K152" s="63"/>
    </row>
    <row r="153" spans="6:11" s="19" customFormat="1" ht="12.75">
      <c r="F153" s="20"/>
      <c r="H153" s="20"/>
      <c r="K153" s="63"/>
    </row>
    <row r="154" spans="6:11" s="19" customFormat="1" ht="12.75">
      <c r="F154" s="20"/>
      <c r="H154" s="20"/>
      <c r="K154" s="63"/>
    </row>
    <row r="155" spans="6:11" s="19" customFormat="1" ht="12.75">
      <c r="F155" s="20"/>
      <c r="H155" s="20"/>
      <c r="K155" s="63"/>
    </row>
    <row r="156" spans="6:11" s="19" customFormat="1" ht="12.75">
      <c r="F156" s="20"/>
      <c r="H156" s="20"/>
      <c r="K156" s="63"/>
    </row>
    <row r="157" spans="6:11" s="19" customFormat="1" ht="12.75">
      <c r="F157" s="20"/>
      <c r="H157" s="20"/>
      <c r="K157" s="63"/>
    </row>
    <row r="158" spans="6:11" s="19" customFormat="1" ht="12.75">
      <c r="F158" s="20"/>
      <c r="H158" s="20"/>
      <c r="K158" s="63"/>
    </row>
    <row r="159" spans="6:11" s="19" customFormat="1" ht="12.75">
      <c r="F159" s="20"/>
      <c r="H159" s="20"/>
      <c r="K159" s="63"/>
    </row>
    <row r="160" spans="6:11" s="19" customFormat="1" ht="12.75">
      <c r="F160" s="20"/>
      <c r="H160" s="20"/>
      <c r="K160" s="63"/>
    </row>
    <row r="161" spans="6:11" s="19" customFormat="1" ht="12.75">
      <c r="F161" s="20"/>
      <c r="H161" s="20"/>
      <c r="K161" s="63"/>
    </row>
    <row r="162" spans="6:11" s="19" customFormat="1" ht="12.75">
      <c r="F162" s="20"/>
      <c r="H162" s="20"/>
      <c r="K162" s="63"/>
    </row>
  </sheetData>
  <sheetProtection/>
  <mergeCells count="12">
    <mergeCell ref="A7:H7"/>
    <mergeCell ref="A8:H8"/>
    <mergeCell ref="A9:H9"/>
    <mergeCell ref="A10:H10"/>
    <mergeCell ref="A13:H13"/>
    <mergeCell ref="A142:F142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="75" zoomScaleNormal="75" zoomScalePageLayoutView="0" workbookViewId="0" topLeftCell="A87">
      <selection activeCell="M145" sqref="M14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29" hidden="1" customWidth="1"/>
    <col min="7" max="7" width="13.875" style="1" customWidth="1"/>
    <col min="8" max="8" width="20.875" style="29" customWidth="1"/>
    <col min="9" max="9" width="15.375" style="1" customWidth="1"/>
    <col min="10" max="10" width="15.375" style="1" hidden="1" customWidth="1"/>
    <col min="11" max="11" width="15.375" style="57" hidden="1" customWidth="1"/>
    <col min="12" max="14" width="15.375" style="1" customWidth="1"/>
    <col min="15" max="16384" width="9.125" style="1" customWidth="1"/>
  </cols>
  <sheetData>
    <row r="1" spans="1:8" ht="16.5" customHeight="1">
      <c r="A1" s="143" t="s">
        <v>0</v>
      </c>
      <c r="B1" s="144"/>
      <c r="C1" s="144"/>
      <c r="D1" s="144"/>
      <c r="E1" s="144"/>
      <c r="F1" s="144"/>
      <c r="G1" s="144"/>
      <c r="H1" s="144"/>
    </row>
    <row r="2" spans="2:8" ht="12.75" customHeight="1">
      <c r="B2" s="145" t="s">
        <v>1</v>
      </c>
      <c r="C2" s="145"/>
      <c r="D2" s="145"/>
      <c r="E2" s="145"/>
      <c r="F2" s="145"/>
      <c r="G2" s="144"/>
      <c r="H2" s="144"/>
    </row>
    <row r="3" spans="1:8" ht="21" customHeight="1">
      <c r="A3" s="65" t="s">
        <v>163</v>
      </c>
      <c r="B3" s="145" t="s">
        <v>2</v>
      </c>
      <c r="C3" s="145"/>
      <c r="D3" s="145"/>
      <c r="E3" s="145"/>
      <c r="F3" s="145"/>
      <c r="G3" s="144"/>
      <c r="H3" s="144"/>
    </row>
    <row r="4" spans="2:8" ht="14.25" customHeight="1">
      <c r="B4" s="145" t="s">
        <v>40</v>
      </c>
      <c r="C4" s="145"/>
      <c r="D4" s="145"/>
      <c r="E4" s="145"/>
      <c r="F4" s="145"/>
      <c r="G4" s="144"/>
      <c r="H4" s="144"/>
    </row>
    <row r="5" spans="1:11" ht="39.75" customHeight="1">
      <c r="A5" s="146"/>
      <c r="B5" s="147"/>
      <c r="C5" s="147"/>
      <c r="D5" s="147"/>
      <c r="E5" s="147"/>
      <c r="F5" s="147"/>
      <c r="G5" s="147"/>
      <c r="H5" s="147"/>
      <c r="K5" s="1"/>
    </row>
    <row r="6" spans="1:11" ht="24" customHeight="1">
      <c r="A6" s="148" t="s">
        <v>164</v>
      </c>
      <c r="B6" s="148"/>
      <c r="C6" s="148"/>
      <c r="D6" s="148"/>
      <c r="E6" s="148"/>
      <c r="F6" s="148"/>
      <c r="G6" s="148"/>
      <c r="H6" s="148"/>
      <c r="K6" s="1"/>
    </row>
    <row r="7" spans="1:11" s="2" customFormat="1" ht="33" customHeight="1">
      <c r="A7" s="132" t="s">
        <v>3</v>
      </c>
      <c r="B7" s="132"/>
      <c r="C7" s="132"/>
      <c r="D7" s="132"/>
      <c r="E7" s="132"/>
      <c r="F7" s="132"/>
      <c r="G7" s="132"/>
      <c r="H7" s="132"/>
      <c r="K7" s="58"/>
    </row>
    <row r="8" spans="1:8" s="3" customFormat="1" ht="18.75" customHeight="1">
      <c r="A8" s="132" t="s">
        <v>182</v>
      </c>
      <c r="B8" s="132"/>
      <c r="C8" s="132"/>
      <c r="D8" s="132"/>
      <c r="E8" s="133"/>
      <c r="F8" s="133"/>
      <c r="G8" s="133"/>
      <c r="H8" s="133"/>
    </row>
    <row r="9" spans="1:8" s="4" customFormat="1" ht="17.25" customHeight="1">
      <c r="A9" s="134" t="s">
        <v>33</v>
      </c>
      <c r="B9" s="134"/>
      <c r="C9" s="134"/>
      <c r="D9" s="134"/>
      <c r="E9" s="135"/>
      <c r="F9" s="135"/>
      <c r="G9" s="135"/>
      <c r="H9" s="135"/>
    </row>
    <row r="10" spans="1:8" s="3" customFormat="1" ht="30" customHeight="1" thickBot="1">
      <c r="A10" s="136" t="s">
        <v>124</v>
      </c>
      <c r="B10" s="136"/>
      <c r="C10" s="136"/>
      <c r="D10" s="136"/>
      <c r="E10" s="137"/>
      <c r="F10" s="137"/>
      <c r="G10" s="137"/>
      <c r="H10" s="137"/>
    </row>
    <row r="11" spans="1:11" s="6" customFormat="1" ht="139.5" customHeight="1">
      <c r="A11" s="42" t="s">
        <v>4</v>
      </c>
      <c r="B11" s="43" t="s">
        <v>5</v>
      </c>
      <c r="C11" s="44" t="s">
        <v>6</v>
      </c>
      <c r="D11" s="44" t="s">
        <v>41</v>
      </c>
      <c r="E11" s="44" t="s">
        <v>6</v>
      </c>
      <c r="F11" s="45" t="s">
        <v>7</v>
      </c>
      <c r="G11" s="44" t="s">
        <v>6</v>
      </c>
      <c r="H11" s="45" t="s">
        <v>7</v>
      </c>
      <c r="K11" s="59"/>
    </row>
    <row r="12" spans="1:11" s="7" customFormat="1" ht="12.75">
      <c r="A12" s="49">
        <v>1</v>
      </c>
      <c r="B12" s="8">
        <v>2</v>
      </c>
      <c r="C12" s="8">
        <v>3</v>
      </c>
      <c r="D12" s="8"/>
      <c r="E12" s="8">
        <v>3</v>
      </c>
      <c r="F12" s="46">
        <v>4</v>
      </c>
      <c r="G12" s="8">
        <v>3</v>
      </c>
      <c r="H12" s="50">
        <v>4</v>
      </c>
      <c r="K12" s="60"/>
    </row>
    <row r="13" spans="1:11" s="7" customFormat="1" ht="49.5" customHeight="1">
      <c r="A13" s="138" t="s">
        <v>8</v>
      </c>
      <c r="B13" s="139"/>
      <c r="C13" s="139"/>
      <c r="D13" s="139"/>
      <c r="E13" s="139"/>
      <c r="F13" s="139"/>
      <c r="G13" s="140"/>
      <c r="H13" s="141"/>
      <c r="K13" s="60"/>
    </row>
    <row r="14" spans="1:12" s="6" customFormat="1" ht="18.75" customHeight="1">
      <c r="A14" s="9" t="s">
        <v>147</v>
      </c>
      <c r="B14" s="10"/>
      <c r="C14" s="12">
        <f>F14*12</f>
        <v>0</v>
      </c>
      <c r="D14" s="71">
        <f>G14*I14</f>
        <v>214885.08</v>
      </c>
      <c r="E14" s="71">
        <f>H14*12</f>
        <v>35.4</v>
      </c>
      <c r="F14" s="71"/>
      <c r="G14" s="71">
        <f>H14*12</f>
        <v>35.4</v>
      </c>
      <c r="H14" s="71">
        <f>H19+H21</f>
        <v>2.95</v>
      </c>
      <c r="I14" s="6">
        <v>6070.2</v>
      </c>
      <c r="J14" s="6">
        <v>1.07</v>
      </c>
      <c r="K14" s="59">
        <v>2.24</v>
      </c>
      <c r="L14" s="6">
        <v>6458</v>
      </c>
    </row>
    <row r="15" spans="1:11" s="41" customFormat="1" ht="29.25" customHeight="1">
      <c r="A15" s="51" t="s">
        <v>115</v>
      </c>
      <c r="B15" s="47" t="s">
        <v>116</v>
      </c>
      <c r="C15" s="48"/>
      <c r="D15" s="84"/>
      <c r="E15" s="84"/>
      <c r="F15" s="84"/>
      <c r="G15" s="84"/>
      <c r="H15" s="84"/>
      <c r="K15" s="61"/>
    </row>
    <row r="16" spans="1:11" s="41" customFormat="1" ht="12.75">
      <c r="A16" s="51" t="s">
        <v>117</v>
      </c>
      <c r="B16" s="47" t="s">
        <v>116</v>
      </c>
      <c r="C16" s="48"/>
      <c r="D16" s="84"/>
      <c r="E16" s="84"/>
      <c r="F16" s="84"/>
      <c r="G16" s="84"/>
      <c r="H16" s="84"/>
      <c r="K16" s="61"/>
    </row>
    <row r="17" spans="1:11" s="41" customFormat="1" ht="12.75">
      <c r="A17" s="51" t="s">
        <v>118</v>
      </c>
      <c r="B17" s="47" t="s">
        <v>119</v>
      </c>
      <c r="C17" s="48"/>
      <c r="D17" s="84"/>
      <c r="E17" s="84"/>
      <c r="F17" s="84"/>
      <c r="G17" s="84"/>
      <c r="H17" s="84"/>
      <c r="K17" s="61"/>
    </row>
    <row r="18" spans="1:11" s="41" customFormat="1" ht="12.75">
      <c r="A18" s="51" t="s">
        <v>120</v>
      </c>
      <c r="B18" s="47" t="s">
        <v>116</v>
      </c>
      <c r="C18" s="48"/>
      <c r="D18" s="84"/>
      <c r="E18" s="84"/>
      <c r="F18" s="84"/>
      <c r="G18" s="84"/>
      <c r="H18" s="84"/>
      <c r="K18" s="61"/>
    </row>
    <row r="19" spans="1:11" s="41" customFormat="1" ht="15">
      <c r="A19" s="83" t="s">
        <v>138</v>
      </c>
      <c r="B19" s="47"/>
      <c r="C19" s="48"/>
      <c r="D19" s="84"/>
      <c r="E19" s="84"/>
      <c r="F19" s="84"/>
      <c r="G19" s="84"/>
      <c r="H19" s="71">
        <v>2.83</v>
      </c>
      <c r="K19" s="61"/>
    </row>
    <row r="20" spans="1:11" s="41" customFormat="1" ht="12.75">
      <c r="A20" s="51" t="s">
        <v>139</v>
      </c>
      <c r="B20" s="47" t="s">
        <v>116</v>
      </c>
      <c r="C20" s="48"/>
      <c r="D20" s="84"/>
      <c r="E20" s="84"/>
      <c r="F20" s="84"/>
      <c r="G20" s="84"/>
      <c r="H20" s="84">
        <v>0.12</v>
      </c>
      <c r="K20" s="61"/>
    </row>
    <row r="21" spans="1:11" s="41" customFormat="1" ht="15">
      <c r="A21" s="83" t="s">
        <v>138</v>
      </c>
      <c r="B21" s="47"/>
      <c r="C21" s="48"/>
      <c r="D21" s="84"/>
      <c r="E21" s="84"/>
      <c r="F21" s="84"/>
      <c r="G21" s="84"/>
      <c r="H21" s="71">
        <f>H20</f>
        <v>0.12</v>
      </c>
      <c r="K21" s="61"/>
    </row>
    <row r="22" spans="1:11" s="6" customFormat="1" ht="30">
      <c r="A22" s="9" t="s">
        <v>10</v>
      </c>
      <c r="B22" s="10"/>
      <c r="C22" s="12">
        <f>F22*12</f>
        <v>0</v>
      </c>
      <c r="D22" s="71">
        <f>G22*I22</f>
        <v>142771.1</v>
      </c>
      <c r="E22" s="71">
        <f>H22*12</f>
        <v>23.52</v>
      </c>
      <c r="F22" s="71"/>
      <c r="G22" s="71">
        <f>H22*12</f>
        <v>23.52</v>
      </c>
      <c r="H22" s="71">
        <v>1.96</v>
      </c>
      <c r="I22" s="6">
        <v>6070.2</v>
      </c>
      <c r="J22" s="6">
        <v>1.07</v>
      </c>
      <c r="K22" s="59">
        <v>1.55</v>
      </c>
    </row>
    <row r="23" spans="1:11" s="6" customFormat="1" ht="15">
      <c r="A23" s="51" t="s">
        <v>94</v>
      </c>
      <c r="B23" s="47" t="s">
        <v>11</v>
      </c>
      <c r="C23" s="12"/>
      <c r="D23" s="71"/>
      <c r="E23" s="71"/>
      <c r="F23" s="71"/>
      <c r="G23" s="71"/>
      <c r="H23" s="71"/>
      <c r="K23" s="59"/>
    </row>
    <row r="24" spans="1:11" s="6" customFormat="1" ht="15">
      <c r="A24" s="51" t="s">
        <v>95</v>
      </c>
      <c r="B24" s="47" t="s">
        <v>11</v>
      </c>
      <c r="C24" s="12"/>
      <c r="D24" s="71"/>
      <c r="E24" s="71"/>
      <c r="F24" s="71"/>
      <c r="G24" s="71"/>
      <c r="H24" s="71"/>
      <c r="K24" s="59"/>
    </row>
    <row r="25" spans="1:11" s="6" customFormat="1" ht="15">
      <c r="A25" s="51" t="s">
        <v>130</v>
      </c>
      <c r="B25" s="47" t="s">
        <v>131</v>
      </c>
      <c r="C25" s="12"/>
      <c r="D25" s="71"/>
      <c r="E25" s="71"/>
      <c r="F25" s="71"/>
      <c r="G25" s="71"/>
      <c r="H25" s="71"/>
      <c r="K25" s="59"/>
    </row>
    <row r="26" spans="1:11" s="6" customFormat="1" ht="15">
      <c r="A26" s="51" t="s">
        <v>96</v>
      </c>
      <c r="B26" s="47" t="s">
        <v>11</v>
      </c>
      <c r="C26" s="12"/>
      <c r="D26" s="71"/>
      <c r="E26" s="71"/>
      <c r="F26" s="71"/>
      <c r="G26" s="71"/>
      <c r="H26" s="71"/>
      <c r="K26" s="59"/>
    </row>
    <row r="27" spans="1:11" s="6" customFormat="1" ht="25.5">
      <c r="A27" s="51" t="s">
        <v>97</v>
      </c>
      <c r="B27" s="47" t="s">
        <v>12</v>
      </c>
      <c r="C27" s="12"/>
      <c r="D27" s="71"/>
      <c r="E27" s="71"/>
      <c r="F27" s="71"/>
      <c r="G27" s="71"/>
      <c r="H27" s="71"/>
      <c r="K27" s="59"/>
    </row>
    <row r="28" spans="1:11" s="6" customFormat="1" ht="15">
      <c r="A28" s="51" t="s">
        <v>121</v>
      </c>
      <c r="B28" s="47" t="s">
        <v>11</v>
      </c>
      <c r="C28" s="12"/>
      <c r="D28" s="71"/>
      <c r="E28" s="71"/>
      <c r="F28" s="71"/>
      <c r="G28" s="71"/>
      <c r="H28" s="71"/>
      <c r="K28" s="59"/>
    </row>
    <row r="29" spans="1:11" s="6" customFormat="1" ht="15">
      <c r="A29" s="51" t="s">
        <v>122</v>
      </c>
      <c r="B29" s="47" t="s">
        <v>11</v>
      </c>
      <c r="C29" s="12"/>
      <c r="D29" s="71"/>
      <c r="E29" s="71"/>
      <c r="F29" s="71"/>
      <c r="G29" s="71"/>
      <c r="H29" s="71"/>
      <c r="K29" s="59"/>
    </row>
    <row r="30" spans="1:11" s="6" customFormat="1" ht="25.5">
      <c r="A30" s="51" t="s">
        <v>123</v>
      </c>
      <c r="B30" s="47" t="s">
        <v>98</v>
      </c>
      <c r="C30" s="12"/>
      <c r="D30" s="71"/>
      <c r="E30" s="71"/>
      <c r="F30" s="71"/>
      <c r="G30" s="71"/>
      <c r="H30" s="71"/>
      <c r="K30" s="59"/>
    </row>
    <row r="31" spans="1:12" s="11" customFormat="1" ht="21.75" customHeight="1">
      <c r="A31" s="9" t="s">
        <v>13</v>
      </c>
      <c r="B31" s="10" t="s">
        <v>14</v>
      </c>
      <c r="C31" s="12">
        <f>F31*12</f>
        <v>0</v>
      </c>
      <c r="D31" s="71">
        <f>G31*I31</f>
        <v>54631.8</v>
      </c>
      <c r="E31" s="71">
        <f>H31*12</f>
        <v>9</v>
      </c>
      <c r="F31" s="71"/>
      <c r="G31" s="71">
        <f>H31*12</f>
        <v>9</v>
      </c>
      <c r="H31" s="71">
        <v>0.75</v>
      </c>
      <c r="I31" s="6">
        <v>6070.2</v>
      </c>
      <c r="J31" s="6">
        <v>1.07</v>
      </c>
      <c r="K31" s="59">
        <v>0.6</v>
      </c>
      <c r="L31" s="11">
        <v>6458</v>
      </c>
    </row>
    <row r="32" spans="1:12" s="6" customFormat="1" ht="18" customHeight="1">
      <c r="A32" s="9" t="s">
        <v>15</v>
      </c>
      <c r="B32" s="10" t="s">
        <v>16</v>
      </c>
      <c r="C32" s="12">
        <f>F32*12</f>
        <v>0</v>
      </c>
      <c r="D32" s="71">
        <f>G32*I32</f>
        <v>178463.88</v>
      </c>
      <c r="E32" s="71">
        <f>H32*12</f>
        <v>29.4</v>
      </c>
      <c r="F32" s="71"/>
      <c r="G32" s="71">
        <f>H32*12</f>
        <v>29.4</v>
      </c>
      <c r="H32" s="71">
        <v>2.45</v>
      </c>
      <c r="I32" s="6">
        <v>6070.2</v>
      </c>
      <c r="J32" s="6">
        <v>1.07</v>
      </c>
      <c r="K32" s="59">
        <v>1.94</v>
      </c>
      <c r="L32" s="6">
        <v>6458</v>
      </c>
    </row>
    <row r="33" spans="1:11" s="6" customFormat="1" ht="15">
      <c r="A33" s="9" t="s">
        <v>34</v>
      </c>
      <c r="B33" s="10"/>
      <c r="C33" s="12">
        <f>F33*12</f>
        <v>0</v>
      </c>
      <c r="D33" s="71">
        <f>G33*I33</f>
        <v>115090.99</v>
      </c>
      <c r="E33" s="71">
        <f>H33*12</f>
        <v>18.96</v>
      </c>
      <c r="F33" s="71"/>
      <c r="G33" s="71">
        <f>H33*12</f>
        <v>18.96</v>
      </c>
      <c r="H33" s="71">
        <v>1.58</v>
      </c>
      <c r="I33" s="6">
        <v>6070.2</v>
      </c>
      <c r="J33" s="6">
        <v>1.07</v>
      </c>
      <c r="K33" s="59">
        <v>1.25</v>
      </c>
    </row>
    <row r="34" spans="1:11" s="6" customFormat="1" ht="15" hidden="1">
      <c r="A34" s="39" t="s">
        <v>99</v>
      </c>
      <c r="B34" s="40" t="s">
        <v>100</v>
      </c>
      <c r="C34" s="12"/>
      <c r="D34" s="71"/>
      <c r="E34" s="71"/>
      <c r="F34" s="71"/>
      <c r="G34" s="71"/>
      <c r="H34" s="71">
        <v>0</v>
      </c>
      <c r="I34" s="6">
        <v>6070.2</v>
      </c>
      <c r="J34" s="6">
        <v>1.07</v>
      </c>
      <c r="K34" s="59">
        <v>0</v>
      </c>
    </row>
    <row r="35" spans="1:11" s="6" customFormat="1" ht="15" hidden="1">
      <c r="A35" s="39" t="s">
        <v>101</v>
      </c>
      <c r="B35" s="40" t="s">
        <v>102</v>
      </c>
      <c r="C35" s="12"/>
      <c r="D35" s="71"/>
      <c r="E35" s="71"/>
      <c r="F35" s="71"/>
      <c r="G35" s="71"/>
      <c r="H35" s="71">
        <v>0</v>
      </c>
      <c r="I35" s="6">
        <v>6070.2</v>
      </c>
      <c r="J35" s="6">
        <v>1.07</v>
      </c>
      <c r="K35" s="59">
        <v>0</v>
      </c>
    </row>
    <row r="36" spans="1:11" s="6" customFormat="1" ht="15" hidden="1">
      <c r="A36" s="39" t="s">
        <v>103</v>
      </c>
      <c r="B36" s="40" t="s">
        <v>102</v>
      </c>
      <c r="C36" s="12"/>
      <c r="D36" s="71"/>
      <c r="E36" s="71"/>
      <c r="F36" s="71"/>
      <c r="G36" s="71"/>
      <c r="H36" s="71">
        <v>0</v>
      </c>
      <c r="I36" s="6">
        <v>6070.2</v>
      </c>
      <c r="J36" s="6">
        <v>1.07</v>
      </c>
      <c r="K36" s="59">
        <v>0</v>
      </c>
    </row>
    <row r="37" spans="1:11" s="6" customFormat="1" ht="15" hidden="1">
      <c r="A37" s="39" t="s">
        <v>104</v>
      </c>
      <c r="B37" s="40" t="s">
        <v>105</v>
      </c>
      <c r="C37" s="12"/>
      <c r="D37" s="71"/>
      <c r="E37" s="71"/>
      <c r="F37" s="71"/>
      <c r="G37" s="71"/>
      <c r="H37" s="71">
        <v>0</v>
      </c>
      <c r="I37" s="6">
        <v>6070.2</v>
      </c>
      <c r="J37" s="6">
        <v>1.07</v>
      </c>
      <c r="K37" s="59">
        <v>0</v>
      </c>
    </row>
    <row r="38" spans="1:11" s="6" customFormat="1" ht="25.5" hidden="1">
      <c r="A38" s="39" t="s">
        <v>106</v>
      </c>
      <c r="B38" s="40" t="s">
        <v>12</v>
      </c>
      <c r="C38" s="12"/>
      <c r="D38" s="71"/>
      <c r="E38" s="71"/>
      <c r="F38" s="71"/>
      <c r="G38" s="71"/>
      <c r="H38" s="71">
        <v>0</v>
      </c>
      <c r="I38" s="6">
        <v>6070.2</v>
      </c>
      <c r="J38" s="6">
        <v>1.07</v>
      </c>
      <c r="K38" s="59">
        <v>0</v>
      </c>
    </row>
    <row r="39" spans="1:11" s="6" customFormat="1" ht="45">
      <c r="A39" s="75" t="s">
        <v>132</v>
      </c>
      <c r="B39" s="76" t="s">
        <v>141</v>
      </c>
      <c r="C39" s="12"/>
      <c r="D39" s="71">
        <f>3407.5*3*1.105</f>
        <v>11295.86</v>
      </c>
      <c r="E39" s="71"/>
      <c r="F39" s="71"/>
      <c r="G39" s="71">
        <f>D39/I39</f>
        <v>1.86</v>
      </c>
      <c r="H39" s="71">
        <f>G39/12</f>
        <v>0.16</v>
      </c>
      <c r="I39" s="6">
        <v>6070.2</v>
      </c>
      <c r="K39" s="59"/>
    </row>
    <row r="40" spans="1:11" s="6" customFormat="1" ht="15">
      <c r="A40" s="9" t="s">
        <v>35</v>
      </c>
      <c r="B40" s="10"/>
      <c r="C40" s="12">
        <f>F40*12</f>
        <v>0</v>
      </c>
      <c r="D40" s="71">
        <f>G40*I40</f>
        <v>133301.59</v>
      </c>
      <c r="E40" s="71">
        <f>H40*12</f>
        <v>21.96</v>
      </c>
      <c r="F40" s="71"/>
      <c r="G40" s="71">
        <f>H40*12</f>
        <v>21.96</v>
      </c>
      <c r="H40" s="71">
        <v>1.83</v>
      </c>
      <c r="I40" s="6">
        <v>6070.2</v>
      </c>
      <c r="J40" s="6">
        <v>1.07</v>
      </c>
      <c r="K40" s="59">
        <v>1.46</v>
      </c>
    </row>
    <row r="41" spans="1:11" s="6" customFormat="1" ht="15" hidden="1">
      <c r="A41" s="39" t="s">
        <v>107</v>
      </c>
      <c r="B41" s="40" t="s">
        <v>102</v>
      </c>
      <c r="C41" s="12"/>
      <c r="D41" s="71"/>
      <c r="E41" s="71"/>
      <c r="F41" s="71"/>
      <c r="G41" s="71"/>
      <c r="H41" s="71">
        <v>0</v>
      </c>
      <c r="I41" s="6">
        <v>6070.2</v>
      </c>
      <c r="J41" s="6">
        <v>1.07</v>
      </c>
      <c r="K41" s="59">
        <v>0</v>
      </c>
    </row>
    <row r="42" spans="1:11" s="6" customFormat="1" ht="15" hidden="1">
      <c r="A42" s="39" t="s">
        <v>108</v>
      </c>
      <c r="B42" s="40" t="s">
        <v>105</v>
      </c>
      <c r="C42" s="12"/>
      <c r="D42" s="71"/>
      <c r="E42" s="71"/>
      <c r="F42" s="71"/>
      <c r="G42" s="71"/>
      <c r="H42" s="71">
        <v>0</v>
      </c>
      <c r="I42" s="6">
        <v>6070.2</v>
      </c>
      <c r="J42" s="6">
        <v>1.07</v>
      </c>
      <c r="K42" s="59">
        <v>0</v>
      </c>
    </row>
    <row r="43" spans="1:11" s="6" customFormat="1" ht="25.5" hidden="1">
      <c r="A43" s="39" t="s">
        <v>109</v>
      </c>
      <c r="B43" s="40" t="s">
        <v>17</v>
      </c>
      <c r="C43" s="12"/>
      <c r="D43" s="71"/>
      <c r="E43" s="71"/>
      <c r="F43" s="71"/>
      <c r="G43" s="71"/>
      <c r="H43" s="71">
        <v>0</v>
      </c>
      <c r="I43" s="6">
        <v>6070.2</v>
      </c>
      <c r="J43" s="6">
        <v>1.07</v>
      </c>
      <c r="K43" s="59">
        <v>0</v>
      </c>
    </row>
    <row r="44" spans="1:11" s="6" customFormat="1" ht="15" hidden="1">
      <c r="A44" s="39" t="s">
        <v>110</v>
      </c>
      <c r="B44" s="40" t="s">
        <v>22</v>
      </c>
      <c r="C44" s="12"/>
      <c r="D44" s="71"/>
      <c r="E44" s="71"/>
      <c r="F44" s="71"/>
      <c r="G44" s="71"/>
      <c r="H44" s="71">
        <v>0</v>
      </c>
      <c r="I44" s="6">
        <v>6070.2</v>
      </c>
      <c r="J44" s="6">
        <v>1.07</v>
      </c>
      <c r="K44" s="59">
        <v>0</v>
      </c>
    </row>
    <row r="45" spans="1:11" s="6" customFormat="1" ht="15" hidden="1">
      <c r="A45" s="39" t="s">
        <v>111</v>
      </c>
      <c r="B45" s="40" t="s">
        <v>105</v>
      </c>
      <c r="C45" s="12"/>
      <c r="D45" s="71"/>
      <c r="E45" s="71"/>
      <c r="F45" s="71"/>
      <c r="G45" s="71"/>
      <c r="H45" s="71">
        <v>0</v>
      </c>
      <c r="I45" s="6">
        <v>6070.2</v>
      </c>
      <c r="J45" s="6">
        <v>1.07</v>
      </c>
      <c r="K45" s="59">
        <v>0</v>
      </c>
    </row>
    <row r="46" spans="1:11" s="6" customFormat="1" ht="28.5">
      <c r="A46" s="9" t="s">
        <v>36</v>
      </c>
      <c r="B46" s="30" t="s">
        <v>37</v>
      </c>
      <c r="C46" s="12">
        <f>F46*12</f>
        <v>0</v>
      </c>
      <c r="D46" s="71">
        <f aca="true" t="shared" si="0" ref="D46:D55">G46*I46</f>
        <v>284813.78</v>
      </c>
      <c r="E46" s="71">
        <f>H46*12</f>
        <v>46.92</v>
      </c>
      <c r="F46" s="71"/>
      <c r="G46" s="71">
        <f aca="true" t="shared" si="1" ref="G46:G55">H46*12</f>
        <v>46.92</v>
      </c>
      <c r="H46" s="71">
        <v>3.91</v>
      </c>
      <c r="I46" s="6">
        <v>6070.2</v>
      </c>
      <c r="J46" s="6">
        <v>1.07</v>
      </c>
      <c r="K46" s="59">
        <v>3.1</v>
      </c>
    </row>
    <row r="47" spans="1:11" s="6" customFormat="1" ht="45">
      <c r="A47" s="9" t="s">
        <v>172</v>
      </c>
      <c r="B47" s="30" t="s">
        <v>12</v>
      </c>
      <c r="C47" s="12"/>
      <c r="D47" s="71">
        <f>3*7400</f>
        <v>22200</v>
      </c>
      <c r="E47" s="71"/>
      <c r="F47" s="71"/>
      <c r="G47" s="71">
        <f>D47/I47</f>
        <v>3.66</v>
      </c>
      <c r="H47" s="71">
        <f>G47/12</f>
        <v>0.31</v>
      </c>
      <c r="I47" s="6">
        <v>6070.2</v>
      </c>
      <c r="K47" s="59"/>
    </row>
    <row r="48" spans="1:11" s="7" customFormat="1" ht="30">
      <c r="A48" s="9" t="s">
        <v>58</v>
      </c>
      <c r="B48" s="10" t="s">
        <v>9</v>
      </c>
      <c r="C48" s="12"/>
      <c r="D48" s="71">
        <v>2042.21</v>
      </c>
      <c r="E48" s="71"/>
      <c r="F48" s="71"/>
      <c r="G48" s="71">
        <f>D48/I48</f>
        <v>0.34</v>
      </c>
      <c r="H48" s="71">
        <f>G48/12</f>
        <v>0.03</v>
      </c>
      <c r="I48" s="6">
        <v>6070.2</v>
      </c>
      <c r="J48" s="6">
        <v>1.07</v>
      </c>
      <c r="K48" s="59">
        <v>0.02</v>
      </c>
    </row>
    <row r="49" spans="1:11" s="7" customFormat="1" ht="29.25" customHeight="1">
      <c r="A49" s="9" t="s">
        <v>83</v>
      </c>
      <c r="B49" s="10" t="s">
        <v>9</v>
      </c>
      <c r="C49" s="12"/>
      <c r="D49" s="71">
        <v>2042.21</v>
      </c>
      <c r="E49" s="71"/>
      <c r="F49" s="71"/>
      <c r="G49" s="71">
        <f>D49/I49</f>
        <v>0.34</v>
      </c>
      <c r="H49" s="71">
        <f>G49/12</f>
        <v>0.03</v>
      </c>
      <c r="I49" s="6">
        <v>6070.2</v>
      </c>
      <c r="J49" s="6">
        <v>1.07</v>
      </c>
      <c r="K49" s="59">
        <v>0.02</v>
      </c>
    </row>
    <row r="50" spans="1:12" s="7" customFormat="1" ht="21" customHeight="1">
      <c r="A50" s="9" t="s">
        <v>59</v>
      </c>
      <c r="B50" s="10" t="s">
        <v>9</v>
      </c>
      <c r="C50" s="12"/>
      <c r="D50" s="71">
        <f>12896.1*I50/L50</f>
        <v>12121.69</v>
      </c>
      <c r="E50" s="71"/>
      <c r="F50" s="71"/>
      <c r="G50" s="71">
        <f>D50/I50</f>
        <v>2</v>
      </c>
      <c r="H50" s="71">
        <f>G50/12</f>
        <v>0.17</v>
      </c>
      <c r="I50" s="6">
        <v>6070.2</v>
      </c>
      <c r="J50" s="6">
        <v>1.07</v>
      </c>
      <c r="K50" s="59">
        <v>0.13</v>
      </c>
      <c r="L50" s="7">
        <v>6458</v>
      </c>
    </row>
    <row r="51" spans="1:11" s="7" customFormat="1" ht="30" hidden="1">
      <c r="A51" s="9" t="s">
        <v>60</v>
      </c>
      <c r="B51" s="10" t="s">
        <v>12</v>
      </c>
      <c r="C51" s="12"/>
      <c r="D51" s="71">
        <f t="shared" si="0"/>
        <v>0</v>
      </c>
      <c r="E51" s="71"/>
      <c r="F51" s="71"/>
      <c r="G51" s="71">
        <f t="shared" si="1"/>
        <v>0</v>
      </c>
      <c r="H51" s="71">
        <v>0</v>
      </c>
      <c r="I51" s="6">
        <v>6070.1</v>
      </c>
      <c r="J51" s="6">
        <v>1.07</v>
      </c>
      <c r="K51" s="59">
        <v>0</v>
      </c>
    </row>
    <row r="52" spans="1:11" s="7" customFormat="1" ht="30" hidden="1">
      <c r="A52" s="9" t="s">
        <v>61</v>
      </c>
      <c r="B52" s="10" t="s">
        <v>12</v>
      </c>
      <c r="C52" s="12"/>
      <c r="D52" s="71">
        <f t="shared" si="0"/>
        <v>0</v>
      </c>
      <c r="E52" s="71"/>
      <c r="F52" s="71"/>
      <c r="G52" s="71">
        <f t="shared" si="1"/>
        <v>0</v>
      </c>
      <c r="H52" s="71">
        <v>0</v>
      </c>
      <c r="I52" s="6">
        <v>6070.1</v>
      </c>
      <c r="J52" s="6">
        <v>1.07</v>
      </c>
      <c r="K52" s="59">
        <v>0</v>
      </c>
    </row>
    <row r="53" spans="1:11" s="7" customFormat="1" ht="30" hidden="1">
      <c r="A53" s="9" t="s">
        <v>62</v>
      </c>
      <c r="B53" s="10" t="s">
        <v>12</v>
      </c>
      <c r="C53" s="12"/>
      <c r="D53" s="71">
        <f t="shared" si="0"/>
        <v>0</v>
      </c>
      <c r="E53" s="71"/>
      <c r="F53" s="71"/>
      <c r="G53" s="71">
        <f t="shared" si="1"/>
        <v>0</v>
      </c>
      <c r="H53" s="71">
        <v>0</v>
      </c>
      <c r="I53" s="6">
        <v>6070.1</v>
      </c>
      <c r="J53" s="6">
        <v>1.07</v>
      </c>
      <c r="K53" s="59">
        <v>0</v>
      </c>
    </row>
    <row r="54" spans="1:11" s="7" customFormat="1" ht="30">
      <c r="A54" s="9" t="s">
        <v>23</v>
      </c>
      <c r="B54" s="10"/>
      <c r="C54" s="12">
        <f>F54*12</f>
        <v>0</v>
      </c>
      <c r="D54" s="71">
        <f t="shared" si="0"/>
        <v>12383.21</v>
      </c>
      <c r="E54" s="71">
        <f>H54*12</f>
        <v>2.04</v>
      </c>
      <c r="F54" s="71"/>
      <c r="G54" s="71">
        <f t="shared" si="1"/>
        <v>2.04</v>
      </c>
      <c r="H54" s="71">
        <v>0.17</v>
      </c>
      <c r="I54" s="6">
        <v>6070.2</v>
      </c>
      <c r="J54" s="6">
        <v>1.07</v>
      </c>
      <c r="K54" s="59">
        <v>0.14</v>
      </c>
    </row>
    <row r="55" spans="1:12" s="6" customFormat="1" ht="21" customHeight="1">
      <c r="A55" s="9" t="s">
        <v>25</v>
      </c>
      <c r="B55" s="10" t="s">
        <v>26</v>
      </c>
      <c r="C55" s="12">
        <f>F55*12</f>
        <v>0</v>
      </c>
      <c r="D55" s="71">
        <f t="shared" si="0"/>
        <v>4370.54</v>
      </c>
      <c r="E55" s="71">
        <f>H55*12</f>
        <v>0.72</v>
      </c>
      <c r="F55" s="71"/>
      <c r="G55" s="71">
        <f t="shared" si="1"/>
        <v>0.72</v>
      </c>
      <c r="H55" s="71">
        <v>0.06</v>
      </c>
      <c r="I55" s="6">
        <v>6070.2</v>
      </c>
      <c r="J55" s="6">
        <v>1.07</v>
      </c>
      <c r="K55" s="59">
        <v>0.03</v>
      </c>
      <c r="L55" s="6">
        <v>6458</v>
      </c>
    </row>
    <row r="56" spans="1:12" s="6" customFormat="1" ht="18.75" customHeight="1">
      <c r="A56" s="9" t="s">
        <v>27</v>
      </c>
      <c r="B56" s="10" t="s">
        <v>28</v>
      </c>
      <c r="C56" s="12">
        <f>F56*12</f>
        <v>0</v>
      </c>
      <c r="D56" s="71">
        <f>G56*I56</f>
        <v>2913.7</v>
      </c>
      <c r="E56" s="71">
        <f>H56*12</f>
        <v>0.48</v>
      </c>
      <c r="F56" s="71"/>
      <c r="G56" s="71">
        <f>12*H56</f>
        <v>0.48</v>
      </c>
      <c r="H56" s="71">
        <v>0.04</v>
      </c>
      <c r="I56" s="6">
        <v>6070.2</v>
      </c>
      <c r="J56" s="6">
        <v>1.07</v>
      </c>
      <c r="K56" s="59">
        <v>0.02</v>
      </c>
      <c r="L56" s="6">
        <v>6458</v>
      </c>
    </row>
    <row r="57" spans="1:11" s="72" customFormat="1" ht="30">
      <c r="A57" s="69" t="s">
        <v>24</v>
      </c>
      <c r="B57" s="70" t="s">
        <v>125</v>
      </c>
      <c r="C57" s="71">
        <f>F57*12</f>
        <v>0</v>
      </c>
      <c r="D57" s="71">
        <f>G57*I57</f>
        <v>3642.12</v>
      </c>
      <c r="E57" s="71">
        <f>H57*12</f>
        <v>0.6</v>
      </c>
      <c r="F57" s="71"/>
      <c r="G57" s="71">
        <f>12*H57</f>
        <v>0.6</v>
      </c>
      <c r="H57" s="71">
        <v>0.05</v>
      </c>
      <c r="I57" s="67">
        <v>6070.2</v>
      </c>
      <c r="J57" s="67">
        <v>1.07</v>
      </c>
      <c r="K57" s="68">
        <v>0.03</v>
      </c>
    </row>
    <row r="58" spans="1:11" s="11" customFormat="1" ht="15">
      <c r="A58" s="9" t="s">
        <v>42</v>
      </c>
      <c r="B58" s="10"/>
      <c r="C58" s="12"/>
      <c r="D58" s="71">
        <f>D60+D61+D62+D63+D64+D65+D66+D67+D68+D69+D70+D73+D74+D75</f>
        <v>95608.67</v>
      </c>
      <c r="E58" s="71"/>
      <c r="F58" s="71"/>
      <c r="G58" s="71">
        <f>D58/I58</f>
        <v>15.75</v>
      </c>
      <c r="H58" s="71">
        <f>G58/12</f>
        <v>1.31</v>
      </c>
      <c r="I58" s="6">
        <v>6070.2</v>
      </c>
      <c r="J58" s="6">
        <v>1.07</v>
      </c>
      <c r="K58" s="59">
        <v>0.56</v>
      </c>
    </row>
    <row r="59" spans="1:14" s="7" customFormat="1" ht="15" hidden="1">
      <c r="A59" s="13" t="s">
        <v>71</v>
      </c>
      <c r="B59" s="8" t="s">
        <v>17</v>
      </c>
      <c r="C59" s="14"/>
      <c r="D59" s="80"/>
      <c r="E59" s="80"/>
      <c r="F59" s="80"/>
      <c r="G59" s="80"/>
      <c r="H59" s="80">
        <v>0</v>
      </c>
      <c r="I59" s="6">
        <v>6070.2</v>
      </c>
      <c r="J59" s="6">
        <v>1.07</v>
      </c>
      <c r="K59" s="59">
        <v>0</v>
      </c>
      <c r="N59" s="11"/>
    </row>
    <row r="60" spans="1:14" s="7" customFormat="1" ht="29.25" customHeight="1">
      <c r="A60" s="13" t="s">
        <v>166</v>
      </c>
      <c r="B60" s="8" t="s">
        <v>17</v>
      </c>
      <c r="C60" s="14"/>
      <c r="D60" s="80">
        <f>731.44*I60/L60</f>
        <v>687.52</v>
      </c>
      <c r="E60" s="80"/>
      <c r="F60" s="80"/>
      <c r="G60" s="80"/>
      <c r="H60" s="80"/>
      <c r="I60" s="6">
        <v>6070.2</v>
      </c>
      <c r="J60" s="6">
        <v>1.07</v>
      </c>
      <c r="K60" s="59">
        <v>0.01</v>
      </c>
      <c r="L60" s="7">
        <v>6458</v>
      </c>
      <c r="N60" s="11"/>
    </row>
    <row r="61" spans="1:14" s="7" customFormat="1" ht="15">
      <c r="A61" s="13" t="s">
        <v>18</v>
      </c>
      <c r="B61" s="8" t="s">
        <v>22</v>
      </c>
      <c r="C61" s="14">
        <f>F61*12</f>
        <v>0</v>
      </c>
      <c r="D61" s="80">
        <f>918.96*I61/L61</f>
        <v>863.78</v>
      </c>
      <c r="E61" s="80">
        <f>H61*12</f>
        <v>0</v>
      </c>
      <c r="F61" s="80"/>
      <c r="G61" s="80"/>
      <c r="H61" s="80"/>
      <c r="I61" s="6">
        <v>6070.2</v>
      </c>
      <c r="J61" s="6">
        <v>1.07</v>
      </c>
      <c r="K61" s="59">
        <v>0.01</v>
      </c>
      <c r="L61" s="7">
        <v>6458</v>
      </c>
      <c r="N61" s="11"/>
    </row>
    <row r="62" spans="1:14" s="7" customFormat="1" ht="15">
      <c r="A62" s="13" t="s">
        <v>142</v>
      </c>
      <c r="B62" s="77" t="s">
        <v>17</v>
      </c>
      <c r="C62" s="14"/>
      <c r="D62" s="80">
        <v>1637.48</v>
      </c>
      <c r="E62" s="80"/>
      <c r="F62" s="80"/>
      <c r="G62" s="80"/>
      <c r="H62" s="80"/>
      <c r="I62" s="6">
        <v>6070.2</v>
      </c>
      <c r="J62" s="6"/>
      <c r="K62" s="59"/>
      <c r="N62" s="11"/>
    </row>
    <row r="63" spans="1:14" s="7" customFormat="1" ht="15">
      <c r="A63" s="13" t="s">
        <v>181</v>
      </c>
      <c r="B63" s="8" t="s">
        <v>17</v>
      </c>
      <c r="C63" s="14">
        <f>F63*12</f>
        <v>0</v>
      </c>
      <c r="D63" s="130">
        <f>2087.19*I63/L63</f>
        <v>1961.86</v>
      </c>
      <c r="E63" s="80">
        <f>H63*12</f>
        <v>0</v>
      </c>
      <c r="F63" s="80"/>
      <c r="G63" s="80"/>
      <c r="H63" s="80"/>
      <c r="I63" s="6">
        <v>6070.2</v>
      </c>
      <c r="J63" s="6">
        <v>1.07</v>
      </c>
      <c r="K63" s="59">
        <v>0.24</v>
      </c>
      <c r="L63" s="7">
        <v>6458</v>
      </c>
      <c r="N63" s="11"/>
    </row>
    <row r="64" spans="1:14" s="7" customFormat="1" ht="15">
      <c r="A64" s="110" t="s">
        <v>176</v>
      </c>
      <c r="B64" s="85" t="s">
        <v>76</v>
      </c>
      <c r="C64" s="82"/>
      <c r="D64" s="131">
        <v>29898.66</v>
      </c>
      <c r="E64" s="80"/>
      <c r="F64" s="80"/>
      <c r="G64" s="80"/>
      <c r="H64" s="80"/>
      <c r="I64" s="6">
        <v>6070.2</v>
      </c>
      <c r="J64" s="6"/>
      <c r="K64" s="59"/>
      <c r="N64" s="11"/>
    </row>
    <row r="65" spans="1:14" s="7" customFormat="1" ht="15">
      <c r="A65" s="13" t="s">
        <v>69</v>
      </c>
      <c r="B65" s="8" t="s">
        <v>17</v>
      </c>
      <c r="C65" s="14">
        <f>F65*12</f>
        <v>0</v>
      </c>
      <c r="D65" s="80">
        <v>1751.22</v>
      </c>
      <c r="E65" s="80">
        <f>H65*12</f>
        <v>0</v>
      </c>
      <c r="F65" s="80"/>
      <c r="G65" s="80"/>
      <c r="H65" s="80"/>
      <c r="I65" s="6">
        <v>6070.2</v>
      </c>
      <c r="J65" s="6">
        <v>1.07</v>
      </c>
      <c r="K65" s="59">
        <v>0.02</v>
      </c>
      <c r="N65" s="11"/>
    </row>
    <row r="66" spans="1:14" s="7" customFormat="1" ht="15">
      <c r="A66" s="13" t="s">
        <v>19</v>
      </c>
      <c r="B66" s="8" t="s">
        <v>17</v>
      </c>
      <c r="C66" s="14">
        <f>F66*12</f>
        <v>0</v>
      </c>
      <c r="D66" s="80">
        <v>5855.59</v>
      </c>
      <c r="E66" s="80">
        <f>H66*12</f>
        <v>0</v>
      </c>
      <c r="F66" s="80"/>
      <c r="G66" s="80"/>
      <c r="H66" s="80"/>
      <c r="I66" s="6">
        <v>6070.2</v>
      </c>
      <c r="J66" s="6">
        <v>1.07</v>
      </c>
      <c r="K66" s="59">
        <v>0.06</v>
      </c>
      <c r="N66" s="11"/>
    </row>
    <row r="67" spans="1:14" s="7" customFormat="1" ht="15">
      <c r="A67" s="13" t="s">
        <v>20</v>
      </c>
      <c r="B67" s="8" t="s">
        <v>17</v>
      </c>
      <c r="C67" s="14">
        <f>F67*12</f>
        <v>0</v>
      </c>
      <c r="D67" s="80">
        <v>918.95</v>
      </c>
      <c r="E67" s="80">
        <f>H67*12</f>
        <v>0</v>
      </c>
      <c r="F67" s="80"/>
      <c r="G67" s="80"/>
      <c r="H67" s="80"/>
      <c r="I67" s="6">
        <v>6070.2</v>
      </c>
      <c r="J67" s="6">
        <v>1.07</v>
      </c>
      <c r="K67" s="59">
        <v>0.01</v>
      </c>
      <c r="N67" s="11"/>
    </row>
    <row r="68" spans="1:14" s="7" customFormat="1" ht="15">
      <c r="A68" s="13" t="s">
        <v>65</v>
      </c>
      <c r="B68" s="8" t="s">
        <v>17</v>
      </c>
      <c r="C68" s="14"/>
      <c r="D68" s="80">
        <f>875.58*I68/L68</f>
        <v>823</v>
      </c>
      <c r="E68" s="80"/>
      <c r="F68" s="80"/>
      <c r="G68" s="80"/>
      <c r="H68" s="80"/>
      <c r="I68" s="6">
        <v>6070.2</v>
      </c>
      <c r="J68" s="6">
        <v>1.07</v>
      </c>
      <c r="K68" s="59">
        <v>0.01</v>
      </c>
      <c r="L68" s="7">
        <v>6458</v>
      </c>
      <c r="N68" s="11"/>
    </row>
    <row r="69" spans="1:14" s="7" customFormat="1" ht="25.5">
      <c r="A69" s="13" t="s">
        <v>21</v>
      </c>
      <c r="B69" s="8" t="s">
        <v>17</v>
      </c>
      <c r="C69" s="14">
        <f>F69*12</f>
        <v>0</v>
      </c>
      <c r="D69" s="80">
        <f>5370.49*I69/L69</f>
        <v>5047.99</v>
      </c>
      <c r="E69" s="80">
        <f>H69*12</f>
        <v>0</v>
      </c>
      <c r="F69" s="80"/>
      <c r="G69" s="80"/>
      <c r="H69" s="80"/>
      <c r="I69" s="6">
        <v>6070.2</v>
      </c>
      <c r="J69" s="6">
        <v>1.07</v>
      </c>
      <c r="K69" s="59">
        <v>0.05</v>
      </c>
      <c r="L69" s="7">
        <v>6458</v>
      </c>
      <c r="N69" s="11"/>
    </row>
    <row r="70" spans="1:14" s="7" customFormat="1" ht="25.5">
      <c r="A70" s="13" t="s">
        <v>173</v>
      </c>
      <c r="B70" s="8" t="s">
        <v>17</v>
      </c>
      <c r="C70" s="14"/>
      <c r="D70" s="80">
        <f>6463.18*I70/L70</f>
        <v>6075.07</v>
      </c>
      <c r="E70" s="80"/>
      <c r="F70" s="80"/>
      <c r="G70" s="80"/>
      <c r="H70" s="80"/>
      <c r="I70" s="6">
        <v>6070.2</v>
      </c>
      <c r="J70" s="6">
        <v>1.07</v>
      </c>
      <c r="K70" s="59">
        <v>0.01</v>
      </c>
      <c r="L70" s="7">
        <v>6458</v>
      </c>
      <c r="N70" s="11"/>
    </row>
    <row r="71" spans="1:14" s="7" customFormat="1" ht="15" hidden="1">
      <c r="A71" s="13" t="s">
        <v>72</v>
      </c>
      <c r="B71" s="8" t="s">
        <v>17</v>
      </c>
      <c r="C71" s="14"/>
      <c r="D71" s="80"/>
      <c r="E71" s="80"/>
      <c r="F71" s="80"/>
      <c r="G71" s="80"/>
      <c r="H71" s="80"/>
      <c r="I71" s="6">
        <v>6070.2</v>
      </c>
      <c r="J71" s="6">
        <v>1.07</v>
      </c>
      <c r="K71" s="59">
        <v>0</v>
      </c>
      <c r="N71" s="11"/>
    </row>
    <row r="72" spans="1:14" s="7" customFormat="1" ht="15" hidden="1">
      <c r="A72" s="34"/>
      <c r="B72" s="8"/>
      <c r="C72" s="14"/>
      <c r="D72" s="80"/>
      <c r="E72" s="80"/>
      <c r="F72" s="80"/>
      <c r="G72" s="80"/>
      <c r="H72" s="80"/>
      <c r="I72" s="6">
        <v>6070.2</v>
      </c>
      <c r="J72" s="6"/>
      <c r="K72" s="59"/>
      <c r="N72" s="11"/>
    </row>
    <row r="73" spans="1:14" s="7" customFormat="1" ht="15">
      <c r="A73" s="107" t="s">
        <v>175</v>
      </c>
      <c r="B73" s="85" t="s">
        <v>76</v>
      </c>
      <c r="C73" s="82"/>
      <c r="D73" s="82">
        <v>15623.21</v>
      </c>
      <c r="E73" s="80"/>
      <c r="F73" s="80"/>
      <c r="G73" s="80"/>
      <c r="H73" s="80"/>
      <c r="I73" s="6">
        <v>6070.2</v>
      </c>
      <c r="J73" s="6"/>
      <c r="K73" s="59"/>
      <c r="N73" s="11"/>
    </row>
    <row r="74" spans="1:14" s="7" customFormat="1" ht="25.5">
      <c r="A74" s="110" t="s">
        <v>161</v>
      </c>
      <c r="B74" s="85" t="s">
        <v>12</v>
      </c>
      <c r="C74" s="82"/>
      <c r="D74" s="82">
        <v>1255.55</v>
      </c>
      <c r="E74" s="80"/>
      <c r="F74" s="80"/>
      <c r="G74" s="80"/>
      <c r="H74" s="80"/>
      <c r="I74" s="6">
        <v>6070.2</v>
      </c>
      <c r="J74" s="6"/>
      <c r="K74" s="59"/>
      <c r="N74" s="11"/>
    </row>
    <row r="75" spans="1:14" s="7" customFormat="1" ht="25.5">
      <c r="A75" s="111" t="s">
        <v>159</v>
      </c>
      <c r="B75" s="87" t="s">
        <v>12</v>
      </c>
      <c r="C75" s="80"/>
      <c r="D75" s="80">
        <v>23208.79</v>
      </c>
      <c r="E75" s="80"/>
      <c r="F75" s="80"/>
      <c r="G75" s="80"/>
      <c r="H75" s="80"/>
      <c r="I75" s="6">
        <v>6070.2</v>
      </c>
      <c r="J75" s="6"/>
      <c r="K75" s="59"/>
      <c r="N75" s="11"/>
    </row>
    <row r="76" spans="1:11" s="11" customFormat="1" ht="30">
      <c r="A76" s="9" t="s">
        <v>49</v>
      </c>
      <c r="B76" s="10"/>
      <c r="C76" s="12"/>
      <c r="D76" s="71">
        <f>D77+D78+D79+D80+D85+D86+D87</f>
        <v>27122.01</v>
      </c>
      <c r="E76" s="71"/>
      <c r="F76" s="71"/>
      <c r="G76" s="71">
        <f>D76/I76</f>
        <v>4.47</v>
      </c>
      <c r="H76" s="71">
        <f>G76/12</f>
        <v>0.37</v>
      </c>
      <c r="I76" s="6">
        <v>6070.2</v>
      </c>
      <c r="J76" s="6">
        <v>1.07</v>
      </c>
      <c r="K76" s="59">
        <v>0.49</v>
      </c>
    </row>
    <row r="77" spans="1:14" s="7" customFormat="1" ht="15">
      <c r="A77" s="13" t="s">
        <v>43</v>
      </c>
      <c r="B77" s="8" t="s">
        <v>70</v>
      </c>
      <c r="C77" s="14"/>
      <c r="D77" s="80">
        <v>2626.83</v>
      </c>
      <c r="E77" s="80"/>
      <c r="F77" s="80"/>
      <c r="G77" s="80"/>
      <c r="H77" s="80"/>
      <c r="I77" s="6">
        <v>6070.2</v>
      </c>
      <c r="J77" s="6">
        <v>1.07</v>
      </c>
      <c r="K77" s="59">
        <v>0.03</v>
      </c>
      <c r="N77" s="11"/>
    </row>
    <row r="78" spans="1:14" s="7" customFormat="1" ht="25.5">
      <c r="A78" s="13" t="s">
        <v>44</v>
      </c>
      <c r="B78" s="8" t="s">
        <v>53</v>
      </c>
      <c r="C78" s="14"/>
      <c r="D78" s="80">
        <v>1751.23</v>
      </c>
      <c r="E78" s="80"/>
      <c r="F78" s="80"/>
      <c r="G78" s="80"/>
      <c r="H78" s="80"/>
      <c r="I78" s="6">
        <v>6070.2</v>
      </c>
      <c r="J78" s="6">
        <v>1.07</v>
      </c>
      <c r="K78" s="59">
        <v>0.02</v>
      </c>
      <c r="N78" s="11"/>
    </row>
    <row r="79" spans="1:14" s="7" customFormat="1" ht="20.25" customHeight="1">
      <c r="A79" s="13" t="s">
        <v>77</v>
      </c>
      <c r="B79" s="8" t="s">
        <v>76</v>
      </c>
      <c r="C79" s="14"/>
      <c r="D79" s="80">
        <v>1837.85</v>
      </c>
      <c r="E79" s="80"/>
      <c r="F79" s="80"/>
      <c r="G79" s="80"/>
      <c r="H79" s="80"/>
      <c r="I79" s="6">
        <v>6070.2</v>
      </c>
      <c r="J79" s="6">
        <v>1.07</v>
      </c>
      <c r="K79" s="59">
        <v>0.02</v>
      </c>
      <c r="N79" s="11"/>
    </row>
    <row r="80" spans="1:14" s="7" customFormat="1" ht="25.5">
      <c r="A80" s="13" t="s">
        <v>73</v>
      </c>
      <c r="B80" s="8" t="s">
        <v>74</v>
      </c>
      <c r="C80" s="14"/>
      <c r="D80" s="80">
        <v>1751.2</v>
      </c>
      <c r="E80" s="80"/>
      <c r="F80" s="80"/>
      <c r="G80" s="80"/>
      <c r="H80" s="80"/>
      <c r="I80" s="6">
        <v>6070.2</v>
      </c>
      <c r="J80" s="6">
        <v>1.07</v>
      </c>
      <c r="K80" s="59">
        <v>0.02</v>
      </c>
      <c r="N80" s="11"/>
    </row>
    <row r="81" spans="1:14" s="7" customFormat="1" ht="15" hidden="1">
      <c r="A81" s="13" t="s">
        <v>45</v>
      </c>
      <c r="B81" s="8" t="s">
        <v>75</v>
      </c>
      <c r="C81" s="14"/>
      <c r="D81" s="80">
        <f>G81*I81</f>
        <v>0</v>
      </c>
      <c r="E81" s="80"/>
      <c r="F81" s="80"/>
      <c r="G81" s="80"/>
      <c r="H81" s="80"/>
      <c r="I81" s="6">
        <v>6070.2</v>
      </c>
      <c r="J81" s="6">
        <v>1.07</v>
      </c>
      <c r="K81" s="59">
        <v>0</v>
      </c>
      <c r="N81" s="11"/>
    </row>
    <row r="82" spans="1:14" s="7" customFormat="1" ht="15" hidden="1">
      <c r="A82" s="13" t="s">
        <v>56</v>
      </c>
      <c r="B82" s="8" t="s">
        <v>76</v>
      </c>
      <c r="C82" s="14"/>
      <c r="D82" s="80"/>
      <c r="E82" s="80"/>
      <c r="F82" s="80"/>
      <c r="G82" s="80"/>
      <c r="H82" s="80"/>
      <c r="I82" s="6">
        <v>6070.2</v>
      </c>
      <c r="J82" s="6">
        <v>1.07</v>
      </c>
      <c r="K82" s="59">
        <v>0</v>
      </c>
      <c r="N82" s="11"/>
    </row>
    <row r="83" spans="1:14" s="7" customFormat="1" ht="15" hidden="1">
      <c r="A83" s="13" t="s">
        <v>57</v>
      </c>
      <c r="B83" s="8" t="s">
        <v>17</v>
      </c>
      <c r="C83" s="14"/>
      <c r="D83" s="80"/>
      <c r="E83" s="80"/>
      <c r="F83" s="80"/>
      <c r="G83" s="80"/>
      <c r="H83" s="80"/>
      <c r="I83" s="6">
        <v>6070.2</v>
      </c>
      <c r="J83" s="6">
        <v>1.07</v>
      </c>
      <c r="K83" s="59">
        <v>0</v>
      </c>
      <c r="N83" s="11"/>
    </row>
    <row r="84" spans="1:14" s="7" customFormat="1" ht="25.5" hidden="1">
      <c r="A84" s="13" t="s">
        <v>54</v>
      </c>
      <c r="B84" s="8" t="s">
        <v>17</v>
      </c>
      <c r="C84" s="14"/>
      <c r="D84" s="80"/>
      <c r="E84" s="80"/>
      <c r="F84" s="80"/>
      <c r="G84" s="80"/>
      <c r="H84" s="80"/>
      <c r="I84" s="6">
        <v>6070.2</v>
      </c>
      <c r="J84" s="6">
        <v>1.07</v>
      </c>
      <c r="K84" s="59">
        <v>0</v>
      </c>
      <c r="N84" s="11"/>
    </row>
    <row r="85" spans="1:14" s="7" customFormat="1" ht="25.5">
      <c r="A85" s="13" t="s">
        <v>134</v>
      </c>
      <c r="B85" s="77" t="s">
        <v>12</v>
      </c>
      <c r="C85" s="14"/>
      <c r="D85" s="80">
        <v>12204</v>
      </c>
      <c r="E85" s="80"/>
      <c r="F85" s="80"/>
      <c r="G85" s="80"/>
      <c r="H85" s="80"/>
      <c r="I85" s="6">
        <v>6070.2</v>
      </c>
      <c r="J85" s="6">
        <v>1.07</v>
      </c>
      <c r="K85" s="59">
        <v>0.13</v>
      </c>
      <c r="N85" s="11"/>
    </row>
    <row r="86" spans="1:14" s="7" customFormat="1" ht="21" customHeight="1">
      <c r="A86" s="34" t="s">
        <v>67</v>
      </c>
      <c r="B86" s="8" t="s">
        <v>9</v>
      </c>
      <c r="C86" s="14"/>
      <c r="D86" s="80">
        <v>6228.48</v>
      </c>
      <c r="E86" s="80"/>
      <c r="F86" s="80"/>
      <c r="G86" s="80"/>
      <c r="H86" s="80"/>
      <c r="I86" s="6">
        <v>6070.2</v>
      </c>
      <c r="J86" s="6">
        <v>1.07</v>
      </c>
      <c r="K86" s="59">
        <v>0.06</v>
      </c>
      <c r="N86" s="11"/>
    </row>
    <row r="87" spans="1:14" s="7" customFormat="1" ht="30" customHeight="1">
      <c r="A87" s="110" t="s">
        <v>162</v>
      </c>
      <c r="B87" s="85" t="s">
        <v>12</v>
      </c>
      <c r="C87" s="82"/>
      <c r="D87" s="82">
        <v>722.42</v>
      </c>
      <c r="E87" s="80"/>
      <c r="F87" s="80"/>
      <c r="G87" s="80"/>
      <c r="H87" s="80"/>
      <c r="I87" s="6">
        <v>6070.2</v>
      </c>
      <c r="J87" s="6">
        <v>1.07</v>
      </c>
      <c r="K87" s="59">
        <v>0.18</v>
      </c>
      <c r="N87" s="11"/>
    </row>
    <row r="88" spans="1:14" s="7" customFormat="1" ht="30">
      <c r="A88" s="9" t="s">
        <v>50</v>
      </c>
      <c r="B88" s="86"/>
      <c r="C88" s="14"/>
      <c r="D88" s="71">
        <v>0</v>
      </c>
      <c r="E88" s="80"/>
      <c r="F88" s="80"/>
      <c r="G88" s="71">
        <v>0</v>
      </c>
      <c r="H88" s="71">
        <v>0</v>
      </c>
      <c r="I88" s="6">
        <v>6070.2</v>
      </c>
      <c r="J88" s="6">
        <v>1.07</v>
      </c>
      <c r="K88" s="59">
        <v>0.05</v>
      </c>
      <c r="N88" s="11"/>
    </row>
    <row r="89" spans="1:14" s="7" customFormat="1" ht="17.25" customHeight="1" hidden="1">
      <c r="A89" s="13" t="s">
        <v>68</v>
      </c>
      <c r="B89" s="86" t="s">
        <v>9</v>
      </c>
      <c r="C89" s="14"/>
      <c r="D89" s="80">
        <f>G89*I89</f>
        <v>0</v>
      </c>
      <c r="E89" s="80"/>
      <c r="F89" s="80"/>
      <c r="G89" s="80">
        <f>H89*12</f>
        <v>0</v>
      </c>
      <c r="H89" s="80">
        <v>0</v>
      </c>
      <c r="I89" s="6">
        <v>6070.2</v>
      </c>
      <c r="J89" s="6">
        <v>1.07</v>
      </c>
      <c r="K89" s="59">
        <v>0</v>
      </c>
      <c r="N89" s="11"/>
    </row>
    <row r="90" spans="1:14" s="7" customFormat="1" ht="15">
      <c r="A90" s="9" t="s">
        <v>51</v>
      </c>
      <c r="B90" s="86"/>
      <c r="C90" s="14"/>
      <c r="D90" s="71">
        <f>D92+D93+D97+D98</f>
        <v>52355.49</v>
      </c>
      <c r="E90" s="80"/>
      <c r="F90" s="80"/>
      <c r="G90" s="71">
        <f>D90/I90</f>
        <v>8.63</v>
      </c>
      <c r="H90" s="71">
        <f>G90/12</f>
        <v>0.72</v>
      </c>
      <c r="I90" s="6">
        <v>6070.2</v>
      </c>
      <c r="J90" s="6">
        <v>1.07</v>
      </c>
      <c r="K90" s="59">
        <v>0.22</v>
      </c>
      <c r="N90" s="11"/>
    </row>
    <row r="91" spans="1:14" s="7" customFormat="1" ht="15" hidden="1">
      <c r="A91" s="13" t="s">
        <v>46</v>
      </c>
      <c r="B91" s="8" t="s">
        <v>9</v>
      </c>
      <c r="C91" s="14"/>
      <c r="D91" s="80">
        <f aca="true" t="shared" si="2" ref="D91:D96">G91*I91</f>
        <v>0</v>
      </c>
      <c r="E91" s="80"/>
      <c r="F91" s="80"/>
      <c r="G91" s="80">
        <f>H91*12</f>
        <v>0</v>
      </c>
      <c r="H91" s="80"/>
      <c r="I91" s="6">
        <v>6070.2</v>
      </c>
      <c r="J91" s="6">
        <v>1.07</v>
      </c>
      <c r="K91" s="59">
        <v>0.01</v>
      </c>
      <c r="N91" s="11"/>
    </row>
    <row r="92" spans="1:14" s="7" customFormat="1" ht="15">
      <c r="A92" s="13" t="s">
        <v>84</v>
      </c>
      <c r="B92" s="8" t="s">
        <v>17</v>
      </c>
      <c r="C92" s="14"/>
      <c r="D92" s="80">
        <v>13830.58</v>
      </c>
      <c r="E92" s="80"/>
      <c r="F92" s="80"/>
      <c r="G92" s="80"/>
      <c r="H92" s="80"/>
      <c r="I92" s="6">
        <v>6070.2</v>
      </c>
      <c r="J92" s="6">
        <v>1.07</v>
      </c>
      <c r="K92" s="59">
        <v>0.15</v>
      </c>
      <c r="N92" s="11"/>
    </row>
    <row r="93" spans="1:14" s="7" customFormat="1" ht="15">
      <c r="A93" s="13" t="s">
        <v>47</v>
      </c>
      <c r="B93" s="8" t="s">
        <v>17</v>
      </c>
      <c r="C93" s="14"/>
      <c r="D93" s="80">
        <f>915.28*I93/L93</f>
        <v>860.32</v>
      </c>
      <c r="E93" s="80"/>
      <c r="F93" s="80"/>
      <c r="G93" s="80"/>
      <c r="H93" s="80"/>
      <c r="I93" s="6">
        <v>6070.2</v>
      </c>
      <c r="J93" s="6">
        <v>1.07</v>
      </c>
      <c r="K93" s="59">
        <v>0.01</v>
      </c>
      <c r="L93" s="7">
        <v>6458</v>
      </c>
      <c r="N93" s="11"/>
    </row>
    <row r="94" spans="1:14" s="7" customFormat="1" ht="27.75" customHeight="1" hidden="1">
      <c r="A94" s="34" t="s">
        <v>55</v>
      </c>
      <c r="B94" s="8" t="s">
        <v>12</v>
      </c>
      <c r="C94" s="14"/>
      <c r="D94" s="80">
        <f t="shared" si="2"/>
        <v>0</v>
      </c>
      <c r="E94" s="80"/>
      <c r="F94" s="80"/>
      <c r="G94" s="80"/>
      <c r="H94" s="80"/>
      <c r="I94" s="6">
        <v>6070.1</v>
      </c>
      <c r="J94" s="6">
        <v>1.07</v>
      </c>
      <c r="K94" s="59">
        <v>0</v>
      </c>
      <c r="N94" s="11"/>
    </row>
    <row r="95" spans="1:14" s="7" customFormat="1" ht="25.5" hidden="1">
      <c r="A95" s="34" t="s">
        <v>78</v>
      </c>
      <c r="B95" s="8" t="s">
        <v>12</v>
      </c>
      <c r="C95" s="14"/>
      <c r="D95" s="80">
        <f t="shared" si="2"/>
        <v>0</v>
      </c>
      <c r="E95" s="80"/>
      <c r="F95" s="80"/>
      <c r="G95" s="80"/>
      <c r="H95" s="80"/>
      <c r="I95" s="6">
        <v>6070.2</v>
      </c>
      <c r="J95" s="6">
        <v>1.07</v>
      </c>
      <c r="K95" s="59">
        <v>0</v>
      </c>
      <c r="N95" s="11"/>
    </row>
    <row r="96" spans="1:14" s="7" customFormat="1" ht="25.5" hidden="1">
      <c r="A96" s="34" t="s">
        <v>82</v>
      </c>
      <c r="B96" s="8" t="s">
        <v>12</v>
      </c>
      <c r="C96" s="14"/>
      <c r="D96" s="80">
        <f t="shared" si="2"/>
        <v>0</v>
      </c>
      <c r="E96" s="80"/>
      <c r="F96" s="80"/>
      <c r="G96" s="80"/>
      <c r="H96" s="80"/>
      <c r="I96" s="6">
        <v>6070.2</v>
      </c>
      <c r="J96" s="6">
        <v>1.07</v>
      </c>
      <c r="K96" s="59">
        <v>0</v>
      </c>
      <c r="N96" s="11"/>
    </row>
    <row r="97" spans="1:14" s="7" customFormat="1" ht="25.5">
      <c r="A97" s="34" t="s">
        <v>81</v>
      </c>
      <c r="B97" s="8" t="s">
        <v>12</v>
      </c>
      <c r="C97" s="14"/>
      <c r="D97" s="80">
        <v>4607.25</v>
      </c>
      <c r="E97" s="80"/>
      <c r="F97" s="80"/>
      <c r="G97" s="80"/>
      <c r="H97" s="80"/>
      <c r="I97" s="6">
        <v>6070.2</v>
      </c>
      <c r="J97" s="6">
        <v>1.07</v>
      </c>
      <c r="K97" s="59">
        <v>0.05</v>
      </c>
      <c r="N97" s="11"/>
    </row>
    <row r="98" spans="1:14" s="7" customFormat="1" ht="15">
      <c r="A98" s="34" t="s">
        <v>170</v>
      </c>
      <c r="B98" s="77" t="s">
        <v>144</v>
      </c>
      <c r="C98" s="14"/>
      <c r="D98" s="80">
        <v>33057.34</v>
      </c>
      <c r="E98" s="80"/>
      <c r="F98" s="80"/>
      <c r="G98" s="80"/>
      <c r="H98" s="80"/>
      <c r="I98" s="6">
        <v>6070.2</v>
      </c>
      <c r="J98" s="6"/>
      <c r="K98" s="59"/>
      <c r="N98" s="11"/>
    </row>
    <row r="99" spans="1:14" s="7" customFormat="1" ht="15">
      <c r="A99" s="9" t="s">
        <v>52</v>
      </c>
      <c r="B99" s="8"/>
      <c r="C99" s="14"/>
      <c r="D99" s="71">
        <f>D100</f>
        <v>1098.16</v>
      </c>
      <c r="E99" s="80"/>
      <c r="F99" s="80"/>
      <c r="G99" s="71">
        <f>D99/I99</f>
        <v>0.18</v>
      </c>
      <c r="H99" s="71">
        <f>G99/12</f>
        <v>0.02</v>
      </c>
      <c r="I99" s="6">
        <v>6070.2</v>
      </c>
      <c r="J99" s="6">
        <v>1.07</v>
      </c>
      <c r="K99" s="59">
        <v>0.1</v>
      </c>
      <c r="N99" s="11"/>
    </row>
    <row r="100" spans="1:14" s="7" customFormat="1" ht="15">
      <c r="A100" s="13" t="s">
        <v>48</v>
      </c>
      <c r="B100" s="8" t="s">
        <v>17</v>
      </c>
      <c r="C100" s="14"/>
      <c r="D100" s="80">
        <v>1098.16</v>
      </c>
      <c r="E100" s="80"/>
      <c r="F100" s="80"/>
      <c r="G100" s="80"/>
      <c r="H100" s="80"/>
      <c r="I100" s="6">
        <v>6070.2</v>
      </c>
      <c r="J100" s="6">
        <v>1.07</v>
      </c>
      <c r="K100" s="59">
        <v>0.01</v>
      </c>
      <c r="N100" s="11"/>
    </row>
    <row r="101" spans="1:14" s="6" customFormat="1" ht="15">
      <c r="A101" s="9" t="s">
        <v>64</v>
      </c>
      <c r="B101" s="10"/>
      <c r="C101" s="12"/>
      <c r="D101" s="71">
        <f>D102</f>
        <v>24195.36</v>
      </c>
      <c r="E101" s="71"/>
      <c r="F101" s="71"/>
      <c r="G101" s="71">
        <f>D101/I101</f>
        <v>3.99</v>
      </c>
      <c r="H101" s="71">
        <f>G101/12</f>
        <v>0.33</v>
      </c>
      <c r="I101" s="6">
        <v>6070.2</v>
      </c>
      <c r="J101" s="6">
        <v>1.07</v>
      </c>
      <c r="K101" s="59">
        <v>0.59</v>
      </c>
      <c r="N101" s="11"/>
    </row>
    <row r="102" spans="1:14" s="7" customFormat="1" ht="15">
      <c r="A102" s="13" t="s">
        <v>79</v>
      </c>
      <c r="B102" s="77" t="s">
        <v>22</v>
      </c>
      <c r="C102" s="14">
        <f>F102*12</f>
        <v>0</v>
      </c>
      <c r="D102" s="80">
        <v>24195.36</v>
      </c>
      <c r="E102" s="80">
        <f>H102*12</f>
        <v>0</v>
      </c>
      <c r="F102" s="80"/>
      <c r="G102" s="80"/>
      <c r="H102" s="80"/>
      <c r="I102" s="6">
        <v>6070.2</v>
      </c>
      <c r="J102" s="6">
        <v>1.07</v>
      </c>
      <c r="K102" s="59">
        <v>0.57</v>
      </c>
      <c r="N102" s="11"/>
    </row>
    <row r="103" spans="1:14" s="6" customFormat="1" ht="15">
      <c r="A103" s="9" t="s">
        <v>63</v>
      </c>
      <c r="B103" s="10"/>
      <c r="C103" s="12"/>
      <c r="D103" s="71">
        <f>D104</f>
        <v>3661.02</v>
      </c>
      <c r="E103" s="71"/>
      <c r="F103" s="71"/>
      <c r="G103" s="71">
        <f>D103/I103</f>
        <v>0.6</v>
      </c>
      <c r="H103" s="71">
        <f>G103/12</f>
        <v>0.05</v>
      </c>
      <c r="I103" s="6">
        <v>6070.2</v>
      </c>
      <c r="J103" s="6">
        <v>1.07</v>
      </c>
      <c r="K103" s="59">
        <v>0.04</v>
      </c>
      <c r="N103" s="11"/>
    </row>
    <row r="104" spans="1:14" s="7" customFormat="1" ht="15">
      <c r="A104" s="13" t="s">
        <v>145</v>
      </c>
      <c r="B104" s="8" t="s">
        <v>70</v>
      </c>
      <c r="C104" s="14"/>
      <c r="D104" s="80">
        <v>3661.02</v>
      </c>
      <c r="E104" s="80"/>
      <c r="F104" s="80"/>
      <c r="G104" s="80"/>
      <c r="H104" s="80"/>
      <c r="I104" s="6">
        <v>6070.2</v>
      </c>
      <c r="J104" s="6">
        <v>1.07</v>
      </c>
      <c r="K104" s="59">
        <v>0.04</v>
      </c>
      <c r="N104" s="11"/>
    </row>
    <row r="105" spans="1:14" s="7" customFormat="1" ht="25.5" customHeight="1" hidden="1">
      <c r="A105" s="13" t="s">
        <v>80</v>
      </c>
      <c r="B105" s="8" t="s">
        <v>17</v>
      </c>
      <c r="C105" s="14"/>
      <c r="D105" s="80">
        <f>G105*I105</f>
        <v>0</v>
      </c>
      <c r="E105" s="80"/>
      <c r="F105" s="80"/>
      <c r="G105" s="80">
        <f>H105*12</f>
        <v>0</v>
      </c>
      <c r="H105" s="80">
        <v>0</v>
      </c>
      <c r="I105" s="6">
        <v>6070.2</v>
      </c>
      <c r="J105" s="6">
        <v>1.07</v>
      </c>
      <c r="K105" s="59">
        <v>0</v>
      </c>
      <c r="N105" s="11"/>
    </row>
    <row r="106" spans="1:14" s="6" customFormat="1" ht="38.25" thickBot="1">
      <c r="A106" s="33" t="s">
        <v>168</v>
      </c>
      <c r="B106" s="10" t="s">
        <v>12</v>
      </c>
      <c r="C106" s="12">
        <f>F106*12</f>
        <v>0</v>
      </c>
      <c r="D106" s="71">
        <f>G106*I106</f>
        <v>44433.86</v>
      </c>
      <c r="E106" s="71">
        <f>H106*12</f>
        <v>7.32</v>
      </c>
      <c r="F106" s="71"/>
      <c r="G106" s="71">
        <f>H106*12</f>
        <v>7.32</v>
      </c>
      <c r="H106" s="71">
        <f>0.38+0.23</f>
        <v>0.61</v>
      </c>
      <c r="I106" s="6">
        <v>6070.2</v>
      </c>
      <c r="J106" s="6">
        <v>1.07</v>
      </c>
      <c r="K106" s="59">
        <v>0.3</v>
      </c>
      <c r="N106" s="11"/>
    </row>
    <row r="107" spans="1:14" s="6" customFormat="1" ht="18.75" customHeight="1" hidden="1">
      <c r="A107" s="33" t="s">
        <v>38</v>
      </c>
      <c r="B107" s="10"/>
      <c r="C107" s="12">
        <f>F107*12</f>
        <v>0</v>
      </c>
      <c r="D107" s="71"/>
      <c r="E107" s="71"/>
      <c r="F107" s="71"/>
      <c r="G107" s="71">
        <f aca="true" t="shared" si="3" ref="G107:G116">H107*12</f>
        <v>0</v>
      </c>
      <c r="H107" s="100"/>
      <c r="I107" s="6">
        <v>6070.2</v>
      </c>
      <c r="K107" s="59"/>
      <c r="N107" s="11">
        <f aca="true" t="shared" si="4" ref="N107:N116">G107/12</f>
        <v>0</v>
      </c>
    </row>
    <row r="108" spans="1:14" s="7" customFormat="1" ht="15" customHeight="1" hidden="1">
      <c r="A108" s="13" t="s">
        <v>85</v>
      </c>
      <c r="B108" s="8"/>
      <c r="C108" s="14"/>
      <c r="D108" s="80"/>
      <c r="E108" s="80"/>
      <c r="F108" s="80"/>
      <c r="G108" s="71">
        <f t="shared" si="3"/>
        <v>0</v>
      </c>
      <c r="H108" s="81"/>
      <c r="I108" s="6">
        <v>6070.2</v>
      </c>
      <c r="K108" s="60"/>
      <c r="N108" s="11">
        <f t="shared" si="4"/>
        <v>0</v>
      </c>
    </row>
    <row r="109" spans="1:14" s="7" customFormat="1" ht="15" customHeight="1" hidden="1">
      <c r="A109" s="13" t="s">
        <v>86</v>
      </c>
      <c r="B109" s="8"/>
      <c r="C109" s="14"/>
      <c r="D109" s="80"/>
      <c r="E109" s="80"/>
      <c r="F109" s="80"/>
      <c r="G109" s="71">
        <f t="shared" si="3"/>
        <v>0</v>
      </c>
      <c r="H109" s="81"/>
      <c r="I109" s="6">
        <v>6070.2</v>
      </c>
      <c r="K109" s="60"/>
      <c r="N109" s="11">
        <f t="shared" si="4"/>
        <v>0</v>
      </c>
    </row>
    <row r="110" spans="1:14" s="7" customFormat="1" ht="15" customHeight="1" hidden="1">
      <c r="A110" s="13" t="s">
        <v>87</v>
      </c>
      <c r="B110" s="8"/>
      <c r="C110" s="14"/>
      <c r="D110" s="80"/>
      <c r="E110" s="80"/>
      <c r="F110" s="80"/>
      <c r="G110" s="71">
        <f t="shared" si="3"/>
        <v>0</v>
      </c>
      <c r="H110" s="81"/>
      <c r="I110" s="6">
        <v>6070.2</v>
      </c>
      <c r="K110" s="60"/>
      <c r="N110" s="11">
        <f t="shared" si="4"/>
        <v>0</v>
      </c>
    </row>
    <row r="111" spans="1:14" s="7" customFormat="1" ht="15" customHeight="1" hidden="1">
      <c r="A111" s="13" t="s">
        <v>88</v>
      </c>
      <c r="B111" s="8"/>
      <c r="C111" s="14"/>
      <c r="D111" s="80"/>
      <c r="E111" s="80"/>
      <c r="F111" s="80"/>
      <c r="G111" s="71">
        <f t="shared" si="3"/>
        <v>0</v>
      </c>
      <c r="H111" s="81"/>
      <c r="I111" s="6">
        <v>6070.2</v>
      </c>
      <c r="K111" s="60"/>
      <c r="N111" s="11">
        <f t="shared" si="4"/>
        <v>0</v>
      </c>
    </row>
    <row r="112" spans="1:14" s="7" customFormat="1" ht="15" customHeight="1" hidden="1">
      <c r="A112" s="13" t="s">
        <v>90</v>
      </c>
      <c r="B112" s="8"/>
      <c r="C112" s="14"/>
      <c r="D112" s="80"/>
      <c r="E112" s="80"/>
      <c r="F112" s="80"/>
      <c r="G112" s="71">
        <f t="shared" si="3"/>
        <v>0</v>
      </c>
      <c r="H112" s="81"/>
      <c r="I112" s="6">
        <v>6070.2</v>
      </c>
      <c r="K112" s="60"/>
      <c r="N112" s="11">
        <f t="shared" si="4"/>
        <v>0</v>
      </c>
    </row>
    <row r="113" spans="1:14" s="7" customFormat="1" ht="15" customHeight="1" hidden="1">
      <c r="A113" s="13" t="s">
        <v>89</v>
      </c>
      <c r="B113" s="8"/>
      <c r="C113" s="14"/>
      <c r="D113" s="80"/>
      <c r="E113" s="80"/>
      <c r="F113" s="80"/>
      <c r="G113" s="71">
        <f t="shared" si="3"/>
        <v>0</v>
      </c>
      <c r="H113" s="81"/>
      <c r="I113" s="6">
        <v>6070.2</v>
      </c>
      <c r="K113" s="60"/>
      <c r="N113" s="11">
        <f t="shared" si="4"/>
        <v>0</v>
      </c>
    </row>
    <row r="114" spans="1:14" s="7" customFormat="1" ht="15" customHeight="1" hidden="1">
      <c r="A114" s="13" t="s">
        <v>91</v>
      </c>
      <c r="B114" s="8"/>
      <c r="C114" s="14"/>
      <c r="D114" s="80"/>
      <c r="E114" s="80"/>
      <c r="F114" s="80"/>
      <c r="G114" s="71">
        <f t="shared" si="3"/>
        <v>0</v>
      </c>
      <c r="H114" s="81"/>
      <c r="I114" s="6">
        <v>6070.2</v>
      </c>
      <c r="K114" s="60"/>
      <c r="N114" s="11">
        <f t="shared" si="4"/>
        <v>0</v>
      </c>
    </row>
    <row r="115" spans="1:14" s="7" customFormat="1" ht="15" customHeight="1" hidden="1">
      <c r="A115" s="13" t="s">
        <v>92</v>
      </c>
      <c r="B115" s="8"/>
      <c r="C115" s="14"/>
      <c r="D115" s="80"/>
      <c r="E115" s="80"/>
      <c r="F115" s="80"/>
      <c r="G115" s="71">
        <f t="shared" si="3"/>
        <v>0</v>
      </c>
      <c r="H115" s="81"/>
      <c r="I115" s="6">
        <v>6070.2</v>
      </c>
      <c r="K115" s="60"/>
      <c r="N115" s="11">
        <f t="shared" si="4"/>
        <v>0</v>
      </c>
    </row>
    <row r="116" spans="1:14" s="7" customFormat="1" ht="15.75" hidden="1" thickBot="1">
      <c r="A116" s="13" t="s">
        <v>93</v>
      </c>
      <c r="B116" s="8"/>
      <c r="C116" s="14"/>
      <c r="D116" s="80"/>
      <c r="E116" s="80"/>
      <c r="F116" s="80"/>
      <c r="G116" s="71">
        <f t="shared" si="3"/>
        <v>0</v>
      </c>
      <c r="H116" s="81"/>
      <c r="I116" s="6">
        <v>6070.2</v>
      </c>
      <c r="K116" s="60"/>
      <c r="N116" s="11">
        <f t="shared" si="4"/>
        <v>0</v>
      </c>
    </row>
    <row r="117" spans="1:14" s="6" customFormat="1" ht="26.25" thickBot="1">
      <c r="A117" s="52" t="s">
        <v>112</v>
      </c>
      <c r="B117" s="66" t="s">
        <v>169</v>
      </c>
      <c r="C117" s="15"/>
      <c r="D117" s="88">
        <v>31700</v>
      </c>
      <c r="E117" s="101"/>
      <c r="F117" s="88"/>
      <c r="G117" s="101">
        <f>D117/I117</f>
        <v>5.22</v>
      </c>
      <c r="H117" s="102">
        <f>G117/12</f>
        <v>0.44</v>
      </c>
      <c r="I117" s="6">
        <v>6070.2</v>
      </c>
      <c r="K117" s="59"/>
      <c r="N117" s="11"/>
    </row>
    <row r="118" spans="1:11" s="6" customFormat="1" ht="19.5" customHeight="1" thickBot="1">
      <c r="A118" s="52" t="s">
        <v>39</v>
      </c>
      <c r="B118" s="5"/>
      <c r="C118" s="53">
        <f>F118*12</f>
        <v>0</v>
      </c>
      <c r="D118" s="91">
        <f>D117+D106+D103+D101+D99+D90+D88+D76+D58+D57+D56+D55+D54+D50+D49+D48+D47+D46+D40+D39+D33+D32+D31+D22+D14</f>
        <v>1477144.33</v>
      </c>
      <c r="E118" s="91">
        <f>E117+E106+E103+E101+E99+E90+E88+E76+E58+E57+E56+E55+E54+E50+E49+E48+E47+E46+E40+E39+E33+E32+E31+E22+E14</f>
        <v>196.32</v>
      </c>
      <c r="F118" s="91">
        <f>F117+F106+F103+F101+F99+F90+F88+F76+F58+F57+F56+F55+F54+F50+F49+F48+F47+F46+F40+F39+F33+F32+F31+F22+F14</f>
        <v>0</v>
      </c>
      <c r="G118" s="91">
        <f>G117+G106+G103+G101+G99+G90+G88+G76+G58+G57+G56+G55+G54+G50+G49+G48+G47+G46+G40+G39+G33+G32+G31+G22+G14</f>
        <v>243.36</v>
      </c>
      <c r="H118" s="91">
        <f>H117+H106+H103+H101+H99+H90+H88+H76+H58+H57+H56+H55+H54+H50+H49+H48+H47+H46+H40+H39+H33+H32+H31+H22+H14</f>
        <v>20.3</v>
      </c>
      <c r="I118" s="6">
        <v>6070.2</v>
      </c>
      <c r="K118" s="59"/>
    </row>
    <row r="119" spans="1:11" s="6" customFormat="1" ht="19.5" hidden="1" thickBot="1">
      <c r="A119" s="36" t="s">
        <v>112</v>
      </c>
      <c r="B119" s="37"/>
      <c r="C119" s="38"/>
      <c r="D119" s="92"/>
      <c r="E119" s="93"/>
      <c r="F119" s="94"/>
      <c r="G119" s="93"/>
      <c r="H119" s="94"/>
      <c r="I119" s="6">
        <v>6070.1</v>
      </c>
      <c r="K119" s="59"/>
    </row>
    <row r="120" spans="1:11" s="6" customFormat="1" ht="19.5" hidden="1" thickBot="1">
      <c r="A120" s="36" t="s">
        <v>113</v>
      </c>
      <c r="B120" s="37"/>
      <c r="C120" s="38"/>
      <c r="D120" s="92"/>
      <c r="E120" s="93"/>
      <c r="F120" s="94"/>
      <c r="G120" s="92"/>
      <c r="H120" s="94"/>
      <c r="K120" s="59"/>
    </row>
    <row r="121" spans="1:11" s="17" customFormat="1" ht="20.25" hidden="1" thickBot="1">
      <c r="A121" s="31" t="s">
        <v>29</v>
      </c>
      <c r="B121" s="32" t="s">
        <v>11</v>
      </c>
      <c r="C121" s="32" t="s">
        <v>30</v>
      </c>
      <c r="D121" s="95"/>
      <c r="E121" s="96" t="s">
        <v>30</v>
      </c>
      <c r="F121" s="97"/>
      <c r="G121" s="96" t="s">
        <v>30</v>
      </c>
      <c r="H121" s="97"/>
      <c r="K121" s="62"/>
    </row>
    <row r="122" spans="1:11" s="19" customFormat="1" ht="12.75">
      <c r="A122" s="18"/>
      <c r="D122" s="98"/>
      <c r="E122" s="98"/>
      <c r="F122" s="98"/>
      <c r="G122" s="98"/>
      <c r="H122" s="98"/>
      <c r="K122" s="63"/>
    </row>
    <row r="123" spans="1:11" s="16" customFormat="1" ht="18.75">
      <c r="A123" s="21"/>
      <c r="B123" s="22"/>
      <c r="C123" s="23"/>
      <c r="D123" s="99"/>
      <c r="E123" s="99"/>
      <c r="F123" s="99"/>
      <c r="G123" s="99"/>
      <c r="H123" s="99"/>
      <c r="K123" s="64"/>
    </row>
    <row r="124" spans="1:11" s="16" customFormat="1" ht="19.5" thickBot="1">
      <c r="A124" s="21"/>
      <c r="B124" s="22"/>
      <c r="C124" s="23"/>
      <c r="D124" s="99"/>
      <c r="E124" s="99"/>
      <c r="F124" s="99"/>
      <c r="G124" s="99"/>
      <c r="H124" s="99"/>
      <c r="K124" s="64"/>
    </row>
    <row r="125" spans="1:11" s="6" customFormat="1" ht="19.5" thickBot="1">
      <c r="A125" s="56" t="s">
        <v>127</v>
      </c>
      <c r="B125" s="5"/>
      <c r="C125" s="53">
        <f>F125*12</f>
        <v>0</v>
      </c>
      <c r="D125" s="103">
        <f>D127+D128+D129+D130+D131+D132+D133+D134</f>
        <v>244355.27</v>
      </c>
      <c r="E125" s="103">
        <f>E127+E128+E129+E130+E131+E132+E133+E134</f>
        <v>0</v>
      </c>
      <c r="F125" s="103">
        <f>F127+F128+F129+F130+F131+F132+F133+F134</f>
        <v>0</v>
      </c>
      <c r="G125" s="103">
        <f>G127+G128+G129+G130+G131+G132+G133+G134</f>
        <v>40.27</v>
      </c>
      <c r="H125" s="103">
        <f>H127+H128+H129+H130+H131+H132+H133+H134</f>
        <v>3.35</v>
      </c>
      <c r="I125" s="6">
        <v>6070.2</v>
      </c>
      <c r="K125" s="59"/>
    </row>
    <row r="126" spans="1:11" s="7" customFormat="1" ht="15" hidden="1">
      <c r="A126" s="54" t="s">
        <v>85</v>
      </c>
      <c r="B126" s="55"/>
      <c r="C126" s="35"/>
      <c r="D126" s="104"/>
      <c r="E126" s="105"/>
      <c r="F126" s="106"/>
      <c r="G126" s="105"/>
      <c r="H126" s="106"/>
      <c r="I126" s="6">
        <v>6070.2</v>
      </c>
      <c r="K126" s="60"/>
    </row>
    <row r="127" spans="1:11" s="108" customFormat="1" ht="15">
      <c r="A127" s="107" t="s">
        <v>146</v>
      </c>
      <c r="B127" s="86"/>
      <c r="C127" s="80"/>
      <c r="D127" s="130">
        <v>30821.15</v>
      </c>
      <c r="E127" s="80"/>
      <c r="F127" s="80"/>
      <c r="G127" s="80">
        <f aca="true" t="shared" si="5" ref="G127:G134">D127/I127</f>
        <v>5.08</v>
      </c>
      <c r="H127" s="81">
        <f aca="true" t="shared" si="6" ref="H127:H134">G127/12</f>
        <v>0.42</v>
      </c>
      <c r="I127" s="67">
        <v>6070.2</v>
      </c>
      <c r="K127" s="109"/>
    </row>
    <row r="128" spans="1:11" s="108" customFormat="1" ht="15">
      <c r="A128" s="107" t="s">
        <v>174</v>
      </c>
      <c r="B128" s="86"/>
      <c r="C128" s="80"/>
      <c r="D128" s="130">
        <v>90538.21</v>
      </c>
      <c r="E128" s="80"/>
      <c r="F128" s="80"/>
      <c r="G128" s="80">
        <f t="shared" si="5"/>
        <v>14.92</v>
      </c>
      <c r="H128" s="81">
        <f t="shared" si="6"/>
        <v>1.24</v>
      </c>
      <c r="I128" s="67">
        <v>6070.2</v>
      </c>
      <c r="K128" s="109"/>
    </row>
    <row r="129" spans="1:11" s="108" customFormat="1" ht="15">
      <c r="A129" s="110" t="s">
        <v>177</v>
      </c>
      <c r="B129" s="90"/>
      <c r="C129" s="82"/>
      <c r="D129" s="131">
        <v>1385.9</v>
      </c>
      <c r="E129" s="80"/>
      <c r="F129" s="80"/>
      <c r="G129" s="80">
        <f t="shared" si="5"/>
        <v>0.23</v>
      </c>
      <c r="H129" s="81">
        <f t="shared" si="6"/>
        <v>0.02</v>
      </c>
      <c r="I129" s="67">
        <v>6070.2</v>
      </c>
      <c r="K129" s="109"/>
    </row>
    <row r="130" spans="1:11" s="108" customFormat="1" ht="15">
      <c r="A130" s="110" t="s">
        <v>158</v>
      </c>
      <c r="B130" s="90"/>
      <c r="C130" s="82"/>
      <c r="D130" s="131">
        <v>17237.4</v>
      </c>
      <c r="E130" s="80"/>
      <c r="F130" s="80"/>
      <c r="G130" s="80">
        <f t="shared" si="5"/>
        <v>2.84</v>
      </c>
      <c r="H130" s="81">
        <f t="shared" si="6"/>
        <v>0.24</v>
      </c>
      <c r="I130" s="67">
        <v>6070.2</v>
      </c>
      <c r="K130" s="109"/>
    </row>
    <row r="131" spans="1:11" s="108" customFormat="1" ht="15">
      <c r="A131" s="111" t="s">
        <v>179</v>
      </c>
      <c r="B131" s="86"/>
      <c r="C131" s="80"/>
      <c r="D131" s="130">
        <v>9033.07</v>
      </c>
      <c r="E131" s="80"/>
      <c r="F131" s="80"/>
      <c r="G131" s="80">
        <f t="shared" si="5"/>
        <v>1.49</v>
      </c>
      <c r="H131" s="81">
        <f t="shared" si="6"/>
        <v>0.12</v>
      </c>
      <c r="I131" s="67">
        <v>6070.2</v>
      </c>
      <c r="K131" s="109"/>
    </row>
    <row r="132" spans="1:11" s="108" customFormat="1" ht="15">
      <c r="A132" s="111" t="s">
        <v>180</v>
      </c>
      <c r="B132" s="86"/>
      <c r="C132" s="80"/>
      <c r="D132" s="130">
        <v>69933.3</v>
      </c>
      <c r="E132" s="80"/>
      <c r="F132" s="80"/>
      <c r="G132" s="80">
        <f t="shared" si="5"/>
        <v>11.52</v>
      </c>
      <c r="H132" s="81">
        <f t="shared" si="6"/>
        <v>0.96</v>
      </c>
      <c r="I132" s="67">
        <v>6070.2</v>
      </c>
      <c r="K132" s="109"/>
    </row>
    <row r="133" spans="1:11" s="108" customFormat="1" ht="15">
      <c r="A133" s="107" t="s">
        <v>152</v>
      </c>
      <c r="B133" s="86"/>
      <c r="C133" s="80"/>
      <c r="D133" s="80">
        <v>22634.42</v>
      </c>
      <c r="E133" s="120"/>
      <c r="F133" s="120"/>
      <c r="G133" s="80">
        <f t="shared" si="5"/>
        <v>3.73</v>
      </c>
      <c r="H133" s="81">
        <f t="shared" si="6"/>
        <v>0.31</v>
      </c>
      <c r="I133" s="67">
        <v>6070.2</v>
      </c>
      <c r="K133" s="109"/>
    </row>
    <row r="134" spans="1:11" s="108" customFormat="1" ht="15">
      <c r="A134" s="111" t="s">
        <v>183</v>
      </c>
      <c r="B134" s="86"/>
      <c r="C134" s="80"/>
      <c r="D134" s="80">
        <v>2771.82</v>
      </c>
      <c r="E134" s="120"/>
      <c r="F134" s="120"/>
      <c r="G134" s="80">
        <f t="shared" si="5"/>
        <v>0.46</v>
      </c>
      <c r="H134" s="81">
        <f t="shared" si="6"/>
        <v>0.04</v>
      </c>
      <c r="I134" s="67">
        <v>6070.2</v>
      </c>
      <c r="K134" s="109"/>
    </row>
    <row r="135" spans="1:11" s="119" customFormat="1" ht="15">
      <c r="A135" s="126"/>
      <c r="C135" s="120"/>
      <c r="D135" s="120"/>
      <c r="E135" s="120"/>
      <c r="F135" s="120"/>
      <c r="G135" s="120"/>
      <c r="H135" s="120"/>
      <c r="I135" s="67"/>
      <c r="K135" s="120"/>
    </row>
    <row r="136" spans="1:11" s="119" customFormat="1" ht="15">
      <c r="A136" s="126"/>
      <c r="C136" s="120"/>
      <c r="D136" s="120"/>
      <c r="E136" s="120"/>
      <c r="F136" s="120"/>
      <c r="G136" s="120"/>
      <c r="H136" s="120"/>
      <c r="I136" s="67"/>
      <c r="K136" s="120"/>
    </row>
    <row r="137" spans="1:11" s="16" customFormat="1" ht="18.75">
      <c r="A137" s="122" t="s">
        <v>126</v>
      </c>
      <c r="B137" s="123"/>
      <c r="C137" s="124"/>
      <c r="D137" s="124">
        <f>D118+D125</f>
        <v>1721499.6</v>
      </c>
      <c r="E137" s="124"/>
      <c r="F137" s="125"/>
      <c r="G137" s="124">
        <f>G118+G125</f>
        <v>283.63</v>
      </c>
      <c r="H137" s="125">
        <f>H118+H125</f>
        <v>23.65</v>
      </c>
      <c r="K137" s="64"/>
    </row>
    <row r="138" spans="1:11" s="16" customFormat="1" ht="18.75">
      <c r="A138" s="21"/>
      <c r="B138" s="22"/>
      <c r="C138" s="23"/>
      <c r="D138" s="23"/>
      <c r="E138" s="23"/>
      <c r="F138" s="24"/>
      <c r="G138" s="23"/>
      <c r="H138" s="24"/>
      <c r="K138" s="64"/>
    </row>
    <row r="139" spans="1:11" s="16" customFormat="1" ht="18.75">
      <c r="A139" s="21"/>
      <c r="B139" s="22"/>
      <c r="C139" s="23"/>
      <c r="D139" s="23"/>
      <c r="E139" s="23"/>
      <c r="F139" s="24"/>
      <c r="G139" s="23"/>
      <c r="H139" s="24"/>
      <c r="K139" s="64"/>
    </row>
    <row r="140" spans="1:11" s="17" customFormat="1" ht="19.5">
      <c r="A140" s="25"/>
      <c r="B140" s="26"/>
      <c r="C140" s="27"/>
      <c r="D140" s="27"/>
      <c r="E140" s="27"/>
      <c r="F140" s="28"/>
      <c r="G140" s="27"/>
      <c r="H140" s="28"/>
      <c r="K140" s="62"/>
    </row>
    <row r="141" spans="1:11" s="19" customFormat="1" ht="14.25">
      <c r="A141" s="142" t="s">
        <v>31</v>
      </c>
      <c r="B141" s="142"/>
      <c r="C141" s="142"/>
      <c r="D141" s="142"/>
      <c r="E141" s="142"/>
      <c r="F141" s="142"/>
      <c r="K141" s="63"/>
    </row>
    <row r="142" spans="6:11" s="19" customFormat="1" ht="12.75">
      <c r="F142" s="20"/>
      <c r="H142" s="20"/>
      <c r="K142" s="63"/>
    </row>
    <row r="143" spans="1:11" s="19" customFormat="1" ht="12.75">
      <c r="A143" s="18" t="s">
        <v>32</v>
      </c>
      <c r="F143" s="20"/>
      <c r="H143" s="20"/>
      <c r="K143" s="63"/>
    </row>
    <row r="144" spans="6:11" s="19" customFormat="1" ht="12.75">
      <c r="F144" s="20"/>
      <c r="H144" s="20"/>
      <c r="K144" s="63"/>
    </row>
    <row r="145" spans="6:11" s="19" customFormat="1" ht="12.75">
      <c r="F145" s="20"/>
      <c r="H145" s="20"/>
      <c r="K145" s="63"/>
    </row>
    <row r="146" spans="6:11" s="19" customFormat="1" ht="12.75">
      <c r="F146" s="20"/>
      <c r="H146" s="20"/>
      <c r="K146" s="63"/>
    </row>
    <row r="147" spans="6:11" s="19" customFormat="1" ht="12.75">
      <c r="F147" s="20"/>
      <c r="H147" s="20"/>
      <c r="K147" s="63"/>
    </row>
    <row r="148" spans="6:11" s="19" customFormat="1" ht="12.75">
      <c r="F148" s="20"/>
      <c r="H148" s="20"/>
      <c r="K148" s="63"/>
    </row>
    <row r="149" spans="6:11" s="19" customFormat="1" ht="12.75">
      <c r="F149" s="20"/>
      <c r="H149" s="20"/>
      <c r="K149" s="63"/>
    </row>
    <row r="150" spans="6:11" s="19" customFormat="1" ht="12.75">
      <c r="F150" s="20"/>
      <c r="H150" s="20"/>
      <c r="K150" s="63"/>
    </row>
    <row r="151" spans="6:11" s="19" customFormat="1" ht="12.75">
      <c r="F151" s="20"/>
      <c r="H151" s="20"/>
      <c r="K151" s="63"/>
    </row>
    <row r="152" spans="6:11" s="19" customFormat="1" ht="12.75">
      <c r="F152" s="20"/>
      <c r="H152" s="20"/>
      <c r="K152" s="63"/>
    </row>
    <row r="153" spans="6:11" s="19" customFormat="1" ht="12.75">
      <c r="F153" s="20"/>
      <c r="H153" s="20"/>
      <c r="K153" s="63"/>
    </row>
    <row r="154" spans="6:11" s="19" customFormat="1" ht="12.75">
      <c r="F154" s="20"/>
      <c r="H154" s="20"/>
      <c r="K154" s="63"/>
    </row>
    <row r="155" spans="6:11" s="19" customFormat="1" ht="12.75">
      <c r="F155" s="20"/>
      <c r="H155" s="20"/>
      <c r="K155" s="63"/>
    </row>
    <row r="156" spans="6:11" s="19" customFormat="1" ht="12.75">
      <c r="F156" s="20"/>
      <c r="H156" s="20"/>
      <c r="K156" s="63"/>
    </row>
    <row r="157" spans="6:11" s="19" customFormat="1" ht="12.75">
      <c r="F157" s="20"/>
      <c r="H157" s="20"/>
      <c r="K157" s="63"/>
    </row>
    <row r="158" spans="6:11" s="19" customFormat="1" ht="12.75">
      <c r="F158" s="20"/>
      <c r="H158" s="20"/>
      <c r="K158" s="63"/>
    </row>
    <row r="159" spans="6:11" s="19" customFormat="1" ht="12.75">
      <c r="F159" s="20"/>
      <c r="H159" s="20"/>
      <c r="K159" s="63"/>
    </row>
    <row r="160" spans="6:11" s="19" customFormat="1" ht="12.75">
      <c r="F160" s="20"/>
      <c r="H160" s="20"/>
      <c r="K160" s="63"/>
    </row>
    <row r="161" spans="6:11" s="19" customFormat="1" ht="12.75">
      <c r="F161" s="20"/>
      <c r="H161" s="20"/>
      <c r="K161" s="63"/>
    </row>
  </sheetData>
  <sheetProtection/>
  <mergeCells count="12">
    <mergeCell ref="A7:H7"/>
    <mergeCell ref="A8:H8"/>
    <mergeCell ref="A9:H9"/>
    <mergeCell ref="A10:H10"/>
    <mergeCell ref="A13:H13"/>
    <mergeCell ref="A141:F141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4"/>
  <sheetViews>
    <sheetView zoomScale="75" zoomScaleNormal="75" zoomScalePageLayoutView="0" workbookViewId="0" topLeftCell="A23">
      <selection activeCell="A1" sqref="A1:H6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29" hidden="1" customWidth="1"/>
    <col min="7" max="7" width="13.875" style="1" customWidth="1"/>
    <col min="8" max="8" width="20.875" style="29" customWidth="1"/>
    <col min="9" max="9" width="15.375" style="1" customWidth="1"/>
    <col min="10" max="10" width="15.375" style="1" hidden="1" customWidth="1"/>
    <col min="11" max="11" width="15.375" style="57" hidden="1" customWidth="1"/>
    <col min="12" max="14" width="15.375" style="1" customWidth="1"/>
    <col min="15" max="16384" width="9.125" style="1" customWidth="1"/>
  </cols>
  <sheetData>
    <row r="1" spans="1:8" ht="16.5" customHeight="1">
      <c r="A1" s="143" t="s">
        <v>0</v>
      </c>
      <c r="B1" s="144"/>
      <c r="C1" s="144"/>
      <c r="D1" s="144"/>
      <c r="E1" s="144"/>
      <c r="F1" s="144"/>
      <c r="G1" s="144"/>
      <c r="H1" s="144"/>
    </row>
    <row r="2" spans="2:8" ht="12.75" customHeight="1">
      <c r="B2" s="145" t="s">
        <v>1</v>
      </c>
      <c r="C2" s="145"/>
      <c r="D2" s="145"/>
      <c r="E2" s="145"/>
      <c r="F2" s="145"/>
      <c r="G2" s="144"/>
      <c r="H2" s="144"/>
    </row>
    <row r="3" spans="1:8" ht="21" customHeight="1">
      <c r="A3" s="65" t="s">
        <v>163</v>
      </c>
      <c r="B3" s="145" t="s">
        <v>2</v>
      </c>
      <c r="C3" s="145"/>
      <c r="D3" s="145"/>
      <c r="E3" s="145"/>
      <c r="F3" s="145"/>
      <c r="G3" s="144"/>
      <c r="H3" s="144"/>
    </row>
    <row r="4" spans="2:8" ht="14.25" customHeight="1">
      <c r="B4" s="145" t="s">
        <v>40</v>
      </c>
      <c r="C4" s="145"/>
      <c r="D4" s="145"/>
      <c r="E4" s="145"/>
      <c r="F4" s="145"/>
      <c r="G4" s="144"/>
      <c r="H4" s="144"/>
    </row>
    <row r="5" spans="1:11" ht="39.75" customHeight="1">
      <c r="A5" s="146"/>
      <c r="B5" s="147"/>
      <c r="C5" s="147"/>
      <c r="D5" s="147"/>
      <c r="E5" s="147"/>
      <c r="F5" s="147"/>
      <c r="G5" s="147"/>
      <c r="H5" s="147"/>
      <c r="K5" s="1"/>
    </row>
    <row r="6" spans="1:11" ht="24" customHeight="1">
      <c r="A6" s="148" t="s">
        <v>164</v>
      </c>
      <c r="B6" s="148"/>
      <c r="C6" s="148"/>
      <c r="D6" s="148"/>
      <c r="E6" s="148"/>
      <c r="F6" s="148"/>
      <c r="G6" s="148"/>
      <c r="H6" s="148"/>
      <c r="K6" s="1"/>
    </row>
    <row r="7" spans="1:11" s="2" customFormat="1" ht="33" customHeight="1">
      <c r="A7" s="132" t="s">
        <v>3</v>
      </c>
      <c r="B7" s="132"/>
      <c r="C7" s="132"/>
      <c r="D7" s="132"/>
      <c r="E7" s="132"/>
      <c r="F7" s="132"/>
      <c r="G7" s="132"/>
      <c r="H7" s="132"/>
      <c r="K7" s="58"/>
    </row>
    <row r="8" spans="1:8" s="3" customFormat="1" ht="18.75" customHeight="1">
      <c r="A8" s="132" t="s">
        <v>136</v>
      </c>
      <c r="B8" s="132"/>
      <c r="C8" s="132"/>
      <c r="D8" s="132"/>
      <c r="E8" s="133"/>
      <c r="F8" s="133"/>
      <c r="G8" s="133"/>
      <c r="H8" s="133"/>
    </row>
    <row r="9" spans="1:8" s="4" customFormat="1" ht="17.25" customHeight="1">
      <c r="A9" s="134" t="s">
        <v>33</v>
      </c>
      <c r="B9" s="134"/>
      <c r="C9" s="134"/>
      <c r="D9" s="134"/>
      <c r="E9" s="135"/>
      <c r="F9" s="135"/>
      <c r="G9" s="135"/>
      <c r="H9" s="135"/>
    </row>
    <row r="10" spans="1:8" s="4" customFormat="1" ht="17.25" customHeight="1">
      <c r="A10" s="149" t="s">
        <v>137</v>
      </c>
      <c r="B10" s="149"/>
      <c r="C10" s="149"/>
      <c r="D10" s="149"/>
      <c r="E10" s="149"/>
      <c r="F10" s="149"/>
      <c r="G10" s="149"/>
      <c r="H10" s="149"/>
    </row>
    <row r="11" spans="1:8" s="3" customFormat="1" ht="30" customHeight="1" thickBot="1">
      <c r="A11" s="136" t="s">
        <v>124</v>
      </c>
      <c r="B11" s="136"/>
      <c r="C11" s="136"/>
      <c r="D11" s="136"/>
      <c r="E11" s="137"/>
      <c r="F11" s="137"/>
      <c r="G11" s="137"/>
      <c r="H11" s="137"/>
    </row>
    <row r="12" spans="1:11" s="6" customFormat="1" ht="139.5" customHeight="1">
      <c r="A12" s="42" t="s">
        <v>4</v>
      </c>
      <c r="B12" s="43" t="s">
        <v>5</v>
      </c>
      <c r="C12" s="44" t="s">
        <v>6</v>
      </c>
      <c r="D12" s="44" t="s">
        <v>41</v>
      </c>
      <c r="E12" s="44" t="s">
        <v>6</v>
      </c>
      <c r="F12" s="45" t="s">
        <v>7</v>
      </c>
      <c r="G12" s="44" t="s">
        <v>6</v>
      </c>
      <c r="H12" s="45" t="s">
        <v>7</v>
      </c>
      <c r="K12" s="59"/>
    </row>
    <row r="13" spans="1:11" s="7" customFormat="1" ht="12.75">
      <c r="A13" s="49">
        <v>1</v>
      </c>
      <c r="B13" s="8">
        <v>2</v>
      </c>
      <c r="C13" s="8">
        <v>3</v>
      </c>
      <c r="D13" s="8"/>
      <c r="E13" s="8">
        <v>3</v>
      </c>
      <c r="F13" s="46">
        <v>4</v>
      </c>
      <c r="G13" s="8">
        <v>3</v>
      </c>
      <c r="H13" s="50">
        <v>4</v>
      </c>
      <c r="K13" s="60"/>
    </row>
    <row r="14" spans="1:11" s="7" customFormat="1" ht="49.5" customHeight="1">
      <c r="A14" s="138" t="s">
        <v>8</v>
      </c>
      <c r="B14" s="139"/>
      <c r="C14" s="139"/>
      <c r="D14" s="139"/>
      <c r="E14" s="139"/>
      <c r="F14" s="139"/>
      <c r="G14" s="140"/>
      <c r="H14" s="141"/>
      <c r="K14" s="60"/>
    </row>
    <row r="15" spans="1:12" s="6" customFormat="1" ht="18.75" customHeight="1">
      <c r="A15" s="9" t="s">
        <v>147</v>
      </c>
      <c r="B15" s="10"/>
      <c r="C15" s="12">
        <f>F15*12</f>
        <v>0</v>
      </c>
      <c r="D15" s="71">
        <f>G15*I15</f>
        <v>13728.12</v>
      </c>
      <c r="E15" s="71">
        <f>H15*12</f>
        <v>35.4</v>
      </c>
      <c r="F15" s="71"/>
      <c r="G15" s="71">
        <f>H15*12</f>
        <v>35.4</v>
      </c>
      <c r="H15" s="71">
        <f>H20+H22</f>
        <v>2.95</v>
      </c>
      <c r="I15" s="6">
        <v>387.8</v>
      </c>
      <c r="J15" s="6">
        <v>1.07</v>
      </c>
      <c r="K15" s="59">
        <v>2.24</v>
      </c>
      <c r="L15" s="6">
        <v>6458</v>
      </c>
    </row>
    <row r="16" spans="1:11" s="41" customFormat="1" ht="29.25" customHeight="1">
      <c r="A16" s="51" t="s">
        <v>115</v>
      </c>
      <c r="B16" s="47" t="s">
        <v>116</v>
      </c>
      <c r="C16" s="48"/>
      <c r="D16" s="84"/>
      <c r="E16" s="84"/>
      <c r="F16" s="84"/>
      <c r="G16" s="84"/>
      <c r="H16" s="84"/>
      <c r="K16" s="61"/>
    </row>
    <row r="17" spans="1:11" s="41" customFormat="1" ht="12.75">
      <c r="A17" s="51" t="s">
        <v>117</v>
      </c>
      <c r="B17" s="47" t="s">
        <v>116</v>
      </c>
      <c r="C17" s="48"/>
      <c r="D17" s="84"/>
      <c r="E17" s="84"/>
      <c r="F17" s="84"/>
      <c r="G17" s="84"/>
      <c r="H17" s="84"/>
      <c r="K17" s="61"/>
    </row>
    <row r="18" spans="1:11" s="41" customFormat="1" ht="12.75">
      <c r="A18" s="51" t="s">
        <v>118</v>
      </c>
      <c r="B18" s="47" t="s">
        <v>119</v>
      </c>
      <c r="C18" s="48"/>
      <c r="D18" s="84"/>
      <c r="E18" s="84"/>
      <c r="F18" s="84"/>
      <c r="G18" s="84"/>
      <c r="H18" s="84"/>
      <c r="K18" s="61"/>
    </row>
    <row r="19" spans="1:11" s="41" customFormat="1" ht="12.75">
      <c r="A19" s="51" t="s">
        <v>120</v>
      </c>
      <c r="B19" s="47" t="s">
        <v>116</v>
      </c>
      <c r="C19" s="48"/>
      <c r="D19" s="84"/>
      <c r="E19" s="84"/>
      <c r="F19" s="84"/>
      <c r="G19" s="84"/>
      <c r="H19" s="84"/>
      <c r="K19" s="61"/>
    </row>
    <row r="20" spans="1:11" s="41" customFormat="1" ht="15">
      <c r="A20" s="83" t="s">
        <v>138</v>
      </c>
      <c r="B20" s="47"/>
      <c r="C20" s="48"/>
      <c r="D20" s="84"/>
      <c r="E20" s="84"/>
      <c r="F20" s="84"/>
      <c r="G20" s="84"/>
      <c r="H20" s="71">
        <v>2.83</v>
      </c>
      <c r="K20" s="61"/>
    </row>
    <row r="21" spans="1:11" s="41" customFormat="1" ht="12.75">
      <c r="A21" s="51" t="s">
        <v>139</v>
      </c>
      <c r="B21" s="47" t="s">
        <v>116</v>
      </c>
      <c r="C21" s="48"/>
      <c r="D21" s="84"/>
      <c r="E21" s="84"/>
      <c r="F21" s="84"/>
      <c r="G21" s="84"/>
      <c r="H21" s="84">
        <v>0.12</v>
      </c>
      <c r="K21" s="61"/>
    </row>
    <row r="22" spans="1:11" s="41" customFormat="1" ht="15">
      <c r="A22" s="83" t="s">
        <v>138</v>
      </c>
      <c r="B22" s="47"/>
      <c r="C22" s="48"/>
      <c r="D22" s="84"/>
      <c r="E22" s="84"/>
      <c r="F22" s="84"/>
      <c r="G22" s="84"/>
      <c r="H22" s="71">
        <f>H21</f>
        <v>0.12</v>
      </c>
      <c r="K22" s="61"/>
    </row>
    <row r="23" spans="1:12" s="11" customFormat="1" ht="21.75" customHeight="1">
      <c r="A23" s="9" t="s">
        <v>13</v>
      </c>
      <c r="B23" s="10" t="s">
        <v>14</v>
      </c>
      <c r="C23" s="12">
        <f>F23*12</f>
        <v>0</v>
      </c>
      <c r="D23" s="71">
        <f>G23*I23</f>
        <v>3490.2</v>
      </c>
      <c r="E23" s="71">
        <f>H23*12</f>
        <v>9</v>
      </c>
      <c r="F23" s="71"/>
      <c r="G23" s="71">
        <f>H23*12</f>
        <v>9</v>
      </c>
      <c r="H23" s="71">
        <v>0.75</v>
      </c>
      <c r="I23" s="6">
        <v>387.8</v>
      </c>
      <c r="J23" s="6">
        <v>1.07</v>
      </c>
      <c r="K23" s="59">
        <v>0.6</v>
      </c>
      <c r="L23" s="11">
        <v>6458</v>
      </c>
    </row>
    <row r="24" spans="1:12" s="6" customFormat="1" ht="18" customHeight="1">
      <c r="A24" s="9" t="s">
        <v>15</v>
      </c>
      <c r="B24" s="10" t="s">
        <v>16</v>
      </c>
      <c r="C24" s="12">
        <f>F24*12</f>
        <v>0</v>
      </c>
      <c r="D24" s="71">
        <f>G24*I24</f>
        <v>11401.32</v>
      </c>
      <c r="E24" s="71">
        <f>H24*12</f>
        <v>29.4</v>
      </c>
      <c r="F24" s="71"/>
      <c r="G24" s="71">
        <f>H24*12</f>
        <v>29.4</v>
      </c>
      <c r="H24" s="71">
        <v>2.45</v>
      </c>
      <c r="I24" s="6">
        <v>387.8</v>
      </c>
      <c r="J24" s="6">
        <v>1.07</v>
      </c>
      <c r="K24" s="59">
        <v>1.94</v>
      </c>
      <c r="L24" s="6">
        <v>6458</v>
      </c>
    </row>
    <row r="25" spans="1:12" s="7" customFormat="1" ht="21" customHeight="1">
      <c r="A25" s="9" t="s">
        <v>59</v>
      </c>
      <c r="B25" s="10" t="s">
        <v>9</v>
      </c>
      <c r="C25" s="12"/>
      <c r="D25" s="71">
        <f>12896.1*I25/L25</f>
        <v>774.41</v>
      </c>
      <c r="E25" s="71"/>
      <c r="F25" s="71"/>
      <c r="G25" s="71">
        <f>D25/I25</f>
        <v>2</v>
      </c>
      <c r="H25" s="71">
        <f>G25/12</f>
        <v>0.17</v>
      </c>
      <c r="I25" s="6">
        <v>387.8</v>
      </c>
      <c r="J25" s="6">
        <v>1.07</v>
      </c>
      <c r="K25" s="59">
        <v>0.13</v>
      </c>
      <c r="L25" s="7">
        <v>6458</v>
      </c>
    </row>
    <row r="26" spans="1:11" s="7" customFormat="1" ht="30" hidden="1">
      <c r="A26" s="9" t="s">
        <v>60</v>
      </c>
      <c r="B26" s="10" t="s">
        <v>12</v>
      </c>
      <c r="C26" s="12"/>
      <c r="D26" s="71">
        <f>G26*I26</f>
        <v>0</v>
      </c>
      <c r="E26" s="71"/>
      <c r="F26" s="71"/>
      <c r="G26" s="71">
        <f>H26*12</f>
        <v>0</v>
      </c>
      <c r="H26" s="71">
        <v>0</v>
      </c>
      <c r="I26" s="6">
        <v>387.8</v>
      </c>
      <c r="J26" s="6">
        <v>1.07</v>
      </c>
      <c r="K26" s="59">
        <v>0</v>
      </c>
    </row>
    <row r="27" spans="1:11" s="7" customFormat="1" ht="30" hidden="1">
      <c r="A27" s="9" t="s">
        <v>61</v>
      </c>
      <c r="B27" s="10" t="s">
        <v>12</v>
      </c>
      <c r="C27" s="12"/>
      <c r="D27" s="71">
        <f>G27*I27</f>
        <v>0</v>
      </c>
      <c r="E27" s="71"/>
      <c r="F27" s="71"/>
      <c r="G27" s="71">
        <f>H27*12</f>
        <v>0</v>
      </c>
      <c r="H27" s="71">
        <v>0</v>
      </c>
      <c r="I27" s="6">
        <v>387.8</v>
      </c>
      <c r="J27" s="6">
        <v>1.07</v>
      </c>
      <c r="K27" s="59">
        <v>0</v>
      </c>
    </row>
    <row r="28" spans="1:11" s="7" customFormat="1" ht="30" hidden="1">
      <c r="A28" s="9" t="s">
        <v>62</v>
      </c>
      <c r="B28" s="10" t="s">
        <v>12</v>
      </c>
      <c r="C28" s="12"/>
      <c r="D28" s="71">
        <f>G28*I28</f>
        <v>0</v>
      </c>
      <c r="E28" s="71"/>
      <c r="F28" s="71"/>
      <c r="G28" s="71">
        <f>H28*12</f>
        <v>0</v>
      </c>
      <c r="H28" s="71">
        <v>0</v>
      </c>
      <c r="I28" s="6">
        <v>387.8</v>
      </c>
      <c r="J28" s="6">
        <v>1.07</v>
      </c>
      <c r="K28" s="59">
        <v>0</v>
      </c>
    </row>
    <row r="29" spans="1:12" s="6" customFormat="1" ht="21" customHeight="1">
      <c r="A29" s="9" t="s">
        <v>25</v>
      </c>
      <c r="B29" s="10" t="s">
        <v>26</v>
      </c>
      <c r="C29" s="12">
        <f>F29*12</f>
        <v>0</v>
      </c>
      <c r="D29" s="71">
        <f>G29*I29</f>
        <v>279.22</v>
      </c>
      <c r="E29" s="71">
        <f>H29*12</f>
        <v>0.72</v>
      </c>
      <c r="F29" s="71"/>
      <c r="G29" s="71">
        <f>H29*12</f>
        <v>0.72</v>
      </c>
      <c r="H29" s="71">
        <v>0.06</v>
      </c>
      <c r="I29" s="6">
        <v>387.8</v>
      </c>
      <c r="J29" s="6">
        <v>1.07</v>
      </c>
      <c r="K29" s="59">
        <v>0.03</v>
      </c>
      <c r="L29" s="6">
        <v>6458</v>
      </c>
    </row>
    <row r="30" spans="1:12" s="6" customFormat="1" ht="18.75" customHeight="1">
      <c r="A30" s="9" t="s">
        <v>27</v>
      </c>
      <c r="B30" s="10" t="s">
        <v>28</v>
      </c>
      <c r="C30" s="12">
        <f>F30*12</f>
        <v>0</v>
      </c>
      <c r="D30" s="71">
        <f>G30*I30</f>
        <v>186.14</v>
      </c>
      <c r="E30" s="71">
        <f>H30*12</f>
        <v>0.48</v>
      </c>
      <c r="F30" s="71"/>
      <c r="G30" s="71">
        <f>12*H30</f>
        <v>0.48</v>
      </c>
      <c r="H30" s="71">
        <v>0.04</v>
      </c>
      <c r="I30" s="6">
        <v>387.8</v>
      </c>
      <c r="J30" s="6">
        <v>1.07</v>
      </c>
      <c r="K30" s="59">
        <v>0.02</v>
      </c>
      <c r="L30" s="6">
        <v>6458</v>
      </c>
    </row>
    <row r="31" spans="1:11" s="11" customFormat="1" ht="15">
      <c r="A31" s="9" t="s">
        <v>42</v>
      </c>
      <c r="B31" s="10"/>
      <c r="C31" s="12"/>
      <c r="D31" s="71">
        <f>D33+D34+D35+D36+D37+D38</f>
        <v>987.62</v>
      </c>
      <c r="E31" s="71"/>
      <c r="F31" s="71"/>
      <c r="G31" s="71">
        <f>D31/I31</f>
        <v>2.55</v>
      </c>
      <c r="H31" s="71">
        <f>G31/12</f>
        <v>0.21</v>
      </c>
      <c r="I31" s="6">
        <v>387.8</v>
      </c>
      <c r="J31" s="6">
        <v>1.07</v>
      </c>
      <c r="K31" s="59">
        <v>0.56</v>
      </c>
    </row>
    <row r="32" spans="1:14" s="7" customFormat="1" ht="15" hidden="1">
      <c r="A32" s="13" t="s">
        <v>71</v>
      </c>
      <c r="B32" s="8" t="s">
        <v>17</v>
      </c>
      <c r="C32" s="14"/>
      <c r="D32" s="80"/>
      <c r="E32" s="80"/>
      <c r="F32" s="80"/>
      <c r="G32" s="80"/>
      <c r="H32" s="80">
        <v>0</v>
      </c>
      <c r="I32" s="6">
        <v>387.8</v>
      </c>
      <c r="J32" s="6">
        <v>1.07</v>
      </c>
      <c r="K32" s="59">
        <v>0</v>
      </c>
      <c r="N32" s="11"/>
    </row>
    <row r="33" spans="1:14" s="7" customFormat="1" ht="29.25" customHeight="1">
      <c r="A33" s="13" t="s">
        <v>166</v>
      </c>
      <c r="B33" s="8" t="s">
        <v>17</v>
      </c>
      <c r="C33" s="14"/>
      <c r="D33" s="80">
        <f>731.44*I33/L33</f>
        <v>43.92</v>
      </c>
      <c r="E33" s="80"/>
      <c r="F33" s="80"/>
      <c r="G33" s="80"/>
      <c r="H33" s="80"/>
      <c r="I33" s="6">
        <v>387.8</v>
      </c>
      <c r="J33" s="6">
        <v>1.07</v>
      </c>
      <c r="K33" s="59">
        <v>0.01</v>
      </c>
      <c r="L33" s="7">
        <v>6458</v>
      </c>
      <c r="N33" s="11"/>
    </row>
    <row r="34" spans="1:14" s="7" customFormat="1" ht="15">
      <c r="A34" s="13" t="s">
        <v>18</v>
      </c>
      <c r="B34" s="8" t="s">
        <v>22</v>
      </c>
      <c r="C34" s="14">
        <f>F34*12</f>
        <v>0</v>
      </c>
      <c r="D34" s="80">
        <f>918.96*I34/L34</f>
        <v>55.18</v>
      </c>
      <c r="E34" s="80">
        <f>H34*12</f>
        <v>0</v>
      </c>
      <c r="F34" s="80"/>
      <c r="G34" s="80"/>
      <c r="H34" s="80"/>
      <c r="I34" s="6">
        <v>387.8</v>
      </c>
      <c r="J34" s="6">
        <v>1.07</v>
      </c>
      <c r="K34" s="59">
        <v>0.01</v>
      </c>
      <c r="L34" s="7">
        <v>6458</v>
      </c>
      <c r="N34" s="11"/>
    </row>
    <row r="35" spans="1:14" s="7" customFormat="1" ht="15">
      <c r="A35" s="13" t="s">
        <v>181</v>
      </c>
      <c r="B35" s="8" t="s">
        <v>17</v>
      </c>
      <c r="C35" s="14">
        <f>F35*12</f>
        <v>0</v>
      </c>
      <c r="D35" s="80">
        <f>2087.19*I35/L35</f>
        <v>125.33</v>
      </c>
      <c r="E35" s="80">
        <f>H35*12</f>
        <v>0</v>
      </c>
      <c r="F35" s="80"/>
      <c r="G35" s="80"/>
      <c r="H35" s="80"/>
      <c r="I35" s="6">
        <v>387.8</v>
      </c>
      <c r="J35" s="6">
        <v>1.07</v>
      </c>
      <c r="K35" s="59">
        <v>0.24</v>
      </c>
      <c r="L35" s="7">
        <v>6458</v>
      </c>
      <c r="N35" s="11"/>
    </row>
    <row r="36" spans="1:14" s="7" customFormat="1" ht="15">
      <c r="A36" s="13" t="s">
        <v>65</v>
      </c>
      <c r="B36" s="8" t="s">
        <v>17</v>
      </c>
      <c r="C36" s="14"/>
      <c r="D36" s="80">
        <f>875.58*I36/L36</f>
        <v>52.58</v>
      </c>
      <c r="E36" s="80"/>
      <c r="F36" s="80"/>
      <c r="G36" s="80"/>
      <c r="H36" s="80"/>
      <c r="I36" s="6">
        <v>387.8</v>
      </c>
      <c r="J36" s="6">
        <v>1.07</v>
      </c>
      <c r="K36" s="59">
        <v>0.01</v>
      </c>
      <c r="L36" s="7">
        <v>6458</v>
      </c>
      <c r="N36" s="11"/>
    </row>
    <row r="37" spans="1:14" s="7" customFormat="1" ht="25.5">
      <c r="A37" s="13" t="s">
        <v>21</v>
      </c>
      <c r="B37" s="8" t="s">
        <v>17</v>
      </c>
      <c r="C37" s="14">
        <f>F37*12</f>
        <v>0</v>
      </c>
      <c r="D37" s="80">
        <f>5370.49*I37/L37</f>
        <v>322.5</v>
      </c>
      <c r="E37" s="80">
        <f>H37*12</f>
        <v>0</v>
      </c>
      <c r="F37" s="80"/>
      <c r="G37" s="80"/>
      <c r="H37" s="80"/>
      <c r="I37" s="6">
        <v>387.8</v>
      </c>
      <c r="J37" s="6">
        <v>1.07</v>
      </c>
      <c r="K37" s="59">
        <v>0.05</v>
      </c>
      <c r="L37" s="7">
        <v>6458</v>
      </c>
      <c r="N37" s="11"/>
    </row>
    <row r="38" spans="1:14" s="7" customFormat="1" ht="25.5">
      <c r="A38" s="13" t="s">
        <v>173</v>
      </c>
      <c r="B38" s="8" t="s">
        <v>17</v>
      </c>
      <c r="C38" s="14"/>
      <c r="D38" s="80">
        <f>6463.18*I38/L38</f>
        <v>388.11</v>
      </c>
      <c r="E38" s="80"/>
      <c r="F38" s="80"/>
      <c r="G38" s="80"/>
      <c r="H38" s="80"/>
      <c r="I38" s="6">
        <v>387.8</v>
      </c>
      <c r="J38" s="6">
        <v>1.07</v>
      </c>
      <c r="K38" s="59">
        <v>0.01</v>
      </c>
      <c r="L38" s="7">
        <v>6458</v>
      </c>
      <c r="N38" s="11"/>
    </row>
    <row r="39" spans="1:14" s="7" customFormat="1" ht="15" hidden="1">
      <c r="A39" s="13" t="s">
        <v>72</v>
      </c>
      <c r="B39" s="8" t="s">
        <v>17</v>
      </c>
      <c r="C39" s="14"/>
      <c r="D39" s="80"/>
      <c r="E39" s="80"/>
      <c r="F39" s="80"/>
      <c r="G39" s="80"/>
      <c r="H39" s="80"/>
      <c r="I39" s="6">
        <v>387.8</v>
      </c>
      <c r="J39" s="6">
        <v>1.07</v>
      </c>
      <c r="K39" s="59">
        <v>0</v>
      </c>
      <c r="N39" s="11"/>
    </row>
    <row r="40" spans="1:14" s="7" customFormat="1" ht="15" hidden="1">
      <c r="A40" s="34"/>
      <c r="B40" s="8"/>
      <c r="C40" s="14"/>
      <c r="D40" s="80"/>
      <c r="E40" s="80"/>
      <c r="F40" s="80"/>
      <c r="G40" s="80"/>
      <c r="H40" s="80"/>
      <c r="I40" s="6">
        <v>387.8</v>
      </c>
      <c r="J40" s="6"/>
      <c r="K40" s="59"/>
      <c r="N40" s="11"/>
    </row>
    <row r="41" spans="1:14" s="7" customFormat="1" ht="17.25" customHeight="1" hidden="1">
      <c r="A41" s="13" t="s">
        <v>68</v>
      </c>
      <c r="B41" s="86" t="s">
        <v>9</v>
      </c>
      <c r="C41" s="14"/>
      <c r="D41" s="80">
        <f>G41*I41</f>
        <v>0</v>
      </c>
      <c r="E41" s="80"/>
      <c r="F41" s="80"/>
      <c r="G41" s="80">
        <f>H41*12</f>
        <v>0</v>
      </c>
      <c r="H41" s="80">
        <v>0</v>
      </c>
      <c r="I41" s="6">
        <v>387.8</v>
      </c>
      <c r="J41" s="6">
        <v>1.07</v>
      </c>
      <c r="K41" s="59">
        <v>0</v>
      </c>
      <c r="N41" s="11"/>
    </row>
    <row r="42" spans="1:14" s="7" customFormat="1" ht="15">
      <c r="A42" s="9" t="s">
        <v>51</v>
      </c>
      <c r="B42" s="86"/>
      <c r="C42" s="14"/>
      <c r="D42" s="71">
        <f>D44</f>
        <v>54.96</v>
      </c>
      <c r="E42" s="80"/>
      <c r="F42" s="80"/>
      <c r="G42" s="71">
        <f>D42/I42</f>
        <v>0.14</v>
      </c>
      <c r="H42" s="71">
        <f>G42/12</f>
        <v>0.01</v>
      </c>
      <c r="I42" s="6">
        <v>387.8</v>
      </c>
      <c r="J42" s="6">
        <v>1.07</v>
      </c>
      <c r="K42" s="59">
        <v>0.22</v>
      </c>
      <c r="N42" s="11"/>
    </row>
    <row r="43" spans="1:14" s="7" customFormat="1" ht="15" hidden="1">
      <c r="A43" s="13" t="s">
        <v>46</v>
      </c>
      <c r="B43" s="8" t="s">
        <v>9</v>
      </c>
      <c r="C43" s="14"/>
      <c r="D43" s="80">
        <f>G43*I43</f>
        <v>0</v>
      </c>
      <c r="E43" s="80"/>
      <c r="F43" s="80"/>
      <c r="G43" s="80">
        <f>H43*12</f>
        <v>0</v>
      </c>
      <c r="H43" s="80"/>
      <c r="I43" s="6">
        <v>387.8</v>
      </c>
      <c r="J43" s="6">
        <v>1.07</v>
      </c>
      <c r="K43" s="59">
        <v>0.01</v>
      </c>
      <c r="N43" s="11"/>
    </row>
    <row r="44" spans="1:14" s="7" customFormat="1" ht="15">
      <c r="A44" s="13" t="s">
        <v>47</v>
      </c>
      <c r="B44" s="8" t="s">
        <v>17</v>
      </c>
      <c r="C44" s="14"/>
      <c r="D44" s="80">
        <f>915.28*I44/L44</f>
        <v>54.96</v>
      </c>
      <c r="E44" s="80"/>
      <c r="F44" s="80"/>
      <c r="G44" s="80"/>
      <c r="H44" s="80"/>
      <c r="I44" s="6">
        <v>387.8</v>
      </c>
      <c r="J44" s="6">
        <v>1.07</v>
      </c>
      <c r="K44" s="59">
        <v>0.01</v>
      </c>
      <c r="L44" s="7">
        <v>6458</v>
      </c>
      <c r="N44" s="11"/>
    </row>
    <row r="45" spans="1:14" s="7" customFormat="1" ht="27.75" customHeight="1" hidden="1">
      <c r="A45" s="34" t="s">
        <v>55</v>
      </c>
      <c r="B45" s="8" t="s">
        <v>12</v>
      </c>
      <c r="C45" s="14"/>
      <c r="D45" s="80">
        <f>G45*I45</f>
        <v>0</v>
      </c>
      <c r="E45" s="80"/>
      <c r="F45" s="80"/>
      <c r="G45" s="80"/>
      <c r="H45" s="80"/>
      <c r="I45" s="6">
        <v>387.8</v>
      </c>
      <c r="J45" s="6">
        <v>1.07</v>
      </c>
      <c r="K45" s="59">
        <v>0</v>
      </c>
      <c r="N45" s="11"/>
    </row>
    <row r="46" spans="1:14" s="7" customFormat="1" ht="25.5" hidden="1">
      <c r="A46" s="34" t="s">
        <v>78</v>
      </c>
      <c r="B46" s="8" t="s">
        <v>12</v>
      </c>
      <c r="C46" s="14"/>
      <c r="D46" s="80">
        <f>G46*I46</f>
        <v>0</v>
      </c>
      <c r="E46" s="80"/>
      <c r="F46" s="80"/>
      <c r="G46" s="80"/>
      <c r="H46" s="80"/>
      <c r="I46" s="6">
        <v>387.8</v>
      </c>
      <c r="J46" s="6">
        <v>1.07</v>
      </c>
      <c r="K46" s="59">
        <v>0</v>
      </c>
      <c r="N46" s="11"/>
    </row>
    <row r="47" spans="1:14" s="7" customFormat="1" ht="25.5" hidden="1">
      <c r="A47" s="34" t="s">
        <v>82</v>
      </c>
      <c r="B47" s="8" t="s">
        <v>12</v>
      </c>
      <c r="C47" s="14"/>
      <c r="D47" s="80">
        <f>G47*I47</f>
        <v>0</v>
      </c>
      <c r="E47" s="80"/>
      <c r="F47" s="80"/>
      <c r="G47" s="80"/>
      <c r="H47" s="80"/>
      <c r="I47" s="6">
        <v>387.8</v>
      </c>
      <c r="J47" s="6">
        <v>1.07</v>
      </c>
      <c r="K47" s="59">
        <v>0</v>
      </c>
      <c r="N47" s="11"/>
    </row>
    <row r="48" spans="1:14" s="7" customFormat="1" ht="38.25" thickBot="1">
      <c r="A48" s="33" t="s">
        <v>168</v>
      </c>
      <c r="B48" s="10" t="s">
        <v>12</v>
      </c>
      <c r="C48" s="117"/>
      <c r="D48" s="71">
        <f>G48*I48</f>
        <v>1070.33</v>
      </c>
      <c r="E48" s="71"/>
      <c r="F48" s="71"/>
      <c r="G48" s="71">
        <f>12*H48</f>
        <v>2.76</v>
      </c>
      <c r="H48" s="71">
        <v>0.23</v>
      </c>
      <c r="I48" s="6">
        <v>387.8</v>
      </c>
      <c r="J48" s="6"/>
      <c r="K48" s="59"/>
      <c r="N48" s="11"/>
    </row>
    <row r="49" spans="1:11" s="6" customFormat="1" ht="19.5" customHeight="1" thickBot="1">
      <c r="A49" s="52" t="s">
        <v>39</v>
      </c>
      <c r="B49" s="5"/>
      <c r="C49" s="53">
        <f>F49*12</f>
        <v>0</v>
      </c>
      <c r="D49" s="91">
        <f>D42+D31+D30+D29+D25+D24+D23+D15+D48</f>
        <v>31972.32</v>
      </c>
      <c r="E49" s="91">
        <f>E42+E31+E30+E29+E25+E24+E23+E15+E48</f>
        <v>75</v>
      </c>
      <c r="F49" s="91">
        <f>F42+F31+F30+F29+F25+F24+F23+F15+F48</f>
        <v>0</v>
      </c>
      <c r="G49" s="91">
        <f>G42+G31+G30+G29+G25+G24+G23+G15+G48</f>
        <v>82.45</v>
      </c>
      <c r="H49" s="91">
        <f>H42+H31+H30+H29+H25+H24+H23+H15+H48</f>
        <v>6.87</v>
      </c>
      <c r="I49" s="6">
        <v>387.8</v>
      </c>
      <c r="K49" s="59"/>
    </row>
    <row r="50" spans="1:11" s="6" customFormat="1" ht="19.5" hidden="1" thickBot="1">
      <c r="A50" s="36" t="s">
        <v>112</v>
      </c>
      <c r="B50" s="37"/>
      <c r="C50" s="38"/>
      <c r="D50" s="92"/>
      <c r="E50" s="93"/>
      <c r="F50" s="94"/>
      <c r="G50" s="93"/>
      <c r="H50" s="94"/>
      <c r="I50" s="6">
        <v>6070.1</v>
      </c>
      <c r="K50" s="59"/>
    </row>
    <row r="51" spans="1:11" s="6" customFormat="1" ht="19.5" hidden="1" thickBot="1">
      <c r="A51" s="36" t="s">
        <v>113</v>
      </c>
      <c r="B51" s="37"/>
      <c r="C51" s="38"/>
      <c r="D51" s="92"/>
      <c r="E51" s="93"/>
      <c r="F51" s="94"/>
      <c r="G51" s="92"/>
      <c r="H51" s="94"/>
      <c r="K51" s="59"/>
    </row>
    <row r="52" spans="1:11" s="17" customFormat="1" ht="20.25" hidden="1" thickBot="1">
      <c r="A52" s="31" t="s">
        <v>29</v>
      </c>
      <c r="B52" s="32" t="s">
        <v>11</v>
      </c>
      <c r="C52" s="32" t="s">
        <v>30</v>
      </c>
      <c r="D52" s="95"/>
      <c r="E52" s="96" t="s">
        <v>30</v>
      </c>
      <c r="F52" s="97"/>
      <c r="G52" s="96" t="s">
        <v>30</v>
      </c>
      <c r="H52" s="97"/>
      <c r="K52" s="62"/>
    </row>
    <row r="53" spans="1:11" s="19" customFormat="1" ht="12.75">
      <c r="A53" s="18"/>
      <c r="D53" s="98"/>
      <c r="E53" s="98"/>
      <c r="F53" s="98"/>
      <c r="G53" s="98"/>
      <c r="H53" s="98"/>
      <c r="K53" s="63"/>
    </row>
    <row r="54" spans="1:11" s="16" customFormat="1" ht="18.75">
      <c r="A54" s="21"/>
      <c r="B54" s="22"/>
      <c r="C54" s="23"/>
      <c r="D54" s="99"/>
      <c r="E54" s="99"/>
      <c r="F54" s="99"/>
      <c r="G54" s="99"/>
      <c r="H54" s="99"/>
      <c r="K54" s="64"/>
    </row>
    <row r="55" spans="1:11" s="16" customFormat="1" ht="19.5" thickBot="1">
      <c r="A55" s="21"/>
      <c r="B55" s="22"/>
      <c r="C55" s="23"/>
      <c r="D55" s="99"/>
      <c r="E55" s="99"/>
      <c r="F55" s="99"/>
      <c r="G55" s="99"/>
      <c r="H55" s="99"/>
      <c r="K55" s="64"/>
    </row>
    <row r="56" spans="1:11" s="6" customFormat="1" ht="19.5" thickBot="1">
      <c r="A56" s="56" t="s">
        <v>127</v>
      </c>
      <c r="B56" s="5"/>
      <c r="C56" s="53" t="e">
        <f>F56*12</f>
        <v>#REF!</v>
      </c>
      <c r="D56" s="103">
        <v>0</v>
      </c>
      <c r="E56" s="103" t="e">
        <f>#REF!+#REF!+#REF!+#REF!+#REF!+#REF!+#REF!+#REF!+#REF!+#REF!+#REF!+#REF!</f>
        <v>#REF!</v>
      </c>
      <c r="F56" s="103" t="e">
        <f>#REF!+#REF!+#REF!+#REF!+#REF!+#REF!+#REF!+#REF!+#REF!+#REF!+#REF!+#REF!</f>
        <v>#REF!</v>
      </c>
      <c r="G56" s="103">
        <v>0</v>
      </c>
      <c r="H56" s="103">
        <v>0</v>
      </c>
      <c r="I56" s="6">
        <v>6070.2</v>
      </c>
      <c r="K56" s="59"/>
    </row>
    <row r="57" spans="1:11" s="7" customFormat="1" ht="15" hidden="1">
      <c r="A57" s="54" t="s">
        <v>85</v>
      </c>
      <c r="B57" s="55"/>
      <c r="C57" s="35"/>
      <c r="D57" s="104"/>
      <c r="E57" s="105"/>
      <c r="F57" s="106"/>
      <c r="G57" s="105"/>
      <c r="H57" s="106"/>
      <c r="I57" s="6">
        <v>6070.2</v>
      </c>
      <c r="K57" s="60"/>
    </row>
    <row r="58" spans="1:11" s="7" customFormat="1" ht="15">
      <c r="A58" s="21"/>
      <c r="B58" s="127"/>
      <c r="C58" s="120"/>
      <c r="D58" s="120"/>
      <c r="E58" s="120"/>
      <c r="F58" s="120"/>
      <c r="G58" s="120"/>
      <c r="H58" s="120"/>
      <c r="I58" s="6"/>
      <c r="K58" s="60"/>
    </row>
    <row r="59" spans="1:11" s="119" customFormat="1" ht="15">
      <c r="A59" s="126"/>
      <c r="C59" s="120"/>
      <c r="D59" s="120"/>
      <c r="E59" s="120"/>
      <c r="F59" s="120"/>
      <c r="G59" s="120"/>
      <c r="H59" s="120"/>
      <c r="I59" s="67"/>
      <c r="K59" s="120"/>
    </row>
    <row r="60" spans="1:11" s="16" customFormat="1" ht="18.75">
      <c r="A60" s="122" t="s">
        <v>126</v>
      </c>
      <c r="B60" s="123"/>
      <c r="C60" s="124"/>
      <c r="D60" s="124">
        <f>D49+D56</f>
        <v>31972.32</v>
      </c>
      <c r="E60" s="124"/>
      <c r="F60" s="125"/>
      <c r="G60" s="124">
        <f>G49+G56</f>
        <v>82.45</v>
      </c>
      <c r="H60" s="125">
        <f>H49+H56</f>
        <v>6.87</v>
      </c>
      <c r="K60" s="64"/>
    </row>
    <row r="61" spans="1:11" s="16" customFormat="1" ht="18.75">
      <c r="A61" s="21"/>
      <c r="B61" s="22"/>
      <c r="C61" s="23"/>
      <c r="D61" s="23"/>
      <c r="E61" s="23"/>
      <c r="F61" s="24"/>
      <c r="G61" s="23"/>
      <c r="H61" s="24"/>
      <c r="K61" s="64"/>
    </row>
    <row r="62" spans="1:11" s="16" customFormat="1" ht="18.75">
      <c r="A62" s="21"/>
      <c r="B62" s="22"/>
      <c r="C62" s="23"/>
      <c r="D62" s="23"/>
      <c r="E62" s="23"/>
      <c r="F62" s="24"/>
      <c r="G62" s="23"/>
      <c r="H62" s="24"/>
      <c r="K62" s="64"/>
    </row>
    <row r="63" spans="1:11" s="17" customFormat="1" ht="19.5">
      <c r="A63" s="25"/>
      <c r="B63" s="26"/>
      <c r="C63" s="27"/>
      <c r="D63" s="27"/>
      <c r="E63" s="27"/>
      <c r="F63" s="28"/>
      <c r="G63" s="27"/>
      <c r="H63" s="28"/>
      <c r="K63" s="62"/>
    </row>
    <row r="64" spans="1:11" s="19" customFormat="1" ht="14.25">
      <c r="A64" s="142" t="s">
        <v>31</v>
      </c>
      <c r="B64" s="142"/>
      <c r="C64" s="142"/>
      <c r="D64" s="142"/>
      <c r="E64" s="142"/>
      <c r="F64" s="142"/>
      <c r="K64" s="63"/>
    </row>
    <row r="65" spans="6:11" s="19" customFormat="1" ht="12.75">
      <c r="F65" s="20"/>
      <c r="H65" s="20"/>
      <c r="K65" s="63"/>
    </row>
    <row r="66" spans="1:11" s="19" customFormat="1" ht="12.75">
      <c r="A66" s="18" t="s">
        <v>32</v>
      </c>
      <c r="F66" s="20"/>
      <c r="H66" s="20"/>
      <c r="K66" s="63"/>
    </row>
    <row r="67" spans="6:11" s="19" customFormat="1" ht="12.75">
      <c r="F67" s="20"/>
      <c r="H67" s="20"/>
      <c r="K67" s="63"/>
    </row>
    <row r="68" spans="6:11" s="19" customFormat="1" ht="12.75">
      <c r="F68" s="20"/>
      <c r="H68" s="20"/>
      <c r="K68" s="63"/>
    </row>
    <row r="69" spans="6:11" s="19" customFormat="1" ht="12.75">
      <c r="F69" s="20"/>
      <c r="H69" s="20"/>
      <c r="K69" s="63"/>
    </row>
    <row r="70" spans="6:11" s="19" customFormat="1" ht="12.75">
      <c r="F70" s="20"/>
      <c r="H70" s="20"/>
      <c r="K70" s="63"/>
    </row>
    <row r="71" spans="6:11" s="19" customFormat="1" ht="12.75">
      <c r="F71" s="20"/>
      <c r="H71" s="20"/>
      <c r="K71" s="63"/>
    </row>
    <row r="72" spans="6:11" s="19" customFormat="1" ht="12.75">
      <c r="F72" s="20"/>
      <c r="H72" s="20"/>
      <c r="K72" s="63"/>
    </row>
    <row r="73" spans="6:11" s="19" customFormat="1" ht="12.75">
      <c r="F73" s="20"/>
      <c r="H73" s="20"/>
      <c r="K73" s="63"/>
    </row>
    <row r="74" spans="6:11" s="19" customFormat="1" ht="12.75">
      <c r="F74" s="20"/>
      <c r="H74" s="20"/>
      <c r="K74" s="63"/>
    </row>
    <row r="75" spans="6:11" s="19" customFormat="1" ht="12.75">
      <c r="F75" s="20"/>
      <c r="H75" s="20"/>
      <c r="K75" s="63"/>
    </row>
    <row r="76" spans="6:11" s="19" customFormat="1" ht="12.75">
      <c r="F76" s="20"/>
      <c r="H76" s="20"/>
      <c r="K76" s="63"/>
    </row>
    <row r="77" spans="6:11" s="19" customFormat="1" ht="12.75">
      <c r="F77" s="20"/>
      <c r="H77" s="20"/>
      <c r="K77" s="63"/>
    </row>
    <row r="78" spans="6:11" s="19" customFormat="1" ht="12.75">
      <c r="F78" s="20"/>
      <c r="H78" s="20"/>
      <c r="K78" s="63"/>
    </row>
    <row r="79" spans="6:11" s="19" customFormat="1" ht="12.75">
      <c r="F79" s="20"/>
      <c r="H79" s="20"/>
      <c r="K79" s="63"/>
    </row>
    <row r="80" spans="6:11" s="19" customFormat="1" ht="12.75">
      <c r="F80" s="20"/>
      <c r="H80" s="20"/>
      <c r="K80" s="63"/>
    </row>
    <row r="81" spans="6:11" s="19" customFormat="1" ht="12.75">
      <c r="F81" s="20"/>
      <c r="H81" s="20"/>
      <c r="K81" s="63"/>
    </row>
    <row r="82" spans="6:11" s="19" customFormat="1" ht="12.75">
      <c r="F82" s="20"/>
      <c r="H82" s="20"/>
      <c r="K82" s="63"/>
    </row>
    <row r="83" spans="6:11" s="19" customFormat="1" ht="12.75">
      <c r="F83" s="20"/>
      <c r="H83" s="20"/>
      <c r="K83" s="63"/>
    </row>
    <row r="84" spans="6:11" s="19" customFormat="1" ht="12.75">
      <c r="F84" s="20"/>
      <c r="H84" s="20"/>
      <c r="K84" s="63"/>
    </row>
  </sheetData>
  <sheetProtection/>
  <mergeCells count="13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1:H11"/>
    <mergeCell ref="A14:H14"/>
    <mergeCell ref="A64:F64"/>
    <mergeCell ref="A10:H10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2015-05-27T10:13:09Z</cp:lastPrinted>
  <dcterms:created xsi:type="dcterms:W3CDTF">2010-04-02T14:46:04Z</dcterms:created>
  <dcterms:modified xsi:type="dcterms:W3CDTF">2015-06-01T05:40:22Z</dcterms:modified>
  <cp:category/>
  <cp:version/>
  <cp:contentType/>
  <cp:contentStatus/>
</cp:coreProperties>
</file>