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<sst xmlns="http://schemas.openxmlformats.org/spreadsheetml/2006/main" count="485" uniqueCount="312">
  <si>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</si>
  <si>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</si>
  <si>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</si>
  <si>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</si>
  <si>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</si>
  <si>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</si>
  <si>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</si>
  <si>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</si>
  <si>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</si>
  <si>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</si>
  <si>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</si>
  <si>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</si>
  <si>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</si>
  <si>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</si>
  <si>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</si>
  <si>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</si>
  <si>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</si>
  <si>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</si>
  <si>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</si>
  <si>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</si>
  <si>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</si>
  <si>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</si>
  <si>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</si>
  <si>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</si>
  <si>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</si>
  <si>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</si>
  <si>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</si>
  <si>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</si>
  <si>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</si>
  <si>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</si>
  <si>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</si>
  <si>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</si>
  <si>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</si>
  <si>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</si>
  <si>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</si>
  <si>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</si>
  <si>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</si>
  <si>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</si>
  <si>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</si>
  <si>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</si>
  <si>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</si>
  <si>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</si>
  <si>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</si>
  <si>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</si>
  <si>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</si>
  <si>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</si>
  <si>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</si>
  <si>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</si>
  <si>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</si>
  <si>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</si>
  <si>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</si>
  <si>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</si>
  <si>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</si>
  <si>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</si>
  <si>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</si>
  <si>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</si>
  <si>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</si>
  <si>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</si>
  <si>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</si>
  <si>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</si>
  <si>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</si>
  <si>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</si>
  <si>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</si>
  <si>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</si>
  <si>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</si>
  <si>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</si>
  <si>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</si>
  <si>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</si>
  <si>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</si>
  <si>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</si>
  <si>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</si>
  <si>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</si>
  <si>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</si>
  <si>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</si>
  <si>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</si>
  <si>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</si>
  <si>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</si>
  <si>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</si>
  <si>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</si>
  <si>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</si>
  <si>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</si>
  <si>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</si>
  <si>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</si>
  <si>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</si>
  <si>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</si>
  <si>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подключение системы отопления в местах общего пользования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</si>
  <si>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</si>
  <si>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</si>
  <si>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</si>
  <si>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</si>
  <si>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</si>
  <si>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</si>
  <si>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</si>
  <si>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</si>
  <si>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</si>
  <si>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</si>
  <si>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</si>
  <si>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Работы заявочного характера</t>
  </si>
  <si>
    <t>ремонт кровли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</si>
  <si>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</si>
  <si>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</si>
  <si>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</si>
  <si>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</si>
  <si>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</si>
  <si>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</si>
  <si>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(многоквартирный дом с газовыми плитами и повышающими насосами)</t>
  </si>
  <si>
    <t>Уборка мусоропроводов</t>
  </si>
  <si>
    <t>Ремонт мусорокамер (согласно СанПиН 2.1.2.2645 - 10 утвержденного Постановлением Главного госуд.сан.врача от 10.06.2010 г. № 64)</t>
  </si>
  <si>
    <t>Санобработка мусорокамер (согласно СанПиН 2.1.2.2645 - 10 утвержденного Постановлением Главного госуд.сан.врача от 10.06.2010 г. № 64)</t>
  </si>
  <si>
    <t>Уборка лестничных клеток*</t>
  </si>
  <si>
    <t>Обслуживание лифтов*</t>
  </si>
  <si>
    <t>ежедневно с 06.00 - 23.00час.</t>
  </si>
  <si>
    <t>Обслуживание вводных и внутренних газопроводов жилого фонда</t>
  </si>
  <si>
    <t>Погашение задолженности прошлых периодов</t>
  </si>
  <si>
    <t>(стоимость услуг увеличена на 7% в соответствии с уровнем инфляции 2012г.)</t>
  </si>
  <si>
    <t>Поверка общедомовых приборов учета теплоэнергии</t>
  </si>
  <si>
    <t>2-3 раза</t>
  </si>
  <si>
    <t>профилактический осмотр мусоропроводов</t>
  </si>
  <si>
    <t>2 раза в месяц</t>
  </si>
  <si>
    <t>удаление мусора из мусороприемных камер</t>
  </si>
  <si>
    <t>ежедневно</t>
  </si>
  <si>
    <t>уборка мусороприемных камер</t>
  </si>
  <si>
    <t>уборка загрузочных клапанов мусоропроводов</t>
  </si>
  <si>
    <t>1 раз в неделю</t>
  </si>
  <si>
    <t>устранение засоров</t>
  </si>
  <si>
    <t>6 раз в год (апрель- сентябрь)</t>
  </si>
  <si>
    <t>подметание полов во всех помещениях общего пользования</t>
  </si>
  <si>
    <t>влажная уборка помещений</t>
  </si>
  <si>
    <t>протирка стен, дверей входных, оконных решеток, шкафов для электросчетчиков, почтовых ящиков</t>
  </si>
  <si>
    <t>влажная протирка подоконников, отопительных приборов</t>
  </si>
  <si>
    <t>уборка площадки перед входом в подъезд</t>
  </si>
  <si>
    <t>Поверка  общедомовых приборов учета горячего водоснабжения</t>
  </si>
  <si>
    <t>замена  КИП манометры 8 шт.,термометры 8 шт.</t>
  </si>
  <si>
    <t>обслуживание насосов холодного водоснабжения</t>
  </si>
  <si>
    <t>ремонт панельных швов</t>
  </si>
  <si>
    <t>смена запорной арматуры на отоплении</t>
  </si>
  <si>
    <t>по состоянию на 1.05.2012г.</t>
  </si>
  <si>
    <t>2013 -2014 гг.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</si>
  <si>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</si>
  <si>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д.55 (Sобщ.=6070,2м2, Sзем.уч.=3256,35 м2)</t>
  </si>
  <si>
    <t>Ремонт мусорокамер (согласно СанПиН 2.1.2.2645-10 утвержденного Постановлением Главного госуд.сан.врача от 10.06.2010г. №64)</t>
  </si>
  <si>
    <t>ремонт полов в мусорокамере</t>
  </si>
  <si>
    <t>ремонт стен в мусорокамере</t>
  </si>
  <si>
    <t>восстановление резиновых уплотнителей на крышках камер</t>
  </si>
  <si>
    <t>восстановление водоснабжения в мксорокамерах</t>
  </si>
  <si>
    <t>замена контейнеров 3 шт.</t>
  </si>
  <si>
    <t>восстановление шибера на мусоропроводах 3 шт.</t>
  </si>
  <si>
    <t>Санобработка мусорокамер (согласно СанПиН 2.1.2.2645-10 утвержденного Постановлением Главного госуд.сан.врача от 10.06.2010г. №64)</t>
  </si>
  <si>
    <t>1 раз в 4 месяца</t>
  </si>
  <si>
    <t>ревизия задвижек отопления ( д.80мм-11шт.)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</si>
  <si>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</si>
  <si>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</si>
  <si>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</si>
  <si>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</si>
  <si>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</si>
  <si>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</si>
  <si>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</si>
  <si>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</si>
  <si>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</si>
  <si>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</si>
  <si>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</si>
  <si>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</si>
  <si>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</si>
  <si>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</si>
  <si>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 80 мм-3шт.)</t>
  </si>
  <si>
    <t>проверка работы регулятора температуры на бойлере</t>
  </si>
  <si>
    <t>замена  КИП на ВВП манометры 5 шт., термометры 5 шт.</t>
  </si>
  <si>
    <t>замена  КИП манометры 1 шт.</t>
  </si>
  <si>
    <t>ревизия задвижек  ХВС (д.80мм-3шт.)</t>
  </si>
  <si>
    <t>замена трансформатора тока</t>
  </si>
  <si>
    <t>замена общедомых электросчетчиков</t>
  </si>
  <si>
    <t>замена трансформатора тока (1 узел учета/ 3ТТ)</t>
  </si>
  <si>
    <t>1 раз в 4 года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</si>
  <si>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</si>
  <si>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</si>
  <si>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</si>
  <si>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ремонт цоколя</t>
  </si>
  <si>
    <t>ремонт отмостки</t>
  </si>
  <si>
    <t>смена запорной арматуры на водоснабжении</t>
  </si>
  <si>
    <t>установка воздухоотводчиков</t>
  </si>
  <si>
    <t>смена задвижек на отоплении</t>
  </si>
  <si>
    <t>электроосвещение (освещение подвала,установка датчиков движения)</t>
  </si>
  <si>
    <t>ВСЕГО :</t>
  </si>
  <si>
    <t>Дополнительные работы  по текущему ремонту, в т.ч.:</t>
  </si>
  <si>
    <t>Ремонт мягкой кровли 154 м2</t>
  </si>
  <si>
    <t>Демонтаж приямков ( 3 шт)</t>
  </si>
  <si>
    <t>Смена задвижек на ХВС  (общий ввод) диам.100 мм - 1 шт.</t>
  </si>
  <si>
    <t>укрепление трубопроводов канализации (кирпич)</t>
  </si>
  <si>
    <t>Смена регистра отопления на лестничной клетке</t>
  </si>
  <si>
    <t>Ремонт покрытия козырьков подъездов (18 м2)</t>
  </si>
  <si>
    <t>ремонт освещения подходов к машинному отделению лифта</t>
  </si>
  <si>
    <t>Метлев А.А.</t>
  </si>
  <si>
    <t>Военкомат</t>
  </si>
  <si>
    <t>119</t>
  </si>
  <si>
    <t>Ревизия ВРУ (кв. 37, 96, 106)</t>
  </si>
  <si>
    <t>131</t>
  </si>
  <si>
    <t>Лицевой счет многоквартирного дома по адресу: ул. Ленинского Комсомола, д. 55 на период с 1 мая 2013 по 30 апреля 2014 года</t>
  </si>
  <si>
    <t>133</t>
  </si>
  <si>
    <t>Ревизия эл.щитка  (кв.10)</t>
  </si>
  <si>
    <t>108</t>
  </si>
  <si>
    <t>Перевод ВВП на летнюю схему</t>
  </si>
  <si>
    <t>113</t>
  </si>
  <si>
    <t>146</t>
  </si>
  <si>
    <t xml:space="preserve">Освещение подвала для работы слесарей </t>
  </si>
  <si>
    <t>152</t>
  </si>
  <si>
    <t>Ремонт канализационной трубы в подвале, смена шарового крана ф25 на эл.узле</t>
  </si>
  <si>
    <t>148</t>
  </si>
  <si>
    <t>Смена шарового крана ф 15мм в 1-ой мусорокамере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</si>
  <si>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</si>
  <si>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</si>
  <si>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</si>
  <si>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</si>
  <si>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167</t>
  </si>
  <si>
    <t>Демонтаж шаровых кранов перед элеватором</t>
  </si>
  <si>
    <t>163</t>
  </si>
  <si>
    <t>166</t>
  </si>
  <si>
    <t>Подключение системы отопления после работ ТПК</t>
  </si>
  <si>
    <t>172</t>
  </si>
  <si>
    <t>170</t>
  </si>
  <si>
    <t>Смена манометра на эл.узле</t>
  </si>
  <si>
    <t>Смена задвижек на ВВП (ф80-4шт)</t>
  </si>
  <si>
    <t>181</t>
  </si>
  <si>
    <t>180</t>
  </si>
  <si>
    <t>Смена регулятора, прочистка фильтра на центр.узле</t>
  </si>
  <si>
    <t>186</t>
  </si>
  <si>
    <t>Поверка водосчетчика ХВС</t>
  </si>
  <si>
    <t>Смена задвижек на центр.тепловом узле (ф80-1шт), крана на ГВС</t>
  </si>
  <si>
    <t>184</t>
  </si>
  <si>
    <t>190</t>
  </si>
  <si>
    <t>Устранение свища на плоской батарее (кв.39)</t>
  </si>
  <si>
    <t>196</t>
  </si>
  <si>
    <t>193</t>
  </si>
  <si>
    <t>Перевод ВВП на зимнюю схему</t>
  </si>
  <si>
    <t>Смена регистра отопления на лестничной клетке (при входе в 1 под-д)</t>
  </si>
  <si>
    <t>226</t>
  </si>
  <si>
    <t>4483</t>
  </si>
  <si>
    <t>197</t>
  </si>
  <si>
    <t>Смена регулятора РТДО 25 на ВВП с удалением возд.пробок</t>
  </si>
  <si>
    <t>217</t>
  </si>
  <si>
    <t>Смена регулятора РТДО 25 (материал)</t>
  </si>
  <si>
    <t>Устранение течи плоской батареи (кв.45)</t>
  </si>
  <si>
    <t>219</t>
  </si>
  <si>
    <t>Восстановление плитки на полу в мусорокамере подъезда №2 - 0,5 м2</t>
  </si>
  <si>
    <t>228</t>
  </si>
  <si>
    <t>Ревизия эл.щитка (кв.45)</t>
  </si>
  <si>
    <t>3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</si>
  <si>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</si>
  <si>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</si>
  <si>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</si>
  <si>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</si>
  <si>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</si>
  <si>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</si>
  <si>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</si>
  <si>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</si>
  <si>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</si>
  <si>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Ростелеком+Вымпелком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</si>
  <si>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</si>
  <si>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</si>
  <si>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</si>
  <si>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</si>
  <si>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</si>
  <si>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</si>
  <si>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23309,57 (по тарифу)</t>
  </si>
  <si>
    <t>Оценка соответствия лифтов (1,2,3 под-ды)</t>
  </si>
  <si>
    <t>ГАЦ/11-1326-28</t>
  </si>
  <si>
    <t>229</t>
  </si>
  <si>
    <t>30.09.2013 (акт от 11.11.13)</t>
  </si>
  <si>
    <t>Устранение течи батареи, установка кранов (кв.48)</t>
  </si>
  <si>
    <t>30.09.2013 (акт от 9.10.13)</t>
  </si>
  <si>
    <t>Ремонт секций ВВП</t>
  </si>
  <si>
    <t>30.09.2013 (акт от 18.12.13)</t>
  </si>
  <si>
    <t>30.09.2013 (акт от 5.12.13)</t>
  </si>
  <si>
    <t>30.09.2013 (акт от 15.12.13)</t>
  </si>
  <si>
    <t>Устранение свища на батарее (кв.8)</t>
  </si>
  <si>
    <t>30.09.2013 (акт от 12.12.13)</t>
  </si>
  <si>
    <t>Устранение течи батареи, установка кранов (кв.100)</t>
  </si>
  <si>
    <t>265</t>
  </si>
  <si>
    <t>Установка заглушки на ХВС (кв.34)</t>
  </si>
  <si>
    <t>Устранение течи задвижки ф80мм</t>
  </si>
  <si>
    <t>Устранение течи плоской батареи (кв.3)</t>
  </si>
  <si>
    <t>7</t>
  </si>
  <si>
    <t>Ревизия эл.щитка, замена деталей (кв.76)</t>
  </si>
  <si>
    <t>Устранение течи батареи, врезка кранов (кв.60)</t>
  </si>
  <si>
    <t>8</t>
  </si>
  <si>
    <t>Устранение свища на батарее с удалением возд.пробок (кв.60)</t>
  </si>
  <si>
    <t>А/о 122</t>
  </si>
  <si>
    <t>Линолеум для пола лифта (1 под)</t>
  </si>
  <si>
    <t>Ремонт подъездного освещения (3 под-д)</t>
  </si>
  <si>
    <t>Ревизия эл.щитка (кв.16)</t>
  </si>
  <si>
    <t>22</t>
  </si>
  <si>
    <t>24</t>
  </si>
  <si>
    <t>Ревизия вводной распределительной коробки (кв.5)</t>
  </si>
  <si>
    <t>восстановление водоснабжения во 2,3 мусорокамерах</t>
  </si>
  <si>
    <t>Замена лампочки в подъезде (кв.85,87)</t>
  </si>
  <si>
    <t>29</t>
  </si>
  <si>
    <t>Ремонт выключателя в подъезде (кв.76)</t>
  </si>
  <si>
    <t>30</t>
  </si>
  <si>
    <t>Удаление воздушных пробок в системе ГВС после работ ТПК</t>
  </si>
  <si>
    <t>Генеральный директор</t>
  </si>
  <si>
    <t>А.В. Митрофанов</t>
  </si>
  <si>
    <t>Экономист 2-ой категории по учету лицевых счетов МКД</t>
  </si>
  <si>
    <t>34</t>
  </si>
  <si>
    <t>Услуги типографии по печати доп.соглашений</t>
  </si>
  <si>
    <t>151</t>
  </si>
  <si>
    <t>42</t>
  </si>
  <si>
    <t>Устранение свища на плоской батареии( замена батарии,установка 2-х шаровых кранов ф 20 мм) ( кв.9)</t>
  </si>
  <si>
    <t>Линолиум ( для лифта)</t>
  </si>
  <si>
    <t>А/о № 71</t>
  </si>
  <si>
    <t>Сопло (мат.отчет за март )</t>
  </si>
  <si>
    <t>371</t>
  </si>
  <si>
    <t>Н.Ф.Каюткина</t>
  </si>
  <si>
    <t>Замена циркуляционного насоса (со ст-тью насоса)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</si>
</sst>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9"/>
      <name val="Arial Black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7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left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textRotation="90" wrapText="1"/>
    </xf>
    <xf numFmtId="0" fontId="18" fillId="0" borderId="50" xfId="0" applyFont="1" applyFill="1" applyBorder="1" applyAlignment="1">
      <alignment horizontal="center" vertical="center" wrapText="1"/>
    </xf>
    <xf numFmtId="0" fontId="18" fillId="24" borderId="51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4" fontId="28" fillId="24" borderId="12" xfId="0" applyNumberFormat="1" applyFont="1" applyFill="1" applyBorder="1" applyAlignment="1">
      <alignment horizontal="left" vertical="center" wrapText="1"/>
    </xf>
    <xf numFmtId="4" fontId="28" fillId="24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2" fontId="28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2" fontId="18" fillId="24" borderId="48" xfId="0" applyNumberFormat="1" applyFont="1" applyFill="1" applyBorder="1" applyAlignment="1">
      <alignment horizontal="center" vertical="center" wrapText="1"/>
    </xf>
    <xf numFmtId="2" fontId="18" fillId="0" borderId="36" xfId="0" applyNumberFormat="1" applyFont="1" applyFill="1" applyBorder="1" applyAlignment="1">
      <alignment horizontal="center" vertical="center" wrapText="1"/>
    </xf>
    <xf numFmtId="2" fontId="20" fillId="24" borderId="36" xfId="0" applyNumberFormat="1" applyFont="1" applyFill="1" applyBorder="1" applyAlignment="1">
      <alignment horizontal="center"/>
    </xf>
    <xf numFmtId="2" fontId="20" fillId="24" borderId="52" xfId="0" applyNumberFormat="1" applyFont="1" applyFill="1" applyBorder="1" applyAlignment="1">
      <alignment horizontal="center"/>
    </xf>
    <xf numFmtId="0" fontId="18" fillId="25" borderId="11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center" vertical="center"/>
    </xf>
    <xf numFmtId="2" fontId="18" fillId="0" borderId="53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 vertical="center" wrapText="1"/>
    </xf>
    <xf numFmtId="2" fontId="18" fillId="0" borderId="40" xfId="0" applyNumberFormat="1" applyFont="1" applyFill="1" applyBorder="1" applyAlignment="1">
      <alignment horizontal="center" vertical="center" wrapText="1"/>
    </xf>
    <xf numFmtId="2" fontId="18" fillId="24" borderId="54" xfId="0" applyNumberFormat="1" applyFont="1" applyFill="1" applyBorder="1" applyAlignment="1">
      <alignment horizontal="center"/>
    </xf>
    <xf numFmtId="0" fontId="18" fillId="0" borderId="45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center" vertical="center" wrapText="1"/>
    </xf>
    <xf numFmtId="2" fontId="18" fillId="0" borderId="46" xfId="0" applyNumberFormat="1" applyFont="1" applyFill="1" applyBorder="1" applyAlignment="1">
      <alignment horizontal="center" vertical="center" wrapText="1"/>
    </xf>
    <xf numFmtId="2" fontId="20" fillId="24" borderId="55" xfId="0" applyNumberFormat="1" applyFont="1" applyFill="1" applyBorder="1" applyAlignment="1">
      <alignment horizontal="center"/>
    </xf>
    <xf numFmtId="2" fontId="20" fillId="24" borderId="54" xfId="0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24" borderId="5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0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0" fillId="24" borderId="5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/>
    </xf>
    <xf numFmtId="2" fontId="20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2" fontId="39" fillId="25" borderId="26" xfId="0" applyNumberFormat="1" applyFont="1" applyFill="1" applyBorder="1" applyAlignment="1">
      <alignment horizontal="center" vertical="center" wrapText="1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0" fillId="26" borderId="26" xfId="0" applyNumberForma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4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2" fontId="18" fillId="24" borderId="15" xfId="0" applyNumberFormat="1" applyFont="1" applyFill="1" applyBorder="1" applyAlignment="1">
      <alignment horizontal="center" vertical="center" wrapText="1"/>
    </xf>
    <xf numFmtId="0" fontId="0" fillId="25" borderId="36" xfId="0" applyFont="1" applyFill="1" applyBorder="1" applyAlignment="1">
      <alignment horizontal="center" vertical="center" wrapText="1"/>
    </xf>
    <xf numFmtId="0" fontId="0" fillId="27" borderId="23" xfId="0" applyFont="1" applyFill="1" applyBorder="1" applyAlignment="1">
      <alignment horizontal="left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9" borderId="12" xfId="0" applyFont="1" applyFill="1" applyBorder="1" applyAlignment="1">
      <alignment horizontal="left" vertical="center" wrapText="1"/>
    </xf>
    <xf numFmtId="14" fontId="18" fillId="24" borderId="10" xfId="0" applyNumberFormat="1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18" fillId="30" borderId="12" xfId="0" applyFont="1" applyFill="1" applyBorder="1" applyAlignment="1">
      <alignment horizontal="left" vertical="center" wrapText="1"/>
    </xf>
    <xf numFmtId="0" fontId="18" fillId="30" borderId="20" xfId="0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 wrapText="1"/>
    </xf>
    <xf numFmtId="2" fontId="18" fillId="30" borderId="21" xfId="0" applyNumberFormat="1" applyFont="1" applyFill="1" applyBorder="1" applyAlignment="1">
      <alignment horizontal="center" vertical="center" wrapText="1"/>
    </xf>
    <xf numFmtId="49" fontId="0" fillId="30" borderId="28" xfId="0" applyNumberFormat="1" applyFont="1" applyFill="1" applyBorder="1" applyAlignment="1">
      <alignment horizontal="center" vertical="center" wrapText="1"/>
    </xf>
    <xf numFmtId="14" fontId="0" fillId="30" borderId="36" xfId="0" applyNumberFormat="1" applyFont="1" applyFill="1" applyBorder="1" applyAlignment="1">
      <alignment horizontal="center" vertical="center" wrapText="1"/>
    </xf>
    <xf numFmtId="2" fontId="18" fillId="30" borderId="25" xfId="0" applyNumberFormat="1" applyFont="1" applyFill="1" applyBorder="1" applyAlignment="1">
      <alignment horizontal="center" vertical="center" wrapText="1"/>
    </xf>
    <xf numFmtId="0" fontId="38" fillId="30" borderId="18" xfId="0" applyFont="1" applyFill="1" applyBorder="1" applyAlignment="1">
      <alignment horizontal="center" vertical="center" wrapText="1"/>
    </xf>
    <xf numFmtId="2" fontId="18" fillId="30" borderId="13" xfId="0" applyNumberFormat="1" applyFont="1" applyFill="1" applyBorder="1" applyAlignment="1">
      <alignment horizontal="center" vertical="center" wrapText="1"/>
    </xf>
    <xf numFmtId="0" fontId="18" fillId="30" borderId="0" xfId="0" applyFont="1" applyFill="1" applyAlignment="1">
      <alignment horizontal="center" vertical="center" wrapText="1"/>
    </xf>
    <xf numFmtId="0" fontId="0" fillId="30" borderId="23" xfId="0" applyFont="1" applyFill="1" applyBorder="1" applyAlignment="1">
      <alignment horizontal="left" vertical="center" wrapText="1"/>
    </xf>
    <xf numFmtId="0" fontId="0" fillId="30" borderId="20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0" fontId="0" fillId="30" borderId="21" xfId="0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 horizontal="center" vertical="center" wrapText="1"/>
    </xf>
    <xf numFmtId="2" fontId="0" fillId="30" borderId="18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58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0" borderId="5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22" fillId="24" borderId="61" xfId="0" applyFont="1" applyFill="1" applyBorder="1" applyAlignment="1">
      <alignment horizontal="center" vertical="center" wrapText="1"/>
    </xf>
    <xf numFmtId="0" fontId="22" fillId="24" borderId="62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64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center" wrapText="1"/>
    </xf>
    <xf numFmtId="0" fontId="32" fillId="24" borderId="63" xfId="0" applyFont="1" applyFill="1" applyBorder="1" applyAlignment="1">
      <alignment horizontal="center" vertical="center" wrapText="1"/>
    </xf>
    <xf numFmtId="0" fontId="32" fillId="24" borderId="66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3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/>
    </xf>
    <xf numFmtId="0" fontId="19" fillId="25" borderId="63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0" fontId="35" fillId="24" borderId="67" xfId="0" applyFont="1" applyFill="1" applyBorder="1" applyAlignment="1">
      <alignment horizontal="left"/>
    </xf>
    <xf numFmtId="0" fontId="35" fillId="24" borderId="67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2"/>
    </sheetNames>
    <sheetDataSet>
      <sheetData sheetId="0">
        <row r="90">
          <cell r="GE90">
            <v>-103057.18248051949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5"/>
  <sheetViews>
    <sheetView zoomScale="75" zoomScaleNormal="75" zoomScalePageLayoutView="0" workbookViewId="0" topLeftCell="A18">
      <selection activeCell="D135" sqref="D135"/>
    </sheetView>
  </sheetViews>
  <sheetFormatPr defaultColWidth="9.00390625" defaultRowHeight="12.75"/>
  <cols>
    <col min="1" max="1" width="72.75390625" style="93" customWidth="1"/>
    <col min="2" max="2" width="19.125" style="93" customWidth="1"/>
    <col min="3" max="3" width="13.875" style="93" hidden="1" customWidth="1"/>
    <col min="4" max="4" width="14.875" style="93" customWidth="1"/>
    <col min="5" max="5" width="13.875" style="93" hidden="1" customWidth="1"/>
    <col min="6" max="6" width="20.875" style="3" hidden="1" customWidth="1"/>
    <col min="7" max="7" width="13.875" style="93" customWidth="1"/>
    <col min="8" max="8" width="20.875" style="3" customWidth="1"/>
    <col min="9" max="9" width="15.375" style="93" customWidth="1"/>
    <col min="10" max="10" width="15.375" style="93" hidden="1" customWidth="1"/>
    <col min="11" max="11" width="15.375" style="107" hidden="1" customWidth="1"/>
    <col min="12" max="14" width="15.375" style="93" customWidth="1"/>
    <col min="15" max="16384" width="9.125" style="93" customWidth="1"/>
  </cols>
  <sheetData>
    <row r="1" spans="1:8" ht="16.5" customHeight="1">
      <c r="A1" s="249" t="s">
        <v>30</v>
      </c>
      <c r="B1" s="250"/>
      <c r="C1" s="250"/>
      <c r="D1" s="250"/>
      <c r="E1" s="250"/>
      <c r="F1" s="250"/>
      <c r="G1" s="250"/>
      <c r="H1" s="250"/>
    </row>
    <row r="2" spans="2:8" ht="12.75" customHeight="1">
      <c r="B2" s="251" t="s">
        <v>31</v>
      </c>
      <c r="C2" s="251"/>
      <c r="D2" s="251"/>
      <c r="E2" s="251"/>
      <c r="F2" s="251"/>
      <c r="G2" s="250"/>
      <c r="H2" s="250"/>
    </row>
    <row r="3" spans="1:8" ht="21" customHeight="1">
      <c r="A3" s="104" t="s">
        <v>137</v>
      </c>
      <c r="B3" s="251" t="s">
        <v>32</v>
      </c>
      <c r="C3" s="251"/>
      <c r="D3" s="251"/>
      <c r="E3" s="251"/>
      <c r="F3" s="251"/>
      <c r="G3" s="250"/>
      <c r="H3" s="250"/>
    </row>
    <row r="4" spans="2:8" ht="14.25" customHeight="1">
      <c r="B4" s="251" t="s">
        <v>33</v>
      </c>
      <c r="C4" s="251"/>
      <c r="D4" s="251"/>
      <c r="E4" s="251"/>
      <c r="F4" s="251"/>
      <c r="G4" s="250"/>
      <c r="H4" s="250"/>
    </row>
    <row r="5" spans="1:11" ht="22.5" customHeight="1">
      <c r="A5" s="252"/>
      <c r="B5" s="253"/>
      <c r="C5" s="253"/>
      <c r="D5" s="253"/>
      <c r="E5" s="253"/>
      <c r="F5" s="253"/>
      <c r="G5" s="253"/>
      <c r="H5" s="253"/>
      <c r="K5" s="93"/>
    </row>
    <row r="6" spans="1:11" ht="18.75" customHeight="1">
      <c r="A6" s="254" t="s">
        <v>114</v>
      </c>
      <c r="B6" s="255"/>
      <c r="C6" s="255"/>
      <c r="D6" s="255"/>
      <c r="E6" s="255"/>
      <c r="F6" s="255"/>
      <c r="G6" s="255"/>
      <c r="H6" s="255"/>
      <c r="K6" s="93"/>
    </row>
    <row r="7" spans="1:11" s="108" customFormat="1" ht="21.75" customHeight="1">
      <c r="A7" s="239" t="s">
        <v>138</v>
      </c>
      <c r="B7" s="239"/>
      <c r="C7" s="239"/>
      <c r="D7" s="239"/>
      <c r="E7" s="239"/>
      <c r="F7" s="239"/>
      <c r="G7" s="239"/>
      <c r="H7" s="239"/>
      <c r="K7" s="109"/>
    </row>
    <row r="8" spans="1:8" s="110" customFormat="1" ht="18.75" customHeight="1">
      <c r="A8" s="239" t="s">
        <v>139</v>
      </c>
      <c r="B8" s="239"/>
      <c r="C8" s="239"/>
      <c r="D8" s="239"/>
      <c r="E8" s="240"/>
      <c r="F8" s="240"/>
      <c r="G8" s="240"/>
      <c r="H8" s="240"/>
    </row>
    <row r="9" spans="1:8" s="111" customFormat="1" ht="17.25" customHeight="1">
      <c r="A9" s="241" t="s">
        <v>105</v>
      </c>
      <c r="B9" s="241"/>
      <c r="C9" s="241"/>
      <c r="D9" s="241"/>
      <c r="E9" s="242"/>
      <c r="F9" s="242"/>
      <c r="G9" s="242"/>
      <c r="H9" s="242"/>
    </row>
    <row r="10" spans="1:8" s="110" customFormat="1" ht="20.25" customHeight="1" thickBot="1">
      <c r="A10" s="243" t="s">
        <v>34</v>
      </c>
      <c r="B10" s="243"/>
      <c r="C10" s="243"/>
      <c r="D10" s="243"/>
      <c r="E10" s="244"/>
      <c r="F10" s="244"/>
      <c r="G10" s="244"/>
      <c r="H10" s="244"/>
    </row>
    <row r="11" spans="1:11" s="12" customFormat="1" ht="133.5" customHeight="1">
      <c r="A11" s="112" t="s">
        <v>0</v>
      </c>
      <c r="B11" s="113" t="s">
        <v>35</v>
      </c>
      <c r="C11" s="114" t="s">
        <v>36</v>
      </c>
      <c r="D11" s="114" t="s">
        <v>5</v>
      </c>
      <c r="E11" s="114" t="s">
        <v>36</v>
      </c>
      <c r="F11" s="115" t="s">
        <v>37</v>
      </c>
      <c r="G11" s="114" t="s">
        <v>36</v>
      </c>
      <c r="H11" s="115" t="s">
        <v>37</v>
      </c>
      <c r="K11" s="116"/>
    </row>
    <row r="12" spans="1:11" s="120" customFormat="1" ht="12.75">
      <c r="A12" s="117">
        <v>1</v>
      </c>
      <c r="B12" s="118">
        <v>2</v>
      </c>
      <c r="C12" s="118">
        <v>3</v>
      </c>
      <c r="D12" s="118"/>
      <c r="E12" s="118">
        <v>3</v>
      </c>
      <c r="F12" s="10">
        <v>4</v>
      </c>
      <c r="G12" s="118">
        <v>3</v>
      </c>
      <c r="H12" s="119">
        <v>4</v>
      </c>
      <c r="K12" s="121"/>
    </row>
    <row r="13" spans="1:11" s="120" customFormat="1" ht="41.25" customHeight="1">
      <c r="A13" s="245" t="s">
        <v>1</v>
      </c>
      <c r="B13" s="246"/>
      <c r="C13" s="246"/>
      <c r="D13" s="246"/>
      <c r="E13" s="246"/>
      <c r="F13" s="246"/>
      <c r="G13" s="247"/>
      <c r="H13" s="248"/>
      <c r="K13" s="121"/>
    </row>
    <row r="14" spans="1:12" s="12" customFormat="1" ht="18.75" customHeight="1">
      <c r="A14" s="60" t="s">
        <v>38</v>
      </c>
      <c r="B14" s="29"/>
      <c r="C14" s="122">
        <f>F14*12</f>
        <v>0</v>
      </c>
      <c r="D14" s="94">
        <f>G14*I14</f>
        <v>174821.76</v>
      </c>
      <c r="E14" s="94">
        <f>H14*12</f>
        <v>28.8</v>
      </c>
      <c r="F14" s="94"/>
      <c r="G14" s="94">
        <f>H14*12</f>
        <v>28.8</v>
      </c>
      <c r="H14" s="94">
        <v>2.4</v>
      </c>
      <c r="I14" s="12">
        <v>6070.2</v>
      </c>
      <c r="J14" s="12">
        <v>1.07</v>
      </c>
      <c r="K14" s="116">
        <v>2.24</v>
      </c>
      <c r="L14" s="12">
        <v>6458</v>
      </c>
    </row>
    <row r="15" spans="1:11" s="127" customFormat="1" ht="29.25" customHeight="1">
      <c r="A15" s="123" t="s">
        <v>39</v>
      </c>
      <c r="B15" s="124" t="s">
        <v>40</v>
      </c>
      <c r="C15" s="125"/>
      <c r="D15" s="126"/>
      <c r="E15" s="126"/>
      <c r="F15" s="126"/>
      <c r="G15" s="126"/>
      <c r="H15" s="126"/>
      <c r="K15" s="128"/>
    </row>
    <row r="16" spans="1:11" s="127" customFormat="1" ht="12.75">
      <c r="A16" s="123" t="s">
        <v>41</v>
      </c>
      <c r="B16" s="124" t="s">
        <v>40</v>
      </c>
      <c r="C16" s="125"/>
      <c r="D16" s="126"/>
      <c r="E16" s="126"/>
      <c r="F16" s="126"/>
      <c r="G16" s="126"/>
      <c r="H16" s="126"/>
      <c r="K16" s="128"/>
    </row>
    <row r="17" spans="1:11" s="127" customFormat="1" ht="12.75">
      <c r="A17" s="123" t="s">
        <v>42</v>
      </c>
      <c r="B17" s="124" t="s">
        <v>43</v>
      </c>
      <c r="C17" s="125"/>
      <c r="D17" s="126"/>
      <c r="E17" s="126"/>
      <c r="F17" s="126"/>
      <c r="G17" s="126"/>
      <c r="H17" s="126"/>
      <c r="K17" s="128"/>
    </row>
    <row r="18" spans="1:11" s="127" customFormat="1" ht="12.75">
      <c r="A18" s="123" t="s">
        <v>44</v>
      </c>
      <c r="B18" s="124" t="s">
        <v>40</v>
      </c>
      <c r="C18" s="125"/>
      <c r="D18" s="126"/>
      <c r="E18" s="126"/>
      <c r="F18" s="126"/>
      <c r="G18" s="126"/>
      <c r="H18" s="126"/>
      <c r="K18" s="128"/>
    </row>
    <row r="19" spans="1:11" s="12" customFormat="1" ht="30">
      <c r="A19" s="60" t="s">
        <v>45</v>
      </c>
      <c r="B19" s="29"/>
      <c r="C19" s="122">
        <f>F19*12</f>
        <v>0</v>
      </c>
      <c r="D19" s="94">
        <f>G19*I19</f>
        <v>120918.38</v>
      </c>
      <c r="E19" s="94">
        <f>H19*12</f>
        <v>19.92</v>
      </c>
      <c r="F19" s="94"/>
      <c r="G19" s="94">
        <f>H19*12</f>
        <v>19.92</v>
      </c>
      <c r="H19" s="94">
        <v>1.66</v>
      </c>
      <c r="I19" s="12">
        <v>6070.2</v>
      </c>
      <c r="J19" s="12">
        <v>1.07</v>
      </c>
      <c r="K19" s="116">
        <v>1.55</v>
      </c>
    </row>
    <row r="20" spans="1:11" s="12" customFormat="1" ht="15">
      <c r="A20" s="123" t="s">
        <v>46</v>
      </c>
      <c r="B20" s="124" t="s">
        <v>47</v>
      </c>
      <c r="C20" s="122"/>
      <c r="D20" s="94"/>
      <c r="E20" s="94"/>
      <c r="F20" s="94"/>
      <c r="G20" s="94"/>
      <c r="H20" s="94"/>
      <c r="K20" s="116"/>
    </row>
    <row r="21" spans="1:11" s="12" customFormat="1" ht="15">
      <c r="A21" s="123" t="s">
        <v>48</v>
      </c>
      <c r="B21" s="124" t="s">
        <v>47</v>
      </c>
      <c r="C21" s="122"/>
      <c r="D21" s="94"/>
      <c r="E21" s="94"/>
      <c r="F21" s="94"/>
      <c r="G21" s="94"/>
      <c r="H21" s="94"/>
      <c r="K21" s="116"/>
    </row>
    <row r="22" spans="1:11" s="12" customFormat="1" ht="15">
      <c r="A22" s="123" t="s">
        <v>49</v>
      </c>
      <c r="B22" s="124" t="s">
        <v>116</v>
      </c>
      <c r="C22" s="122"/>
      <c r="D22" s="94"/>
      <c r="E22" s="94"/>
      <c r="F22" s="94"/>
      <c r="G22" s="94"/>
      <c r="H22" s="94"/>
      <c r="K22" s="116"/>
    </row>
    <row r="23" spans="1:11" s="12" customFormat="1" ht="15">
      <c r="A23" s="123" t="s">
        <v>50</v>
      </c>
      <c r="B23" s="124" t="s">
        <v>47</v>
      </c>
      <c r="C23" s="122"/>
      <c r="D23" s="94"/>
      <c r="E23" s="94"/>
      <c r="F23" s="94"/>
      <c r="G23" s="94"/>
      <c r="H23" s="94"/>
      <c r="K23" s="116"/>
    </row>
    <row r="24" spans="1:11" s="12" customFormat="1" ht="25.5">
      <c r="A24" s="123" t="s">
        <v>51</v>
      </c>
      <c r="B24" s="124" t="s">
        <v>52</v>
      </c>
      <c r="C24" s="122"/>
      <c r="D24" s="94"/>
      <c r="E24" s="94"/>
      <c r="F24" s="94"/>
      <c r="G24" s="94"/>
      <c r="H24" s="94"/>
      <c r="K24" s="116"/>
    </row>
    <row r="25" spans="1:11" s="12" customFormat="1" ht="15">
      <c r="A25" s="123" t="s">
        <v>53</v>
      </c>
      <c r="B25" s="124" t="s">
        <v>47</v>
      </c>
      <c r="C25" s="122"/>
      <c r="D25" s="94"/>
      <c r="E25" s="94"/>
      <c r="F25" s="94"/>
      <c r="G25" s="94"/>
      <c r="H25" s="94"/>
      <c r="K25" s="116"/>
    </row>
    <row r="26" spans="1:11" s="12" customFormat="1" ht="15">
      <c r="A26" s="123" t="s">
        <v>54</v>
      </c>
      <c r="B26" s="124" t="s">
        <v>47</v>
      </c>
      <c r="C26" s="122"/>
      <c r="D26" s="94"/>
      <c r="E26" s="94"/>
      <c r="F26" s="94"/>
      <c r="G26" s="94"/>
      <c r="H26" s="94"/>
      <c r="K26" s="116"/>
    </row>
    <row r="27" spans="1:11" s="12" customFormat="1" ht="25.5">
      <c r="A27" s="123" t="s">
        <v>55</v>
      </c>
      <c r="B27" s="124" t="s">
        <v>56</v>
      </c>
      <c r="C27" s="122"/>
      <c r="D27" s="94"/>
      <c r="E27" s="94"/>
      <c r="F27" s="94"/>
      <c r="G27" s="94"/>
      <c r="H27" s="94"/>
      <c r="K27" s="116"/>
    </row>
    <row r="28" spans="1:12" s="129" customFormat="1" ht="18" customHeight="1">
      <c r="A28" s="60" t="s">
        <v>57</v>
      </c>
      <c r="B28" s="29" t="s">
        <v>58</v>
      </c>
      <c r="C28" s="122">
        <f>F28*12</f>
        <v>0</v>
      </c>
      <c r="D28" s="94">
        <f>G28*I28</f>
        <v>46619.14</v>
      </c>
      <c r="E28" s="94">
        <f>H28*12</f>
        <v>7.68</v>
      </c>
      <c r="F28" s="94"/>
      <c r="G28" s="94">
        <f>H28*12</f>
        <v>7.68</v>
      </c>
      <c r="H28" s="94">
        <v>0.64</v>
      </c>
      <c r="I28" s="12">
        <v>6070.2</v>
      </c>
      <c r="J28" s="12">
        <v>1.07</v>
      </c>
      <c r="K28" s="116">
        <v>0.6</v>
      </c>
      <c r="L28" s="129">
        <v>6458</v>
      </c>
    </row>
    <row r="29" spans="1:12" s="12" customFormat="1" ht="18" customHeight="1">
      <c r="A29" s="60" t="s">
        <v>59</v>
      </c>
      <c r="B29" s="29" t="s">
        <v>60</v>
      </c>
      <c r="C29" s="122">
        <f>F29*12</f>
        <v>0</v>
      </c>
      <c r="D29" s="94">
        <f>G29*I29</f>
        <v>151512.19</v>
      </c>
      <c r="E29" s="94">
        <f>H29*12</f>
        <v>24.96</v>
      </c>
      <c r="F29" s="94"/>
      <c r="G29" s="94">
        <f>H29*12</f>
        <v>24.96</v>
      </c>
      <c r="H29" s="94">
        <v>2.08</v>
      </c>
      <c r="I29" s="12">
        <v>6070.2</v>
      </c>
      <c r="J29" s="12">
        <v>1.07</v>
      </c>
      <c r="K29" s="116">
        <v>1.94</v>
      </c>
      <c r="L29" s="12">
        <v>6458</v>
      </c>
    </row>
    <row r="30" spans="1:11" s="12" customFormat="1" ht="15">
      <c r="A30" s="60" t="s">
        <v>106</v>
      </c>
      <c r="B30" s="29"/>
      <c r="C30" s="122">
        <f>F30*12</f>
        <v>0</v>
      </c>
      <c r="D30" s="94">
        <f>G30*I30</f>
        <v>97608.82</v>
      </c>
      <c r="E30" s="94">
        <f>H30*12</f>
        <v>16.08</v>
      </c>
      <c r="F30" s="94"/>
      <c r="G30" s="94">
        <f>H30*12</f>
        <v>16.08</v>
      </c>
      <c r="H30" s="94">
        <v>1.34</v>
      </c>
      <c r="I30" s="12">
        <v>6070.2</v>
      </c>
      <c r="J30" s="12">
        <v>1.07</v>
      </c>
      <c r="K30" s="116">
        <v>1.25</v>
      </c>
    </row>
    <row r="31" spans="1:11" s="12" customFormat="1" ht="15" hidden="1">
      <c r="A31" s="130" t="s">
        <v>117</v>
      </c>
      <c r="B31" s="131" t="s">
        <v>118</v>
      </c>
      <c r="C31" s="122"/>
      <c r="D31" s="94"/>
      <c r="E31" s="94"/>
      <c r="F31" s="94"/>
      <c r="G31" s="94"/>
      <c r="H31" s="94">
        <v>0</v>
      </c>
      <c r="I31" s="12">
        <v>6070.2</v>
      </c>
      <c r="J31" s="12">
        <v>1.07</v>
      </c>
      <c r="K31" s="116">
        <v>0</v>
      </c>
    </row>
    <row r="32" spans="1:11" s="12" customFormat="1" ht="15" hidden="1">
      <c r="A32" s="130" t="s">
        <v>119</v>
      </c>
      <c r="B32" s="131" t="s">
        <v>120</v>
      </c>
      <c r="C32" s="122"/>
      <c r="D32" s="94"/>
      <c r="E32" s="94"/>
      <c r="F32" s="94"/>
      <c r="G32" s="94"/>
      <c r="H32" s="94">
        <v>0</v>
      </c>
      <c r="I32" s="12">
        <v>6070.2</v>
      </c>
      <c r="J32" s="12">
        <v>1.07</v>
      </c>
      <c r="K32" s="116">
        <v>0</v>
      </c>
    </row>
    <row r="33" spans="1:11" s="12" customFormat="1" ht="15" hidden="1">
      <c r="A33" s="130" t="s">
        <v>121</v>
      </c>
      <c r="B33" s="131" t="s">
        <v>120</v>
      </c>
      <c r="C33" s="122"/>
      <c r="D33" s="94"/>
      <c r="E33" s="94"/>
      <c r="F33" s="94"/>
      <c r="G33" s="94"/>
      <c r="H33" s="94">
        <v>0</v>
      </c>
      <c r="I33" s="12">
        <v>6070.2</v>
      </c>
      <c r="J33" s="12">
        <v>1.07</v>
      </c>
      <c r="K33" s="116">
        <v>0</v>
      </c>
    </row>
    <row r="34" spans="1:11" s="12" customFormat="1" ht="15" hidden="1">
      <c r="A34" s="130" t="s">
        <v>122</v>
      </c>
      <c r="B34" s="131" t="s">
        <v>123</v>
      </c>
      <c r="C34" s="122"/>
      <c r="D34" s="94"/>
      <c r="E34" s="94"/>
      <c r="F34" s="94"/>
      <c r="G34" s="94"/>
      <c r="H34" s="94">
        <v>0</v>
      </c>
      <c r="I34" s="12">
        <v>6070.2</v>
      </c>
      <c r="J34" s="12">
        <v>1.07</v>
      </c>
      <c r="K34" s="116">
        <v>0</v>
      </c>
    </row>
    <row r="35" spans="1:11" s="12" customFormat="1" ht="25.5" hidden="1">
      <c r="A35" s="130" t="s">
        <v>124</v>
      </c>
      <c r="B35" s="131" t="s">
        <v>52</v>
      </c>
      <c r="C35" s="122"/>
      <c r="D35" s="94"/>
      <c r="E35" s="94"/>
      <c r="F35" s="94"/>
      <c r="G35" s="94"/>
      <c r="H35" s="94">
        <v>0</v>
      </c>
      <c r="I35" s="12">
        <v>6070.2</v>
      </c>
      <c r="J35" s="12">
        <v>1.07</v>
      </c>
      <c r="K35" s="116">
        <v>0</v>
      </c>
    </row>
    <row r="36" spans="1:11" s="12" customFormat="1" ht="44.25" customHeight="1">
      <c r="A36" s="132" t="s">
        <v>140</v>
      </c>
      <c r="B36" s="133" t="s">
        <v>52</v>
      </c>
      <c r="C36" s="122"/>
      <c r="D36" s="94">
        <f>42353.16+16050</f>
        <v>58403.16</v>
      </c>
      <c r="E36" s="94"/>
      <c r="F36" s="94"/>
      <c r="G36" s="94">
        <f>D36/I36</f>
        <v>9.62</v>
      </c>
      <c r="H36" s="94">
        <f>G36/12</f>
        <v>0.8</v>
      </c>
      <c r="I36" s="12">
        <v>6070.2</v>
      </c>
      <c r="K36" s="116"/>
    </row>
    <row r="37" spans="1:11" s="12" customFormat="1" ht="15">
      <c r="A37" s="134" t="s">
        <v>141</v>
      </c>
      <c r="B37" s="131"/>
      <c r="C37" s="122"/>
      <c r="D37" s="94"/>
      <c r="E37" s="94"/>
      <c r="F37" s="94"/>
      <c r="G37" s="94"/>
      <c r="H37" s="94"/>
      <c r="K37" s="116"/>
    </row>
    <row r="38" spans="1:11" s="12" customFormat="1" ht="15">
      <c r="A38" s="134" t="s">
        <v>142</v>
      </c>
      <c r="B38" s="131"/>
      <c r="C38" s="122"/>
      <c r="D38" s="94"/>
      <c r="E38" s="94"/>
      <c r="F38" s="94"/>
      <c r="G38" s="94"/>
      <c r="H38" s="94"/>
      <c r="K38" s="116"/>
    </row>
    <row r="39" spans="1:11" s="12" customFormat="1" ht="15">
      <c r="A39" s="134" t="s">
        <v>143</v>
      </c>
      <c r="B39" s="131"/>
      <c r="C39" s="122"/>
      <c r="D39" s="94"/>
      <c r="E39" s="94"/>
      <c r="F39" s="94"/>
      <c r="G39" s="94"/>
      <c r="H39" s="94"/>
      <c r="K39" s="116"/>
    </row>
    <row r="40" spans="1:11" s="12" customFormat="1" ht="15">
      <c r="A40" s="134" t="s">
        <v>144</v>
      </c>
      <c r="B40" s="131"/>
      <c r="C40" s="122"/>
      <c r="D40" s="94"/>
      <c r="E40" s="94"/>
      <c r="F40" s="94"/>
      <c r="G40" s="94"/>
      <c r="H40" s="94"/>
      <c r="K40" s="116"/>
    </row>
    <row r="41" spans="1:11" s="12" customFormat="1" ht="15">
      <c r="A41" s="134" t="s">
        <v>145</v>
      </c>
      <c r="B41" s="131"/>
      <c r="C41" s="122"/>
      <c r="D41" s="94"/>
      <c r="E41" s="94"/>
      <c r="F41" s="94"/>
      <c r="G41" s="94"/>
      <c r="H41" s="94"/>
      <c r="K41" s="116"/>
    </row>
    <row r="42" spans="1:11" s="12" customFormat="1" ht="15">
      <c r="A42" s="134" t="s">
        <v>146</v>
      </c>
      <c r="B42" s="131"/>
      <c r="C42" s="122"/>
      <c r="D42" s="94"/>
      <c r="E42" s="94"/>
      <c r="F42" s="94"/>
      <c r="G42" s="94"/>
      <c r="H42" s="94"/>
      <c r="K42" s="116"/>
    </row>
    <row r="43" spans="1:11" s="12" customFormat="1" ht="45">
      <c r="A43" s="132" t="s">
        <v>147</v>
      </c>
      <c r="B43" s="133" t="s">
        <v>125</v>
      </c>
      <c r="C43" s="122"/>
      <c r="D43" s="94">
        <f>18916.67*3</f>
        <v>56750.01</v>
      </c>
      <c r="E43" s="94"/>
      <c r="F43" s="94"/>
      <c r="G43" s="94">
        <f>D43/I43</f>
        <v>9.35</v>
      </c>
      <c r="H43" s="94">
        <f>G43/12</f>
        <v>0.78</v>
      </c>
      <c r="I43" s="12">
        <v>6070.2</v>
      </c>
      <c r="K43" s="116"/>
    </row>
    <row r="44" spans="1:11" s="12" customFormat="1" ht="15">
      <c r="A44" s="60" t="s">
        <v>109</v>
      </c>
      <c r="B44" s="29"/>
      <c r="C44" s="122">
        <f>F44*12</f>
        <v>0</v>
      </c>
      <c r="D44" s="94">
        <f>G44*I44</f>
        <v>113634.14</v>
      </c>
      <c r="E44" s="94">
        <f>H44*12</f>
        <v>18.72</v>
      </c>
      <c r="F44" s="94"/>
      <c r="G44" s="94">
        <f>H44*12</f>
        <v>18.72</v>
      </c>
      <c r="H44" s="94">
        <v>1.56</v>
      </c>
      <c r="I44" s="12">
        <v>6070.2</v>
      </c>
      <c r="J44" s="12">
        <v>1.07</v>
      </c>
      <c r="K44" s="116">
        <v>1.46</v>
      </c>
    </row>
    <row r="45" spans="1:11" s="12" customFormat="1" ht="15" hidden="1">
      <c r="A45" s="130" t="s">
        <v>126</v>
      </c>
      <c r="B45" s="131" t="s">
        <v>120</v>
      </c>
      <c r="C45" s="122"/>
      <c r="D45" s="94"/>
      <c r="E45" s="94"/>
      <c r="F45" s="94"/>
      <c r="G45" s="94"/>
      <c r="H45" s="94">
        <v>0</v>
      </c>
      <c r="I45" s="12">
        <v>6070.2</v>
      </c>
      <c r="J45" s="12">
        <v>1.07</v>
      </c>
      <c r="K45" s="116">
        <v>0</v>
      </c>
    </row>
    <row r="46" spans="1:11" s="12" customFormat="1" ht="15" hidden="1">
      <c r="A46" s="130" t="s">
        <v>127</v>
      </c>
      <c r="B46" s="131" t="s">
        <v>123</v>
      </c>
      <c r="C46" s="122"/>
      <c r="D46" s="94"/>
      <c r="E46" s="94"/>
      <c r="F46" s="94"/>
      <c r="G46" s="94"/>
      <c r="H46" s="94">
        <v>0</v>
      </c>
      <c r="I46" s="12">
        <v>6070.2</v>
      </c>
      <c r="J46" s="12">
        <v>1.07</v>
      </c>
      <c r="K46" s="116">
        <v>0</v>
      </c>
    </row>
    <row r="47" spans="1:11" s="12" customFormat="1" ht="25.5" hidden="1">
      <c r="A47" s="130" t="s">
        <v>128</v>
      </c>
      <c r="B47" s="131" t="s">
        <v>74</v>
      </c>
      <c r="C47" s="122"/>
      <c r="D47" s="94"/>
      <c r="E47" s="94"/>
      <c r="F47" s="94"/>
      <c r="G47" s="94"/>
      <c r="H47" s="94">
        <v>0</v>
      </c>
      <c r="I47" s="12">
        <v>6070.2</v>
      </c>
      <c r="J47" s="12">
        <v>1.07</v>
      </c>
      <c r="K47" s="116">
        <v>0</v>
      </c>
    </row>
    <row r="48" spans="1:11" s="12" customFormat="1" ht="15" hidden="1">
      <c r="A48" s="130" t="s">
        <v>129</v>
      </c>
      <c r="B48" s="131" t="s">
        <v>77</v>
      </c>
      <c r="C48" s="122"/>
      <c r="D48" s="94"/>
      <c r="E48" s="94"/>
      <c r="F48" s="94"/>
      <c r="G48" s="94"/>
      <c r="H48" s="94">
        <v>0</v>
      </c>
      <c r="I48" s="12">
        <v>6070.2</v>
      </c>
      <c r="J48" s="12">
        <v>1.07</v>
      </c>
      <c r="K48" s="116">
        <v>0</v>
      </c>
    </row>
    <row r="49" spans="1:11" s="12" customFormat="1" ht="15" hidden="1">
      <c r="A49" s="130" t="s">
        <v>130</v>
      </c>
      <c r="B49" s="131" t="s">
        <v>123</v>
      </c>
      <c r="C49" s="122"/>
      <c r="D49" s="94"/>
      <c r="E49" s="94"/>
      <c r="F49" s="94"/>
      <c r="G49" s="94"/>
      <c r="H49" s="94">
        <v>0</v>
      </c>
      <c r="I49" s="12">
        <v>6070.2</v>
      </c>
      <c r="J49" s="12">
        <v>1.07</v>
      </c>
      <c r="K49" s="116">
        <v>0</v>
      </c>
    </row>
    <row r="50" spans="1:11" s="12" customFormat="1" ht="26.25" customHeight="1">
      <c r="A50" s="60" t="s">
        <v>110</v>
      </c>
      <c r="B50" s="135" t="s">
        <v>111</v>
      </c>
      <c r="C50" s="122">
        <f>F50*12</f>
        <v>0</v>
      </c>
      <c r="D50" s="94">
        <f aca="true" t="shared" si="0" ref="D50:D59">G50*I50</f>
        <v>241836.77</v>
      </c>
      <c r="E50" s="94">
        <f>H50*12</f>
        <v>39.84</v>
      </c>
      <c r="F50" s="94"/>
      <c r="G50" s="94">
        <f aca="true" t="shared" si="1" ref="G50:G59">H50*12</f>
        <v>39.84</v>
      </c>
      <c r="H50" s="94">
        <v>3.32</v>
      </c>
      <c r="I50" s="12">
        <v>6070.2</v>
      </c>
      <c r="J50" s="12">
        <v>1.07</v>
      </c>
      <c r="K50" s="116">
        <v>3.1</v>
      </c>
    </row>
    <row r="51" spans="1:11" s="120" customFormat="1" ht="30">
      <c r="A51" s="60" t="s">
        <v>61</v>
      </c>
      <c r="B51" s="29" t="s">
        <v>62</v>
      </c>
      <c r="C51" s="122"/>
      <c r="D51" s="94">
        <v>1733.72</v>
      </c>
      <c r="E51" s="94"/>
      <c r="F51" s="94"/>
      <c r="G51" s="94">
        <f>D51/I51</f>
        <v>0.29</v>
      </c>
      <c r="H51" s="94">
        <f>G51/12</f>
        <v>0.02</v>
      </c>
      <c r="I51" s="12">
        <v>6070.2</v>
      </c>
      <c r="J51" s="12">
        <v>1.07</v>
      </c>
      <c r="K51" s="116">
        <v>0.02</v>
      </c>
    </row>
    <row r="52" spans="1:11" s="120" customFormat="1" ht="29.25" customHeight="1">
      <c r="A52" s="60" t="s">
        <v>63</v>
      </c>
      <c r="B52" s="29" t="s">
        <v>62</v>
      </c>
      <c r="C52" s="122"/>
      <c r="D52" s="94">
        <v>1733.72</v>
      </c>
      <c r="E52" s="94"/>
      <c r="F52" s="94"/>
      <c r="G52" s="94">
        <f>D52/I52</f>
        <v>0.29</v>
      </c>
      <c r="H52" s="94">
        <f>G52/12</f>
        <v>0.02</v>
      </c>
      <c r="I52" s="12">
        <v>6070.2</v>
      </c>
      <c r="J52" s="12">
        <v>1.07</v>
      </c>
      <c r="K52" s="116">
        <v>0.02</v>
      </c>
    </row>
    <row r="53" spans="1:12" s="120" customFormat="1" ht="21" customHeight="1">
      <c r="A53" s="60" t="s">
        <v>64</v>
      </c>
      <c r="B53" s="29" t="s">
        <v>62</v>
      </c>
      <c r="C53" s="122"/>
      <c r="D53" s="94">
        <f>10948.1*I53/L53</f>
        <v>10290.67</v>
      </c>
      <c r="E53" s="94"/>
      <c r="F53" s="94"/>
      <c r="G53" s="94">
        <f>D53/I53</f>
        <v>1.7</v>
      </c>
      <c r="H53" s="94">
        <f>G53/12</f>
        <v>0.14</v>
      </c>
      <c r="I53" s="12">
        <v>6070.2</v>
      </c>
      <c r="J53" s="12">
        <v>1.07</v>
      </c>
      <c r="K53" s="116">
        <v>0.13</v>
      </c>
      <c r="L53" s="120">
        <v>6458</v>
      </c>
    </row>
    <row r="54" spans="1:11" s="120" customFormat="1" ht="30" hidden="1">
      <c r="A54" s="60" t="s">
        <v>65</v>
      </c>
      <c r="B54" s="29" t="s">
        <v>52</v>
      </c>
      <c r="C54" s="122"/>
      <c r="D54" s="94">
        <f t="shared" si="0"/>
        <v>0</v>
      </c>
      <c r="E54" s="94"/>
      <c r="F54" s="94"/>
      <c r="G54" s="94">
        <f t="shared" si="1"/>
        <v>0</v>
      </c>
      <c r="H54" s="94">
        <v>0</v>
      </c>
      <c r="I54" s="12">
        <v>6070.1</v>
      </c>
      <c r="J54" s="12">
        <v>1.07</v>
      </c>
      <c r="K54" s="116">
        <v>0</v>
      </c>
    </row>
    <row r="55" spans="1:11" s="120" customFormat="1" ht="30" hidden="1">
      <c r="A55" s="60" t="s">
        <v>66</v>
      </c>
      <c r="B55" s="29" t="s">
        <v>52</v>
      </c>
      <c r="C55" s="122"/>
      <c r="D55" s="94">
        <f t="shared" si="0"/>
        <v>0</v>
      </c>
      <c r="E55" s="94"/>
      <c r="F55" s="94"/>
      <c r="G55" s="94">
        <f t="shared" si="1"/>
        <v>0</v>
      </c>
      <c r="H55" s="94">
        <v>0</v>
      </c>
      <c r="I55" s="12">
        <v>6070.1</v>
      </c>
      <c r="J55" s="12">
        <v>1.07</v>
      </c>
      <c r="K55" s="116">
        <v>0</v>
      </c>
    </row>
    <row r="56" spans="1:11" s="120" customFormat="1" ht="30" hidden="1">
      <c r="A56" s="60" t="s">
        <v>115</v>
      </c>
      <c r="B56" s="29" t="s">
        <v>52</v>
      </c>
      <c r="C56" s="122"/>
      <c r="D56" s="94">
        <f t="shared" si="0"/>
        <v>0</v>
      </c>
      <c r="E56" s="94"/>
      <c r="F56" s="94"/>
      <c r="G56" s="94">
        <f t="shared" si="1"/>
        <v>0</v>
      </c>
      <c r="H56" s="94">
        <v>0</v>
      </c>
      <c r="I56" s="12">
        <v>6070.1</v>
      </c>
      <c r="J56" s="12">
        <v>1.07</v>
      </c>
      <c r="K56" s="116">
        <v>0</v>
      </c>
    </row>
    <row r="57" spans="1:11" s="120" customFormat="1" ht="30">
      <c r="A57" s="60" t="s">
        <v>66</v>
      </c>
      <c r="B57" s="29" t="s">
        <v>52</v>
      </c>
      <c r="C57" s="122"/>
      <c r="D57" s="94">
        <v>3100.59</v>
      </c>
      <c r="E57" s="94"/>
      <c r="F57" s="94"/>
      <c r="G57" s="94">
        <f>D57/I57</f>
        <v>0.51</v>
      </c>
      <c r="H57" s="94">
        <f>G57/12</f>
        <v>0.04</v>
      </c>
      <c r="I57" s="12">
        <v>6070.2</v>
      </c>
      <c r="J57" s="12"/>
      <c r="K57" s="116"/>
    </row>
    <row r="58" spans="1:11" s="120" customFormat="1" ht="27" customHeight="1">
      <c r="A58" s="60" t="s">
        <v>112</v>
      </c>
      <c r="B58" s="29"/>
      <c r="C58" s="122">
        <f>F58*12</f>
        <v>0</v>
      </c>
      <c r="D58" s="94">
        <f t="shared" si="0"/>
        <v>10197.94</v>
      </c>
      <c r="E58" s="94">
        <f>H58*12</f>
        <v>1.68</v>
      </c>
      <c r="F58" s="94"/>
      <c r="G58" s="94">
        <f t="shared" si="1"/>
        <v>1.68</v>
      </c>
      <c r="H58" s="94">
        <v>0.14</v>
      </c>
      <c r="I58" s="12">
        <v>6070.2</v>
      </c>
      <c r="J58" s="12">
        <v>1.07</v>
      </c>
      <c r="K58" s="116">
        <v>0.14</v>
      </c>
    </row>
    <row r="59" spans="1:12" s="12" customFormat="1" ht="21" customHeight="1">
      <c r="A59" s="60" t="s">
        <v>67</v>
      </c>
      <c r="B59" s="29" t="s">
        <v>68</v>
      </c>
      <c r="C59" s="122">
        <f>F59*12</f>
        <v>0</v>
      </c>
      <c r="D59" s="94">
        <f t="shared" si="0"/>
        <v>2913.7</v>
      </c>
      <c r="E59" s="94">
        <f>H59*12</f>
        <v>0.48</v>
      </c>
      <c r="F59" s="94"/>
      <c r="G59" s="94">
        <f t="shared" si="1"/>
        <v>0.48</v>
      </c>
      <c r="H59" s="94">
        <v>0.04</v>
      </c>
      <c r="I59" s="12">
        <v>6070.2</v>
      </c>
      <c r="J59" s="12">
        <v>1.07</v>
      </c>
      <c r="K59" s="116">
        <v>0.03</v>
      </c>
      <c r="L59" s="12">
        <v>6458</v>
      </c>
    </row>
    <row r="60" spans="1:12" s="12" customFormat="1" ht="18.75" customHeight="1">
      <c r="A60" s="60" t="s">
        <v>69</v>
      </c>
      <c r="B60" s="29" t="s">
        <v>70</v>
      </c>
      <c r="C60" s="122">
        <f>F60*12</f>
        <v>0</v>
      </c>
      <c r="D60" s="94">
        <f>1658.39*I60/L60</f>
        <v>1558.8</v>
      </c>
      <c r="E60" s="94">
        <f>H60*12</f>
        <v>0.24</v>
      </c>
      <c r="F60" s="94"/>
      <c r="G60" s="94">
        <f>D60/I60</f>
        <v>0.26</v>
      </c>
      <c r="H60" s="94">
        <f>G60/12</f>
        <v>0.02</v>
      </c>
      <c r="I60" s="12">
        <v>6070.2</v>
      </c>
      <c r="J60" s="12">
        <v>1.07</v>
      </c>
      <c r="K60" s="116">
        <v>0.02</v>
      </c>
      <c r="L60" s="12">
        <v>6458</v>
      </c>
    </row>
    <row r="61" spans="1:11" s="139" customFormat="1" ht="30">
      <c r="A61" s="59" t="s">
        <v>71</v>
      </c>
      <c r="B61" s="136" t="s">
        <v>148</v>
      </c>
      <c r="C61" s="94">
        <f>F61*12</f>
        <v>0</v>
      </c>
      <c r="D61" s="94">
        <v>2338.21</v>
      </c>
      <c r="E61" s="94">
        <f>H61*12</f>
        <v>0.36</v>
      </c>
      <c r="F61" s="94"/>
      <c r="G61" s="94">
        <f>D61/I61</f>
        <v>0.39</v>
      </c>
      <c r="H61" s="94">
        <f>G61/12</f>
        <v>0.03</v>
      </c>
      <c r="I61" s="137">
        <v>6070.2</v>
      </c>
      <c r="J61" s="137">
        <v>1.07</v>
      </c>
      <c r="K61" s="138">
        <v>0.03</v>
      </c>
    </row>
    <row r="62" spans="1:11" s="129" customFormat="1" ht="15">
      <c r="A62" s="60" t="s">
        <v>72</v>
      </c>
      <c r="B62" s="29"/>
      <c r="C62" s="122"/>
      <c r="D62" s="94">
        <f>D64+D65+D66+D67+D68+D69+D70+D71+D72+D73+D76</f>
        <v>34294.09</v>
      </c>
      <c r="E62" s="94"/>
      <c r="F62" s="94"/>
      <c r="G62" s="94">
        <f>D62/I62</f>
        <v>5.65</v>
      </c>
      <c r="H62" s="94">
        <f>G62/12</f>
        <v>0.47</v>
      </c>
      <c r="I62" s="12">
        <v>6070.2</v>
      </c>
      <c r="J62" s="12">
        <v>1.07</v>
      </c>
      <c r="K62" s="116">
        <v>0.56</v>
      </c>
    </row>
    <row r="63" spans="1:11" s="120" customFormat="1" ht="15" hidden="1">
      <c r="A63" s="14" t="s">
        <v>73</v>
      </c>
      <c r="B63" s="118" t="s">
        <v>74</v>
      </c>
      <c r="C63" s="1"/>
      <c r="D63" s="140"/>
      <c r="E63" s="140"/>
      <c r="F63" s="140"/>
      <c r="G63" s="140"/>
      <c r="H63" s="102">
        <v>0</v>
      </c>
      <c r="I63" s="12">
        <v>6070.2</v>
      </c>
      <c r="J63" s="12">
        <v>1.07</v>
      </c>
      <c r="K63" s="116">
        <v>0</v>
      </c>
    </row>
    <row r="64" spans="1:11" s="120" customFormat="1" ht="15">
      <c r="A64" s="14" t="s">
        <v>75</v>
      </c>
      <c r="B64" s="118" t="s">
        <v>74</v>
      </c>
      <c r="C64" s="1"/>
      <c r="D64" s="140">
        <v>276.61</v>
      </c>
      <c r="E64" s="140"/>
      <c r="F64" s="140"/>
      <c r="G64" s="140"/>
      <c r="H64" s="102"/>
      <c r="I64" s="12">
        <v>6070.2</v>
      </c>
      <c r="J64" s="12">
        <v>1.07</v>
      </c>
      <c r="K64" s="116">
        <v>0.01</v>
      </c>
    </row>
    <row r="65" spans="1:12" s="120" customFormat="1" ht="15">
      <c r="A65" s="14" t="s">
        <v>76</v>
      </c>
      <c r="B65" s="118" t="s">
        <v>77</v>
      </c>
      <c r="C65" s="1">
        <f>F65*12</f>
        <v>0</v>
      </c>
      <c r="D65" s="140">
        <f>780.14*I65/L65</f>
        <v>733.29</v>
      </c>
      <c r="E65" s="140">
        <f>H65*12</f>
        <v>0</v>
      </c>
      <c r="F65" s="140"/>
      <c r="G65" s="140"/>
      <c r="H65" s="102"/>
      <c r="I65" s="12">
        <v>6070.2</v>
      </c>
      <c r="J65" s="12">
        <v>1.07</v>
      </c>
      <c r="K65" s="116">
        <v>0.01</v>
      </c>
      <c r="L65" s="120">
        <v>6458</v>
      </c>
    </row>
    <row r="66" spans="1:12" s="120" customFormat="1" ht="15">
      <c r="A66" s="14" t="s">
        <v>149</v>
      </c>
      <c r="B66" s="118" t="s">
        <v>74</v>
      </c>
      <c r="C66" s="1">
        <f>F66*12</f>
        <v>0</v>
      </c>
      <c r="D66" s="140">
        <f>7858.62*I66/L66</f>
        <v>7386.71</v>
      </c>
      <c r="E66" s="140">
        <f>H66*12</f>
        <v>0</v>
      </c>
      <c r="F66" s="140"/>
      <c r="G66" s="140"/>
      <c r="H66" s="102"/>
      <c r="I66" s="12">
        <v>6070.2</v>
      </c>
      <c r="J66" s="12">
        <v>1.07</v>
      </c>
      <c r="K66" s="116">
        <v>0.24</v>
      </c>
      <c r="L66" s="120">
        <v>6458</v>
      </c>
    </row>
    <row r="67" spans="1:11" s="120" customFormat="1" ht="15">
      <c r="A67" s="14" t="s">
        <v>78</v>
      </c>
      <c r="B67" s="118" t="s">
        <v>74</v>
      </c>
      <c r="C67" s="1">
        <f>F67*12</f>
        <v>0</v>
      </c>
      <c r="D67" s="140">
        <v>1486.7</v>
      </c>
      <c r="E67" s="140">
        <f>H67*12</f>
        <v>0</v>
      </c>
      <c r="F67" s="140"/>
      <c r="G67" s="140"/>
      <c r="H67" s="102"/>
      <c r="I67" s="12">
        <v>6070.2</v>
      </c>
      <c r="J67" s="12">
        <v>1.07</v>
      </c>
      <c r="K67" s="116">
        <v>0.02</v>
      </c>
    </row>
    <row r="68" spans="1:11" s="120" customFormat="1" ht="15">
      <c r="A68" s="14" t="s">
        <v>79</v>
      </c>
      <c r="B68" s="118" t="s">
        <v>74</v>
      </c>
      <c r="C68" s="1">
        <f>F68*12</f>
        <v>0</v>
      </c>
      <c r="D68" s="140">
        <v>4971.09</v>
      </c>
      <c r="E68" s="140">
        <f>H68*12</f>
        <v>0</v>
      </c>
      <c r="F68" s="140"/>
      <c r="G68" s="140"/>
      <c r="H68" s="102"/>
      <c r="I68" s="12">
        <v>6070.2</v>
      </c>
      <c r="J68" s="12">
        <v>1.07</v>
      </c>
      <c r="K68" s="116">
        <v>0.06</v>
      </c>
    </row>
    <row r="69" spans="1:11" s="120" customFormat="1" ht="15">
      <c r="A69" s="14" t="s">
        <v>80</v>
      </c>
      <c r="B69" s="118" t="s">
        <v>74</v>
      </c>
      <c r="C69" s="1">
        <f>F69*12</f>
        <v>0</v>
      </c>
      <c r="D69" s="140">
        <v>780.14</v>
      </c>
      <c r="E69" s="140">
        <f>H69*12</f>
        <v>0</v>
      </c>
      <c r="F69" s="140"/>
      <c r="G69" s="140"/>
      <c r="H69" s="102"/>
      <c r="I69" s="12">
        <v>6070.2</v>
      </c>
      <c r="J69" s="12">
        <v>1.07</v>
      </c>
      <c r="K69" s="116">
        <v>0.01</v>
      </c>
    </row>
    <row r="70" spans="1:12" s="120" customFormat="1" ht="15">
      <c r="A70" s="14" t="s">
        <v>81</v>
      </c>
      <c r="B70" s="118" t="s">
        <v>74</v>
      </c>
      <c r="C70" s="1"/>
      <c r="D70" s="140">
        <f>743.32*I70/L70</f>
        <v>698.68</v>
      </c>
      <c r="E70" s="140"/>
      <c r="F70" s="140"/>
      <c r="G70" s="140"/>
      <c r="H70" s="102"/>
      <c r="I70" s="12">
        <v>6070.2</v>
      </c>
      <c r="J70" s="12">
        <v>1.07</v>
      </c>
      <c r="K70" s="116">
        <v>0.01</v>
      </c>
      <c r="L70" s="120">
        <v>6458</v>
      </c>
    </row>
    <row r="71" spans="1:11" s="120" customFormat="1" ht="15">
      <c r="A71" s="14" t="s">
        <v>82</v>
      </c>
      <c r="B71" s="118" t="s">
        <v>77</v>
      </c>
      <c r="C71" s="1"/>
      <c r="D71" s="140">
        <v>2973.4</v>
      </c>
      <c r="E71" s="140"/>
      <c r="F71" s="140"/>
      <c r="G71" s="140"/>
      <c r="H71" s="102"/>
      <c r="I71" s="12">
        <v>6070.2</v>
      </c>
      <c r="J71" s="12">
        <v>1.07</v>
      </c>
      <c r="K71" s="116">
        <v>0.04</v>
      </c>
    </row>
    <row r="72" spans="1:12" s="120" customFormat="1" ht="25.5">
      <c r="A72" s="14" t="s">
        <v>83</v>
      </c>
      <c r="B72" s="118" t="s">
        <v>74</v>
      </c>
      <c r="C72" s="1">
        <f>F72*12</f>
        <v>0</v>
      </c>
      <c r="D72" s="140">
        <f>4559.16*I72/L72</f>
        <v>4285.38</v>
      </c>
      <c r="E72" s="140">
        <f>H72*12</f>
        <v>0</v>
      </c>
      <c r="F72" s="140"/>
      <c r="G72" s="140"/>
      <c r="H72" s="102"/>
      <c r="I72" s="12">
        <v>6070.2</v>
      </c>
      <c r="J72" s="12">
        <v>1.07</v>
      </c>
      <c r="K72" s="116">
        <v>0.05</v>
      </c>
      <c r="L72" s="120">
        <v>6458</v>
      </c>
    </row>
    <row r="73" spans="1:11" s="120" customFormat="1" ht="15">
      <c r="A73" s="14" t="s">
        <v>84</v>
      </c>
      <c r="B73" s="118" t="s">
        <v>74</v>
      </c>
      <c r="C73" s="1"/>
      <c r="D73" s="140">
        <v>5142.55</v>
      </c>
      <c r="E73" s="140"/>
      <c r="F73" s="140"/>
      <c r="G73" s="140"/>
      <c r="H73" s="102"/>
      <c r="I73" s="12">
        <v>6070.2</v>
      </c>
      <c r="J73" s="12">
        <v>1.07</v>
      </c>
      <c r="K73" s="116">
        <v>0.01</v>
      </c>
    </row>
    <row r="74" spans="1:11" s="120" customFormat="1" ht="15" hidden="1">
      <c r="A74" s="14" t="s">
        <v>85</v>
      </c>
      <c r="B74" s="118" t="s">
        <v>74</v>
      </c>
      <c r="C74" s="1"/>
      <c r="D74" s="140"/>
      <c r="E74" s="140"/>
      <c r="F74" s="140"/>
      <c r="G74" s="140"/>
      <c r="H74" s="102"/>
      <c r="I74" s="12">
        <v>6070.2</v>
      </c>
      <c r="J74" s="12">
        <v>1.07</v>
      </c>
      <c r="K74" s="116">
        <v>0</v>
      </c>
    </row>
    <row r="75" spans="1:11" s="120" customFormat="1" ht="15" hidden="1">
      <c r="A75" s="5"/>
      <c r="B75" s="118"/>
      <c r="C75" s="1"/>
      <c r="D75" s="140"/>
      <c r="E75" s="140"/>
      <c r="F75" s="140"/>
      <c r="G75" s="140"/>
      <c r="H75" s="102"/>
      <c r="I75" s="12">
        <v>6070.2</v>
      </c>
      <c r="J75" s="12"/>
      <c r="K75" s="116"/>
    </row>
    <row r="76" spans="1:12" s="120" customFormat="1" ht="27" customHeight="1">
      <c r="A76" s="5" t="s">
        <v>132</v>
      </c>
      <c r="B76" s="141" t="s">
        <v>52</v>
      </c>
      <c r="C76" s="1"/>
      <c r="D76" s="140">
        <f>5914.72*I76/L76</f>
        <v>5559.54</v>
      </c>
      <c r="E76" s="140"/>
      <c r="F76" s="140"/>
      <c r="G76" s="140"/>
      <c r="H76" s="102"/>
      <c r="I76" s="12">
        <v>6070.2</v>
      </c>
      <c r="J76" s="12">
        <v>1.07</v>
      </c>
      <c r="K76" s="116">
        <v>0.02</v>
      </c>
      <c r="L76" s="120">
        <v>6458</v>
      </c>
    </row>
    <row r="77" spans="1:11" s="129" customFormat="1" ht="30">
      <c r="A77" s="60" t="s">
        <v>150</v>
      </c>
      <c r="B77" s="29"/>
      <c r="C77" s="122"/>
      <c r="D77" s="94">
        <f>D78+D79+D80+D81+D86+D87+D88</f>
        <v>17891.36</v>
      </c>
      <c r="E77" s="94"/>
      <c r="F77" s="94"/>
      <c r="G77" s="94">
        <f>D77/I77</f>
        <v>2.95</v>
      </c>
      <c r="H77" s="94">
        <f>G77/12</f>
        <v>0.25</v>
      </c>
      <c r="I77" s="12">
        <v>6070.2</v>
      </c>
      <c r="J77" s="12">
        <v>1.07</v>
      </c>
      <c r="K77" s="116">
        <v>0.49</v>
      </c>
    </row>
    <row r="78" spans="1:11" s="120" customFormat="1" ht="15">
      <c r="A78" s="14" t="s">
        <v>151</v>
      </c>
      <c r="B78" s="118" t="s">
        <v>152</v>
      </c>
      <c r="C78" s="1"/>
      <c r="D78" s="140">
        <v>2230.05</v>
      </c>
      <c r="E78" s="140"/>
      <c r="F78" s="140"/>
      <c r="G78" s="140"/>
      <c r="H78" s="102"/>
      <c r="I78" s="12">
        <v>6070.2</v>
      </c>
      <c r="J78" s="12">
        <v>1.07</v>
      </c>
      <c r="K78" s="116">
        <v>0.03</v>
      </c>
    </row>
    <row r="79" spans="1:11" s="120" customFormat="1" ht="25.5">
      <c r="A79" s="14" t="s">
        <v>153</v>
      </c>
      <c r="B79" s="118" t="s">
        <v>154</v>
      </c>
      <c r="C79" s="1"/>
      <c r="D79" s="140">
        <v>1486.7</v>
      </c>
      <c r="E79" s="140"/>
      <c r="F79" s="140"/>
      <c r="G79" s="140"/>
      <c r="H79" s="102"/>
      <c r="I79" s="12">
        <v>6070.2</v>
      </c>
      <c r="J79" s="12">
        <v>1.07</v>
      </c>
      <c r="K79" s="116">
        <v>0.02</v>
      </c>
    </row>
    <row r="80" spans="1:11" s="120" customFormat="1" ht="20.25" customHeight="1">
      <c r="A80" s="14" t="s">
        <v>155</v>
      </c>
      <c r="B80" s="118" t="s">
        <v>156</v>
      </c>
      <c r="C80" s="1"/>
      <c r="D80" s="140">
        <v>1560.23</v>
      </c>
      <c r="E80" s="140"/>
      <c r="F80" s="140"/>
      <c r="G80" s="140"/>
      <c r="H80" s="102"/>
      <c r="I80" s="12">
        <v>6070.2</v>
      </c>
      <c r="J80" s="12">
        <v>1.07</v>
      </c>
      <c r="K80" s="116">
        <v>0.02</v>
      </c>
    </row>
    <row r="81" spans="1:11" s="120" customFormat="1" ht="25.5">
      <c r="A81" s="14" t="s">
        <v>157</v>
      </c>
      <c r="B81" s="118" t="s">
        <v>158</v>
      </c>
      <c r="C81" s="1"/>
      <c r="D81" s="140">
        <v>1486.68</v>
      </c>
      <c r="E81" s="140"/>
      <c r="F81" s="140"/>
      <c r="G81" s="140"/>
      <c r="H81" s="102"/>
      <c r="I81" s="12">
        <v>6070.2</v>
      </c>
      <c r="J81" s="12">
        <v>1.07</v>
      </c>
      <c r="K81" s="116">
        <v>0.02</v>
      </c>
    </row>
    <row r="82" spans="1:11" s="120" customFormat="1" ht="15" hidden="1">
      <c r="A82" s="14" t="s">
        <v>159</v>
      </c>
      <c r="B82" s="118" t="s">
        <v>160</v>
      </c>
      <c r="C82" s="1"/>
      <c r="D82" s="140">
        <f>G82*I82</f>
        <v>0</v>
      </c>
      <c r="E82" s="140"/>
      <c r="F82" s="140"/>
      <c r="G82" s="140"/>
      <c r="H82" s="102"/>
      <c r="I82" s="12">
        <v>6070.2</v>
      </c>
      <c r="J82" s="12">
        <v>1.07</v>
      </c>
      <c r="K82" s="116">
        <v>0</v>
      </c>
    </row>
    <row r="83" spans="1:11" s="120" customFormat="1" ht="15" hidden="1">
      <c r="A83" s="14" t="s">
        <v>161</v>
      </c>
      <c r="B83" s="118" t="s">
        <v>156</v>
      </c>
      <c r="C83" s="1"/>
      <c r="D83" s="140"/>
      <c r="E83" s="140"/>
      <c r="F83" s="140"/>
      <c r="G83" s="140"/>
      <c r="H83" s="102"/>
      <c r="I83" s="12">
        <v>6070.2</v>
      </c>
      <c r="J83" s="12">
        <v>1.07</v>
      </c>
      <c r="K83" s="116">
        <v>0</v>
      </c>
    </row>
    <row r="84" spans="1:11" s="120" customFormat="1" ht="15" hidden="1">
      <c r="A84" s="14" t="s">
        <v>162</v>
      </c>
      <c r="B84" s="118" t="s">
        <v>74</v>
      </c>
      <c r="C84" s="1"/>
      <c r="D84" s="140"/>
      <c r="E84" s="140"/>
      <c r="F84" s="140"/>
      <c r="G84" s="140"/>
      <c r="H84" s="102"/>
      <c r="I84" s="12">
        <v>6070.2</v>
      </c>
      <c r="J84" s="12">
        <v>1.07</v>
      </c>
      <c r="K84" s="116">
        <v>0</v>
      </c>
    </row>
    <row r="85" spans="1:11" s="120" customFormat="1" ht="25.5" hidden="1">
      <c r="A85" s="14" t="s">
        <v>163</v>
      </c>
      <c r="B85" s="118" t="s">
        <v>74</v>
      </c>
      <c r="C85" s="1"/>
      <c r="D85" s="140"/>
      <c r="E85" s="140"/>
      <c r="F85" s="140"/>
      <c r="G85" s="140"/>
      <c r="H85" s="102"/>
      <c r="I85" s="12">
        <v>6070.2</v>
      </c>
      <c r="J85" s="12">
        <v>1.07</v>
      </c>
      <c r="K85" s="116">
        <v>0</v>
      </c>
    </row>
    <row r="86" spans="1:11" s="120" customFormat="1" ht="15">
      <c r="A86" s="14" t="s">
        <v>164</v>
      </c>
      <c r="B86" s="118" t="s">
        <v>74</v>
      </c>
      <c r="C86" s="1"/>
      <c r="D86" s="140">
        <v>2143.26</v>
      </c>
      <c r="E86" s="140"/>
      <c r="F86" s="140"/>
      <c r="G86" s="140"/>
      <c r="H86" s="102"/>
      <c r="I86" s="12">
        <v>6070.2</v>
      </c>
      <c r="J86" s="12">
        <v>1.07</v>
      </c>
      <c r="K86" s="116">
        <v>0.02</v>
      </c>
    </row>
    <row r="87" spans="1:11" s="120" customFormat="1" ht="15">
      <c r="A87" s="5" t="s">
        <v>165</v>
      </c>
      <c r="B87" s="118" t="s">
        <v>62</v>
      </c>
      <c r="C87" s="1"/>
      <c r="D87" s="140">
        <v>5287.68</v>
      </c>
      <c r="E87" s="140"/>
      <c r="F87" s="140"/>
      <c r="G87" s="140"/>
      <c r="H87" s="102"/>
      <c r="I87" s="12">
        <v>6070.2</v>
      </c>
      <c r="J87" s="12">
        <v>1.07</v>
      </c>
      <c r="K87" s="116">
        <v>0.06</v>
      </c>
    </row>
    <row r="88" spans="1:11" s="120" customFormat="1" ht="30" customHeight="1">
      <c r="A88" s="5" t="s">
        <v>166</v>
      </c>
      <c r="B88" s="141" t="s">
        <v>52</v>
      </c>
      <c r="C88" s="1"/>
      <c r="D88" s="140">
        <v>3696.76</v>
      </c>
      <c r="E88" s="140"/>
      <c r="F88" s="140"/>
      <c r="G88" s="140"/>
      <c r="H88" s="102"/>
      <c r="I88" s="12">
        <v>6070.2</v>
      </c>
      <c r="J88" s="12">
        <v>1.07</v>
      </c>
      <c r="K88" s="116">
        <v>0.18</v>
      </c>
    </row>
    <row r="89" spans="1:11" s="120" customFormat="1" ht="27" customHeight="1">
      <c r="A89" s="60" t="s">
        <v>86</v>
      </c>
      <c r="B89" s="118"/>
      <c r="C89" s="1"/>
      <c r="D89" s="94">
        <f>D90+D91+D92</f>
        <v>2464.33</v>
      </c>
      <c r="E89" s="140"/>
      <c r="F89" s="140"/>
      <c r="G89" s="94">
        <f>D89/I89</f>
        <v>0.41</v>
      </c>
      <c r="H89" s="94">
        <v>0.04</v>
      </c>
      <c r="I89" s="12">
        <v>6070.2</v>
      </c>
      <c r="J89" s="12">
        <v>1.07</v>
      </c>
      <c r="K89" s="116">
        <v>0.05</v>
      </c>
    </row>
    <row r="90" spans="1:11" s="120" customFormat="1" ht="25.5">
      <c r="A90" s="5" t="s">
        <v>167</v>
      </c>
      <c r="B90" s="141" t="s">
        <v>52</v>
      </c>
      <c r="C90" s="1"/>
      <c r="D90" s="140">
        <v>321.07</v>
      </c>
      <c r="E90" s="140"/>
      <c r="F90" s="140"/>
      <c r="G90" s="140"/>
      <c r="H90" s="102"/>
      <c r="I90" s="12">
        <v>6070.2</v>
      </c>
      <c r="J90" s="12">
        <v>1.07</v>
      </c>
      <c r="K90" s="116">
        <v>0.01</v>
      </c>
    </row>
    <row r="91" spans="1:11" s="120" customFormat="1" ht="15">
      <c r="A91" s="14" t="s">
        <v>168</v>
      </c>
      <c r="B91" s="118" t="s">
        <v>74</v>
      </c>
      <c r="C91" s="1"/>
      <c r="D91" s="140">
        <v>2143.26</v>
      </c>
      <c r="E91" s="140"/>
      <c r="F91" s="140"/>
      <c r="G91" s="140"/>
      <c r="H91" s="102"/>
      <c r="I91" s="12">
        <v>6070.2</v>
      </c>
      <c r="J91" s="12">
        <v>1.07</v>
      </c>
      <c r="K91" s="116">
        <v>0.03</v>
      </c>
    </row>
    <row r="92" spans="1:11" s="120" customFormat="1" ht="17.25" customHeight="1" hidden="1">
      <c r="A92" s="14" t="s">
        <v>133</v>
      </c>
      <c r="B92" s="118" t="s">
        <v>62</v>
      </c>
      <c r="C92" s="1"/>
      <c r="D92" s="140">
        <f>G92*I92</f>
        <v>0</v>
      </c>
      <c r="E92" s="140"/>
      <c r="F92" s="140"/>
      <c r="G92" s="140">
        <f>H92*12</f>
        <v>0</v>
      </c>
      <c r="H92" s="102">
        <v>0</v>
      </c>
      <c r="I92" s="12">
        <v>6070.2</v>
      </c>
      <c r="J92" s="12">
        <v>1.07</v>
      </c>
      <c r="K92" s="116">
        <v>0</v>
      </c>
    </row>
    <row r="93" spans="1:11" s="120" customFormat="1" ht="15">
      <c r="A93" s="60" t="s">
        <v>87</v>
      </c>
      <c r="B93" s="118"/>
      <c r="C93" s="1"/>
      <c r="D93" s="94">
        <f>D96+D98+D101+D102+D95</f>
        <v>23776.96</v>
      </c>
      <c r="E93" s="140"/>
      <c r="F93" s="140"/>
      <c r="G93" s="94">
        <f>D93/I93</f>
        <v>3.92</v>
      </c>
      <c r="H93" s="94">
        <f>G93/12</f>
        <v>0.33</v>
      </c>
      <c r="I93" s="12">
        <v>6070.2</v>
      </c>
      <c r="J93" s="12">
        <v>1.07</v>
      </c>
      <c r="K93" s="116">
        <v>0.22</v>
      </c>
    </row>
    <row r="94" spans="1:11" s="120" customFormat="1" ht="15" hidden="1">
      <c r="A94" s="14" t="s">
        <v>88</v>
      </c>
      <c r="B94" s="118" t="s">
        <v>62</v>
      </c>
      <c r="C94" s="1"/>
      <c r="D94" s="140">
        <f aca="true" t="shared" si="2" ref="D94:D100">G94*I94</f>
        <v>0</v>
      </c>
      <c r="E94" s="140"/>
      <c r="F94" s="140"/>
      <c r="G94" s="140">
        <f>H94*12</f>
        <v>0</v>
      </c>
      <c r="H94" s="102"/>
      <c r="I94" s="12">
        <v>6070.2</v>
      </c>
      <c r="J94" s="12">
        <v>1.07</v>
      </c>
      <c r="K94" s="116">
        <v>0.01</v>
      </c>
    </row>
    <row r="95" spans="1:11" s="120" customFormat="1" ht="15">
      <c r="A95" s="14" t="s">
        <v>89</v>
      </c>
      <c r="B95" s="118" t="s">
        <v>74</v>
      </c>
      <c r="C95" s="1"/>
      <c r="D95" s="140">
        <v>11741.58</v>
      </c>
      <c r="E95" s="140"/>
      <c r="F95" s="140"/>
      <c r="G95" s="140"/>
      <c r="H95" s="102"/>
      <c r="I95" s="12">
        <v>6070.2</v>
      </c>
      <c r="J95" s="12">
        <v>1.07</v>
      </c>
      <c r="K95" s="116">
        <v>0.15</v>
      </c>
    </row>
    <row r="96" spans="1:12" s="120" customFormat="1" ht="15">
      <c r="A96" s="14" t="s">
        <v>90</v>
      </c>
      <c r="B96" s="118" t="s">
        <v>74</v>
      </c>
      <c r="C96" s="1"/>
      <c r="D96" s="140">
        <f>777.03*I96/L96</f>
        <v>730.37</v>
      </c>
      <c r="E96" s="140"/>
      <c r="F96" s="140"/>
      <c r="G96" s="140"/>
      <c r="H96" s="102"/>
      <c r="I96" s="12">
        <v>6070.2</v>
      </c>
      <c r="J96" s="12">
        <v>1.07</v>
      </c>
      <c r="K96" s="116">
        <v>0.01</v>
      </c>
      <c r="L96" s="120">
        <v>6458</v>
      </c>
    </row>
    <row r="97" spans="1:11" s="120" customFormat="1" ht="27.75" customHeight="1" hidden="1">
      <c r="A97" s="5" t="s">
        <v>169</v>
      </c>
      <c r="B97" s="118" t="s">
        <v>52</v>
      </c>
      <c r="C97" s="1"/>
      <c r="D97" s="140">
        <f t="shared" si="2"/>
        <v>0</v>
      </c>
      <c r="E97" s="140"/>
      <c r="F97" s="140"/>
      <c r="G97" s="140"/>
      <c r="H97" s="102"/>
      <c r="I97" s="12">
        <v>6070.1</v>
      </c>
      <c r="J97" s="12">
        <v>1.07</v>
      </c>
      <c r="K97" s="116">
        <v>0</v>
      </c>
    </row>
    <row r="98" spans="1:11" s="120" customFormat="1" ht="25.5">
      <c r="A98" s="5" t="s">
        <v>170</v>
      </c>
      <c r="B98" s="118" t="s">
        <v>52</v>
      </c>
      <c r="C98" s="1"/>
      <c r="D98" s="140">
        <v>3959</v>
      </c>
      <c r="E98" s="140"/>
      <c r="F98" s="140"/>
      <c r="G98" s="140"/>
      <c r="H98" s="102"/>
      <c r="I98" s="12">
        <v>6070.2</v>
      </c>
      <c r="J98" s="12">
        <v>1.07</v>
      </c>
      <c r="K98" s="116">
        <v>0</v>
      </c>
    </row>
    <row r="99" spans="1:11" s="120" customFormat="1" ht="25.5" hidden="1">
      <c r="A99" s="5" t="s">
        <v>91</v>
      </c>
      <c r="B99" s="118" t="s">
        <v>52</v>
      </c>
      <c r="C99" s="1"/>
      <c r="D99" s="140">
        <f t="shared" si="2"/>
        <v>0</v>
      </c>
      <c r="E99" s="140"/>
      <c r="F99" s="140"/>
      <c r="G99" s="140"/>
      <c r="H99" s="102"/>
      <c r="I99" s="12">
        <v>6070.2</v>
      </c>
      <c r="J99" s="12">
        <v>1.07</v>
      </c>
      <c r="K99" s="116">
        <v>0</v>
      </c>
    </row>
    <row r="100" spans="1:11" s="120" customFormat="1" ht="25.5" hidden="1">
      <c r="A100" s="5" t="s">
        <v>92</v>
      </c>
      <c r="B100" s="118" t="s">
        <v>52</v>
      </c>
      <c r="C100" s="1"/>
      <c r="D100" s="140">
        <f t="shared" si="2"/>
        <v>0</v>
      </c>
      <c r="E100" s="140"/>
      <c r="F100" s="140"/>
      <c r="G100" s="140"/>
      <c r="H100" s="102"/>
      <c r="I100" s="12">
        <v>6070.2</v>
      </c>
      <c r="J100" s="12">
        <v>1.07</v>
      </c>
      <c r="K100" s="116">
        <v>0</v>
      </c>
    </row>
    <row r="101" spans="1:11" s="120" customFormat="1" ht="25.5">
      <c r="A101" s="5" t="s">
        <v>93</v>
      </c>
      <c r="B101" s="118" t="s">
        <v>52</v>
      </c>
      <c r="C101" s="1"/>
      <c r="D101" s="140">
        <v>3911.31</v>
      </c>
      <c r="E101" s="140"/>
      <c r="F101" s="140"/>
      <c r="G101" s="140"/>
      <c r="H101" s="102"/>
      <c r="I101" s="12">
        <v>6070.2</v>
      </c>
      <c r="J101" s="12">
        <v>1.07</v>
      </c>
      <c r="K101" s="116">
        <v>0.05</v>
      </c>
    </row>
    <row r="102" spans="1:11" s="120" customFormat="1" ht="15">
      <c r="A102" s="5" t="s">
        <v>171</v>
      </c>
      <c r="B102" s="141" t="s">
        <v>172</v>
      </c>
      <c r="C102" s="1"/>
      <c r="D102" s="140">
        <v>3434.7</v>
      </c>
      <c r="E102" s="140"/>
      <c r="F102" s="140"/>
      <c r="G102" s="140"/>
      <c r="H102" s="102"/>
      <c r="I102" s="12">
        <v>6070.2</v>
      </c>
      <c r="J102" s="12"/>
      <c r="K102" s="116"/>
    </row>
    <row r="103" spans="1:11" s="120" customFormat="1" ht="15">
      <c r="A103" s="60" t="s">
        <v>94</v>
      </c>
      <c r="B103" s="118"/>
      <c r="C103" s="1"/>
      <c r="D103" s="94">
        <f>D104+D105</f>
        <v>1681.99</v>
      </c>
      <c r="E103" s="140"/>
      <c r="F103" s="140"/>
      <c r="G103" s="94">
        <f>D103/I103</f>
        <v>0.28</v>
      </c>
      <c r="H103" s="94">
        <f>G103/12</f>
        <v>0.02</v>
      </c>
      <c r="I103" s="12">
        <v>6070.2</v>
      </c>
      <c r="J103" s="12">
        <v>1.07</v>
      </c>
      <c r="K103" s="116">
        <v>0.1</v>
      </c>
    </row>
    <row r="104" spans="1:11" s="120" customFormat="1" ht="15">
      <c r="A104" s="14" t="s">
        <v>95</v>
      </c>
      <c r="B104" s="118" t="s">
        <v>74</v>
      </c>
      <c r="C104" s="1"/>
      <c r="D104" s="140">
        <v>932.26</v>
      </c>
      <c r="E104" s="140"/>
      <c r="F104" s="140"/>
      <c r="G104" s="140"/>
      <c r="H104" s="102"/>
      <c r="I104" s="12">
        <v>6070.2</v>
      </c>
      <c r="J104" s="12">
        <v>1.07</v>
      </c>
      <c r="K104" s="116">
        <v>0.01</v>
      </c>
    </row>
    <row r="105" spans="1:11" s="120" customFormat="1" ht="15">
      <c r="A105" s="14" t="s">
        <v>96</v>
      </c>
      <c r="B105" s="118" t="s">
        <v>74</v>
      </c>
      <c r="C105" s="1"/>
      <c r="D105" s="140">
        <v>749.73</v>
      </c>
      <c r="E105" s="140"/>
      <c r="F105" s="140"/>
      <c r="G105" s="140"/>
      <c r="H105" s="102"/>
      <c r="I105" s="12">
        <v>6070.2</v>
      </c>
      <c r="J105" s="12">
        <v>1.07</v>
      </c>
      <c r="K105" s="116">
        <v>0.01</v>
      </c>
    </row>
    <row r="106" spans="1:11" s="12" customFormat="1" ht="15">
      <c r="A106" s="60" t="s">
        <v>173</v>
      </c>
      <c r="B106" s="29"/>
      <c r="C106" s="122"/>
      <c r="D106" s="94">
        <f>D107</f>
        <v>1381.39</v>
      </c>
      <c r="E106" s="94"/>
      <c r="F106" s="94"/>
      <c r="G106" s="94">
        <f>D106/I106</f>
        <v>0.23</v>
      </c>
      <c r="H106" s="94">
        <f>G106/12</f>
        <v>0.02</v>
      </c>
      <c r="I106" s="12">
        <v>6070.2</v>
      </c>
      <c r="J106" s="12">
        <v>1.07</v>
      </c>
      <c r="K106" s="116">
        <v>0.59</v>
      </c>
    </row>
    <row r="107" spans="1:11" s="120" customFormat="1" ht="15">
      <c r="A107" s="14" t="s">
        <v>174</v>
      </c>
      <c r="B107" s="118" t="s">
        <v>74</v>
      </c>
      <c r="C107" s="1"/>
      <c r="D107" s="140">
        <v>1381.39</v>
      </c>
      <c r="E107" s="140"/>
      <c r="F107" s="140"/>
      <c r="G107" s="140"/>
      <c r="H107" s="102"/>
      <c r="I107" s="12">
        <v>6070.2</v>
      </c>
      <c r="J107" s="12">
        <v>1.07</v>
      </c>
      <c r="K107" s="116">
        <v>0.02</v>
      </c>
    </row>
    <row r="108" spans="1:11" s="120" customFormat="1" ht="25.5" customHeight="1" hidden="1">
      <c r="A108" s="14" t="s">
        <v>175</v>
      </c>
      <c r="B108" s="118" t="s">
        <v>74</v>
      </c>
      <c r="C108" s="1"/>
      <c r="D108" s="140">
        <f>G108*I108</f>
        <v>0</v>
      </c>
      <c r="E108" s="140"/>
      <c r="F108" s="140"/>
      <c r="G108" s="140">
        <f>H108*12</f>
        <v>0</v>
      </c>
      <c r="H108" s="1">
        <v>0</v>
      </c>
      <c r="I108" s="12">
        <v>6070.2</v>
      </c>
      <c r="J108" s="12">
        <v>1.07</v>
      </c>
      <c r="K108" s="116">
        <v>0</v>
      </c>
    </row>
    <row r="109" spans="1:11" s="12" customFormat="1" ht="25.5" customHeight="1" thickBot="1">
      <c r="A109" s="142" t="s">
        <v>97</v>
      </c>
      <c r="B109" s="29" t="s">
        <v>52</v>
      </c>
      <c r="C109" s="122">
        <f>F109*12</f>
        <v>0</v>
      </c>
      <c r="D109" s="122">
        <f>G109*I109</f>
        <v>23309.57</v>
      </c>
      <c r="E109" s="122">
        <f>H109*12</f>
        <v>3.84</v>
      </c>
      <c r="F109" s="94"/>
      <c r="G109" s="122">
        <f>H109*12</f>
        <v>3.84</v>
      </c>
      <c r="H109" s="122">
        <v>0.32</v>
      </c>
      <c r="I109" s="12">
        <v>6070.2</v>
      </c>
      <c r="J109" s="12">
        <v>1.07</v>
      </c>
      <c r="K109" s="116">
        <v>0.3</v>
      </c>
    </row>
    <row r="110" spans="1:11" s="12" customFormat="1" ht="18.75" customHeight="1" hidden="1">
      <c r="A110" s="142" t="s">
        <v>3</v>
      </c>
      <c r="B110" s="29"/>
      <c r="C110" s="122">
        <f>F110*12</f>
        <v>0</v>
      </c>
      <c r="D110" s="122"/>
      <c r="E110" s="122"/>
      <c r="F110" s="94"/>
      <c r="G110" s="122">
        <f aca="true" t="shared" si="3" ref="G110:G119">H110*12</f>
        <v>0</v>
      </c>
      <c r="H110" s="143"/>
      <c r="I110" s="12">
        <v>6070.2</v>
      </c>
      <c r="K110" s="116"/>
    </row>
    <row r="111" spans="1:11" s="120" customFormat="1" ht="15" customHeight="1" hidden="1">
      <c r="A111" s="14" t="s">
        <v>98</v>
      </c>
      <c r="B111" s="118"/>
      <c r="C111" s="1"/>
      <c r="D111" s="140"/>
      <c r="E111" s="140"/>
      <c r="F111" s="140"/>
      <c r="G111" s="122">
        <f t="shared" si="3"/>
        <v>0</v>
      </c>
      <c r="H111" s="103"/>
      <c r="I111" s="12">
        <v>6070.2</v>
      </c>
      <c r="K111" s="121"/>
    </row>
    <row r="112" spans="1:11" s="120" customFormat="1" ht="15" customHeight="1" hidden="1">
      <c r="A112" s="14" t="s">
        <v>134</v>
      </c>
      <c r="B112" s="118"/>
      <c r="C112" s="1"/>
      <c r="D112" s="140"/>
      <c r="E112" s="140"/>
      <c r="F112" s="140"/>
      <c r="G112" s="122">
        <f t="shared" si="3"/>
        <v>0</v>
      </c>
      <c r="H112" s="103"/>
      <c r="I112" s="12">
        <v>6070.2</v>
      </c>
      <c r="K112" s="121"/>
    </row>
    <row r="113" spans="1:11" s="120" customFormat="1" ht="15" customHeight="1" hidden="1">
      <c r="A113" s="14" t="s">
        <v>176</v>
      </c>
      <c r="B113" s="118"/>
      <c r="C113" s="1"/>
      <c r="D113" s="140"/>
      <c r="E113" s="140"/>
      <c r="F113" s="140"/>
      <c r="G113" s="122">
        <f t="shared" si="3"/>
        <v>0</v>
      </c>
      <c r="H113" s="103"/>
      <c r="I113" s="12">
        <v>6070.2</v>
      </c>
      <c r="K113" s="121"/>
    </row>
    <row r="114" spans="1:11" s="120" customFormat="1" ht="15" customHeight="1" hidden="1">
      <c r="A114" s="14" t="s">
        <v>177</v>
      </c>
      <c r="B114" s="118"/>
      <c r="C114" s="1"/>
      <c r="D114" s="140"/>
      <c r="E114" s="140"/>
      <c r="F114" s="140"/>
      <c r="G114" s="122">
        <f t="shared" si="3"/>
        <v>0</v>
      </c>
      <c r="H114" s="103"/>
      <c r="I114" s="12">
        <v>6070.2</v>
      </c>
      <c r="K114" s="121"/>
    </row>
    <row r="115" spans="1:11" s="120" customFormat="1" ht="15" customHeight="1" hidden="1">
      <c r="A115" s="14" t="s">
        <v>178</v>
      </c>
      <c r="B115" s="118"/>
      <c r="C115" s="1"/>
      <c r="D115" s="140"/>
      <c r="E115" s="140"/>
      <c r="F115" s="140"/>
      <c r="G115" s="122">
        <f t="shared" si="3"/>
        <v>0</v>
      </c>
      <c r="H115" s="103"/>
      <c r="I115" s="12">
        <v>6070.2</v>
      </c>
      <c r="K115" s="121"/>
    </row>
    <row r="116" spans="1:11" s="120" customFormat="1" ht="15" customHeight="1" hidden="1">
      <c r="A116" s="14" t="s">
        <v>135</v>
      </c>
      <c r="B116" s="118"/>
      <c r="C116" s="1"/>
      <c r="D116" s="140"/>
      <c r="E116" s="140"/>
      <c r="F116" s="140"/>
      <c r="G116" s="122">
        <f t="shared" si="3"/>
        <v>0</v>
      </c>
      <c r="H116" s="103"/>
      <c r="I116" s="12">
        <v>6070.2</v>
      </c>
      <c r="K116" s="121"/>
    </row>
    <row r="117" spans="1:11" s="120" customFormat="1" ht="15" customHeight="1" hidden="1">
      <c r="A117" s="14" t="s">
        <v>179</v>
      </c>
      <c r="B117" s="118"/>
      <c r="C117" s="1"/>
      <c r="D117" s="140"/>
      <c r="E117" s="140"/>
      <c r="F117" s="140"/>
      <c r="G117" s="122">
        <f t="shared" si="3"/>
        <v>0</v>
      </c>
      <c r="H117" s="103"/>
      <c r="I117" s="12">
        <v>6070.2</v>
      </c>
      <c r="K117" s="121"/>
    </row>
    <row r="118" spans="1:11" s="120" customFormat="1" ht="15" customHeight="1" hidden="1">
      <c r="A118" s="14" t="s">
        <v>180</v>
      </c>
      <c r="B118" s="118"/>
      <c r="C118" s="1"/>
      <c r="D118" s="140"/>
      <c r="E118" s="140"/>
      <c r="F118" s="140"/>
      <c r="G118" s="122">
        <f t="shared" si="3"/>
        <v>0</v>
      </c>
      <c r="H118" s="103"/>
      <c r="I118" s="12">
        <v>6070.2</v>
      </c>
      <c r="K118" s="121"/>
    </row>
    <row r="119" spans="1:11" s="120" customFormat="1" ht="15.75" hidden="1" thickBot="1">
      <c r="A119" s="14" t="s">
        <v>181</v>
      </c>
      <c r="B119" s="118"/>
      <c r="C119" s="1"/>
      <c r="D119" s="140"/>
      <c r="E119" s="140"/>
      <c r="F119" s="140"/>
      <c r="G119" s="122">
        <f t="shared" si="3"/>
        <v>0</v>
      </c>
      <c r="H119" s="103"/>
      <c r="I119" s="12">
        <v>6070.2</v>
      </c>
      <c r="K119" s="121"/>
    </row>
    <row r="120" spans="1:11" s="12" customFormat="1" ht="26.25" thickBot="1">
      <c r="A120" s="105" t="s">
        <v>113</v>
      </c>
      <c r="B120" s="15" t="s">
        <v>136</v>
      </c>
      <c r="C120" s="144"/>
      <c r="D120" s="145">
        <v>66000</v>
      </c>
      <c r="E120" s="144"/>
      <c r="F120" s="145"/>
      <c r="G120" s="144">
        <f>D120/I120</f>
        <v>10.87</v>
      </c>
      <c r="H120" s="146">
        <f>G120/12</f>
        <v>0.91</v>
      </c>
      <c r="I120" s="12">
        <v>6070.2</v>
      </c>
      <c r="K120" s="116"/>
    </row>
    <row r="121" spans="1:11" s="12" customFormat="1" ht="15.75" thickBot="1">
      <c r="A121" s="147" t="s">
        <v>99</v>
      </c>
      <c r="B121" s="148" t="s">
        <v>47</v>
      </c>
      <c r="C121" s="149"/>
      <c r="D121" s="150">
        <f>G121*I121</f>
        <v>102707.78</v>
      </c>
      <c r="E121" s="122"/>
      <c r="F121" s="150"/>
      <c r="G121" s="122">
        <f>12*H121</f>
        <v>16.92</v>
      </c>
      <c r="H121" s="150">
        <v>1.41</v>
      </c>
      <c r="I121" s="12">
        <v>6070.2</v>
      </c>
      <c r="K121" s="116"/>
    </row>
    <row r="122" spans="1:11" s="12" customFormat="1" ht="15.75" thickBot="1">
      <c r="A122" s="105" t="s">
        <v>4</v>
      </c>
      <c r="B122" s="151"/>
      <c r="C122" s="152">
        <f>F122*12</f>
        <v>0</v>
      </c>
      <c r="D122" s="153">
        <f>D121+D120+D109+D106+D103+D93+D89+D77+D62+D61+D60+D59+D58+D57+D51+D50+D44+D43+D36+D30+D29+D28+D19+D14+D52+D53</f>
        <v>1369479.19</v>
      </c>
      <c r="E122" s="153">
        <f>E121+E120+E109+E106+E103+E93+E89+E77+E62+E61+E60+E59+E58+E57+E51+E50+E44+E43+E36+E30+E29+E28+E19+E14+E52+E53</f>
        <v>162.6</v>
      </c>
      <c r="F122" s="153">
        <f>F121+F120+F109+F106+F103+F93+F89+F77+F62+F61+F60+F59+F58+F57+F51+F50+F44+F43+F36+F30+F29+F28+F19+F14+F52+F53</f>
        <v>0</v>
      </c>
      <c r="G122" s="153">
        <f>G121+G120+G109+G106+G103+G93+G89+G77+G62+G61+G60+G59+G58+G57+G51+G50+G44+G43+G36+G30+G29+G28+G19+G14+G52+G53</f>
        <v>225.64</v>
      </c>
      <c r="H122" s="153">
        <v>18.8</v>
      </c>
      <c r="I122" s="12">
        <v>6070.2</v>
      </c>
      <c r="K122" s="116"/>
    </row>
    <row r="123" spans="1:11" s="12" customFormat="1" ht="19.5" hidden="1" thickBot="1">
      <c r="A123" s="154" t="s">
        <v>113</v>
      </c>
      <c r="B123" s="155"/>
      <c r="C123" s="156"/>
      <c r="D123" s="157"/>
      <c r="E123" s="156"/>
      <c r="F123" s="158"/>
      <c r="G123" s="156"/>
      <c r="H123" s="158"/>
      <c r="I123" s="12">
        <v>6070.1</v>
      </c>
      <c r="K123" s="116"/>
    </row>
    <row r="124" spans="1:11" s="12" customFormat="1" ht="19.5" hidden="1" thickBot="1">
      <c r="A124" s="154" t="s">
        <v>182</v>
      </c>
      <c r="B124" s="155"/>
      <c r="C124" s="156"/>
      <c r="D124" s="157"/>
      <c r="E124" s="156"/>
      <c r="F124" s="158"/>
      <c r="G124" s="157"/>
      <c r="H124" s="158"/>
      <c r="K124" s="116"/>
    </row>
    <row r="125" spans="1:11" s="162" customFormat="1" ht="20.25" hidden="1" thickBot="1">
      <c r="A125" s="4" t="s">
        <v>2</v>
      </c>
      <c r="B125" s="159" t="s">
        <v>47</v>
      </c>
      <c r="C125" s="159" t="s">
        <v>100</v>
      </c>
      <c r="D125" s="160"/>
      <c r="E125" s="159" t="s">
        <v>100</v>
      </c>
      <c r="F125" s="161"/>
      <c r="G125" s="159" t="s">
        <v>100</v>
      </c>
      <c r="H125" s="161"/>
      <c r="K125" s="163"/>
    </row>
    <row r="126" spans="1:11" s="162" customFormat="1" ht="19.5">
      <c r="A126" s="164"/>
      <c r="B126" s="165"/>
      <c r="C126" s="165"/>
      <c r="D126" s="165"/>
      <c r="E126" s="165"/>
      <c r="F126" s="166"/>
      <c r="G126" s="165"/>
      <c r="H126" s="166"/>
      <c r="K126" s="163"/>
    </row>
    <row r="127" spans="1:11" s="168" customFormat="1" ht="13.5" thickBot="1">
      <c r="A127" s="167"/>
      <c r="F127" s="2"/>
      <c r="H127" s="2"/>
      <c r="K127" s="169"/>
    </row>
    <row r="128" spans="1:11" s="12" customFormat="1" ht="19.5" thickBot="1">
      <c r="A128" s="170" t="s">
        <v>183</v>
      </c>
      <c r="B128" s="151"/>
      <c r="C128" s="152">
        <f>F128*12</f>
        <v>0</v>
      </c>
      <c r="D128" s="152">
        <f>D130+D131+D132+D133+D134+D135+D136</f>
        <v>178446.05</v>
      </c>
      <c r="E128" s="152">
        <f>E130+E131+E132+E133+E134+E135+E136</f>
        <v>0</v>
      </c>
      <c r="F128" s="152">
        <f>F130+F131+F132+F133+F134+F135+F136</f>
        <v>0</v>
      </c>
      <c r="G128" s="152">
        <f>G130+G131+G132+G133+G134+G135+G136</f>
        <v>29.4</v>
      </c>
      <c r="H128" s="152">
        <v>2.46</v>
      </c>
      <c r="I128" s="12">
        <v>6070.2</v>
      </c>
      <c r="K128" s="116"/>
    </row>
    <row r="129" spans="1:11" s="120" customFormat="1" ht="15" hidden="1">
      <c r="A129" s="171" t="s">
        <v>98</v>
      </c>
      <c r="B129" s="172"/>
      <c r="C129" s="95"/>
      <c r="D129" s="173"/>
      <c r="E129" s="95"/>
      <c r="F129" s="174"/>
      <c r="G129" s="95"/>
      <c r="H129" s="174"/>
      <c r="I129" s="12">
        <v>6070.2</v>
      </c>
      <c r="K129" s="121"/>
    </row>
    <row r="130" spans="1:11" s="120" customFormat="1" ht="15">
      <c r="A130" s="14" t="s">
        <v>184</v>
      </c>
      <c r="B130" s="118"/>
      <c r="C130" s="1"/>
      <c r="D130" s="102">
        <v>108522</v>
      </c>
      <c r="E130" s="102"/>
      <c r="F130" s="102"/>
      <c r="G130" s="102">
        <f aca="true" t="shared" si="4" ref="G130:G136">D130/I130</f>
        <v>17.88</v>
      </c>
      <c r="H130" s="103">
        <f>G130/12</f>
        <v>1.49</v>
      </c>
      <c r="I130" s="12">
        <v>6070.2</v>
      </c>
      <c r="K130" s="121"/>
    </row>
    <row r="131" spans="1:11" s="120" customFormat="1" ht="15">
      <c r="A131" s="14" t="s">
        <v>185</v>
      </c>
      <c r="B131" s="118"/>
      <c r="C131" s="1"/>
      <c r="D131" s="102">
        <v>5896</v>
      </c>
      <c r="E131" s="102"/>
      <c r="F131" s="102"/>
      <c r="G131" s="102">
        <f t="shared" si="4"/>
        <v>0.97</v>
      </c>
      <c r="H131" s="103">
        <f>G131/12</f>
        <v>0.08</v>
      </c>
      <c r="I131" s="12">
        <v>6070.2</v>
      </c>
      <c r="K131" s="121"/>
    </row>
    <row r="132" spans="1:11" s="120" customFormat="1" ht="15">
      <c r="A132" s="14" t="s">
        <v>186</v>
      </c>
      <c r="B132" s="118"/>
      <c r="C132" s="1"/>
      <c r="D132" s="140">
        <v>7232</v>
      </c>
      <c r="E132" s="102"/>
      <c r="F132" s="102"/>
      <c r="G132" s="102">
        <f t="shared" si="4"/>
        <v>1.19</v>
      </c>
      <c r="H132" s="103">
        <f>G132/12</f>
        <v>0.1</v>
      </c>
      <c r="I132" s="12">
        <v>6070.2</v>
      </c>
      <c r="K132" s="121"/>
    </row>
    <row r="133" spans="1:11" s="120" customFormat="1" ht="15">
      <c r="A133" s="175" t="s">
        <v>187</v>
      </c>
      <c r="B133" s="118"/>
      <c r="C133" s="1"/>
      <c r="D133" s="102">
        <v>352</v>
      </c>
      <c r="E133" s="102"/>
      <c r="F133" s="102"/>
      <c r="G133" s="102">
        <f t="shared" si="4"/>
        <v>0.06</v>
      </c>
      <c r="H133" s="103">
        <v>0.01</v>
      </c>
      <c r="I133" s="12">
        <v>6070.2</v>
      </c>
      <c r="K133" s="121"/>
    </row>
    <row r="134" spans="1:11" s="120" customFormat="1" ht="18.75">
      <c r="A134" s="175" t="s">
        <v>188</v>
      </c>
      <c r="B134" s="176"/>
      <c r="C134" s="177"/>
      <c r="D134" s="178">
        <v>23893.05</v>
      </c>
      <c r="E134" s="102"/>
      <c r="F134" s="102"/>
      <c r="G134" s="102">
        <f t="shared" si="4"/>
        <v>3.94</v>
      </c>
      <c r="H134" s="102">
        <f>G134/12</f>
        <v>0.33</v>
      </c>
      <c r="I134" s="12">
        <v>6070.2</v>
      </c>
      <c r="K134" s="121"/>
    </row>
    <row r="135" spans="1:11" s="120" customFormat="1" ht="15">
      <c r="A135" s="14" t="s">
        <v>189</v>
      </c>
      <c r="B135" s="118"/>
      <c r="C135" s="1"/>
      <c r="D135" s="102">
        <v>25884</v>
      </c>
      <c r="E135" s="102"/>
      <c r="F135" s="102"/>
      <c r="G135" s="102">
        <f t="shared" si="4"/>
        <v>4.26</v>
      </c>
      <c r="H135" s="102">
        <f>G135/12</f>
        <v>0.36</v>
      </c>
      <c r="I135" s="12">
        <v>6070.2</v>
      </c>
      <c r="K135" s="121"/>
    </row>
    <row r="136" spans="1:11" s="120" customFormat="1" ht="15">
      <c r="A136" s="175" t="s">
        <v>190</v>
      </c>
      <c r="B136" s="118"/>
      <c r="C136" s="1"/>
      <c r="D136" s="102">
        <v>6667</v>
      </c>
      <c r="E136" s="102"/>
      <c r="F136" s="102"/>
      <c r="G136" s="102">
        <f t="shared" si="4"/>
        <v>1.1</v>
      </c>
      <c r="H136" s="102">
        <f>G136/12</f>
        <v>0.09</v>
      </c>
      <c r="I136" s="12">
        <v>6070.2</v>
      </c>
      <c r="K136" s="121"/>
    </row>
    <row r="137" spans="1:11" s="120" customFormat="1" ht="15">
      <c r="A137" s="179"/>
      <c r="B137" s="180"/>
      <c r="C137" s="106"/>
      <c r="D137" s="181"/>
      <c r="E137" s="181"/>
      <c r="F137" s="181"/>
      <c r="G137" s="181"/>
      <c r="H137" s="181"/>
      <c r="I137" s="12"/>
      <c r="K137" s="121"/>
    </row>
    <row r="138" spans="1:11" s="120" customFormat="1" ht="15">
      <c r="A138" s="179"/>
      <c r="B138" s="180"/>
      <c r="C138" s="106"/>
      <c r="D138" s="181"/>
      <c r="E138" s="181"/>
      <c r="F138" s="181"/>
      <c r="G138" s="181"/>
      <c r="H138" s="181"/>
      <c r="I138" s="12"/>
      <c r="K138" s="121"/>
    </row>
    <row r="139" spans="1:11" s="120" customFormat="1" ht="15">
      <c r="A139" s="179"/>
      <c r="B139" s="180"/>
      <c r="C139" s="106"/>
      <c r="D139" s="181"/>
      <c r="E139" s="181"/>
      <c r="F139" s="181"/>
      <c r="G139" s="181"/>
      <c r="H139" s="181"/>
      <c r="I139" s="12"/>
      <c r="K139" s="121"/>
    </row>
    <row r="140" spans="1:11" s="120" customFormat="1" ht="15">
      <c r="A140" s="179"/>
      <c r="B140" s="180"/>
      <c r="C140" s="106"/>
      <c r="D140" s="181"/>
      <c r="E140" s="181"/>
      <c r="F140" s="181"/>
      <c r="G140" s="181"/>
      <c r="H140" s="181"/>
      <c r="I140" s="12"/>
      <c r="K140" s="121"/>
    </row>
    <row r="141" spans="1:11" s="183" customFormat="1" ht="18.75">
      <c r="A141" s="182" t="s">
        <v>6</v>
      </c>
      <c r="B141" s="176"/>
      <c r="C141" s="177"/>
      <c r="D141" s="177">
        <f>D122+D128</f>
        <v>1547925.24</v>
      </c>
      <c r="E141" s="177">
        <f>E122+E128</f>
        <v>162.6</v>
      </c>
      <c r="F141" s="177">
        <f>F122+F128</f>
        <v>0</v>
      </c>
      <c r="G141" s="177">
        <v>255.01</v>
      </c>
      <c r="H141" s="177">
        <f>H122+H128</f>
        <v>21.26</v>
      </c>
      <c r="K141" s="184"/>
    </row>
    <row r="142" spans="1:11" s="183" customFormat="1" ht="18.75">
      <c r="A142" s="179"/>
      <c r="B142" s="185"/>
      <c r="C142" s="186"/>
      <c r="D142" s="186"/>
      <c r="E142" s="186"/>
      <c r="F142" s="187"/>
      <c r="G142" s="186"/>
      <c r="H142" s="187"/>
      <c r="K142" s="184"/>
    </row>
    <row r="143" spans="1:11" s="183" customFormat="1" ht="18.75">
      <c r="A143" s="238" t="s">
        <v>101</v>
      </c>
      <c r="B143" s="238"/>
      <c r="C143" s="238"/>
      <c r="D143" s="238"/>
      <c r="E143" s="238"/>
      <c r="F143" s="238"/>
      <c r="G143" s="186"/>
      <c r="H143" s="187"/>
      <c r="K143" s="184"/>
    </row>
    <row r="144" spans="1:11" s="162" customFormat="1" ht="19.5">
      <c r="A144" s="167" t="s">
        <v>102</v>
      </c>
      <c r="B144" s="188"/>
      <c r="C144" s="189"/>
      <c r="D144" s="189"/>
      <c r="E144" s="189"/>
      <c r="F144" s="96"/>
      <c r="G144" s="189"/>
      <c r="H144" s="96"/>
      <c r="K144" s="163"/>
    </row>
    <row r="145" spans="1:11" s="168" customFormat="1" ht="14.25">
      <c r="A145" s="238"/>
      <c r="B145" s="238"/>
      <c r="C145" s="238"/>
      <c r="D145" s="238"/>
      <c r="E145" s="238"/>
      <c r="F145" s="238"/>
      <c r="K145" s="169"/>
    </row>
    <row r="146" spans="6:11" s="168" customFormat="1" ht="12.75">
      <c r="F146" s="2"/>
      <c r="H146" s="2"/>
      <c r="K146" s="169"/>
    </row>
    <row r="147" spans="1:11" s="168" customFormat="1" ht="12.75">
      <c r="A147" s="167"/>
      <c r="F147" s="2"/>
      <c r="H147" s="2"/>
      <c r="K147" s="169"/>
    </row>
    <row r="148" spans="6:11" s="168" customFormat="1" ht="12.75">
      <c r="F148" s="2"/>
      <c r="H148" s="2"/>
      <c r="K148" s="169"/>
    </row>
    <row r="149" spans="6:11" s="168" customFormat="1" ht="12.75">
      <c r="F149" s="2"/>
      <c r="H149" s="2"/>
      <c r="K149" s="169"/>
    </row>
    <row r="150" spans="6:11" s="168" customFormat="1" ht="12.75">
      <c r="F150" s="2"/>
      <c r="H150" s="2"/>
      <c r="K150" s="169"/>
    </row>
    <row r="151" spans="6:11" s="168" customFormat="1" ht="12.75">
      <c r="F151" s="2"/>
      <c r="H151" s="2"/>
      <c r="K151" s="169"/>
    </row>
    <row r="152" spans="6:11" s="168" customFormat="1" ht="12.75">
      <c r="F152" s="2"/>
      <c r="H152" s="2"/>
      <c r="K152" s="169"/>
    </row>
    <row r="153" spans="6:11" s="168" customFormat="1" ht="12.75">
      <c r="F153" s="2"/>
      <c r="H153" s="2"/>
      <c r="K153" s="169"/>
    </row>
    <row r="154" spans="6:11" s="168" customFormat="1" ht="12.75">
      <c r="F154" s="2"/>
      <c r="H154" s="2"/>
      <c r="K154" s="169"/>
    </row>
    <row r="155" spans="6:11" s="168" customFormat="1" ht="12.75">
      <c r="F155" s="2"/>
      <c r="H155" s="2"/>
      <c r="K155" s="169"/>
    </row>
    <row r="156" spans="6:11" s="168" customFormat="1" ht="12.75">
      <c r="F156" s="2"/>
      <c r="H156" s="2"/>
      <c r="K156" s="169"/>
    </row>
    <row r="157" spans="6:11" s="168" customFormat="1" ht="12.75">
      <c r="F157" s="2"/>
      <c r="H157" s="2"/>
      <c r="K157" s="169"/>
    </row>
    <row r="158" spans="6:11" s="168" customFormat="1" ht="12.75">
      <c r="F158" s="2"/>
      <c r="H158" s="2"/>
      <c r="K158" s="169"/>
    </row>
    <row r="159" spans="6:11" s="168" customFormat="1" ht="12.75">
      <c r="F159" s="2"/>
      <c r="H159" s="2"/>
      <c r="K159" s="169"/>
    </row>
    <row r="160" spans="6:11" s="168" customFormat="1" ht="12.75">
      <c r="F160" s="2"/>
      <c r="H160" s="2"/>
      <c r="K160" s="169"/>
    </row>
    <row r="161" spans="6:11" s="168" customFormat="1" ht="12.75">
      <c r="F161" s="2"/>
      <c r="H161" s="2"/>
      <c r="K161" s="169"/>
    </row>
    <row r="162" spans="6:11" s="168" customFormat="1" ht="12.75">
      <c r="F162" s="2"/>
      <c r="H162" s="2"/>
      <c r="K162" s="169"/>
    </row>
    <row r="163" spans="6:11" s="168" customFormat="1" ht="12.75">
      <c r="F163" s="2"/>
      <c r="H163" s="2"/>
      <c r="K163" s="169"/>
    </row>
    <row r="164" spans="6:11" s="168" customFormat="1" ht="12.75">
      <c r="F164" s="2"/>
      <c r="H164" s="2"/>
      <c r="K164" s="169"/>
    </row>
    <row r="165" spans="6:11" s="168" customFormat="1" ht="12.75">
      <c r="F165" s="2"/>
      <c r="H165" s="2"/>
      <c r="K165" s="169"/>
    </row>
  </sheetData>
  <sheetProtection/>
  <mergeCells count="13">
    <mergeCell ref="A1:H1"/>
    <mergeCell ref="B2:H2"/>
    <mergeCell ref="B3:H3"/>
    <mergeCell ref="B4:H4"/>
    <mergeCell ref="A5:H5"/>
    <mergeCell ref="A6:H6"/>
    <mergeCell ref="A145:F145"/>
    <mergeCell ref="A7:H7"/>
    <mergeCell ref="A8:H8"/>
    <mergeCell ref="A9:H9"/>
    <mergeCell ref="A10:H10"/>
    <mergeCell ref="A13:H13"/>
    <mergeCell ref="A143:F143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tabSelected="1" zoomScale="80" zoomScaleNormal="80" zoomScalePageLayoutView="0" workbookViewId="0" topLeftCell="A1">
      <pane xSplit="1" ySplit="2" topLeftCell="F1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53" sqref="O153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5" t="s">
        <v>196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5" s="6" customFormat="1" ht="78.75" customHeight="1" thickBot="1">
      <c r="A2" s="194" t="s">
        <v>0</v>
      </c>
      <c r="B2" s="269" t="s">
        <v>208</v>
      </c>
      <c r="C2" s="270"/>
      <c r="D2" s="271"/>
      <c r="E2" s="270" t="s">
        <v>209</v>
      </c>
      <c r="F2" s="270"/>
      <c r="G2" s="270"/>
      <c r="H2" s="269" t="s">
        <v>210</v>
      </c>
      <c r="I2" s="270"/>
      <c r="J2" s="271"/>
      <c r="K2" s="269" t="s">
        <v>211</v>
      </c>
      <c r="L2" s="270"/>
      <c r="M2" s="271"/>
      <c r="N2" s="49" t="s">
        <v>10</v>
      </c>
      <c r="O2" s="22" t="s">
        <v>5</v>
      </c>
    </row>
    <row r="3" spans="1:15" s="7" customFormat="1" ht="12.75">
      <c r="A3" s="42"/>
      <c r="B3" s="31" t="s">
        <v>7</v>
      </c>
      <c r="C3" s="15" t="s">
        <v>8</v>
      </c>
      <c r="D3" s="38" t="s">
        <v>9</v>
      </c>
      <c r="E3" s="48" t="s">
        <v>7</v>
      </c>
      <c r="F3" s="15" t="s">
        <v>8</v>
      </c>
      <c r="G3" s="20" t="s">
        <v>9</v>
      </c>
      <c r="H3" s="31" t="s">
        <v>7</v>
      </c>
      <c r="I3" s="15" t="s">
        <v>8</v>
      </c>
      <c r="J3" s="38" t="s">
        <v>9</v>
      </c>
      <c r="K3" s="31" t="s">
        <v>7</v>
      </c>
      <c r="L3" s="15" t="s">
        <v>8</v>
      </c>
      <c r="M3" s="38" t="s">
        <v>9</v>
      </c>
      <c r="N3" s="52"/>
      <c r="O3" s="23"/>
    </row>
    <row r="4" spans="1:15" s="7" customFormat="1" ht="49.5" customHeight="1" thickBot="1">
      <c r="A4" s="272" t="s">
        <v>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4"/>
    </row>
    <row r="5" spans="1:15" s="7" customFormat="1" ht="21" customHeight="1" thickBot="1">
      <c r="A5" s="4" t="s">
        <v>113</v>
      </c>
      <c r="B5" s="52"/>
      <c r="C5" s="10"/>
      <c r="D5" s="62">
        <f>O5/4</f>
        <v>16500</v>
      </c>
      <c r="E5" s="52"/>
      <c r="F5" s="10"/>
      <c r="G5" s="62">
        <f>O5/4</f>
        <v>16500</v>
      </c>
      <c r="H5" s="52"/>
      <c r="I5" s="10"/>
      <c r="J5" s="62">
        <f>O5/4</f>
        <v>16500</v>
      </c>
      <c r="K5" s="52"/>
      <c r="L5" s="10"/>
      <c r="M5" s="62">
        <f>O5/4</f>
        <v>16500</v>
      </c>
      <c r="N5" s="53">
        <f>M5+J5+G5+D5</f>
        <v>66000</v>
      </c>
      <c r="O5" s="16">
        <v>66000</v>
      </c>
    </row>
    <row r="6" spans="1:15" s="6" customFormat="1" ht="14.25" customHeight="1">
      <c r="A6" s="61" t="s">
        <v>38</v>
      </c>
      <c r="B6" s="32"/>
      <c r="C6" s="8"/>
      <c r="D6" s="62">
        <f>O6/4</f>
        <v>46497.6</v>
      </c>
      <c r="E6" s="49"/>
      <c r="F6" s="8"/>
      <c r="G6" s="62">
        <f>O6/4</f>
        <v>46497.6</v>
      </c>
      <c r="H6" s="32"/>
      <c r="I6" s="8"/>
      <c r="J6" s="62">
        <f>O6/4</f>
        <v>46497.6</v>
      </c>
      <c r="K6" s="32"/>
      <c r="L6" s="8"/>
      <c r="M6" s="62">
        <f>O6/4</f>
        <v>46497.6</v>
      </c>
      <c r="N6" s="53">
        <f>M6+J6+G6+D6</f>
        <v>185990.4</v>
      </c>
      <c r="O6" s="16">
        <v>185990.4</v>
      </c>
    </row>
    <row r="7" spans="1:15" s="6" customFormat="1" ht="30">
      <c r="A7" s="61" t="s">
        <v>45</v>
      </c>
      <c r="B7" s="32"/>
      <c r="C7" s="8"/>
      <c r="D7" s="62">
        <f aca="true" t="shared" si="0" ref="D7:D28">O7/4</f>
        <v>30229.6</v>
      </c>
      <c r="E7" s="49"/>
      <c r="F7" s="8"/>
      <c r="G7" s="62">
        <f aca="true" t="shared" si="1" ref="G7:G28">O7/4</f>
        <v>30229.6</v>
      </c>
      <c r="H7" s="32"/>
      <c r="I7" s="8"/>
      <c r="J7" s="62">
        <f aca="true" t="shared" si="2" ref="J7:J28">O7/4</f>
        <v>30229.6</v>
      </c>
      <c r="K7" s="32"/>
      <c r="L7" s="8"/>
      <c r="M7" s="62">
        <f aca="true" t="shared" si="3" ref="M7:M28">O7/4</f>
        <v>30229.6</v>
      </c>
      <c r="N7" s="53">
        <f aca="true" t="shared" si="4" ref="N7:N67">M7+J7+G7+D7</f>
        <v>120918.4</v>
      </c>
      <c r="O7" s="16">
        <v>120918.38</v>
      </c>
    </row>
    <row r="8" spans="1:15" s="6" customFormat="1" ht="15">
      <c r="A8" s="60" t="s">
        <v>57</v>
      </c>
      <c r="B8" s="32"/>
      <c r="C8" s="8"/>
      <c r="D8" s="62">
        <f t="shared" si="0"/>
        <v>12399.36</v>
      </c>
      <c r="E8" s="49"/>
      <c r="F8" s="8"/>
      <c r="G8" s="62">
        <f t="shared" si="1"/>
        <v>12399.36</v>
      </c>
      <c r="H8" s="32"/>
      <c r="I8" s="8"/>
      <c r="J8" s="62">
        <f t="shared" si="2"/>
        <v>12399.36</v>
      </c>
      <c r="K8" s="32"/>
      <c r="L8" s="8"/>
      <c r="M8" s="62">
        <f t="shared" si="3"/>
        <v>12399.36</v>
      </c>
      <c r="N8" s="53">
        <f t="shared" si="4"/>
        <v>49597.44</v>
      </c>
      <c r="O8" s="16">
        <v>49597.44</v>
      </c>
    </row>
    <row r="9" spans="1:15" s="6" customFormat="1" ht="15">
      <c r="A9" s="60" t="s">
        <v>59</v>
      </c>
      <c r="B9" s="32"/>
      <c r="C9" s="8"/>
      <c r="D9" s="62">
        <f t="shared" si="0"/>
        <v>40297.92</v>
      </c>
      <c r="E9" s="49"/>
      <c r="F9" s="8"/>
      <c r="G9" s="62">
        <f t="shared" si="1"/>
        <v>40297.92</v>
      </c>
      <c r="H9" s="32"/>
      <c r="I9" s="8"/>
      <c r="J9" s="62">
        <f t="shared" si="2"/>
        <v>40297.92</v>
      </c>
      <c r="K9" s="32"/>
      <c r="L9" s="8"/>
      <c r="M9" s="62">
        <f t="shared" si="3"/>
        <v>40297.92</v>
      </c>
      <c r="N9" s="53">
        <f t="shared" si="4"/>
        <v>161191.68</v>
      </c>
      <c r="O9" s="16">
        <v>161191.68</v>
      </c>
    </row>
    <row r="10" spans="1:15" s="6" customFormat="1" ht="15">
      <c r="A10" s="60" t="s">
        <v>106</v>
      </c>
      <c r="B10" s="32"/>
      <c r="C10" s="8"/>
      <c r="D10" s="62">
        <f t="shared" si="0"/>
        <v>24402.21</v>
      </c>
      <c r="E10" s="49"/>
      <c r="F10" s="8"/>
      <c r="G10" s="62">
        <f t="shared" si="1"/>
        <v>24402.21</v>
      </c>
      <c r="H10" s="32"/>
      <c r="I10" s="8"/>
      <c r="J10" s="62">
        <f t="shared" si="2"/>
        <v>24402.21</v>
      </c>
      <c r="K10" s="32"/>
      <c r="L10" s="8"/>
      <c r="M10" s="62">
        <f t="shared" si="3"/>
        <v>24402.21</v>
      </c>
      <c r="N10" s="53">
        <f t="shared" si="4"/>
        <v>97608.84</v>
      </c>
      <c r="O10" s="16">
        <v>97608.82</v>
      </c>
    </row>
    <row r="11" spans="1:15" s="6" customFormat="1" ht="45">
      <c r="A11" s="60" t="s">
        <v>107</v>
      </c>
      <c r="B11" s="32"/>
      <c r="C11" s="8"/>
      <c r="D11" s="62">
        <f t="shared" si="0"/>
        <v>0</v>
      </c>
      <c r="E11" s="49"/>
      <c r="F11" s="8"/>
      <c r="G11" s="62">
        <f t="shared" si="1"/>
        <v>0</v>
      </c>
      <c r="H11" s="32"/>
      <c r="I11" s="8"/>
      <c r="J11" s="62">
        <f t="shared" si="2"/>
        <v>0</v>
      </c>
      <c r="K11" s="32"/>
      <c r="L11" s="8"/>
      <c r="M11" s="62">
        <f t="shared" si="3"/>
        <v>0</v>
      </c>
      <c r="N11" s="53">
        <f t="shared" si="4"/>
        <v>0</v>
      </c>
      <c r="O11" s="16"/>
    </row>
    <row r="12" spans="1:15" s="6" customFormat="1" ht="15">
      <c r="A12" s="197" t="s">
        <v>242</v>
      </c>
      <c r="B12" s="32"/>
      <c r="C12" s="8"/>
      <c r="D12" s="62">
        <f t="shared" si="0"/>
        <v>0</v>
      </c>
      <c r="E12" s="190" t="s">
        <v>243</v>
      </c>
      <c r="F12" s="191">
        <v>41547</v>
      </c>
      <c r="G12" s="192">
        <v>526.75</v>
      </c>
      <c r="H12" s="32"/>
      <c r="I12" s="8"/>
      <c r="J12" s="62">
        <f t="shared" si="2"/>
        <v>0</v>
      </c>
      <c r="K12" s="32"/>
      <c r="L12" s="8"/>
      <c r="M12" s="62">
        <f t="shared" si="3"/>
        <v>0</v>
      </c>
      <c r="N12" s="53">
        <f t="shared" si="4"/>
        <v>526.75</v>
      </c>
      <c r="O12" s="16"/>
    </row>
    <row r="13" spans="1:15" s="6" customFormat="1" ht="15">
      <c r="A13" s="134" t="s">
        <v>142</v>
      </c>
      <c r="B13" s="32"/>
      <c r="C13" s="8"/>
      <c r="D13" s="62">
        <f t="shared" si="0"/>
        <v>0</v>
      </c>
      <c r="E13" s="198"/>
      <c r="F13" s="191"/>
      <c r="G13" s="62">
        <f t="shared" si="1"/>
        <v>0</v>
      </c>
      <c r="H13" s="32"/>
      <c r="I13" s="8"/>
      <c r="J13" s="62">
        <f t="shared" si="2"/>
        <v>0</v>
      </c>
      <c r="K13" s="32"/>
      <c r="L13" s="8"/>
      <c r="M13" s="62">
        <f t="shared" si="3"/>
        <v>0</v>
      </c>
      <c r="N13" s="53">
        <f t="shared" si="4"/>
        <v>0</v>
      </c>
      <c r="O13" s="16"/>
    </row>
    <row r="14" spans="1:15" s="6" customFormat="1" ht="15">
      <c r="A14" s="134" t="s">
        <v>143</v>
      </c>
      <c r="B14" s="32"/>
      <c r="C14" s="8"/>
      <c r="D14" s="62">
        <f t="shared" si="0"/>
        <v>0</v>
      </c>
      <c r="E14" s="198"/>
      <c r="F14" s="191"/>
      <c r="G14" s="62">
        <f t="shared" si="1"/>
        <v>0</v>
      </c>
      <c r="H14" s="32"/>
      <c r="I14" s="8"/>
      <c r="J14" s="62">
        <f t="shared" si="2"/>
        <v>0</v>
      </c>
      <c r="K14" s="32"/>
      <c r="L14" s="8"/>
      <c r="M14" s="62">
        <f t="shared" si="3"/>
        <v>0</v>
      </c>
      <c r="N14" s="53">
        <f t="shared" si="4"/>
        <v>0</v>
      </c>
      <c r="O14" s="16"/>
    </row>
    <row r="15" spans="1:15" s="6" customFormat="1" ht="15">
      <c r="A15" s="134" t="s">
        <v>292</v>
      </c>
      <c r="B15" s="32"/>
      <c r="C15" s="8"/>
      <c r="D15" s="62">
        <f t="shared" si="0"/>
        <v>0</v>
      </c>
      <c r="E15" s="190" t="s">
        <v>222</v>
      </c>
      <c r="F15" s="191">
        <v>41523</v>
      </c>
      <c r="G15" s="192">
        <v>2140.47</v>
      </c>
      <c r="H15" s="32"/>
      <c r="I15" s="8"/>
      <c r="J15" s="62">
        <f t="shared" si="2"/>
        <v>0</v>
      </c>
      <c r="K15" s="32"/>
      <c r="L15" s="8"/>
      <c r="M15" s="62">
        <f t="shared" si="3"/>
        <v>0</v>
      </c>
      <c r="N15" s="53">
        <f t="shared" si="4"/>
        <v>2140.47</v>
      </c>
      <c r="O15" s="16"/>
    </row>
    <row r="16" spans="1:15" s="6" customFormat="1" ht="15">
      <c r="A16" s="134" t="s">
        <v>145</v>
      </c>
      <c r="B16" s="32"/>
      <c r="C16" s="8"/>
      <c r="D16" s="62">
        <f t="shared" si="0"/>
        <v>0</v>
      </c>
      <c r="E16" s="198"/>
      <c r="F16" s="191"/>
      <c r="G16" s="62">
        <f t="shared" si="1"/>
        <v>0</v>
      </c>
      <c r="H16" s="32"/>
      <c r="I16" s="8"/>
      <c r="J16" s="62">
        <f t="shared" si="2"/>
        <v>0</v>
      </c>
      <c r="K16" s="219">
        <v>369</v>
      </c>
      <c r="L16" s="220">
        <v>41747</v>
      </c>
      <c r="M16" s="62">
        <v>13610</v>
      </c>
      <c r="N16" s="53">
        <f t="shared" si="4"/>
        <v>13610</v>
      </c>
      <c r="O16" s="16"/>
    </row>
    <row r="17" spans="1:15" s="6" customFormat="1" ht="15">
      <c r="A17" s="134" t="s">
        <v>146</v>
      </c>
      <c r="B17" s="32"/>
      <c r="C17" s="8"/>
      <c r="D17" s="62">
        <f t="shared" si="0"/>
        <v>0</v>
      </c>
      <c r="E17" s="190" t="s">
        <v>243</v>
      </c>
      <c r="F17" s="191">
        <v>41547</v>
      </c>
      <c r="G17" s="192">
        <v>20999.99</v>
      </c>
      <c r="H17" s="32"/>
      <c r="I17" s="8"/>
      <c r="J17" s="62">
        <f t="shared" si="2"/>
        <v>0</v>
      </c>
      <c r="K17" s="32"/>
      <c r="L17" s="8"/>
      <c r="M17" s="62">
        <f t="shared" si="3"/>
        <v>0</v>
      </c>
      <c r="N17" s="53">
        <f t="shared" si="4"/>
        <v>20999.99</v>
      </c>
      <c r="O17" s="16"/>
    </row>
    <row r="18" spans="1:15" s="6" customFormat="1" ht="45">
      <c r="A18" s="60" t="s">
        <v>108</v>
      </c>
      <c r="B18" s="32"/>
      <c r="C18" s="8"/>
      <c r="D18" s="62">
        <f t="shared" si="0"/>
        <v>0</v>
      </c>
      <c r="E18" s="190" t="s">
        <v>245</v>
      </c>
      <c r="F18" s="191">
        <v>41570</v>
      </c>
      <c r="G18" s="192">
        <v>9350</v>
      </c>
      <c r="H18" s="32"/>
      <c r="I18" s="8"/>
      <c r="J18" s="62">
        <f t="shared" si="2"/>
        <v>0</v>
      </c>
      <c r="K18" s="32"/>
      <c r="L18" s="8"/>
      <c r="M18" s="62">
        <v>0</v>
      </c>
      <c r="N18" s="53">
        <f t="shared" si="4"/>
        <v>9350</v>
      </c>
      <c r="O18" s="16"/>
    </row>
    <row r="19" spans="1:15" s="6" customFormat="1" ht="15">
      <c r="A19" s="60" t="s">
        <v>109</v>
      </c>
      <c r="B19" s="32"/>
      <c r="C19" s="8"/>
      <c r="D19" s="62">
        <f t="shared" si="0"/>
        <v>28408.54</v>
      </c>
      <c r="E19" s="49"/>
      <c r="F19" s="8"/>
      <c r="G19" s="62">
        <f t="shared" si="1"/>
        <v>28408.54</v>
      </c>
      <c r="H19" s="32"/>
      <c r="I19" s="8"/>
      <c r="J19" s="62">
        <f t="shared" si="2"/>
        <v>28408.54</v>
      </c>
      <c r="K19" s="32"/>
      <c r="L19" s="8"/>
      <c r="M19" s="62">
        <f t="shared" si="3"/>
        <v>28408.54</v>
      </c>
      <c r="N19" s="53">
        <f t="shared" si="4"/>
        <v>113634.16</v>
      </c>
      <c r="O19" s="16">
        <v>113634.14</v>
      </c>
    </row>
    <row r="20" spans="1:15" s="6" customFormat="1" ht="15">
      <c r="A20" s="60" t="s">
        <v>110</v>
      </c>
      <c r="B20" s="32"/>
      <c r="C20" s="8"/>
      <c r="D20" s="62">
        <f t="shared" si="0"/>
        <v>60459.19</v>
      </c>
      <c r="E20" s="49"/>
      <c r="F20" s="8"/>
      <c r="G20" s="62">
        <f t="shared" si="1"/>
        <v>60459.19</v>
      </c>
      <c r="H20" s="32"/>
      <c r="I20" s="8"/>
      <c r="J20" s="62">
        <f t="shared" si="2"/>
        <v>60459.19</v>
      </c>
      <c r="K20" s="32"/>
      <c r="L20" s="8"/>
      <c r="M20" s="62">
        <f t="shared" si="3"/>
        <v>60459.19</v>
      </c>
      <c r="N20" s="53">
        <f t="shared" si="4"/>
        <v>241836.76</v>
      </c>
      <c r="O20" s="16">
        <v>241836.77</v>
      </c>
    </row>
    <row r="21" spans="1:15" s="6" customFormat="1" ht="30">
      <c r="A21" s="60" t="s">
        <v>61</v>
      </c>
      <c r="B21" s="32"/>
      <c r="C21" s="8"/>
      <c r="D21" s="62">
        <f t="shared" si="0"/>
        <v>433.43</v>
      </c>
      <c r="E21" s="49"/>
      <c r="F21" s="8"/>
      <c r="G21" s="62">
        <f t="shared" si="1"/>
        <v>433.43</v>
      </c>
      <c r="H21" s="32"/>
      <c r="I21" s="8"/>
      <c r="J21" s="62">
        <f t="shared" si="2"/>
        <v>433.43</v>
      </c>
      <c r="K21" s="32"/>
      <c r="L21" s="8"/>
      <c r="M21" s="62">
        <f t="shared" si="3"/>
        <v>433.43</v>
      </c>
      <c r="N21" s="53">
        <f t="shared" si="4"/>
        <v>1733.72</v>
      </c>
      <c r="O21" s="16">
        <v>1733.72</v>
      </c>
    </row>
    <row r="22" spans="1:15" s="6" customFormat="1" ht="30">
      <c r="A22" s="60" t="s">
        <v>63</v>
      </c>
      <c r="B22" s="32"/>
      <c r="C22" s="8"/>
      <c r="D22" s="62">
        <f t="shared" si="0"/>
        <v>433.43</v>
      </c>
      <c r="E22" s="49"/>
      <c r="F22" s="8"/>
      <c r="G22" s="62">
        <f t="shared" si="1"/>
        <v>433.43</v>
      </c>
      <c r="H22" s="32"/>
      <c r="I22" s="8"/>
      <c r="J22" s="62">
        <f t="shared" si="2"/>
        <v>433.43</v>
      </c>
      <c r="K22" s="32"/>
      <c r="L22" s="8"/>
      <c r="M22" s="62">
        <f t="shared" si="3"/>
        <v>433.43</v>
      </c>
      <c r="N22" s="53">
        <f t="shared" si="4"/>
        <v>1733.72</v>
      </c>
      <c r="O22" s="16">
        <v>1733.72</v>
      </c>
    </row>
    <row r="23" spans="1:15" s="6" customFormat="1" ht="15">
      <c r="A23" s="60" t="s">
        <v>64</v>
      </c>
      <c r="B23" s="32"/>
      <c r="C23" s="8"/>
      <c r="D23" s="62">
        <f t="shared" si="0"/>
        <v>2737.03</v>
      </c>
      <c r="E23" s="49"/>
      <c r="F23" s="8"/>
      <c r="G23" s="62">
        <f t="shared" si="1"/>
        <v>2737.03</v>
      </c>
      <c r="H23" s="32"/>
      <c r="I23" s="8"/>
      <c r="J23" s="62">
        <f t="shared" si="2"/>
        <v>2737.03</v>
      </c>
      <c r="K23" s="32"/>
      <c r="L23" s="8"/>
      <c r="M23" s="62">
        <f t="shared" si="3"/>
        <v>2737.03</v>
      </c>
      <c r="N23" s="53">
        <f t="shared" si="4"/>
        <v>10948.12</v>
      </c>
      <c r="O23" s="16">
        <v>10948.1</v>
      </c>
    </row>
    <row r="24" spans="1:15" s="230" customFormat="1" ht="30">
      <c r="A24" s="221" t="s">
        <v>131</v>
      </c>
      <c r="B24" s="222"/>
      <c r="C24" s="223"/>
      <c r="D24" s="224">
        <f t="shared" si="0"/>
        <v>0</v>
      </c>
      <c r="E24" s="225" t="s">
        <v>217</v>
      </c>
      <c r="F24" s="226">
        <v>41516</v>
      </c>
      <c r="G24" s="227">
        <v>3100.59</v>
      </c>
      <c r="H24" s="222"/>
      <c r="I24" s="223"/>
      <c r="J24" s="224">
        <f t="shared" si="2"/>
        <v>0</v>
      </c>
      <c r="K24" s="222"/>
      <c r="L24" s="223"/>
      <c r="M24" s="224">
        <f t="shared" si="3"/>
        <v>0</v>
      </c>
      <c r="N24" s="228">
        <f t="shared" si="4"/>
        <v>3100.59</v>
      </c>
      <c r="O24" s="229"/>
    </row>
    <row r="25" spans="1:15" s="6" customFormat="1" ht="30">
      <c r="A25" s="60" t="s">
        <v>112</v>
      </c>
      <c r="B25" s="32"/>
      <c r="C25" s="8"/>
      <c r="D25" s="62">
        <f t="shared" si="0"/>
        <v>2549.49</v>
      </c>
      <c r="E25" s="49"/>
      <c r="F25" s="8"/>
      <c r="G25" s="62">
        <f t="shared" si="1"/>
        <v>2549.49</v>
      </c>
      <c r="H25" s="32"/>
      <c r="I25" s="8"/>
      <c r="J25" s="62">
        <f t="shared" si="2"/>
        <v>2549.49</v>
      </c>
      <c r="K25" s="32"/>
      <c r="L25" s="8"/>
      <c r="M25" s="62">
        <f t="shared" si="3"/>
        <v>2549.49</v>
      </c>
      <c r="N25" s="53">
        <f t="shared" si="4"/>
        <v>10197.96</v>
      </c>
      <c r="O25" s="16">
        <v>10197.94</v>
      </c>
    </row>
    <row r="26" spans="1:15" s="12" customFormat="1" ht="15">
      <c r="A26" s="60" t="s">
        <v>67</v>
      </c>
      <c r="B26" s="33"/>
      <c r="C26" s="29"/>
      <c r="D26" s="62">
        <f t="shared" si="0"/>
        <v>774.96</v>
      </c>
      <c r="E26" s="50"/>
      <c r="F26" s="29"/>
      <c r="G26" s="62">
        <f t="shared" si="1"/>
        <v>774.96</v>
      </c>
      <c r="H26" s="33"/>
      <c r="I26" s="29"/>
      <c r="J26" s="62">
        <f t="shared" si="2"/>
        <v>774.96</v>
      </c>
      <c r="K26" s="33"/>
      <c r="L26" s="29"/>
      <c r="M26" s="62">
        <f t="shared" si="3"/>
        <v>774.96</v>
      </c>
      <c r="N26" s="53">
        <f t="shared" si="4"/>
        <v>3099.84</v>
      </c>
      <c r="O26" s="16">
        <v>3099.84</v>
      </c>
    </row>
    <row r="27" spans="1:15" s="6" customFormat="1" ht="15">
      <c r="A27" s="60" t="s">
        <v>69</v>
      </c>
      <c r="B27" s="32"/>
      <c r="C27" s="8"/>
      <c r="D27" s="62">
        <f t="shared" si="0"/>
        <v>414.6</v>
      </c>
      <c r="E27" s="49"/>
      <c r="F27" s="8"/>
      <c r="G27" s="62">
        <f t="shared" si="1"/>
        <v>414.6</v>
      </c>
      <c r="H27" s="32"/>
      <c r="I27" s="8"/>
      <c r="J27" s="62">
        <f t="shared" si="2"/>
        <v>414.6</v>
      </c>
      <c r="K27" s="32"/>
      <c r="L27" s="8"/>
      <c r="M27" s="62">
        <f t="shared" si="3"/>
        <v>414.6</v>
      </c>
      <c r="N27" s="53">
        <f t="shared" si="4"/>
        <v>1658.4</v>
      </c>
      <c r="O27" s="16">
        <v>1658.39</v>
      </c>
    </row>
    <row r="28" spans="1:15" s="9" customFormat="1" ht="30">
      <c r="A28" s="59" t="s">
        <v>71</v>
      </c>
      <c r="B28" s="34"/>
      <c r="C28" s="30"/>
      <c r="D28" s="62">
        <f t="shared" si="0"/>
        <v>0</v>
      </c>
      <c r="E28" s="51"/>
      <c r="F28" s="30"/>
      <c r="G28" s="62">
        <f t="shared" si="1"/>
        <v>0</v>
      </c>
      <c r="H28" s="34"/>
      <c r="I28" s="30"/>
      <c r="J28" s="62">
        <f t="shared" si="2"/>
        <v>0</v>
      </c>
      <c r="K28" s="34"/>
      <c r="L28" s="30"/>
      <c r="M28" s="62">
        <f t="shared" si="3"/>
        <v>0</v>
      </c>
      <c r="N28" s="53">
        <f t="shared" si="4"/>
        <v>0</v>
      </c>
      <c r="O28" s="16"/>
    </row>
    <row r="29" spans="1:15" s="6" customFormat="1" ht="15">
      <c r="A29" s="60" t="s">
        <v>72</v>
      </c>
      <c r="B29" s="32"/>
      <c r="C29" s="8"/>
      <c r="D29" s="62"/>
      <c r="E29" s="49"/>
      <c r="F29" s="8"/>
      <c r="G29" s="18"/>
      <c r="H29" s="32"/>
      <c r="I29" s="8"/>
      <c r="J29" s="39"/>
      <c r="K29" s="32"/>
      <c r="L29" s="8"/>
      <c r="M29" s="39"/>
      <c r="N29" s="53">
        <f t="shared" si="4"/>
        <v>0</v>
      </c>
      <c r="O29" s="16"/>
    </row>
    <row r="30" spans="1:15" s="6" customFormat="1" ht="15">
      <c r="A30" s="256" t="s">
        <v>75</v>
      </c>
      <c r="B30" s="190" t="s">
        <v>199</v>
      </c>
      <c r="C30" s="191">
        <v>41402</v>
      </c>
      <c r="D30" s="192">
        <v>276.61</v>
      </c>
      <c r="E30" s="190" t="s">
        <v>215</v>
      </c>
      <c r="F30" s="191">
        <v>41509</v>
      </c>
      <c r="G30" s="192">
        <v>276.61</v>
      </c>
      <c r="H30" s="32"/>
      <c r="I30" s="8"/>
      <c r="J30" s="39"/>
      <c r="K30" s="32">
        <v>52</v>
      </c>
      <c r="L30" s="218">
        <v>41759</v>
      </c>
      <c r="M30" s="39">
        <v>184.33</v>
      </c>
      <c r="N30" s="53">
        <f t="shared" si="4"/>
        <v>737.55</v>
      </c>
      <c r="O30" s="16"/>
    </row>
    <row r="31" spans="1:15" s="6" customFormat="1" ht="15">
      <c r="A31" s="257"/>
      <c r="B31" s="190"/>
      <c r="C31" s="191"/>
      <c r="D31" s="192"/>
      <c r="E31" s="190"/>
      <c r="F31" s="191"/>
      <c r="G31" s="192"/>
      <c r="H31" s="32"/>
      <c r="I31" s="8"/>
      <c r="J31" s="39"/>
      <c r="K31" s="219">
        <v>50</v>
      </c>
      <c r="L31" s="220">
        <v>41759</v>
      </c>
      <c r="M31" s="39">
        <v>276.61</v>
      </c>
      <c r="N31" s="53">
        <f t="shared" si="4"/>
        <v>276.61</v>
      </c>
      <c r="O31" s="16"/>
    </row>
    <row r="32" spans="1:15" s="6" customFormat="1" ht="15">
      <c r="A32" s="256" t="s">
        <v>76</v>
      </c>
      <c r="B32" s="190" t="s">
        <v>201</v>
      </c>
      <c r="C32" s="191">
        <v>41411</v>
      </c>
      <c r="D32" s="192">
        <v>390.07</v>
      </c>
      <c r="E32" s="190" t="s">
        <v>228</v>
      </c>
      <c r="F32" s="191">
        <v>41537</v>
      </c>
      <c r="G32" s="192">
        <v>390.07</v>
      </c>
      <c r="H32" s="32"/>
      <c r="I32" s="8"/>
      <c r="J32" s="39"/>
      <c r="K32" s="32"/>
      <c r="L32" s="8"/>
      <c r="M32" s="39"/>
      <c r="N32" s="53">
        <f t="shared" si="4"/>
        <v>780.14</v>
      </c>
      <c r="O32" s="16"/>
    </row>
    <row r="33" spans="1:15" s="6" customFormat="1" ht="15">
      <c r="A33" s="257"/>
      <c r="B33" s="35">
        <v>151</v>
      </c>
      <c r="C33" s="193">
        <v>41486</v>
      </c>
      <c r="D33" s="192">
        <v>780.12</v>
      </c>
      <c r="E33" s="49"/>
      <c r="F33" s="8"/>
      <c r="G33" s="18"/>
      <c r="H33" s="32"/>
      <c r="I33" s="8"/>
      <c r="J33" s="39"/>
      <c r="K33" s="32"/>
      <c r="L33" s="8"/>
      <c r="M33" s="39"/>
      <c r="N33" s="53">
        <f t="shared" si="4"/>
        <v>780.12</v>
      </c>
      <c r="O33" s="16"/>
    </row>
    <row r="34" spans="1:15" s="6" customFormat="1" ht="15">
      <c r="A34" s="14" t="s">
        <v>149</v>
      </c>
      <c r="B34" s="35">
        <v>151</v>
      </c>
      <c r="C34" s="193">
        <v>41486</v>
      </c>
      <c r="D34" s="192">
        <v>11773.8</v>
      </c>
      <c r="E34" s="49"/>
      <c r="F34" s="8"/>
      <c r="G34" s="18"/>
      <c r="H34" s="32"/>
      <c r="I34" s="8"/>
      <c r="J34" s="39"/>
      <c r="K34" s="32"/>
      <c r="L34" s="8"/>
      <c r="M34" s="39"/>
      <c r="N34" s="53">
        <f t="shared" si="4"/>
        <v>11773.8</v>
      </c>
      <c r="O34" s="16"/>
    </row>
    <row r="35" spans="1:15" s="6" customFormat="1" ht="15">
      <c r="A35" s="14" t="s">
        <v>78</v>
      </c>
      <c r="B35" s="35">
        <v>151</v>
      </c>
      <c r="C35" s="193">
        <v>41486</v>
      </c>
      <c r="D35" s="192">
        <v>1486.7</v>
      </c>
      <c r="E35" s="49"/>
      <c r="F35" s="8"/>
      <c r="G35" s="18"/>
      <c r="H35" s="32"/>
      <c r="I35" s="8"/>
      <c r="J35" s="39"/>
      <c r="K35" s="32"/>
      <c r="L35" s="8"/>
      <c r="M35" s="39"/>
      <c r="N35" s="53">
        <f t="shared" si="4"/>
        <v>1486.7</v>
      </c>
      <c r="O35" s="16"/>
    </row>
    <row r="36" spans="1:15" s="6" customFormat="1" ht="15">
      <c r="A36" s="14" t="s">
        <v>79</v>
      </c>
      <c r="B36" s="190" t="s">
        <v>193</v>
      </c>
      <c r="C36" s="191">
        <v>41425</v>
      </c>
      <c r="D36" s="192">
        <v>4971.09</v>
      </c>
      <c r="E36" s="49"/>
      <c r="F36" s="8"/>
      <c r="G36" s="18"/>
      <c r="H36" s="32"/>
      <c r="I36" s="8"/>
      <c r="J36" s="39"/>
      <c r="K36" s="32"/>
      <c r="L36" s="8"/>
      <c r="M36" s="39"/>
      <c r="N36" s="53">
        <f t="shared" si="4"/>
        <v>4971.09</v>
      </c>
      <c r="O36" s="16"/>
    </row>
    <row r="37" spans="1:15" s="6" customFormat="1" ht="15">
      <c r="A37" s="14" t="s">
        <v>80</v>
      </c>
      <c r="B37" s="190" t="s">
        <v>193</v>
      </c>
      <c r="C37" s="191">
        <v>41425</v>
      </c>
      <c r="D37" s="192">
        <v>780.14</v>
      </c>
      <c r="E37" s="49"/>
      <c r="F37" s="8"/>
      <c r="G37" s="18"/>
      <c r="H37" s="32"/>
      <c r="I37" s="8"/>
      <c r="J37" s="39"/>
      <c r="K37" s="32"/>
      <c r="L37" s="8"/>
      <c r="M37" s="39"/>
      <c r="N37" s="53">
        <f t="shared" si="4"/>
        <v>780.14</v>
      </c>
      <c r="O37" s="16"/>
    </row>
    <row r="38" spans="1:15" s="6" customFormat="1" ht="15">
      <c r="A38" s="14" t="s">
        <v>81</v>
      </c>
      <c r="B38" s="35">
        <v>151</v>
      </c>
      <c r="C38" s="193">
        <v>41486</v>
      </c>
      <c r="D38" s="192">
        <v>743.32</v>
      </c>
      <c r="E38" s="49"/>
      <c r="F38" s="8"/>
      <c r="G38" s="18"/>
      <c r="H38" s="32"/>
      <c r="I38" s="8"/>
      <c r="J38" s="39"/>
      <c r="K38" s="32"/>
      <c r="L38" s="8"/>
      <c r="M38" s="39"/>
      <c r="N38" s="53">
        <f t="shared" si="4"/>
        <v>743.32</v>
      </c>
      <c r="O38" s="16"/>
    </row>
    <row r="39" spans="1:15" s="6" customFormat="1" ht="15">
      <c r="A39" s="14" t="s">
        <v>82</v>
      </c>
      <c r="B39" s="32"/>
      <c r="C39" s="8"/>
      <c r="D39" s="62"/>
      <c r="E39" s="49"/>
      <c r="F39" s="8"/>
      <c r="G39" s="18"/>
      <c r="H39" s="32"/>
      <c r="I39" s="8"/>
      <c r="J39" s="39"/>
      <c r="K39" s="32"/>
      <c r="L39" s="8"/>
      <c r="M39" s="39"/>
      <c r="N39" s="53">
        <f t="shared" si="4"/>
        <v>0</v>
      </c>
      <c r="O39" s="16"/>
    </row>
    <row r="40" spans="1:15" s="7" customFormat="1" ht="25.5">
      <c r="A40" s="14" t="s">
        <v>83</v>
      </c>
      <c r="B40" s="190" t="s">
        <v>193</v>
      </c>
      <c r="C40" s="191">
        <v>41425</v>
      </c>
      <c r="D40" s="192">
        <v>4559.16</v>
      </c>
      <c r="E40" s="52"/>
      <c r="F40" s="10"/>
      <c r="G40" s="19"/>
      <c r="H40" s="35"/>
      <c r="I40" s="10"/>
      <c r="J40" s="40"/>
      <c r="K40" s="35"/>
      <c r="L40" s="10"/>
      <c r="M40" s="40"/>
      <c r="N40" s="53">
        <f t="shared" si="4"/>
        <v>4559.16</v>
      </c>
      <c r="O40" s="16"/>
    </row>
    <row r="41" spans="1:15" s="7" customFormat="1" ht="15">
      <c r="A41" s="14" t="s">
        <v>84</v>
      </c>
      <c r="B41" s="35"/>
      <c r="C41" s="10"/>
      <c r="D41" s="62"/>
      <c r="E41" s="190" t="s">
        <v>231</v>
      </c>
      <c r="F41" s="191">
        <v>41544</v>
      </c>
      <c r="G41" s="192">
        <v>5142.55</v>
      </c>
      <c r="H41" s="35"/>
      <c r="I41" s="10"/>
      <c r="J41" s="40"/>
      <c r="K41" s="35"/>
      <c r="L41" s="10"/>
      <c r="M41" s="40"/>
      <c r="N41" s="53">
        <f t="shared" si="4"/>
        <v>5142.55</v>
      </c>
      <c r="O41" s="16"/>
    </row>
    <row r="42" spans="1:15" s="7" customFormat="1" ht="15">
      <c r="A42" s="215" t="s">
        <v>132</v>
      </c>
      <c r="B42" s="35"/>
      <c r="C42" s="10"/>
      <c r="D42" s="62"/>
      <c r="E42" s="52"/>
      <c r="F42" s="10"/>
      <c r="G42" s="19"/>
      <c r="H42" s="64">
        <v>1</v>
      </c>
      <c r="I42" s="214">
        <v>41649</v>
      </c>
      <c r="J42" s="192">
        <v>5915.31</v>
      </c>
      <c r="K42" s="35"/>
      <c r="L42" s="10"/>
      <c r="M42" s="40"/>
      <c r="N42" s="53">
        <f t="shared" si="4"/>
        <v>5915.31</v>
      </c>
      <c r="O42" s="16"/>
    </row>
    <row r="43" spans="1:15" s="7" customFormat="1" ht="30">
      <c r="A43" s="60" t="s">
        <v>150</v>
      </c>
      <c r="B43" s="35"/>
      <c r="C43" s="10"/>
      <c r="D43" s="62"/>
      <c r="E43" s="52"/>
      <c r="F43" s="10"/>
      <c r="G43" s="19"/>
      <c r="H43" s="35"/>
      <c r="I43" s="10"/>
      <c r="J43" s="40"/>
      <c r="K43" s="35"/>
      <c r="L43" s="10"/>
      <c r="M43" s="40"/>
      <c r="N43" s="53">
        <f t="shared" si="4"/>
        <v>0</v>
      </c>
      <c r="O43" s="16"/>
    </row>
    <row r="44" spans="1:15" s="7" customFormat="1" ht="25.5">
      <c r="A44" s="14" t="s">
        <v>151</v>
      </c>
      <c r="B44" s="190" t="s">
        <v>193</v>
      </c>
      <c r="C44" s="191">
        <v>41425</v>
      </c>
      <c r="D44" s="192">
        <v>743.35</v>
      </c>
      <c r="E44" s="52"/>
      <c r="F44" s="10"/>
      <c r="G44" s="19"/>
      <c r="H44" s="190" t="s">
        <v>265</v>
      </c>
      <c r="I44" s="191" t="s">
        <v>266</v>
      </c>
      <c r="J44" s="192">
        <v>743.35</v>
      </c>
      <c r="K44" s="190" t="s">
        <v>304</v>
      </c>
      <c r="L44" s="191">
        <v>41740</v>
      </c>
      <c r="M44" s="192">
        <v>743.35</v>
      </c>
      <c r="N44" s="53">
        <f t="shared" si="4"/>
        <v>2230.05</v>
      </c>
      <c r="O44" s="16"/>
    </row>
    <row r="45" spans="1:15" s="7" customFormat="1" ht="25.5">
      <c r="A45" s="14" t="s">
        <v>153</v>
      </c>
      <c r="B45" s="35"/>
      <c r="C45" s="10"/>
      <c r="D45" s="62"/>
      <c r="E45" s="52"/>
      <c r="F45" s="10"/>
      <c r="G45" s="19"/>
      <c r="H45" s="190" t="s">
        <v>265</v>
      </c>
      <c r="I45" s="191" t="s">
        <v>272</v>
      </c>
      <c r="J45" s="192">
        <v>1486.7</v>
      </c>
      <c r="K45" s="35"/>
      <c r="L45" s="10"/>
      <c r="M45" s="40"/>
      <c r="N45" s="53">
        <f t="shared" si="4"/>
        <v>1486.7</v>
      </c>
      <c r="O45" s="16"/>
    </row>
    <row r="46" spans="1:15" s="7" customFormat="1" ht="15">
      <c r="A46" s="14" t="s">
        <v>155</v>
      </c>
      <c r="B46" s="35">
        <v>151</v>
      </c>
      <c r="C46" s="193">
        <v>41486</v>
      </c>
      <c r="D46" s="192">
        <v>1560.23</v>
      </c>
      <c r="E46" s="52"/>
      <c r="F46" s="10"/>
      <c r="G46" s="19"/>
      <c r="H46" s="64"/>
      <c r="I46" s="212"/>
      <c r="J46" s="54"/>
      <c r="K46" s="35"/>
      <c r="L46" s="10"/>
      <c r="M46" s="40"/>
      <c r="N46" s="53">
        <f t="shared" si="4"/>
        <v>1560.23</v>
      </c>
      <c r="O46" s="16"/>
    </row>
    <row r="47" spans="1:15" s="7" customFormat="1" ht="25.5">
      <c r="A47" s="14" t="s">
        <v>157</v>
      </c>
      <c r="B47" s="35"/>
      <c r="C47" s="10"/>
      <c r="D47" s="62"/>
      <c r="E47" s="190" t="s">
        <v>218</v>
      </c>
      <c r="F47" s="191">
        <v>41516</v>
      </c>
      <c r="G47" s="192">
        <v>371.67</v>
      </c>
      <c r="H47" s="190" t="s">
        <v>265</v>
      </c>
      <c r="I47" s="191" t="s">
        <v>266</v>
      </c>
      <c r="J47" s="192">
        <v>371.67</v>
      </c>
      <c r="K47" s="35"/>
      <c r="L47" s="10"/>
      <c r="M47" s="40"/>
      <c r="N47" s="53">
        <f t="shared" si="4"/>
        <v>743.34</v>
      </c>
      <c r="O47" s="16"/>
    </row>
    <row r="48" spans="1:15" s="7" customFormat="1" ht="15">
      <c r="A48" s="14" t="s">
        <v>164</v>
      </c>
      <c r="B48" s="35"/>
      <c r="C48" s="10"/>
      <c r="D48" s="62"/>
      <c r="E48" s="52"/>
      <c r="F48" s="10"/>
      <c r="G48" s="19"/>
      <c r="H48" s="35"/>
      <c r="I48" s="10"/>
      <c r="J48" s="40"/>
      <c r="K48" s="35"/>
      <c r="L48" s="10"/>
      <c r="M48" s="40"/>
      <c r="N48" s="53">
        <f t="shared" si="4"/>
        <v>0</v>
      </c>
      <c r="O48" s="16"/>
    </row>
    <row r="49" spans="1:15" s="7" customFormat="1" ht="15">
      <c r="A49" s="5" t="s">
        <v>165</v>
      </c>
      <c r="B49" s="35"/>
      <c r="C49" s="10"/>
      <c r="D49" s="62">
        <f>O49/4</f>
        <v>1321.92</v>
      </c>
      <c r="E49" s="52"/>
      <c r="F49" s="10"/>
      <c r="G49" s="62">
        <f>O49/4</f>
        <v>1321.92</v>
      </c>
      <c r="H49" s="35"/>
      <c r="I49" s="10"/>
      <c r="J49" s="62">
        <f>O49/4</f>
        <v>1321.92</v>
      </c>
      <c r="K49" s="35"/>
      <c r="L49" s="10"/>
      <c r="M49" s="62">
        <f>O49/4</f>
        <v>1321.92</v>
      </c>
      <c r="N49" s="53">
        <f t="shared" si="4"/>
        <v>5287.68</v>
      </c>
      <c r="O49" s="16">
        <v>5287.68</v>
      </c>
    </row>
    <row r="50" spans="1:15" s="7" customFormat="1" ht="15">
      <c r="A50" s="215" t="s">
        <v>166</v>
      </c>
      <c r="B50" s="35"/>
      <c r="C50" s="10"/>
      <c r="D50" s="62"/>
      <c r="E50" s="52"/>
      <c r="F50" s="10"/>
      <c r="G50" s="19"/>
      <c r="H50" s="64">
        <v>1</v>
      </c>
      <c r="I50" s="214">
        <v>41649</v>
      </c>
      <c r="J50" s="192">
        <v>3696.76</v>
      </c>
      <c r="K50" s="35"/>
      <c r="L50" s="10"/>
      <c r="M50" s="40"/>
      <c r="N50" s="53">
        <f t="shared" si="4"/>
        <v>3696.76</v>
      </c>
      <c r="O50" s="16"/>
    </row>
    <row r="51" spans="1:15" s="7" customFormat="1" ht="30">
      <c r="A51" s="60" t="s">
        <v>86</v>
      </c>
      <c r="B51" s="35"/>
      <c r="C51" s="10"/>
      <c r="D51" s="62"/>
      <c r="E51" s="52"/>
      <c r="F51" s="10"/>
      <c r="G51" s="62"/>
      <c r="H51" s="35"/>
      <c r="I51" s="10"/>
      <c r="J51" s="62"/>
      <c r="K51" s="35"/>
      <c r="L51" s="10"/>
      <c r="M51" s="62"/>
      <c r="N51" s="53">
        <f t="shared" si="4"/>
        <v>0</v>
      </c>
      <c r="O51" s="16"/>
    </row>
    <row r="52" spans="1:15" s="7" customFormat="1" ht="15">
      <c r="A52" s="215" t="s">
        <v>167</v>
      </c>
      <c r="B52" s="35"/>
      <c r="C52" s="10"/>
      <c r="D52" s="62"/>
      <c r="E52" s="52"/>
      <c r="F52" s="10"/>
      <c r="G52" s="62"/>
      <c r="H52" s="64">
        <v>1</v>
      </c>
      <c r="I52" s="214">
        <v>41649</v>
      </c>
      <c r="J52" s="192">
        <v>321.07</v>
      </c>
      <c r="K52" s="35"/>
      <c r="L52" s="10"/>
      <c r="M52" s="62"/>
      <c r="N52" s="53">
        <f t="shared" si="4"/>
        <v>321.07</v>
      </c>
      <c r="O52" s="16"/>
    </row>
    <row r="53" spans="1:15" s="7" customFormat="1" ht="15">
      <c r="A53" s="14" t="s">
        <v>168</v>
      </c>
      <c r="B53" s="35">
        <v>151</v>
      </c>
      <c r="C53" s="193">
        <v>41486</v>
      </c>
      <c r="D53" s="192">
        <v>2143.26</v>
      </c>
      <c r="E53" s="52"/>
      <c r="F53" s="10"/>
      <c r="G53" s="62"/>
      <c r="H53" s="35"/>
      <c r="I53" s="10"/>
      <c r="J53" s="62"/>
      <c r="K53" s="35"/>
      <c r="L53" s="10"/>
      <c r="M53" s="62"/>
      <c r="N53" s="53">
        <f t="shared" si="4"/>
        <v>2143.26</v>
      </c>
      <c r="O53" s="16"/>
    </row>
    <row r="54" spans="1:15" s="7" customFormat="1" ht="15">
      <c r="A54" s="60" t="s">
        <v>87</v>
      </c>
      <c r="B54" s="35"/>
      <c r="C54" s="10"/>
      <c r="D54" s="62"/>
      <c r="E54" s="52"/>
      <c r="F54" s="10"/>
      <c r="G54" s="62"/>
      <c r="H54" s="35"/>
      <c r="I54" s="10"/>
      <c r="J54" s="62"/>
      <c r="K54" s="35"/>
      <c r="L54" s="10"/>
      <c r="M54" s="62"/>
      <c r="N54" s="53">
        <f t="shared" si="4"/>
        <v>0</v>
      </c>
      <c r="O54" s="16"/>
    </row>
    <row r="55" spans="1:15" s="7" customFormat="1" ht="15">
      <c r="A55" s="14" t="s">
        <v>89</v>
      </c>
      <c r="B55" s="35"/>
      <c r="C55" s="10"/>
      <c r="D55" s="62"/>
      <c r="E55" s="52"/>
      <c r="F55" s="10"/>
      <c r="G55" s="62"/>
      <c r="H55" s="35"/>
      <c r="I55" s="10"/>
      <c r="J55" s="62"/>
      <c r="K55" s="190" t="s">
        <v>290</v>
      </c>
      <c r="L55" s="191">
        <v>41698</v>
      </c>
      <c r="M55" s="192">
        <v>11741.58</v>
      </c>
      <c r="N55" s="53">
        <f t="shared" si="4"/>
        <v>11741.58</v>
      </c>
      <c r="O55" s="16"/>
    </row>
    <row r="56" spans="1:15" s="7" customFormat="1" ht="15">
      <c r="A56" s="14" t="s">
        <v>90</v>
      </c>
      <c r="B56" s="35"/>
      <c r="C56" s="10"/>
      <c r="D56" s="62"/>
      <c r="E56" s="52"/>
      <c r="F56" s="10"/>
      <c r="G56" s="62"/>
      <c r="H56" s="35"/>
      <c r="I56" s="10"/>
      <c r="J56" s="62"/>
      <c r="K56" s="190" t="s">
        <v>301</v>
      </c>
      <c r="L56" s="191">
        <v>41719</v>
      </c>
      <c r="M56" s="62">
        <v>777.03</v>
      </c>
      <c r="N56" s="53">
        <f t="shared" si="4"/>
        <v>777.03</v>
      </c>
      <c r="O56" s="16"/>
    </row>
    <row r="57" spans="1:15" s="7" customFormat="1" ht="15">
      <c r="A57" s="5" t="s">
        <v>170</v>
      </c>
      <c r="B57" s="190" t="s">
        <v>202</v>
      </c>
      <c r="C57" s="191">
        <v>41474</v>
      </c>
      <c r="D57" s="192">
        <v>3959</v>
      </c>
      <c r="E57" s="52"/>
      <c r="F57" s="10"/>
      <c r="G57" s="62"/>
      <c r="H57" s="35"/>
      <c r="I57" s="10"/>
      <c r="J57" s="62"/>
      <c r="K57" s="35"/>
      <c r="L57" s="10"/>
      <c r="M57" s="62"/>
      <c r="N57" s="53">
        <f t="shared" si="4"/>
        <v>3959</v>
      </c>
      <c r="O57" s="16"/>
    </row>
    <row r="58" spans="1:15" s="7" customFormat="1" ht="15">
      <c r="A58" s="5" t="s">
        <v>93</v>
      </c>
      <c r="B58" s="35"/>
      <c r="C58" s="10"/>
      <c r="D58" s="62"/>
      <c r="E58" s="52"/>
      <c r="F58" s="10"/>
      <c r="G58" s="62"/>
      <c r="H58" s="35"/>
      <c r="I58" s="10"/>
      <c r="J58" s="62"/>
      <c r="K58" s="35"/>
      <c r="L58" s="10"/>
      <c r="M58" s="62"/>
      <c r="N58" s="53">
        <f t="shared" si="4"/>
        <v>0</v>
      </c>
      <c r="O58" s="16"/>
    </row>
    <row r="59" spans="1:15" s="7" customFormat="1" ht="15">
      <c r="A59" s="5" t="s">
        <v>171</v>
      </c>
      <c r="B59" s="35"/>
      <c r="C59" s="10"/>
      <c r="D59" s="62"/>
      <c r="E59" s="190" t="s">
        <v>212</v>
      </c>
      <c r="F59" s="191">
        <v>41509</v>
      </c>
      <c r="G59" s="192">
        <v>3434.7</v>
      </c>
      <c r="H59" s="35"/>
      <c r="I59" s="10"/>
      <c r="J59" s="62"/>
      <c r="K59" s="35"/>
      <c r="L59" s="10"/>
      <c r="M59" s="62"/>
      <c r="N59" s="53">
        <f t="shared" si="4"/>
        <v>3434.7</v>
      </c>
      <c r="O59" s="16"/>
    </row>
    <row r="60" spans="1:15" s="7" customFormat="1" ht="15">
      <c r="A60" s="60" t="s">
        <v>94</v>
      </c>
      <c r="B60" s="35"/>
      <c r="C60" s="10"/>
      <c r="D60" s="62"/>
      <c r="E60" s="52"/>
      <c r="F60" s="10"/>
      <c r="G60" s="62"/>
      <c r="H60" s="35"/>
      <c r="I60" s="10"/>
      <c r="J60" s="62"/>
      <c r="K60" s="35"/>
      <c r="L60" s="10"/>
      <c r="M60" s="62"/>
      <c r="N60" s="53">
        <f t="shared" si="4"/>
        <v>0</v>
      </c>
      <c r="O60" s="16"/>
    </row>
    <row r="61" spans="1:15" s="7" customFormat="1" ht="25.5">
      <c r="A61" s="14" t="s">
        <v>95</v>
      </c>
      <c r="B61" s="35"/>
      <c r="C61" s="10"/>
      <c r="D61" s="62"/>
      <c r="E61" s="52"/>
      <c r="F61" s="10"/>
      <c r="G61" s="62"/>
      <c r="H61" s="190" t="s">
        <v>265</v>
      </c>
      <c r="I61" s="191" t="s">
        <v>271</v>
      </c>
      <c r="J61" s="192">
        <v>932.26</v>
      </c>
      <c r="K61" s="35"/>
      <c r="L61" s="10"/>
      <c r="M61" s="62"/>
      <c r="N61" s="53">
        <f t="shared" si="4"/>
        <v>932.26</v>
      </c>
      <c r="O61" s="16"/>
    </row>
    <row r="62" spans="1:15" s="7" customFormat="1" ht="15">
      <c r="A62" s="14" t="s">
        <v>96</v>
      </c>
      <c r="B62" s="35"/>
      <c r="C62" s="10"/>
      <c r="D62" s="62"/>
      <c r="E62" s="52"/>
      <c r="F62" s="10"/>
      <c r="G62" s="62"/>
      <c r="H62" s="35"/>
      <c r="I62" s="10"/>
      <c r="J62" s="62"/>
      <c r="K62" s="35"/>
      <c r="L62" s="10"/>
      <c r="M62" s="62"/>
      <c r="N62" s="53">
        <f t="shared" si="4"/>
        <v>0</v>
      </c>
      <c r="O62" s="16"/>
    </row>
    <row r="63" spans="1:15" s="7" customFormat="1" ht="15">
      <c r="A63" s="60" t="s">
        <v>173</v>
      </c>
      <c r="B63" s="52"/>
      <c r="C63" s="10"/>
      <c r="D63" s="62"/>
      <c r="E63" s="52"/>
      <c r="F63" s="10"/>
      <c r="G63" s="62"/>
      <c r="H63" s="52"/>
      <c r="I63" s="10"/>
      <c r="J63" s="62"/>
      <c r="K63" s="52"/>
      <c r="L63" s="10"/>
      <c r="M63" s="62"/>
      <c r="N63" s="53">
        <f t="shared" si="4"/>
        <v>0</v>
      </c>
      <c r="O63" s="16"/>
    </row>
    <row r="64" spans="1:15" s="7" customFormat="1" ht="15.75" thickBot="1">
      <c r="A64" s="14" t="s">
        <v>174</v>
      </c>
      <c r="B64" s="52"/>
      <c r="C64" s="10"/>
      <c r="D64" s="62"/>
      <c r="E64" s="52"/>
      <c r="F64" s="10"/>
      <c r="G64" s="62"/>
      <c r="H64" s="52"/>
      <c r="I64" s="10"/>
      <c r="J64" s="62"/>
      <c r="K64" s="52"/>
      <c r="L64" s="10"/>
      <c r="M64" s="62"/>
      <c r="N64" s="53">
        <f t="shared" si="4"/>
        <v>0</v>
      </c>
      <c r="O64" s="16"/>
    </row>
    <row r="65" spans="1:15" s="7" customFormat="1" ht="19.5" thickBot="1">
      <c r="A65" s="4" t="s">
        <v>99</v>
      </c>
      <c r="B65" s="10"/>
      <c r="C65" s="10"/>
      <c r="D65" s="62">
        <f>O65/4</f>
        <v>25462.91</v>
      </c>
      <c r="E65" s="10"/>
      <c r="F65" s="10"/>
      <c r="G65" s="62">
        <f>O65/4</f>
        <v>25462.91</v>
      </c>
      <c r="H65" s="10"/>
      <c r="I65" s="10"/>
      <c r="J65" s="62">
        <f>O65/4</f>
        <v>25462.91</v>
      </c>
      <c r="K65" s="10"/>
      <c r="L65" s="10"/>
      <c r="M65" s="62">
        <f>O65/4</f>
        <v>25462.91</v>
      </c>
      <c r="N65" s="53">
        <f t="shared" si="4"/>
        <v>101851.64</v>
      </c>
      <c r="O65" s="94">
        <v>101851.63</v>
      </c>
    </row>
    <row r="66" spans="1:15" s="6" customFormat="1" ht="20.25" thickBot="1">
      <c r="A66" s="45" t="s">
        <v>4</v>
      </c>
      <c r="B66" s="97"/>
      <c r="C66" s="98"/>
      <c r="D66" s="25">
        <f>SUM(D6:D65)</f>
        <v>310989.04</v>
      </c>
      <c r="E66" s="99"/>
      <c r="F66" s="98"/>
      <c r="G66" s="25">
        <f>SUM(G6:G65)</f>
        <v>322555.59</v>
      </c>
      <c r="H66" s="100"/>
      <c r="I66" s="98"/>
      <c r="J66" s="25">
        <f>SUM(J6:J65)</f>
        <v>290289.31</v>
      </c>
      <c r="K66" s="100"/>
      <c r="L66" s="98"/>
      <c r="M66" s="25">
        <f>SUM(M6:M65)</f>
        <v>304155.09</v>
      </c>
      <c r="N66" s="53">
        <f t="shared" si="4"/>
        <v>1227989.03</v>
      </c>
      <c r="O66" s="25">
        <f>SUM(O6:O62)</f>
        <v>1005437.02</v>
      </c>
    </row>
    <row r="67" spans="1:15" s="11" customFormat="1" ht="20.25" hidden="1" thickBot="1">
      <c r="A67" s="46" t="s">
        <v>2</v>
      </c>
      <c r="B67" s="74"/>
      <c r="C67" s="75"/>
      <c r="D67" s="76"/>
      <c r="E67" s="77"/>
      <c r="F67" s="75"/>
      <c r="G67" s="78"/>
      <c r="H67" s="74"/>
      <c r="I67" s="75"/>
      <c r="J67" s="76"/>
      <c r="K67" s="74"/>
      <c r="L67" s="75"/>
      <c r="M67" s="76"/>
      <c r="N67" s="53">
        <f t="shared" si="4"/>
        <v>0</v>
      </c>
      <c r="O67" s="26"/>
    </row>
    <row r="68" spans="1:15" s="13" customFormat="1" ht="39.75" customHeight="1" thickBot="1">
      <c r="A68" s="258" t="s">
        <v>3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60"/>
      <c r="O68" s="27"/>
    </row>
    <row r="69" spans="1:15" s="7" customFormat="1" ht="15">
      <c r="A69" s="217" t="s">
        <v>184</v>
      </c>
      <c r="B69" s="35"/>
      <c r="C69" s="10"/>
      <c r="D69" s="40"/>
      <c r="E69" s="190" t="s">
        <v>224</v>
      </c>
      <c r="F69" s="191">
        <v>41530</v>
      </c>
      <c r="G69" s="192">
        <v>108522</v>
      </c>
      <c r="H69" s="35"/>
      <c r="I69" s="10"/>
      <c r="J69" s="40"/>
      <c r="K69" s="35"/>
      <c r="L69" s="10"/>
      <c r="M69" s="40"/>
      <c r="N69" s="52"/>
      <c r="O69" s="63"/>
    </row>
    <row r="70" spans="1:15" s="7" customFormat="1" ht="12.75">
      <c r="A70" s="14" t="s">
        <v>185</v>
      </c>
      <c r="B70" s="65"/>
      <c r="C70" s="73"/>
      <c r="D70" s="40"/>
      <c r="E70" s="65"/>
      <c r="F70" s="73"/>
      <c r="G70" s="19"/>
      <c r="H70" s="52"/>
      <c r="I70" s="73"/>
      <c r="J70" s="40"/>
      <c r="K70" s="52"/>
      <c r="L70" s="73"/>
      <c r="M70" s="40"/>
      <c r="N70" s="52"/>
      <c r="O70" s="63"/>
    </row>
    <row r="71" spans="1:15" s="7" customFormat="1" ht="15">
      <c r="A71" s="217" t="s">
        <v>186</v>
      </c>
      <c r="B71" s="35">
        <v>151</v>
      </c>
      <c r="C71" s="193">
        <v>41486</v>
      </c>
      <c r="D71" s="192">
        <v>7232</v>
      </c>
      <c r="E71" s="65"/>
      <c r="F71" s="73"/>
      <c r="G71" s="19"/>
      <c r="H71" s="52"/>
      <c r="I71" s="73"/>
      <c r="J71" s="40"/>
      <c r="K71" s="52"/>
      <c r="L71" s="73"/>
      <c r="M71" s="40"/>
      <c r="N71" s="52"/>
      <c r="O71" s="63"/>
    </row>
    <row r="72" spans="1:15" s="7" customFormat="1" ht="12.75">
      <c r="A72" s="175" t="s">
        <v>187</v>
      </c>
      <c r="B72" s="65"/>
      <c r="C72" s="73"/>
      <c r="D72" s="40"/>
      <c r="E72" s="65"/>
      <c r="F72" s="73"/>
      <c r="G72" s="19"/>
      <c r="H72" s="52"/>
      <c r="I72" s="73"/>
      <c r="J72" s="40"/>
      <c r="K72" s="52"/>
      <c r="L72" s="73"/>
      <c r="M72" s="40"/>
      <c r="N72" s="52"/>
      <c r="O72" s="63"/>
    </row>
    <row r="73" spans="1:15" s="7" customFormat="1" ht="15">
      <c r="A73" s="217" t="s">
        <v>233</v>
      </c>
      <c r="B73" s="65"/>
      <c r="C73" s="73"/>
      <c r="D73" s="40"/>
      <c r="E73" s="190" t="s">
        <v>234</v>
      </c>
      <c r="F73" s="191">
        <v>41537</v>
      </c>
      <c r="G73" s="192">
        <v>23893.05</v>
      </c>
      <c r="H73" s="52"/>
      <c r="I73" s="73"/>
      <c r="J73" s="40"/>
      <c r="K73" s="52"/>
      <c r="L73" s="73"/>
      <c r="M73" s="40"/>
      <c r="N73" s="52"/>
      <c r="O73" s="63"/>
    </row>
    <row r="74" spans="1:15" s="7" customFormat="1" ht="12.75">
      <c r="A74" s="14" t="s">
        <v>189</v>
      </c>
      <c r="B74" s="65"/>
      <c r="C74" s="73"/>
      <c r="D74" s="40"/>
      <c r="E74" s="65"/>
      <c r="F74" s="73"/>
      <c r="G74" s="19"/>
      <c r="H74" s="52"/>
      <c r="I74" s="73"/>
      <c r="J74" s="40"/>
      <c r="K74" s="52"/>
      <c r="L74" s="73"/>
      <c r="M74" s="40"/>
      <c r="N74" s="52"/>
      <c r="O74" s="63"/>
    </row>
    <row r="75" spans="1:15" s="7" customFormat="1" ht="15.75" thickBot="1">
      <c r="A75" s="217" t="s">
        <v>190</v>
      </c>
      <c r="B75" s="65"/>
      <c r="C75" s="73"/>
      <c r="D75" s="40"/>
      <c r="E75" s="190" t="s">
        <v>221</v>
      </c>
      <c r="F75" s="191">
        <v>41523</v>
      </c>
      <c r="G75" s="192">
        <v>7992</v>
      </c>
      <c r="H75" s="52"/>
      <c r="I75" s="73"/>
      <c r="J75" s="40"/>
      <c r="K75" s="52"/>
      <c r="L75" s="73"/>
      <c r="M75" s="40"/>
      <c r="N75" s="52"/>
      <c r="O75" s="63"/>
    </row>
    <row r="76" spans="1:15" s="84" customFormat="1" ht="20.25" thickBot="1">
      <c r="A76" s="79" t="s">
        <v>4</v>
      </c>
      <c r="B76" s="80"/>
      <c r="C76" s="91"/>
      <c r="D76" s="91">
        <f>SUM(D69:D75)</f>
        <v>7232</v>
      </c>
      <c r="E76" s="91"/>
      <c r="F76" s="91"/>
      <c r="G76" s="91">
        <f>SUM(G69:G75)</f>
        <v>140407.05</v>
      </c>
      <c r="H76" s="91"/>
      <c r="I76" s="91"/>
      <c r="J76" s="91">
        <f>SUM(J69:J75)</f>
        <v>0</v>
      </c>
      <c r="K76" s="91"/>
      <c r="L76" s="91"/>
      <c r="M76" s="91">
        <f>SUM(M69:M75)</f>
        <v>0</v>
      </c>
      <c r="N76" s="53">
        <f>M76+J76+G76+D76</f>
        <v>147639.05</v>
      </c>
      <c r="O76" s="83"/>
    </row>
    <row r="77" spans="1:15" s="7" customFormat="1" ht="42" customHeight="1">
      <c r="A77" s="258" t="s">
        <v>28</v>
      </c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60"/>
      <c r="O77" s="17"/>
    </row>
    <row r="78" spans="1:15" s="7" customFormat="1" ht="15">
      <c r="A78" s="43" t="s">
        <v>194</v>
      </c>
      <c r="B78" s="190" t="s">
        <v>195</v>
      </c>
      <c r="C78" s="191">
        <v>41446</v>
      </c>
      <c r="D78" s="192">
        <v>777.03</v>
      </c>
      <c r="E78" s="24"/>
      <c r="F78" s="1"/>
      <c r="G78" s="17"/>
      <c r="H78" s="36"/>
      <c r="I78" s="1"/>
      <c r="J78" s="41"/>
      <c r="K78" s="36"/>
      <c r="L78" s="1"/>
      <c r="M78" s="41"/>
      <c r="N78" s="52"/>
      <c r="O78" s="24"/>
    </row>
    <row r="79" spans="1:15" s="7" customFormat="1" ht="15">
      <c r="A79" s="43" t="s">
        <v>198</v>
      </c>
      <c r="B79" s="190" t="s">
        <v>197</v>
      </c>
      <c r="C79" s="191">
        <v>41453</v>
      </c>
      <c r="D79" s="192">
        <v>237.28</v>
      </c>
      <c r="E79" s="52"/>
      <c r="F79" s="10"/>
      <c r="G79" s="19"/>
      <c r="H79" s="35"/>
      <c r="I79" s="10"/>
      <c r="J79" s="40"/>
      <c r="K79" s="35"/>
      <c r="L79" s="10"/>
      <c r="M79" s="40"/>
      <c r="N79" s="52"/>
      <c r="O79" s="24"/>
    </row>
    <row r="80" spans="1:15" s="7" customFormat="1" ht="15">
      <c r="A80" s="43" t="s">
        <v>200</v>
      </c>
      <c r="B80" s="190" t="s">
        <v>199</v>
      </c>
      <c r="C80" s="191">
        <v>41402</v>
      </c>
      <c r="D80" s="192">
        <v>715.77</v>
      </c>
      <c r="E80" s="52"/>
      <c r="F80" s="10"/>
      <c r="G80" s="19"/>
      <c r="H80" s="35"/>
      <c r="I80" s="10"/>
      <c r="J80" s="40"/>
      <c r="K80" s="35">
        <v>50</v>
      </c>
      <c r="L80" s="193">
        <v>41759</v>
      </c>
      <c r="M80" s="39">
        <v>688.69</v>
      </c>
      <c r="N80" s="49"/>
      <c r="O80" s="24"/>
    </row>
    <row r="81" spans="1:15" s="7" customFormat="1" ht="15">
      <c r="A81" s="43" t="s">
        <v>203</v>
      </c>
      <c r="B81" s="190" t="s">
        <v>204</v>
      </c>
      <c r="C81" s="191">
        <v>41486</v>
      </c>
      <c r="D81" s="192">
        <v>654.39</v>
      </c>
      <c r="E81" s="52"/>
      <c r="F81" s="10"/>
      <c r="G81" s="19"/>
      <c r="H81" s="35"/>
      <c r="I81" s="10"/>
      <c r="J81" s="40"/>
      <c r="K81" s="35"/>
      <c r="L81" s="10"/>
      <c r="M81" s="40"/>
      <c r="N81" s="52"/>
      <c r="O81" s="24"/>
    </row>
    <row r="82" spans="1:15" s="7" customFormat="1" ht="25.5">
      <c r="A82" s="43" t="s">
        <v>205</v>
      </c>
      <c r="B82" s="190" t="s">
        <v>206</v>
      </c>
      <c r="C82" s="191">
        <v>41481</v>
      </c>
      <c r="D82" s="192">
        <v>1757.56</v>
      </c>
      <c r="E82" s="52"/>
      <c r="F82" s="10"/>
      <c r="G82" s="19"/>
      <c r="H82" s="35"/>
      <c r="I82" s="10"/>
      <c r="J82" s="40"/>
      <c r="K82" s="35"/>
      <c r="L82" s="10"/>
      <c r="M82" s="40"/>
      <c r="N82" s="52"/>
      <c r="O82" s="24"/>
    </row>
    <row r="83" spans="1:15" s="7" customFormat="1" ht="15">
      <c r="A83" s="43" t="s">
        <v>207</v>
      </c>
      <c r="B83" s="190" t="s">
        <v>206</v>
      </c>
      <c r="C83" s="191">
        <v>41481</v>
      </c>
      <c r="D83" s="192">
        <v>466.03</v>
      </c>
      <c r="E83" s="52"/>
      <c r="F83" s="10"/>
      <c r="G83" s="19"/>
      <c r="H83" s="35"/>
      <c r="I83" s="10"/>
      <c r="J83" s="40"/>
      <c r="K83" s="35"/>
      <c r="L83" s="10"/>
      <c r="M83" s="40"/>
      <c r="N83" s="52"/>
      <c r="O83" s="24"/>
    </row>
    <row r="84" spans="1:15" s="7" customFormat="1" ht="15">
      <c r="A84" s="43" t="s">
        <v>213</v>
      </c>
      <c r="B84" s="35"/>
      <c r="C84" s="10"/>
      <c r="D84" s="40"/>
      <c r="E84" s="190" t="s">
        <v>214</v>
      </c>
      <c r="F84" s="191">
        <v>41502</v>
      </c>
      <c r="G84" s="192">
        <v>3032</v>
      </c>
      <c r="H84" s="35"/>
      <c r="I84" s="10"/>
      <c r="J84" s="40"/>
      <c r="K84" s="35"/>
      <c r="L84" s="10"/>
      <c r="M84" s="40"/>
      <c r="N84" s="52"/>
      <c r="O84" s="24"/>
    </row>
    <row r="85" spans="1:15" s="7" customFormat="1" ht="15">
      <c r="A85" s="43" t="s">
        <v>216</v>
      </c>
      <c r="B85" s="35"/>
      <c r="C85" s="10"/>
      <c r="D85" s="40"/>
      <c r="E85" s="190" t="s">
        <v>215</v>
      </c>
      <c r="F85" s="191">
        <v>41509</v>
      </c>
      <c r="G85" s="192">
        <v>276.61</v>
      </c>
      <c r="H85" s="35"/>
      <c r="I85" s="10"/>
      <c r="J85" s="40"/>
      <c r="K85" s="35"/>
      <c r="L85" s="10"/>
      <c r="M85" s="40"/>
      <c r="N85" s="52"/>
      <c r="O85" s="24"/>
    </row>
    <row r="86" spans="1:15" s="7" customFormat="1" ht="15">
      <c r="A86" s="43" t="s">
        <v>219</v>
      </c>
      <c r="B86" s="35"/>
      <c r="C86" s="10"/>
      <c r="D86" s="40"/>
      <c r="E86" s="190" t="s">
        <v>218</v>
      </c>
      <c r="F86" s="191">
        <v>41516</v>
      </c>
      <c r="G86" s="192">
        <v>321.07</v>
      </c>
      <c r="H86" s="35"/>
      <c r="I86" s="10"/>
      <c r="J86" s="40"/>
      <c r="K86" s="35"/>
      <c r="L86" s="10"/>
      <c r="M86" s="40"/>
      <c r="N86" s="52"/>
      <c r="O86" s="24"/>
    </row>
    <row r="87" spans="1:15" s="7" customFormat="1" ht="15">
      <c r="A87" s="213" t="s">
        <v>220</v>
      </c>
      <c r="B87" s="35"/>
      <c r="C87" s="10"/>
      <c r="D87" s="40"/>
      <c r="E87" s="190" t="s">
        <v>218</v>
      </c>
      <c r="F87" s="191">
        <v>41516</v>
      </c>
      <c r="G87" s="192">
        <v>25382.37</v>
      </c>
      <c r="H87" s="35"/>
      <c r="I87" s="10"/>
      <c r="J87" s="40"/>
      <c r="K87" s="35"/>
      <c r="L87" s="10"/>
      <c r="M87" s="40"/>
      <c r="N87" s="52"/>
      <c r="O87" s="24"/>
    </row>
    <row r="88" spans="1:15" s="237" customFormat="1" ht="15">
      <c r="A88" s="231" t="s">
        <v>223</v>
      </c>
      <c r="B88" s="232"/>
      <c r="C88" s="233"/>
      <c r="D88" s="234"/>
      <c r="E88" s="225" t="s">
        <v>222</v>
      </c>
      <c r="F88" s="226">
        <v>41523</v>
      </c>
      <c r="G88" s="227">
        <v>2537.39</v>
      </c>
      <c r="H88" s="232"/>
      <c r="I88" s="233"/>
      <c r="J88" s="234"/>
      <c r="K88" s="232"/>
      <c r="L88" s="233"/>
      <c r="M88" s="234"/>
      <c r="N88" s="235"/>
      <c r="O88" s="236"/>
    </row>
    <row r="89" spans="1:15" s="237" customFormat="1" ht="15">
      <c r="A89" s="231" t="s">
        <v>225</v>
      </c>
      <c r="B89" s="232"/>
      <c r="C89" s="233"/>
      <c r="D89" s="234"/>
      <c r="E89" s="225" t="s">
        <v>224</v>
      </c>
      <c r="F89" s="226">
        <v>41530</v>
      </c>
      <c r="G89" s="227">
        <v>3100.59</v>
      </c>
      <c r="H89" s="232"/>
      <c r="I89" s="233"/>
      <c r="J89" s="234"/>
      <c r="K89" s="232"/>
      <c r="L89" s="233"/>
      <c r="M89" s="234"/>
      <c r="N89" s="235"/>
      <c r="O89" s="236"/>
    </row>
    <row r="90" spans="1:15" s="7" customFormat="1" ht="15">
      <c r="A90" s="213" t="s">
        <v>226</v>
      </c>
      <c r="B90" s="35"/>
      <c r="C90" s="10"/>
      <c r="D90" s="40"/>
      <c r="E90" s="190" t="s">
        <v>227</v>
      </c>
      <c r="F90" s="191">
        <v>41530</v>
      </c>
      <c r="G90" s="192">
        <v>6998.97</v>
      </c>
      <c r="H90" s="35"/>
      <c r="I90" s="10"/>
      <c r="J90" s="40"/>
      <c r="K90" s="35"/>
      <c r="L90" s="10"/>
      <c r="M90" s="40"/>
      <c r="N90" s="52"/>
      <c r="O90" s="24"/>
    </row>
    <row r="91" spans="1:15" s="7" customFormat="1" ht="15">
      <c r="A91" s="43" t="s">
        <v>229</v>
      </c>
      <c r="B91" s="35"/>
      <c r="C91" s="10"/>
      <c r="D91" s="40"/>
      <c r="E91" s="190" t="s">
        <v>230</v>
      </c>
      <c r="F91" s="191">
        <v>41547</v>
      </c>
      <c r="G91" s="192">
        <v>1369.13</v>
      </c>
      <c r="H91" s="35"/>
      <c r="I91" s="10"/>
      <c r="J91" s="40"/>
      <c r="K91" s="35"/>
      <c r="L91" s="10"/>
      <c r="M91" s="40"/>
      <c r="N91" s="52"/>
      <c r="O91" s="24"/>
    </row>
    <row r="92" spans="1:15" s="7" customFormat="1" ht="15">
      <c r="A92" s="43" t="s">
        <v>232</v>
      </c>
      <c r="B92" s="35"/>
      <c r="C92" s="10"/>
      <c r="D92" s="40"/>
      <c r="E92" s="190" t="s">
        <v>231</v>
      </c>
      <c r="F92" s="191">
        <v>41544</v>
      </c>
      <c r="G92" s="192">
        <v>688.69</v>
      </c>
      <c r="H92" s="35"/>
      <c r="I92" s="10"/>
      <c r="J92" s="40"/>
      <c r="K92" s="35"/>
      <c r="L92" s="10"/>
      <c r="M92" s="40"/>
      <c r="N92" s="52"/>
      <c r="O92" s="24"/>
    </row>
    <row r="93" spans="1:15" s="237" customFormat="1" ht="15">
      <c r="A93" s="231" t="s">
        <v>239</v>
      </c>
      <c r="B93" s="232"/>
      <c r="C93" s="233"/>
      <c r="D93" s="234"/>
      <c r="E93" s="225" t="s">
        <v>235</v>
      </c>
      <c r="F93" s="226">
        <v>41542</v>
      </c>
      <c r="G93" s="227">
        <v>20668</v>
      </c>
      <c r="H93" s="232"/>
      <c r="I93" s="233"/>
      <c r="J93" s="234"/>
      <c r="K93" s="232"/>
      <c r="L93" s="233"/>
      <c r="M93" s="234"/>
      <c r="N93" s="235"/>
      <c r="O93" s="236"/>
    </row>
    <row r="94" spans="1:15" s="7" customFormat="1" ht="15">
      <c r="A94" s="43" t="s">
        <v>229</v>
      </c>
      <c r="B94" s="35"/>
      <c r="C94" s="10"/>
      <c r="D94" s="40"/>
      <c r="E94" s="190" t="s">
        <v>236</v>
      </c>
      <c r="F94" s="191">
        <v>41551</v>
      </c>
      <c r="G94" s="192">
        <v>1090.23</v>
      </c>
      <c r="H94" s="35"/>
      <c r="I94" s="10"/>
      <c r="J94" s="40"/>
      <c r="K94" s="35"/>
      <c r="L94" s="10"/>
      <c r="M94" s="40"/>
      <c r="N94" s="52"/>
      <c r="O94" s="24"/>
    </row>
    <row r="95" spans="1:15" s="237" customFormat="1" ht="15">
      <c r="A95" s="231" t="s">
        <v>237</v>
      </c>
      <c r="B95" s="232"/>
      <c r="C95" s="233"/>
      <c r="D95" s="234"/>
      <c r="E95" s="225" t="s">
        <v>238</v>
      </c>
      <c r="F95" s="226">
        <v>41558</v>
      </c>
      <c r="G95" s="227">
        <v>1354.02</v>
      </c>
      <c r="H95" s="232"/>
      <c r="I95" s="233"/>
      <c r="J95" s="234"/>
      <c r="K95" s="232"/>
      <c r="L95" s="233"/>
      <c r="M95" s="234"/>
      <c r="N95" s="235"/>
      <c r="O95" s="236"/>
    </row>
    <row r="96" spans="1:15" s="7" customFormat="1" ht="15">
      <c r="A96" s="43" t="s">
        <v>240</v>
      </c>
      <c r="B96" s="35"/>
      <c r="C96" s="10"/>
      <c r="D96" s="40"/>
      <c r="E96" s="190" t="s">
        <v>241</v>
      </c>
      <c r="F96" s="191">
        <v>41565</v>
      </c>
      <c r="G96" s="192">
        <v>1635.7</v>
      </c>
      <c r="H96" s="35"/>
      <c r="I96" s="10"/>
      <c r="J96" s="40"/>
      <c r="K96" s="35"/>
      <c r="L96" s="10"/>
      <c r="M96" s="40"/>
      <c r="N96" s="52"/>
      <c r="O96" s="24"/>
    </row>
    <row r="97" spans="1:15" s="7" customFormat="1" ht="15">
      <c r="A97" s="43" t="s">
        <v>244</v>
      </c>
      <c r="B97" s="35"/>
      <c r="C97" s="10"/>
      <c r="D97" s="40"/>
      <c r="E97" s="190" t="s">
        <v>243</v>
      </c>
      <c r="F97" s="191">
        <v>41547</v>
      </c>
      <c r="G97" s="192">
        <v>237.28</v>
      </c>
      <c r="H97" s="35"/>
      <c r="I97" s="10"/>
      <c r="J97" s="40"/>
      <c r="K97" s="35"/>
      <c r="L97" s="10"/>
      <c r="M97" s="40"/>
      <c r="N97" s="52"/>
      <c r="O97" s="24"/>
    </row>
    <row r="98" spans="1:15" s="7" customFormat="1" ht="15">
      <c r="A98" s="43" t="s">
        <v>306</v>
      </c>
      <c r="B98" s="35"/>
      <c r="C98" s="10"/>
      <c r="D98" s="40"/>
      <c r="E98" s="198" t="s">
        <v>307</v>
      </c>
      <c r="F98" s="191">
        <v>41506</v>
      </c>
      <c r="G98" s="211">
        <v>282.64</v>
      </c>
      <c r="H98" s="65"/>
      <c r="I98" s="73"/>
      <c r="J98" s="21"/>
      <c r="K98" s="35"/>
      <c r="L98" s="10"/>
      <c r="M98" s="40"/>
      <c r="N98" s="52"/>
      <c r="O98" s="24"/>
    </row>
    <row r="99" spans="1:15" s="7" customFormat="1" ht="17.25" customHeight="1">
      <c r="A99" s="213" t="s">
        <v>263</v>
      </c>
      <c r="B99" s="35"/>
      <c r="C99" s="10"/>
      <c r="D99" s="40"/>
      <c r="E99" s="198"/>
      <c r="F99" s="191"/>
      <c r="G99" s="19"/>
      <c r="H99" s="198" t="s">
        <v>264</v>
      </c>
      <c r="I99" s="191">
        <v>41591</v>
      </c>
      <c r="J99" s="211">
        <v>4500</v>
      </c>
      <c r="K99" s="35"/>
      <c r="L99" s="10"/>
      <c r="M99" s="40"/>
      <c r="N99" s="52"/>
      <c r="O99" s="24"/>
    </row>
    <row r="100" spans="1:15" s="7" customFormat="1" ht="25.5">
      <c r="A100" s="43" t="s">
        <v>267</v>
      </c>
      <c r="B100" s="35"/>
      <c r="C100" s="10"/>
      <c r="D100" s="40"/>
      <c r="E100" s="198"/>
      <c r="F100" s="191"/>
      <c r="G100" s="211"/>
      <c r="H100" s="190" t="s">
        <v>265</v>
      </c>
      <c r="I100" s="191" t="s">
        <v>268</v>
      </c>
      <c r="J100" s="192">
        <v>1702.88</v>
      </c>
      <c r="K100" s="35"/>
      <c r="L100" s="10"/>
      <c r="M100" s="40"/>
      <c r="N100" s="52"/>
      <c r="O100" s="24"/>
    </row>
    <row r="101" spans="1:15" s="7" customFormat="1" ht="25.5">
      <c r="A101" s="213" t="s">
        <v>269</v>
      </c>
      <c r="B101" s="35"/>
      <c r="C101" s="10"/>
      <c r="D101" s="40"/>
      <c r="E101" s="198"/>
      <c r="F101" s="191"/>
      <c r="G101" s="211"/>
      <c r="H101" s="190" t="s">
        <v>265</v>
      </c>
      <c r="I101" s="191" t="s">
        <v>270</v>
      </c>
      <c r="J101" s="192">
        <v>9084.67</v>
      </c>
      <c r="K101" s="35"/>
      <c r="L101" s="10"/>
      <c r="M101" s="40"/>
      <c r="N101" s="52"/>
      <c r="O101" s="24"/>
    </row>
    <row r="102" spans="1:15" s="7" customFormat="1" ht="25.5">
      <c r="A102" s="44" t="s">
        <v>273</v>
      </c>
      <c r="B102" s="35"/>
      <c r="C102" s="10"/>
      <c r="D102" s="40"/>
      <c r="E102" s="198"/>
      <c r="F102" s="191"/>
      <c r="G102" s="211"/>
      <c r="H102" s="190" t="s">
        <v>265</v>
      </c>
      <c r="I102" s="191" t="s">
        <v>274</v>
      </c>
      <c r="J102" s="192">
        <v>1748.65</v>
      </c>
      <c r="K102" s="35"/>
      <c r="L102" s="10"/>
      <c r="M102" s="40"/>
      <c r="N102" s="52"/>
      <c r="O102" s="24"/>
    </row>
    <row r="103" spans="1:15" s="7" customFormat="1" ht="15">
      <c r="A103" s="44" t="s">
        <v>275</v>
      </c>
      <c r="B103" s="35"/>
      <c r="C103" s="10"/>
      <c r="D103" s="40"/>
      <c r="E103" s="52"/>
      <c r="F103" s="10"/>
      <c r="G103" s="19"/>
      <c r="H103" s="190" t="s">
        <v>276</v>
      </c>
      <c r="I103" s="191">
        <v>41639</v>
      </c>
      <c r="J103" s="192">
        <v>1770.4</v>
      </c>
      <c r="K103" s="35"/>
      <c r="L103" s="10"/>
      <c r="M103" s="40"/>
      <c r="N103" s="52"/>
      <c r="O103" s="24"/>
    </row>
    <row r="104" spans="1:15" s="7" customFormat="1" ht="15">
      <c r="A104" s="43" t="s">
        <v>286</v>
      </c>
      <c r="B104" s="35"/>
      <c r="C104" s="10"/>
      <c r="D104" s="40"/>
      <c r="E104" s="198"/>
      <c r="F104" s="191"/>
      <c r="G104" s="211"/>
      <c r="H104" s="216" t="s">
        <v>285</v>
      </c>
      <c r="I104" s="214">
        <v>41639</v>
      </c>
      <c r="J104" s="192">
        <v>581.53</v>
      </c>
      <c r="K104" s="64"/>
      <c r="L104" s="73"/>
      <c r="M104" s="54"/>
      <c r="N104" s="52"/>
      <c r="O104" s="24"/>
    </row>
    <row r="105" spans="1:15" s="7" customFormat="1" ht="15">
      <c r="A105" s="44" t="s">
        <v>277</v>
      </c>
      <c r="B105" s="64"/>
      <c r="C105" s="73"/>
      <c r="D105" s="54"/>
      <c r="E105" s="65"/>
      <c r="F105" s="73"/>
      <c r="G105" s="21"/>
      <c r="H105" s="64">
        <v>1</v>
      </c>
      <c r="I105" s="214">
        <v>41649</v>
      </c>
      <c r="J105" s="192">
        <v>787.93</v>
      </c>
      <c r="K105" s="64"/>
      <c r="L105" s="73"/>
      <c r="M105" s="54"/>
      <c r="N105" s="52"/>
      <c r="O105" s="24"/>
    </row>
    <row r="106" spans="1:15" s="7" customFormat="1" ht="15">
      <c r="A106" s="44" t="s">
        <v>278</v>
      </c>
      <c r="B106" s="64"/>
      <c r="C106" s="73"/>
      <c r="D106" s="54"/>
      <c r="E106" s="65"/>
      <c r="F106" s="73"/>
      <c r="G106" s="21"/>
      <c r="H106" s="190" t="s">
        <v>245</v>
      </c>
      <c r="I106" s="191">
        <v>41656</v>
      </c>
      <c r="J106" s="192">
        <v>1448.12</v>
      </c>
      <c r="K106" s="64"/>
      <c r="L106" s="73"/>
      <c r="M106" s="54"/>
      <c r="N106" s="52"/>
      <c r="O106" s="24"/>
    </row>
    <row r="107" spans="1:15" s="7" customFormat="1" ht="15">
      <c r="A107" s="44" t="s">
        <v>279</v>
      </c>
      <c r="B107" s="64"/>
      <c r="C107" s="73"/>
      <c r="D107" s="54"/>
      <c r="E107" s="65"/>
      <c r="F107" s="73"/>
      <c r="G107" s="21"/>
      <c r="H107" s="190" t="s">
        <v>245</v>
      </c>
      <c r="I107" s="191">
        <v>41656</v>
      </c>
      <c r="J107" s="192">
        <v>1949.95</v>
      </c>
      <c r="K107" s="64"/>
      <c r="L107" s="73"/>
      <c r="M107" s="54"/>
      <c r="N107" s="52"/>
      <c r="O107" s="24"/>
    </row>
    <row r="108" spans="1:15" s="7" customFormat="1" ht="15">
      <c r="A108" s="213" t="s">
        <v>311</v>
      </c>
      <c r="B108" s="64"/>
      <c r="C108" s="73"/>
      <c r="D108" s="54"/>
      <c r="E108" s="65"/>
      <c r="F108" s="73"/>
      <c r="G108" s="21"/>
      <c r="H108" s="190" t="s">
        <v>280</v>
      </c>
      <c r="I108" s="191">
        <v>41663</v>
      </c>
      <c r="J108" s="192">
        <v>3699.66</v>
      </c>
      <c r="K108" s="64"/>
      <c r="L108" s="73"/>
      <c r="M108" s="54"/>
      <c r="N108" s="52"/>
      <c r="O108" s="24"/>
    </row>
    <row r="109" spans="1:15" s="7" customFormat="1" ht="15">
      <c r="A109" s="43" t="s">
        <v>281</v>
      </c>
      <c r="B109" s="64"/>
      <c r="C109" s="73"/>
      <c r="D109" s="54"/>
      <c r="E109" s="65"/>
      <c r="F109" s="73"/>
      <c r="G109" s="21"/>
      <c r="H109" s="190" t="s">
        <v>280</v>
      </c>
      <c r="I109" s="191">
        <v>41663</v>
      </c>
      <c r="J109" s="192">
        <v>889.81</v>
      </c>
      <c r="K109" s="64"/>
      <c r="L109" s="73"/>
      <c r="M109" s="54"/>
      <c r="N109" s="52"/>
      <c r="O109" s="24"/>
    </row>
    <row r="110" spans="1:15" s="7" customFormat="1" ht="15">
      <c r="A110" s="43" t="s">
        <v>282</v>
      </c>
      <c r="B110" s="64"/>
      <c r="C110" s="73"/>
      <c r="D110" s="54"/>
      <c r="E110" s="65"/>
      <c r="F110" s="73"/>
      <c r="G110" s="21"/>
      <c r="H110" s="190" t="s">
        <v>283</v>
      </c>
      <c r="I110" s="191">
        <v>41670</v>
      </c>
      <c r="J110" s="192">
        <v>1844.79</v>
      </c>
      <c r="K110" s="64"/>
      <c r="L110" s="73"/>
      <c r="M110" s="54"/>
      <c r="N110" s="52"/>
      <c r="O110" s="24"/>
    </row>
    <row r="111" spans="1:15" s="7" customFormat="1" ht="15">
      <c r="A111" s="44" t="s">
        <v>284</v>
      </c>
      <c r="B111" s="64"/>
      <c r="C111" s="73"/>
      <c r="D111" s="54"/>
      <c r="E111" s="65"/>
      <c r="F111" s="73"/>
      <c r="G111" s="21"/>
      <c r="H111" s="190" t="s">
        <v>283</v>
      </c>
      <c r="I111" s="191">
        <v>41670</v>
      </c>
      <c r="J111" s="192">
        <v>1313.99</v>
      </c>
      <c r="K111" s="64"/>
      <c r="L111" s="73"/>
      <c r="M111" s="54"/>
      <c r="N111" s="52"/>
      <c r="O111" s="24"/>
    </row>
    <row r="112" spans="1:15" s="7" customFormat="1" ht="15">
      <c r="A112" s="44" t="s">
        <v>287</v>
      </c>
      <c r="B112" s="64"/>
      <c r="C112" s="73"/>
      <c r="D112" s="54"/>
      <c r="E112" s="65"/>
      <c r="F112" s="73"/>
      <c r="G112" s="21"/>
      <c r="H112" s="190"/>
      <c r="I112" s="191"/>
      <c r="J112" s="192"/>
      <c r="K112" s="64">
        <v>21</v>
      </c>
      <c r="L112" s="214">
        <v>41684</v>
      </c>
      <c r="M112" s="192">
        <v>643.81</v>
      </c>
      <c r="N112" s="52"/>
      <c r="O112" s="24"/>
    </row>
    <row r="113" spans="1:15" s="7" customFormat="1" ht="15">
      <c r="A113" s="43" t="s">
        <v>288</v>
      </c>
      <c r="B113" s="64"/>
      <c r="C113" s="73"/>
      <c r="D113" s="54"/>
      <c r="E113" s="65"/>
      <c r="F113" s="73"/>
      <c r="G113" s="21"/>
      <c r="H113" s="190"/>
      <c r="I113" s="191"/>
      <c r="J113" s="192"/>
      <c r="K113" s="190" t="s">
        <v>289</v>
      </c>
      <c r="L113" s="191">
        <v>41692</v>
      </c>
      <c r="M113" s="192">
        <v>237.28</v>
      </c>
      <c r="N113" s="52"/>
      <c r="O113" s="24"/>
    </row>
    <row r="114" spans="1:15" s="7" customFormat="1" ht="15">
      <c r="A114" s="43" t="s">
        <v>302</v>
      </c>
      <c r="B114" s="35"/>
      <c r="C114" s="10"/>
      <c r="D114" s="40"/>
      <c r="E114" s="52"/>
      <c r="F114" s="10"/>
      <c r="G114" s="19"/>
      <c r="H114" s="35"/>
      <c r="I114" s="10"/>
      <c r="J114" s="40"/>
      <c r="K114" s="190" t="s">
        <v>303</v>
      </c>
      <c r="L114" s="191">
        <v>41696</v>
      </c>
      <c r="M114" s="192">
        <v>1746.36</v>
      </c>
      <c r="N114" s="52"/>
      <c r="O114" s="24"/>
    </row>
    <row r="115" spans="1:15" s="7" customFormat="1" ht="15">
      <c r="A115" s="43" t="s">
        <v>291</v>
      </c>
      <c r="B115" s="64"/>
      <c r="C115" s="73"/>
      <c r="D115" s="54"/>
      <c r="E115" s="65"/>
      <c r="F115" s="73"/>
      <c r="G115" s="21"/>
      <c r="H115" s="190"/>
      <c r="I115" s="191"/>
      <c r="J115" s="192"/>
      <c r="K115" s="190" t="s">
        <v>290</v>
      </c>
      <c r="L115" s="191">
        <v>41698</v>
      </c>
      <c r="M115" s="192">
        <v>699.36</v>
      </c>
      <c r="N115" s="52"/>
      <c r="O115" s="24"/>
    </row>
    <row r="116" spans="1:15" s="7" customFormat="1" ht="15">
      <c r="A116" s="43" t="s">
        <v>293</v>
      </c>
      <c r="B116" s="64"/>
      <c r="C116" s="73"/>
      <c r="D116" s="54"/>
      <c r="E116" s="65"/>
      <c r="F116" s="73"/>
      <c r="G116" s="21"/>
      <c r="H116" s="190"/>
      <c r="I116" s="191"/>
      <c r="J116" s="192"/>
      <c r="K116" s="190" t="s">
        <v>294</v>
      </c>
      <c r="L116" s="191">
        <v>41705</v>
      </c>
      <c r="M116" s="192">
        <v>73.25</v>
      </c>
      <c r="N116" s="52"/>
      <c r="O116" s="24"/>
    </row>
    <row r="117" spans="1:15" s="7" customFormat="1" ht="15">
      <c r="A117" s="43" t="s">
        <v>295</v>
      </c>
      <c r="B117" s="64"/>
      <c r="C117" s="73"/>
      <c r="D117" s="54"/>
      <c r="E117" s="65"/>
      <c r="F117" s="73"/>
      <c r="G117" s="21"/>
      <c r="H117" s="190"/>
      <c r="I117" s="191"/>
      <c r="J117" s="192"/>
      <c r="K117" s="190" t="s">
        <v>296</v>
      </c>
      <c r="L117" s="191">
        <v>41712</v>
      </c>
      <c r="M117" s="192">
        <v>321.91</v>
      </c>
      <c r="N117" s="52"/>
      <c r="O117" s="24"/>
    </row>
    <row r="118" spans="1:15" s="7" customFormat="1" ht="15">
      <c r="A118" s="44" t="s">
        <v>297</v>
      </c>
      <c r="B118" s="64"/>
      <c r="C118" s="73"/>
      <c r="D118" s="54"/>
      <c r="E118" s="198"/>
      <c r="F118" s="191"/>
      <c r="G118" s="211"/>
      <c r="H118" s="190"/>
      <c r="I118" s="191"/>
      <c r="J118" s="192"/>
      <c r="K118" s="190" t="s">
        <v>296</v>
      </c>
      <c r="L118" s="191">
        <v>41712</v>
      </c>
      <c r="M118" s="192">
        <v>371.67</v>
      </c>
      <c r="N118" s="52"/>
      <c r="O118" s="24"/>
    </row>
    <row r="119" spans="1:15" s="7" customFormat="1" ht="15">
      <c r="A119" s="44" t="s">
        <v>308</v>
      </c>
      <c r="B119" s="64"/>
      <c r="C119" s="73"/>
      <c r="D119" s="54"/>
      <c r="E119" s="198"/>
      <c r="F119" s="191"/>
      <c r="G119" s="211"/>
      <c r="H119" s="190"/>
      <c r="I119" s="191"/>
      <c r="J119" s="192"/>
      <c r="K119" s="190" t="s">
        <v>309</v>
      </c>
      <c r="L119" s="191">
        <v>41484</v>
      </c>
      <c r="M119" s="192">
        <v>600</v>
      </c>
      <c r="N119" s="52"/>
      <c r="O119" s="24"/>
    </row>
    <row r="120" spans="1:15" s="7" customFormat="1" ht="25.5">
      <c r="A120" s="44" t="s">
        <v>305</v>
      </c>
      <c r="B120" s="64"/>
      <c r="C120" s="73"/>
      <c r="D120" s="54"/>
      <c r="E120" s="198"/>
      <c r="F120" s="191"/>
      <c r="G120" s="211"/>
      <c r="H120" s="190"/>
      <c r="I120" s="191"/>
      <c r="J120" s="192"/>
      <c r="K120" s="190" t="s">
        <v>304</v>
      </c>
      <c r="L120" s="191">
        <v>41740</v>
      </c>
      <c r="M120" s="192">
        <v>1743.45</v>
      </c>
      <c r="N120" s="52"/>
      <c r="O120" s="24"/>
    </row>
    <row r="121" spans="1:15" s="7" customFormat="1" ht="13.5" thickBot="1">
      <c r="A121" s="44"/>
      <c r="B121" s="64"/>
      <c r="C121" s="73"/>
      <c r="D121" s="54"/>
      <c r="E121" s="65"/>
      <c r="F121" s="73"/>
      <c r="G121" s="21"/>
      <c r="H121" s="64"/>
      <c r="I121" s="73"/>
      <c r="J121" s="54"/>
      <c r="K121" s="64"/>
      <c r="L121" s="73"/>
      <c r="M121" s="54"/>
      <c r="N121" s="52"/>
      <c r="O121" s="24"/>
    </row>
    <row r="122" spans="1:15" s="84" customFormat="1" ht="20.25" thickBot="1">
      <c r="A122" s="79" t="s">
        <v>4</v>
      </c>
      <c r="B122" s="80"/>
      <c r="C122" s="81"/>
      <c r="D122" s="85">
        <f>SUM(D78:D121)</f>
        <v>4608.06</v>
      </c>
      <c r="E122" s="86"/>
      <c r="F122" s="81"/>
      <c r="G122" s="85">
        <f>SUM(G78:G121)</f>
        <v>68974.69</v>
      </c>
      <c r="H122" s="87"/>
      <c r="I122" s="81"/>
      <c r="J122" s="85">
        <f>SUM(J78:J121)</f>
        <v>31322.38</v>
      </c>
      <c r="K122" s="87"/>
      <c r="L122" s="81"/>
      <c r="M122" s="85">
        <f>SUM(M78:M121)</f>
        <v>7125.78</v>
      </c>
      <c r="N122" s="53">
        <f>M122+J122+G122+D122</f>
        <v>112030.91</v>
      </c>
      <c r="O122" s="88"/>
    </row>
    <row r="123" spans="1:15" s="7" customFormat="1" ht="40.5" customHeight="1" hidden="1" thickBot="1">
      <c r="A123" s="266" t="s">
        <v>29</v>
      </c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268"/>
      <c r="O123" s="66"/>
    </row>
    <row r="124" spans="1:15" s="7" customFormat="1" ht="12.75" hidden="1">
      <c r="A124" s="43"/>
      <c r="B124" s="35"/>
      <c r="C124" s="10"/>
      <c r="D124" s="40"/>
      <c r="E124" s="52"/>
      <c r="F124" s="10"/>
      <c r="G124" s="19"/>
      <c r="H124" s="35"/>
      <c r="I124" s="10"/>
      <c r="J124" s="40"/>
      <c r="K124" s="35"/>
      <c r="L124" s="10"/>
      <c r="M124" s="40"/>
      <c r="N124" s="52"/>
      <c r="O124" s="24"/>
    </row>
    <row r="125" spans="1:15" s="7" customFormat="1" ht="12.75" hidden="1">
      <c r="A125" s="43"/>
      <c r="B125" s="35"/>
      <c r="C125" s="10"/>
      <c r="D125" s="40"/>
      <c r="E125" s="52"/>
      <c r="F125" s="10"/>
      <c r="G125" s="19"/>
      <c r="H125" s="35"/>
      <c r="I125" s="10"/>
      <c r="J125" s="40"/>
      <c r="K125" s="35"/>
      <c r="L125" s="10"/>
      <c r="M125" s="40"/>
      <c r="N125" s="52"/>
      <c r="O125" s="24"/>
    </row>
    <row r="126" spans="1:15" s="7" customFormat="1" ht="12.75" hidden="1">
      <c r="A126" s="43"/>
      <c r="B126" s="35"/>
      <c r="C126" s="10"/>
      <c r="D126" s="40"/>
      <c r="E126" s="52"/>
      <c r="F126" s="10"/>
      <c r="G126" s="19"/>
      <c r="H126" s="35"/>
      <c r="I126" s="10"/>
      <c r="J126" s="40"/>
      <c r="K126" s="35"/>
      <c r="L126" s="10"/>
      <c r="M126" s="40"/>
      <c r="N126" s="52"/>
      <c r="O126" s="24"/>
    </row>
    <row r="127" spans="1:15" s="7" customFormat="1" ht="12.75" hidden="1">
      <c r="A127" s="43"/>
      <c r="B127" s="35"/>
      <c r="C127" s="10"/>
      <c r="D127" s="40"/>
      <c r="E127" s="52"/>
      <c r="F127" s="10"/>
      <c r="G127" s="19"/>
      <c r="H127" s="35"/>
      <c r="I127" s="10"/>
      <c r="J127" s="40"/>
      <c r="K127" s="35"/>
      <c r="L127" s="10"/>
      <c r="M127" s="40"/>
      <c r="N127" s="52"/>
      <c r="O127" s="24"/>
    </row>
    <row r="128" spans="1:15" s="7" customFormat="1" ht="13.5" hidden="1" thickBot="1">
      <c r="A128" s="43"/>
      <c r="B128" s="35"/>
      <c r="C128" s="10"/>
      <c r="D128" s="40"/>
      <c r="E128" s="52"/>
      <c r="F128" s="10"/>
      <c r="G128" s="19"/>
      <c r="H128" s="35"/>
      <c r="I128" s="10"/>
      <c r="J128" s="40"/>
      <c r="K128" s="35"/>
      <c r="L128" s="10"/>
      <c r="M128" s="40"/>
      <c r="N128" s="52"/>
      <c r="O128" s="24"/>
    </row>
    <row r="129" spans="1:15" s="84" customFormat="1" ht="20.25" hidden="1" thickBot="1">
      <c r="A129" s="79" t="s">
        <v>4</v>
      </c>
      <c r="B129" s="87"/>
      <c r="C129" s="89"/>
      <c r="D129" s="91">
        <f>SUM(D124:D128)</f>
        <v>0</v>
      </c>
      <c r="E129" s="92"/>
      <c r="F129" s="91"/>
      <c r="G129" s="91">
        <f>SUM(G124:G128)</f>
        <v>0</v>
      </c>
      <c r="H129" s="91"/>
      <c r="I129" s="91"/>
      <c r="J129" s="91">
        <f>SUM(J124:J128)</f>
        <v>0</v>
      </c>
      <c r="K129" s="91"/>
      <c r="L129" s="91"/>
      <c r="M129" s="91">
        <f>SUM(M124:M128)</f>
        <v>0</v>
      </c>
      <c r="N129" s="82"/>
      <c r="O129" s="90"/>
    </row>
    <row r="130" spans="1:15" s="7" customFormat="1" ht="20.25" thickBot="1">
      <c r="A130" s="69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66"/>
    </row>
    <row r="131" spans="1:15" s="2" customFormat="1" ht="20.25" thickBot="1">
      <c r="A131" s="47" t="s">
        <v>6</v>
      </c>
      <c r="B131" s="70"/>
      <c r="C131" s="67"/>
      <c r="D131" s="71">
        <f>D129+D122+D76+D66</f>
        <v>322829.1</v>
      </c>
      <c r="E131" s="68"/>
      <c r="F131" s="67"/>
      <c r="G131" s="71">
        <f>G129+G122+G76+G66</f>
        <v>531937.33</v>
      </c>
      <c r="H131" s="68"/>
      <c r="I131" s="67"/>
      <c r="J131" s="71">
        <f>J129+J122+J76+J66</f>
        <v>321611.69</v>
      </c>
      <c r="K131" s="68"/>
      <c r="L131" s="67"/>
      <c r="M131" s="71">
        <f>M129+M122+M76+M66</f>
        <v>311280.87</v>
      </c>
      <c r="N131" s="53">
        <f>M131+J131+G131+D131</f>
        <v>1487658.99</v>
      </c>
      <c r="O131" s="28">
        <f>M131+J131+G131+D131</f>
        <v>1487658.99</v>
      </c>
    </row>
    <row r="132" spans="1:13" s="2" customFormat="1" ht="13.5" thickBot="1">
      <c r="A132" s="57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</row>
    <row r="133" spans="1:14" s="2" customFormat="1" ht="13.5" thickBot="1">
      <c r="A133" s="55"/>
      <c r="B133" s="58" t="s">
        <v>18</v>
      </c>
      <c r="C133" s="58" t="s">
        <v>19</v>
      </c>
      <c r="D133" s="58" t="s">
        <v>20</v>
      </c>
      <c r="E133" s="58" t="s">
        <v>21</v>
      </c>
      <c r="F133" s="58" t="s">
        <v>22</v>
      </c>
      <c r="G133" s="58" t="s">
        <v>23</v>
      </c>
      <c r="H133" s="58" t="s">
        <v>24</v>
      </c>
      <c r="I133" s="58" t="s">
        <v>25</v>
      </c>
      <c r="J133" s="58" t="s">
        <v>14</v>
      </c>
      <c r="K133" s="58" t="s">
        <v>15</v>
      </c>
      <c r="L133" s="58" t="s">
        <v>16</v>
      </c>
      <c r="M133" s="58" t="s">
        <v>17</v>
      </c>
      <c r="N133" s="58" t="s">
        <v>27</v>
      </c>
    </row>
    <row r="134" spans="1:14" s="2" customFormat="1" ht="13.5" thickBot="1">
      <c r="A134" s="57" t="s">
        <v>13</v>
      </c>
      <c r="B134" s="199">
        <f>'[1]Лист1 (2)'!$GE$90</f>
        <v>-103057.18</v>
      </c>
      <c r="C134" s="55">
        <f>B146</f>
        <v>31969.43</v>
      </c>
      <c r="D134" s="55">
        <f aca="true" t="shared" si="5" ref="D134:M134">C146</f>
        <v>156286.06</v>
      </c>
      <c r="E134" s="56">
        <f>D146</f>
        <v>-32729.17</v>
      </c>
      <c r="F134" s="55">
        <f t="shared" si="5"/>
        <v>97340.67</v>
      </c>
      <c r="G134" s="55">
        <f t="shared" si="5"/>
        <v>222329.52</v>
      </c>
      <c r="H134" s="56">
        <f t="shared" si="5"/>
        <v>-180614.04</v>
      </c>
      <c r="I134" s="55">
        <f t="shared" si="5"/>
        <v>-50546.01</v>
      </c>
      <c r="J134" s="55">
        <f t="shared" si="5"/>
        <v>85298.44</v>
      </c>
      <c r="K134" s="56">
        <f t="shared" si="5"/>
        <v>-95152.88</v>
      </c>
      <c r="L134" s="55">
        <f t="shared" si="5"/>
        <v>39639.2</v>
      </c>
      <c r="M134" s="55">
        <f t="shared" si="5"/>
        <v>166603.61</v>
      </c>
      <c r="N134" s="55"/>
    </row>
    <row r="135" spans="1:14" s="2" customFormat="1" ht="13.5" thickBot="1">
      <c r="A135" s="57" t="s">
        <v>11</v>
      </c>
      <c r="B135" s="55">
        <f aca="true" t="shared" si="6" ref="B135:M135">SUM(B136:B138)</f>
        <v>138914.23</v>
      </c>
      <c r="C135" s="55">
        <f t="shared" si="6"/>
        <v>123383.53</v>
      </c>
      <c r="D135" s="55">
        <f t="shared" si="6"/>
        <v>131148.88</v>
      </c>
      <c r="E135" s="55">
        <f t="shared" si="6"/>
        <v>131148.88</v>
      </c>
      <c r="F135" s="55">
        <f t="shared" si="6"/>
        <v>131148.88</v>
      </c>
      <c r="G135" s="55">
        <f t="shared" si="6"/>
        <v>131148.88</v>
      </c>
      <c r="H135" s="55">
        <f t="shared" si="6"/>
        <v>131148.88</v>
      </c>
      <c r="I135" s="55">
        <f t="shared" si="6"/>
        <v>131148.88</v>
      </c>
      <c r="J135" s="55">
        <f t="shared" si="6"/>
        <v>131148.88</v>
      </c>
      <c r="K135" s="55">
        <f t="shared" si="6"/>
        <v>131148.88</v>
      </c>
      <c r="L135" s="55">
        <f t="shared" si="6"/>
        <v>131148.88</v>
      </c>
      <c r="M135" s="55">
        <f t="shared" si="6"/>
        <v>131148.88</v>
      </c>
      <c r="N135" s="55">
        <f>SUM(B135:M135)</f>
        <v>1573786.56</v>
      </c>
    </row>
    <row r="136" spans="1:14" s="196" customFormat="1" ht="13.5" thickBot="1">
      <c r="A136" s="101" t="s">
        <v>103</v>
      </c>
      <c r="B136" s="195">
        <v>135742.02</v>
      </c>
      <c r="C136" s="195">
        <v>120211.32</v>
      </c>
      <c r="D136" s="195">
        <v>127976.67</v>
      </c>
      <c r="E136" s="195">
        <v>127976.67</v>
      </c>
      <c r="F136" s="195">
        <v>127976.67</v>
      </c>
      <c r="G136" s="195">
        <v>127976.67</v>
      </c>
      <c r="H136" s="195">
        <v>127976.67</v>
      </c>
      <c r="I136" s="195">
        <v>127976.67</v>
      </c>
      <c r="J136" s="195">
        <v>127976.67</v>
      </c>
      <c r="K136" s="195">
        <v>127976.67</v>
      </c>
      <c r="L136" s="195">
        <v>127976.67</v>
      </c>
      <c r="M136" s="195">
        <v>127976.67</v>
      </c>
      <c r="N136" s="195">
        <f aca="true" t="shared" si="7" ref="N136:N144">SUM(B136:M136)</f>
        <v>1535720.04</v>
      </c>
    </row>
    <row r="137" spans="1:14" s="196" customFormat="1" ht="13.5" thickBot="1">
      <c r="A137" s="101" t="s">
        <v>191</v>
      </c>
      <c r="B137" s="195">
        <v>1004.41</v>
      </c>
      <c r="C137" s="195">
        <v>1004.41</v>
      </c>
      <c r="D137" s="195">
        <v>1004.41</v>
      </c>
      <c r="E137" s="195">
        <v>1004.41</v>
      </c>
      <c r="F137" s="195">
        <v>1004.41</v>
      </c>
      <c r="G137" s="195">
        <v>1004.41</v>
      </c>
      <c r="H137" s="195">
        <v>1004.41</v>
      </c>
      <c r="I137" s="195">
        <v>1004.41</v>
      </c>
      <c r="J137" s="195">
        <v>1004.41</v>
      </c>
      <c r="K137" s="195">
        <v>1004.41</v>
      </c>
      <c r="L137" s="195">
        <v>1004.41</v>
      </c>
      <c r="M137" s="195">
        <v>1004.41</v>
      </c>
      <c r="N137" s="195">
        <f t="shared" si="7"/>
        <v>12052.92</v>
      </c>
    </row>
    <row r="138" spans="1:14" s="196" customFormat="1" ht="13.5" thickBot="1">
      <c r="A138" s="101" t="s">
        <v>192</v>
      </c>
      <c r="B138" s="195">
        <v>2167.8</v>
      </c>
      <c r="C138" s="195">
        <v>2167.8</v>
      </c>
      <c r="D138" s="195">
        <v>2167.8</v>
      </c>
      <c r="E138" s="195">
        <v>2167.8</v>
      </c>
      <c r="F138" s="195">
        <v>2167.8</v>
      </c>
      <c r="G138" s="195">
        <v>2167.8</v>
      </c>
      <c r="H138" s="195">
        <v>2167.8</v>
      </c>
      <c r="I138" s="195">
        <v>2167.8</v>
      </c>
      <c r="J138" s="195">
        <v>2167.8</v>
      </c>
      <c r="K138" s="195">
        <v>2167.8</v>
      </c>
      <c r="L138" s="195">
        <v>2167.8</v>
      </c>
      <c r="M138" s="195">
        <v>2167.8</v>
      </c>
      <c r="N138" s="195">
        <f t="shared" si="7"/>
        <v>26013.6</v>
      </c>
    </row>
    <row r="139" spans="1:14" s="2" customFormat="1" ht="13.5" thickBot="1">
      <c r="A139" s="57" t="s">
        <v>12</v>
      </c>
      <c r="B139" s="55">
        <f>SUM(B140:B142)</f>
        <v>135026.61</v>
      </c>
      <c r="C139" s="55">
        <f aca="true" t="shared" si="8" ref="C139:N139">SUM(C140:C142)</f>
        <v>124316.63</v>
      </c>
      <c r="D139" s="55">
        <f t="shared" si="8"/>
        <v>133813.87</v>
      </c>
      <c r="E139" s="55">
        <f t="shared" si="8"/>
        <v>130069.84</v>
      </c>
      <c r="F139" s="55">
        <f t="shared" si="8"/>
        <v>124988.85</v>
      </c>
      <c r="G139" s="55">
        <f t="shared" si="8"/>
        <v>128993.77</v>
      </c>
      <c r="H139" s="55">
        <f t="shared" si="8"/>
        <v>130068.03</v>
      </c>
      <c r="I139" s="55">
        <f t="shared" si="8"/>
        <v>135844.45</v>
      </c>
      <c r="J139" s="55">
        <f t="shared" si="8"/>
        <v>141160.37</v>
      </c>
      <c r="K139" s="55">
        <f t="shared" si="8"/>
        <v>134792.08</v>
      </c>
      <c r="L139" s="55">
        <f t="shared" si="8"/>
        <v>126964.41</v>
      </c>
      <c r="M139" s="55">
        <f t="shared" si="8"/>
        <v>138751.54</v>
      </c>
      <c r="N139" s="55">
        <f t="shared" si="8"/>
        <v>1584790.45</v>
      </c>
    </row>
    <row r="140" spans="1:15" s="196" customFormat="1" ht="13.5" thickBot="1">
      <c r="A140" s="101" t="s">
        <v>103</v>
      </c>
      <c r="B140" s="195">
        <v>131719.7</v>
      </c>
      <c r="C140" s="195">
        <v>121009.72</v>
      </c>
      <c r="D140" s="195">
        <v>130506.96</v>
      </c>
      <c r="E140" s="195">
        <v>126762.93</v>
      </c>
      <c r="F140" s="195">
        <v>121681.94</v>
      </c>
      <c r="G140" s="195">
        <v>125686.86</v>
      </c>
      <c r="H140" s="195">
        <v>126761.12</v>
      </c>
      <c r="I140" s="195">
        <v>132537.54</v>
      </c>
      <c r="J140" s="195">
        <v>137853.46</v>
      </c>
      <c r="K140" s="195">
        <v>131485.17</v>
      </c>
      <c r="L140" s="195">
        <v>123657.5</v>
      </c>
      <c r="M140" s="195">
        <v>135444.63</v>
      </c>
      <c r="N140" s="195">
        <f t="shared" si="7"/>
        <v>1545107.53</v>
      </c>
      <c r="O140" s="195"/>
    </row>
    <row r="141" spans="1:14" s="196" customFormat="1" ht="13.5" thickBot="1">
      <c r="A141" s="101" t="s">
        <v>191</v>
      </c>
      <c r="B141" s="195">
        <v>917.13</v>
      </c>
      <c r="C141" s="195">
        <v>917.13</v>
      </c>
      <c r="D141" s="195">
        <v>917.13</v>
      </c>
      <c r="E141" s="195">
        <v>917.13</v>
      </c>
      <c r="F141" s="195">
        <v>917.13</v>
      </c>
      <c r="G141" s="195">
        <v>917.13</v>
      </c>
      <c r="H141" s="195">
        <v>917.13</v>
      </c>
      <c r="I141" s="195">
        <v>917.13</v>
      </c>
      <c r="J141" s="195">
        <v>917.13</v>
      </c>
      <c r="K141" s="195">
        <v>917.13</v>
      </c>
      <c r="L141" s="195">
        <v>917.13</v>
      </c>
      <c r="M141" s="195">
        <v>917.13</v>
      </c>
      <c r="N141" s="195">
        <f t="shared" si="7"/>
        <v>11005.56</v>
      </c>
    </row>
    <row r="142" spans="1:14" s="196" customFormat="1" ht="13.5" thickBot="1">
      <c r="A142" s="101" t="s">
        <v>192</v>
      </c>
      <c r="B142" s="195">
        <v>2389.78</v>
      </c>
      <c r="C142" s="195">
        <v>2389.78</v>
      </c>
      <c r="D142" s="195">
        <v>2389.78</v>
      </c>
      <c r="E142" s="195">
        <v>2389.78</v>
      </c>
      <c r="F142" s="195">
        <v>2389.78</v>
      </c>
      <c r="G142" s="195">
        <v>2389.78</v>
      </c>
      <c r="H142" s="195">
        <v>2389.78</v>
      </c>
      <c r="I142" s="195">
        <v>2389.78</v>
      </c>
      <c r="J142" s="195">
        <v>2389.78</v>
      </c>
      <c r="K142" s="195">
        <v>2389.78</v>
      </c>
      <c r="L142" s="195">
        <v>2389.78</v>
      </c>
      <c r="M142" s="195">
        <v>2389.78</v>
      </c>
      <c r="N142" s="195">
        <f t="shared" si="7"/>
        <v>28677.36</v>
      </c>
    </row>
    <row r="143" spans="1:14" s="196" customFormat="1" ht="13.5" thickBot="1">
      <c r="A143" s="101" t="s">
        <v>246</v>
      </c>
      <c r="B143" s="202">
        <v>246</v>
      </c>
      <c r="C143" s="202">
        <v>246</v>
      </c>
      <c r="D143" s="202">
        <v>246</v>
      </c>
      <c r="E143" s="202">
        <v>246</v>
      </c>
      <c r="F143" s="202">
        <v>246</v>
      </c>
      <c r="G143" s="202">
        <v>246</v>
      </c>
      <c r="H143" s="202">
        <v>246</v>
      </c>
      <c r="I143" s="202">
        <v>246</v>
      </c>
      <c r="J143" s="202">
        <v>246</v>
      </c>
      <c r="K143" s="202">
        <v>246</v>
      </c>
      <c r="L143" s="202">
        <v>246</v>
      </c>
      <c r="M143" s="202">
        <v>246</v>
      </c>
      <c r="N143" s="202">
        <f t="shared" si="7"/>
        <v>2952</v>
      </c>
    </row>
    <row r="144" spans="1:14" s="196" customFormat="1" ht="13.5" thickBot="1">
      <c r="A144" s="101" t="s">
        <v>247</v>
      </c>
      <c r="B144" s="202">
        <v>222</v>
      </c>
      <c r="C144" s="202">
        <v>222</v>
      </c>
      <c r="D144" s="202">
        <v>222</v>
      </c>
      <c r="E144" s="202">
        <v>222</v>
      </c>
      <c r="F144" s="202">
        <v>222</v>
      </c>
      <c r="G144" s="202">
        <v>222</v>
      </c>
      <c r="H144" s="202">
        <v>222</v>
      </c>
      <c r="I144" s="202">
        <v>222</v>
      </c>
      <c r="J144" s="202">
        <v>222</v>
      </c>
      <c r="K144" s="202">
        <v>222</v>
      </c>
      <c r="L144" s="202">
        <v>222</v>
      </c>
      <c r="M144" s="202">
        <v>222</v>
      </c>
      <c r="N144" s="202">
        <f t="shared" si="7"/>
        <v>2664</v>
      </c>
    </row>
    <row r="145" spans="1:14" s="2" customFormat="1" ht="13.5" thickBot="1">
      <c r="A145" s="57" t="s">
        <v>104</v>
      </c>
      <c r="B145" s="55">
        <f aca="true" t="shared" si="9" ref="B145:M145">B139-B135</f>
        <v>-3887.62000000002</v>
      </c>
      <c r="C145" s="55">
        <f t="shared" si="9"/>
        <v>933.100000000006</v>
      </c>
      <c r="D145" s="55">
        <f t="shared" si="9"/>
        <v>2664.98999999999</v>
      </c>
      <c r="E145" s="55">
        <f t="shared" si="9"/>
        <v>-1079.04000000001</v>
      </c>
      <c r="F145" s="55">
        <f t="shared" si="9"/>
        <v>-6160.03</v>
      </c>
      <c r="G145" s="55">
        <f t="shared" si="9"/>
        <v>-2155.11</v>
      </c>
      <c r="H145" s="55">
        <f t="shared" si="9"/>
        <v>-1080.85000000001</v>
      </c>
      <c r="I145" s="55">
        <f t="shared" si="9"/>
        <v>4695.57000000001</v>
      </c>
      <c r="J145" s="55">
        <f t="shared" si="9"/>
        <v>10011.4899999999</v>
      </c>
      <c r="K145" s="55">
        <f t="shared" si="9"/>
        <v>3643.19999999998</v>
      </c>
      <c r="L145" s="55">
        <f t="shared" si="9"/>
        <v>-4184.47</v>
      </c>
      <c r="M145" s="55">
        <f t="shared" si="9"/>
        <v>7602.66</v>
      </c>
      <c r="N145" s="55">
        <f>M145+L145+K145+J145+I145+H145+G145+F145+E145+D145+C145+B145</f>
        <v>11003.8899999998</v>
      </c>
    </row>
    <row r="146" spans="1:14" s="2" customFormat="1" ht="13.5" thickBot="1">
      <c r="A146" s="57" t="s">
        <v>26</v>
      </c>
      <c r="B146" s="200">
        <f>B134+B139</f>
        <v>31969.43</v>
      </c>
      <c r="C146" s="55">
        <f>C134+C139</f>
        <v>156286.06</v>
      </c>
      <c r="D146" s="201">
        <f>D134+D139-D131</f>
        <v>-32729.17</v>
      </c>
      <c r="E146" s="55">
        <f>E134+E139</f>
        <v>97340.67</v>
      </c>
      <c r="F146" s="55">
        <f>F134+F139</f>
        <v>222329.52</v>
      </c>
      <c r="G146" s="201">
        <f>G134+G139-G131</f>
        <v>-180614.04</v>
      </c>
      <c r="H146" s="55">
        <f>H134+H139</f>
        <v>-50546.01</v>
      </c>
      <c r="I146" s="55">
        <f>I134+I139</f>
        <v>85298.44</v>
      </c>
      <c r="J146" s="201">
        <f>J134+J139-J131</f>
        <v>-95152.88</v>
      </c>
      <c r="K146" s="55">
        <f>K134+K139</f>
        <v>39639.2</v>
      </c>
      <c r="L146" s="55">
        <f>L134+L139</f>
        <v>166603.61</v>
      </c>
      <c r="M146" s="201">
        <f>M134+M139-M131</f>
        <v>-5925.72</v>
      </c>
      <c r="N146" s="200">
        <f>M146+N143+N144</f>
        <v>-309.72</v>
      </c>
    </row>
    <row r="147" spans="7:14" s="2" customFormat="1" ht="57" customHeight="1">
      <c r="G147" s="37"/>
      <c r="H147" s="282" t="s">
        <v>298</v>
      </c>
      <c r="I147" s="282"/>
      <c r="J147" s="282"/>
      <c r="K147" s="282"/>
      <c r="L147" s="283" t="s">
        <v>299</v>
      </c>
      <c r="M147" s="283"/>
      <c r="N147" s="283"/>
    </row>
    <row r="148" spans="8:14" s="2" customFormat="1" ht="72" customHeight="1">
      <c r="H148" s="284" t="s">
        <v>300</v>
      </c>
      <c r="I148" s="284"/>
      <c r="J148" s="284"/>
      <c r="K148" s="284"/>
      <c r="L148" s="285" t="s">
        <v>310</v>
      </c>
      <c r="M148" s="285"/>
      <c r="N148" s="285"/>
    </row>
    <row r="149" s="2" customFormat="1" ht="12.75"/>
    <row r="150" spans="8:13" s="2" customFormat="1" ht="15">
      <c r="H150" s="286" t="s">
        <v>248</v>
      </c>
      <c r="I150" s="286"/>
      <c r="J150" s="286"/>
      <c r="K150" s="203">
        <f>O131</f>
        <v>1487658.99</v>
      </c>
      <c r="L150" s="204"/>
      <c r="M150"/>
    </row>
    <row r="151" spans="8:13" s="2" customFormat="1" ht="15">
      <c r="H151" s="286" t="s">
        <v>249</v>
      </c>
      <c r="I151" s="286"/>
      <c r="J151" s="286"/>
      <c r="K151" s="203">
        <f>N135</f>
        <v>1573786.56</v>
      </c>
      <c r="L151" s="204"/>
      <c r="M151"/>
    </row>
    <row r="152" spans="8:13" s="2" customFormat="1" ht="15">
      <c r="H152" s="286" t="s">
        <v>250</v>
      </c>
      <c r="I152" s="286"/>
      <c r="J152" s="286"/>
      <c r="K152" s="203">
        <f>N140+N141+N142</f>
        <v>1584790.45</v>
      </c>
      <c r="L152" s="204"/>
      <c r="M152"/>
    </row>
    <row r="153" spans="8:13" s="2" customFormat="1" ht="15">
      <c r="H153" s="286" t="s">
        <v>251</v>
      </c>
      <c r="I153" s="286"/>
      <c r="J153" s="286"/>
      <c r="K153" s="203">
        <f>K152-K151</f>
        <v>11003.89</v>
      </c>
      <c r="L153" s="204"/>
      <c r="M153"/>
    </row>
    <row r="154" spans="8:13" s="2" customFormat="1" ht="15">
      <c r="H154" s="261" t="s">
        <v>252</v>
      </c>
      <c r="I154" s="261"/>
      <c r="J154" s="261"/>
      <c r="K154" s="203">
        <f>K151-K150</f>
        <v>86127.57</v>
      </c>
      <c r="L154" s="204"/>
      <c r="M154"/>
    </row>
    <row r="155" spans="8:13" s="2" customFormat="1" ht="15">
      <c r="H155" s="262" t="s">
        <v>253</v>
      </c>
      <c r="I155" s="263"/>
      <c r="J155" s="264"/>
      <c r="K155" s="203">
        <f>B134</f>
        <v>-103057.18</v>
      </c>
      <c r="L155" s="204"/>
      <c r="M155"/>
    </row>
    <row r="156" spans="8:13" s="2" customFormat="1" ht="15.75">
      <c r="H156" s="276" t="s">
        <v>254</v>
      </c>
      <c r="I156" s="276"/>
      <c r="J156" s="276"/>
      <c r="K156" s="205">
        <f>K155+K154+K153+K157</f>
        <v>-309.72</v>
      </c>
      <c r="L156" s="204"/>
      <c r="M156"/>
    </row>
    <row r="157" spans="8:13" s="2" customFormat="1" ht="15">
      <c r="H157" s="277" t="s">
        <v>255</v>
      </c>
      <c r="I157" s="278"/>
      <c r="J157" s="279"/>
      <c r="K157" s="206">
        <f>N143+N144</f>
        <v>5616</v>
      </c>
      <c r="L157" s="204"/>
      <c r="M157"/>
    </row>
    <row r="158" spans="8:13" s="2" customFormat="1" ht="15">
      <c r="H158" s="261" t="s">
        <v>256</v>
      </c>
      <c r="I158" s="261"/>
      <c r="J158" s="261"/>
      <c r="K158" s="203">
        <f>D122+G122+J122+M122</f>
        <v>112030.91</v>
      </c>
      <c r="L158" s="280" t="s">
        <v>262</v>
      </c>
      <c r="M158" s="281"/>
    </row>
    <row r="159" spans="8:13" s="2" customFormat="1" ht="15">
      <c r="H159" s="275" t="s">
        <v>257</v>
      </c>
      <c r="I159" s="275"/>
      <c r="J159" s="275"/>
      <c r="K159" s="207">
        <v>100642.72</v>
      </c>
      <c r="L159" s="208"/>
      <c r="M159" s="3"/>
    </row>
    <row r="160" spans="8:13" s="2" customFormat="1" ht="15">
      <c r="H160" s="275" t="s">
        <v>258</v>
      </c>
      <c r="I160" s="275"/>
      <c r="J160" s="275"/>
      <c r="K160" s="207">
        <v>30807</v>
      </c>
      <c r="L160" s="208"/>
      <c r="M160" s="3"/>
    </row>
    <row r="161" spans="8:12" ht="15">
      <c r="H161" s="275" t="s">
        <v>259</v>
      </c>
      <c r="I161" s="275"/>
      <c r="J161" s="275"/>
      <c r="K161" s="207">
        <f>K159+K160</f>
        <v>131449.72</v>
      </c>
      <c r="L161" s="208"/>
    </row>
    <row r="162" spans="8:12" ht="15">
      <c r="H162" s="275" t="s">
        <v>260</v>
      </c>
      <c r="I162" s="275"/>
      <c r="J162" s="275"/>
      <c r="K162" s="207">
        <f>K161-K158+66000</f>
        <v>85418.81</v>
      </c>
      <c r="L162" s="208"/>
    </row>
    <row r="163" spans="8:12" ht="15.75">
      <c r="H163" s="275" t="s">
        <v>261</v>
      </c>
      <c r="I163" s="275"/>
      <c r="J163" s="275"/>
      <c r="K163" s="209">
        <f>K154-K162</f>
        <v>708.76</v>
      </c>
      <c r="L163" s="210"/>
    </row>
  </sheetData>
  <sheetProtection/>
  <mergeCells count="30">
    <mergeCell ref="H147:K147"/>
    <mergeCell ref="L147:N147"/>
    <mergeCell ref="H148:K148"/>
    <mergeCell ref="L148:N148"/>
    <mergeCell ref="H161:J161"/>
    <mergeCell ref="H162:J162"/>
    <mergeCell ref="H150:J150"/>
    <mergeCell ref="H151:J151"/>
    <mergeCell ref="H152:J152"/>
    <mergeCell ref="H153:J153"/>
    <mergeCell ref="H2:J2"/>
    <mergeCell ref="K2:M2"/>
    <mergeCell ref="A4:O4"/>
    <mergeCell ref="H163:J163"/>
    <mergeCell ref="H156:J156"/>
    <mergeCell ref="H157:J157"/>
    <mergeCell ref="H158:J158"/>
    <mergeCell ref="L158:M158"/>
    <mergeCell ref="H159:J159"/>
    <mergeCell ref="H160:J160"/>
    <mergeCell ref="A30:A31"/>
    <mergeCell ref="A68:N68"/>
    <mergeCell ref="A32:A33"/>
    <mergeCell ref="H154:J154"/>
    <mergeCell ref="H155:J155"/>
    <mergeCell ref="A1:N1"/>
    <mergeCell ref="A123:N123"/>
    <mergeCell ref="A77:N77"/>
    <mergeCell ref="B2:D2"/>
    <mergeCell ref="E2:G2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2014-07-05T06:13:18Z</cp:lastPrinted>
  <dcterms:created xsi:type="dcterms:W3CDTF">2010-04-02T14:46:04Z</dcterms:created>
  <dcterms:modified xsi:type="dcterms:W3CDTF">2014-07-05T06:14:26Z</dcterms:modified>
  <cp:category/>
  <cp:version/>
  <cp:contentType/>
  <cp:contentStatus/>
</cp:coreProperties>
</file>