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25" windowHeight="8460" activeTab="0"/>
  </bookViews>
  <sheets>
    <sheet name="Лист1 (2)" sheetId="1" r:id="rId1"/>
    <sheet name="Лист2" sheetId="2" r:id="rId2"/>
  </sheets>
  <externalReferences>
    <externalReference r:id="rId5"/>
  </externalReferences>
  <definedNames>
    <definedName name="_xlnm.Print_Area" localSheetId="0">'Лист1 (2)'!$EQ$1:$EU$98</definedName>
  </definedNames>
  <calcPr fullCalcOnLoad="1"/>
</workbook>
</file>

<file path=xl/sharedStrings.xml><?xml version="1.0" encoding="utf-8"?>
<sst xmlns="http://schemas.openxmlformats.org/spreadsheetml/2006/main" count="1794" uniqueCount="648">
  <si>
    <t>Наименование работ</t>
  </si>
  <si>
    <t>Объем выполненных работ</t>
  </si>
  <si>
    <t>ИТОГО: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</si>
  <si>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</si>
  <si>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</si>
  <si>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</si>
  <si>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</si>
  <si>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</si>
  <si>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</si>
  <si>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</si>
  <si>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</si>
  <si>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выполненных работ с НДС, руб.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</si>
  <si>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</si>
  <si>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</si>
  <si>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</si>
  <si>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</si>
  <si>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</si>
  <si>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</si>
  <si>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</si>
  <si>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</si>
  <si>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</si>
  <si>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</si>
  <si>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</si>
  <si>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</si>
  <si>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</si>
  <si>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</si>
  <si>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</si>
  <si>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55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</si>
  <si>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</si>
  <si>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</si>
  <si>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</si>
  <si>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</si>
  <si>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апрель 2009г.</t>
  </si>
  <si>
    <t>март 2009г.</t>
  </si>
  <si>
    <t>маи 2009*г.</t>
  </si>
  <si>
    <t>июнь 2009г.</t>
  </si>
  <si>
    <t>январь 2009г.</t>
  </si>
  <si>
    <t>ремонт кровли</t>
  </si>
  <si>
    <t>август 2009г.</t>
  </si>
  <si>
    <t>сентябрь 2009 г.</t>
  </si>
  <si>
    <t>обслуживание приборов учета</t>
  </si>
  <si>
    <t>июль 2009 г.</t>
  </si>
  <si>
    <t>октябрь 2009 г.</t>
  </si>
  <si>
    <t>ноябрь2009г.</t>
  </si>
  <si>
    <t>декабрь 2009г.</t>
  </si>
  <si>
    <t>ревизия подъездного освещения</t>
  </si>
  <si>
    <t>освещение подвала</t>
  </si>
  <si>
    <t>устранение свища на плоской батареи</t>
  </si>
  <si>
    <t>анализ горячей воды</t>
  </si>
  <si>
    <t>январь 2010г.</t>
  </si>
  <si>
    <t>февраль 2010г.</t>
  </si>
  <si>
    <t>март 2010г.</t>
  </si>
  <si>
    <t>ревизия вентилей ф 15,20,25</t>
  </si>
  <si>
    <t>удаление воздушных пробок</t>
  </si>
  <si>
    <t>смена вентиля ф 15 мм с аппаратом для газовой сварки и резки</t>
  </si>
  <si>
    <t>замена лампочек 40 вт в подъезде</t>
  </si>
  <si>
    <t>апрель 2010г.</t>
  </si>
  <si>
    <t>нежилое</t>
  </si>
  <si>
    <t>май 2010г</t>
  </si>
  <si>
    <t>82 от 31.05.10</t>
  </si>
  <si>
    <t>гидравлическое испытание вх.запорной арматуры</t>
  </si>
  <si>
    <t>77 от 14.05.10</t>
  </si>
  <si>
    <t>79 от 21.05.10</t>
  </si>
  <si>
    <t>74 от 07.05.10</t>
  </si>
  <si>
    <t>дератизация</t>
  </si>
  <si>
    <t>118 от 31.05.10</t>
  </si>
  <si>
    <t>дезинсекция</t>
  </si>
  <si>
    <t>Обороты с мая 2009г. по апрель 2010г.</t>
  </si>
  <si>
    <t>Остаток на 01.05.2010г.</t>
  </si>
  <si>
    <t>обслуживание насосов</t>
  </si>
  <si>
    <t>Управление МКД</t>
  </si>
  <si>
    <t>обслуживание регуляторов тепла</t>
  </si>
  <si>
    <t>обслуживание водоподогревателей</t>
  </si>
  <si>
    <t>уборка мусорокамер</t>
  </si>
  <si>
    <t>июнь 2010 г.</t>
  </si>
  <si>
    <t>88 от 04.06.10</t>
  </si>
  <si>
    <t>89 от 04.06.10</t>
  </si>
  <si>
    <t>смена вентиля с аппаратом для газовой сварки</t>
  </si>
  <si>
    <t>91 от 11.06.10</t>
  </si>
  <si>
    <t>июль 2010г.</t>
  </si>
  <si>
    <t>смена вентиля ф 15 мм с аппаратом для газовой сварки</t>
  </si>
  <si>
    <t>106 от 02.07.10</t>
  </si>
  <si>
    <t>промывка системы центрального отопления</t>
  </si>
  <si>
    <t>109 от 09.07.10</t>
  </si>
  <si>
    <t>подключение и отключение компрессора</t>
  </si>
  <si>
    <t>108 от 09.07.10</t>
  </si>
  <si>
    <t>замена патрона подвемного</t>
  </si>
  <si>
    <t>114 от 23.07.10</t>
  </si>
  <si>
    <t>ревизия задвижек ф 50 мм</t>
  </si>
  <si>
    <t>119 от 30.07.10</t>
  </si>
  <si>
    <t>ревизия задвижек ф 80,100 мм</t>
  </si>
  <si>
    <t>ревизия и регулировка элеваторного узла</t>
  </si>
  <si>
    <t>август 2010 г.</t>
  </si>
  <si>
    <t>установка КИП</t>
  </si>
  <si>
    <t>129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</si>
  <si>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</si>
  <si>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</si>
  <si>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</si>
  <si>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</si>
  <si>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138 от 27.08.10</t>
  </si>
  <si>
    <t>запуск системы отопления</t>
  </si>
  <si>
    <t>164 от 30.09.10</t>
  </si>
  <si>
    <t>замена ламп уличного освещения 250 вт</t>
  </si>
  <si>
    <t>160 от 24.09.10</t>
  </si>
  <si>
    <t>155 от 10.09.10</t>
  </si>
  <si>
    <t>октябрь 2010г.</t>
  </si>
  <si>
    <t>подключение к отоплению лестничных клеток МКД с удалением воздушных пробок</t>
  </si>
  <si>
    <t>174 от 15.10.10</t>
  </si>
  <si>
    <t>178 от 22.10.10</t>
  </si>
  <si>
    <t>замена лампочек 100 вт в подъезде</t>
  </si>
  <si>
    <t>173 от 15.10.10</t>
  </si>
  <si>
    <t>Аварийное обслуживание</t>
  </si>
  <si>
    <t>Расчетно-кассовое обслуживание</t>
  </si>
  <si>
    <t>ноябрь 2010г.</t>
  </si>
  <si>
    <t>ревизия ШР</t>
  </si>
  <si>
    <t>195 от 26.11.10</t>
  </si>
  <si>
    <t>ревизия ЩР ит ШР</t>
  </si>
  <si>
    <t>восстановление изоляции трубопроводов</t>
  </si>
  <si>
    <t>194 от 19.11.10</t>
  </si>
  <si>
    <t>193 от 19.11.10</t>
  </si>
  <si>
    <t>декабрь 2010г.</t>
  </si>
  <si>
    <t>225 от 31.12.10</t>
  </si>
  <si>
    <t>смена вентиля ф 20 мм с аппаратом для газовой сварки и резки</t>
  </si>
  <si>
    <t>207 от 03.12.10</t>
  </si>
  <si>
    <t>осмотр и ревизия ВРУ</t>
  </si>
  <si>
    <t>218 от 24.12.10</t>
  </si>
  <si>
    <t>223 от 31.12.10</t>
  </si>
  <si>
    <t>нежилые</t>
  </si>
  <si>
    <t>песко-соляная смесь</t>
  </si>
  <si>
    <t>январь 2011г.</t>
  </si>
  <si>
    <t>ревизия и регулировка элеваторного  узла</t>
  </si>
  <si>
    <t>12 от 21.01.11</t>
  </si>
  <si>
    <t>февраль 2011 г.</t>
  </si>
  <si>
    <t>ремонт инженерных сетей горячего водоснабжения, ВВП</t>
  </si>
  <si>
    <t>38 от 18.02.11</t>
  </si>
  <si>
    <t>поверка водосчетчика холодной воды</t>
  </si>
  <si>
    <t>34 от 11.02.11</t>
  </si>
  <si>
    <t>очистка карнизов крыш от сосулек и наледей</t>
  </si>
  <si>
    <t>28 от 04.02.11</t>
  </si>
  <si>
    <t>40 от 25.02.11</t>
  </si>
  <si>
    <t>Услуги по содержанию общего имущества собственников помещений</t>
  </si>
  <si>
    <t>Уборка мусоропроводов</t>
  </si>
  <si>
    <t>6070 м2</t>
  </si>
  <si>
    <t>Дератизация</t>
  </si>
  <si>
    <t>№ 20 от 30.01.09г.</t>
  </si>
  <si>
    <t>Проверка и восстановление работоспособности регуляторов БГВ</t>
  </si>
  <si>
    <t>№ 1 от 02.02.09г.</t>
  </si>
  <si>
    <t>Замена лампочек в подъезде - 2 шт.</t>
  </si>
  <si>
    <t>№ 229 от 27.03.09г.</t>
  </si>
  <si>
    <t>Проверка регуляторов РТДО по графику</t>
  </si>
  <si>
    <t>№ 186 от 24.04.09г.</t>
  </si>
  <si>
    <t>Отключение отопления</t>
  </si>
  <si>
    <t>№ 5 от 04.05.09г.</t>
  </si>
  <si>
    <t>Закрашивание надписей на доме</t>
  </si>
  <si>
    <t>№ 23/пк от 09.06.09г.</t>
  </si>
  <si>
    <t>ревизия задвижек</t>
  </si>
  <si>
    <t>551 от 02.07.09</t>
  </si>
  <si>
    <t>замена лампочек</t>
  </si>
  <si>
    <t>№ 113 от 14.08.09.</t>
  </si>
  <si>
    <t>проведение испытаний на плотность, прочность системы теплоснабжения</t>
  </si>
  <si>
    <t>№ 60  от 08.09.09.</t>
  </si>
  <si>
    <t>замена лампочек 40 Вт в подъезде</t>
  </si>
  <si>
    <t>№ 904 от 06.10.09г.</t>
  </si>
  <si>
    <t>замена вх.вентилей д.15 мм с САГ - 4шт.</t>
  </si>
  <si>
    <t>1012 от 10.11.09г.</t>
  </si>
  <si>
    <t>замена стекла</t>
  </si>
  <si>
    <t>1103 от 31.12.09г.</t>
  </si>
  <si>
    <t>смена вентиля ф 20 мм</t>
  </si>
  <si>
    <t>9 от 22.01.10г.</t>
  </si>
  <si>
    <t>15 от 05.02.10</t>
  </si>
  <si>
    <t>освещение теплового узла</t>
  </si>
  <si>
    <t>43 от 19.03.10</t>
  </si>
  <si>
    <t>смена вентиля ф 25 мм</t>
  </si>
  <si>
    <t>60 от 09.04.10</t>
  </si>
  <si>
    <t>Консервация, промывка, испытание системы центрального отопления</t>
  </si>
  <si>
    <t>Гидравлическое испытание подогревателя горячего водоснабжения</t>
  </si>
  <si>
    <t>№ 3 от 11.02.09г</t>
  </si>
  <si>
    <t>№ 73/1 от 13.03.09г.</t>
  </si>
  <si>
    <t>Восстановление освещения в подъезде</t>
  </si>
  <si>
    <t>№ 123 от 16.04.09г.</t>
  </si>
  <si>
    <t>№ 55 от 08.05.09г.</t>
  </si>
  <si>
    <t>Замена лампочек при входе</t>
  </si>
  <si>
    <t>№ 74/эл от 11.06.09г.</t>
  </si>
  <si>
    <t>врезка вентилей под промывку</t>
  </si>
  <si>
    <t>№ 44 от 03.07.09</t>
  </si>
  <si>
    <t>смена стекол</t>
  </si>
  <si>
    <t>№ 32 от 14.08.09.</t>
  </si>
  <si>
    <t>замена лампочек в подъезде</t>
  </si>
  <si>
    <t>№ 52 от 09.09.09.</t>
  </si>
  <si>
    <t>926 от 13.10.09г.</t>
  </si>
  <si>
    <t>замена лампочек в подъезде - 1шт.</t>
  </si>
  <si>
    <t>1013 от 10.11.09г.</t>
  </si>
  <si>
    <t>замена лампочек в подъезде - 8шт.</t>
  </si>
  <si>
    <t>1097/1 от 25.12.09г.</t>
  </si>
  <si>
    <t>смена вентиля ф 15 мм</t>
  </si>
  <si>
    <t>3 от 11.01.10</t>
  </si>
  <si>
    <t>22 от 19.02.10</t>
  </si>
  <si>
    <t>замена патрона настенного и лампочки</t>
  </si>
  <si>
    <t>Замена разбитых стекол в окнах и дверях (помещений общего пользования)</t>
  </si>
  <si>
    <t xml:space="preserve">Ремонт кровли кв.108 </t>
  </si>
  <si>
    <t>№ 2 от 09.02.09г.</t>
  </si>
  <si>
    <t>№ 162 от 20.03.09*г.</t>
  </si>
  <si>
    <t>Ремонт подъездного освещения</t>
  </si>
  <si>
    <t>№ 110 от 16.04.09г.</t>
  </si>
  <si>
    <t>Устранение течи батареи</t>
  </si>
  <si>
    <t>№ 113 от 18.05.09г.</t>
  </si>
  <si>
    <t>Замена лампочек 5шт.</t>
  </si>
  <si>
    <t>№ 134/эл от 22.06.09г.</t>
  </si>
  <si>
    <t>смена задвижек</t>
  </si>
  <si>
    <t>№ 59 от 06.07.09</t>
  </si>
  <si>
    <t>№ 169 от 24.08.09.</t>
  </si>
  <si>
    <t>замена вентиля на хол.воде</t>
  </si>
  <si>
    <t>№ 74 от 17.09.09.</t>
  </si>
  <si>
    <t>ремонт подводки к батареи со сварочным аппаратом</t>
  </si>
  <si>
    <t>950 от 22.10.09г.</t>
  </si>
  <si>
    <t>ревизия распаечной коробки</t>
  </si>
  <si>
    <t>1024 от 13.11.09г.</t>
  </si>
  <si>
    <t>замена вх.вентилей д.15 мм - 2 шт.</t>
  </si>
  <si>
    <t>1086 от 04.12.09г.</t>
  </si>
  <si>
    <t>смена вентиля ф 15 мм с САГ</t>
  </si>
  <si>
    <t>12 от 29.ю01.10</t>
  </si>
  <si>
    <t>устранение течи батареи под контргайкой</t>
  </si>
  <si>
    <t>26 от 27.02.10</t>
  </si>
  <si>
    <t>сиена вентиля ф 15 мм с аппаратом для газовой сварки и резки</t>
  </si>
  <si>
    <t>50 от 31.03.10</t>
  </si>
  <si>
    <t>66 от 23.04.10</t>
  </si>
  <si>
    <t>Регулировка системы центрального отопления</t>
  </si>
  <si>
    <t>Ремонт железной двери и петель ( 2 подъезд )</t>
  </si>
  <si>
    <t>№ 3 от 09.02.09г.</t>
  </si>
  <si>
    <t>Восстановление освещения в подвале и на чердаке</t>
  </si>
  <si>
    <t>№ 146 от 19.03.09г.</t>
  </si>
  <si>
    <t>Замена трансформаторов тока</t>
  </si>
  <si>
    <t>№ 104 от 15.04.09г.</t>
  </si>
  <si>
    <t>Проверка на плотность СТС /опресовка/</t>
  </si>
  <si>
    <t>№ 142 от 20.05.09г.</t>
  </si>
  <si>
    <t xml:space="preserve"> Аварийное обслуживание</t>
  </si>
  <si>
    <t>герметизация панельных швов (123,5 м)</t>
  </si>
  <si>
    <t>№13 от 06.07.09</t>
  </si>
  <si>
    <t>замена вентиля</t>
  </si>
  <si>
    <t>№ 162 от 24.08.09.</t>
  </si>
  <si>
    <t>№ 141 от 21.09.09.</t>
  </si>
  <si>
    <t>№ 572 от 31.10.09.</t>
  </si>
  <si>
    <t>1029 от 16.11.09г.</t>
  </si>
  <si>
    <t>1087 от 04.12.09г.</t>
  </si>
  <si>
    <t>12 от 29.01.10</t>
  </si>
  <si>
    <t>20 от 12.02.10</t>
  </si>
  <si>
    <t>40 от 12.03.10</t>
  </si>
  <si>
    <t>62 от 16.04.10</t>
  </si>
  <si>
    <t>Расконсервация системы центрального отопления (промывка системы, заполнение водой)</t>
  </si>
  <si>
    <t xml:space="preserve">Ремонт кровли кв.105 </t>
  </si>
  <si>
    <t>№ 4 ОТ 10.02.09Г.</t>
  </si>
  <si>
    <t>Ремонт кровли</t>
  </si>
  <si>
    <t>№ 3 03.03.09г.</t>
  </si>
  <si>
    <t>Замена лампочек в подъезде - 1 шт.</t>
  </si>
  <si>
    <t>№ 3/1 от 01.04.09г.</t>
  </si>
  <si>
    <t>Замена лампочек в подъезде - 1шт.</t>
  </si>
  <si>
    <t>№ 111 от 21.05.09г.</t>
  </si>
  <si>
    <t>Обслуживание приборов учета</t>
  </si>
  <si>
    <t>№ 274 ОТ 31.05.09Г.</t>
  </si>
  <si>
    <t>освещение т/узла</t>
  </si>
  <si>
    <t>№ 34 от 06.07.09</t>
  </si>
  <si>
    <t>отключение системы теплоснабжения на ВВП</t>
  </si>
  <si>
    <t>№ 174 от 25.08.09.</t>
  </si>
  <si>
    <t>ревизия эл.щитка, устранение к/з</t>
  </si>
  <si>
    <t>№ 161 от 24.09.09.</t>
  </si>
  <si>
    <t>дератизация в строениях</t>
  </si>
  <si>
    <t>№ 279 от 31.10.09.</t>
  </si>
  <si>
    <t>замена входных вентилей ф 15</t>
  </si>
  <si>
    <t>замена выключателя - 1шт.</t>
  </si>
  <si>
    <t>обслуживание РТДО</t>
  </si>
  <si>
    <t>33 от 5.03.10</t>
  </si>
  <si>
    <t>отключение отопления</t>
  </si>
  <si>
    <t>63 от 16.04.10</t>
  </si>
  <si>
    <t>Прочистка вентиляционных каналов</t>
  </si>
  <si>
    <t>Замена лампочки у лифта</t>
  </si>
  <si>
    <t>№ 40 от 10.02.09г.</t>
  </si>
  <si>
    <t>№ 141 от 19.03.09г.</t>
  </si>
  <si>
    <t>Замена лампочки в подъезде-1шт.</t>
  </si>
  <si>
    <t>№ 26 от 06.04.09г.</t>
  </si>
  <si>
    <t>Замена автомата в подъезде</t>
  </si>
  <si>
    <t>№ 124 от 22.05.09г.</t>
  </si>
  <si>
    <t>управление мкд</t>
  </si>
  <si>
    <t>замена лампочки в подъезде</t>
  </si>
  <si>
    <t>№ 71 от 09.07.09</t>
  </si>
  <si>
    <t>№ 55 от 27.08.09.</t>
  </si>
  <si>
    <t>ревизия эл.щитков и ВРУ, протяжка контактов,замена деталей</t>
  </si>
  <si>
    <t>№ 208 от 29.09.09.</t>
  </si>
  <si>
    <t>дезинсекция в строениях</t>
  </si>
  <si>
    <t>1078 от 30.11.09г.</t>
  </si>
  <si>
    <t xml:space="preserve">замена вх.вентилей д.15,25 мм </t>
  </si>
  <si>
    <t>1089 от 11.12.09г.</t>
  </si>
  <si>
    <t>31 от 05.03.10</t>
  </si>
  <si>
    <t>испытание трубопроводов системы центрального отопления</t>
  </si>
  <si>
    <t>Проверка бойлера на плотность</t>
  </si>
  <si>
    <t>№29 от 11.02.09г.</t>
  </si>
  <si>
    <t>Определение проичины отсутствия напора х/воды</t>
  </si>
  <si>
    <t>Замена лампочки в подъезде -2шт.</t>
  </si>
  <si>
    <t>№ 26/1 от 06.04.09г.</t>
  </si>
  <si>
    <t>Замена лампочек в подвале - 8шт.</t>
  </si>
  <si>
    <t>№ 152 от 27.05.09г.</t>
  </si>
  <si>
    <t>№144 от 31.05.09г</t>
  </si>
  <si>
    <t>установка кранов на батареях</t>
  </si>
  <si>
    <t>№ 150 от 14.07.09.</t>
  </si>
  <si>
    <t>№ 200 от 28.08.09.</t>
  </si>
  <si>
    <t>№ 521 от 30.09.09.</t>
  </si>
  <si>
    <t>601 от 30.11.09г.</t>
  </si>
  <si>
    <t>замена вх.вентилей д.15 мм -1шт.</t>
  </si>
  <si>
    <t>типография</t>
  </si>
  <si>
    <t>покраска входной двери</t>
  </si>
  <si>
    <t>67 от 23.04.10</t>
  </si>
  <si>
    <t>Проверка исправности канализационных вытяжек</t>
  </si>
  <si>
    <t>Замена ламп ЛОН 25В в подъезде -3 шт.</t>
  </si>
  <si>
    <t>№152 от 27.02.09г.</t>
  </si>
  <si>
    <t>Смена запорной арматуры, ревизия вентилей</t>
  </si>
  <si>
    <t>№ 145/2 от 19.03.09г.</t>
  </si>
  <si>
    <t>№ 38 от 06.04.09г.</t>
  </si>
  <si>
    <t>Дезинсекция</t>
  </si>
  <si>
    <t>проводка воды в мусорокамеру</t>
  </si>
  <si>
    <t>№ 193 от 20.07.09.</t>
  </si>
  <si>
    <t>техническое обслуживание вводных и внутренних газопроводов</t>
  </si>
  <si>
    <t>№ 8411 от 04.08.09.</t>
  </si>
  <si>
    <t>№ 264 от 30.09.09.</t>
  </si>
  <si>
    <t>315 от 30.11.09г.</t>
  </si>
  <si>
    <t>замена вх.вентилей д.15 - 2шт.</t>
  </si>
  <si>
    <t>заделка боковых стен крыльца кирпичом</t>
  </si>
  <si>
    <t>64 от 16.04.10</t>
  </si>
  <si>
    <t>Проверка заземления оболочки э/кабеля, замеры сопротивления изоляции</t>
  </si>
  <si>
    <t>Замена ламп ЛОН 25В в подъезде -2 шт.</t>
  </si>
  <si>
    <t>№154 от 27.02.09г.</t>
  </si>
  <si>
    <t>Восстановление подъездного освещения</t>
  </si>
  <si>
    <t>№ 33 от 06.04.09г.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</si>
  <si>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</si>
  <si>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 xml:space="preserve">замена лампочек </t>
  </si>
  <si>
    <t>№ 177 от 28.07.09</t>
  </si>
  <si>
    <t>№ 239 от 31.08.09.</t>
  </si>
  <si>
    <t>1090 от 11.12.09г.</t>
  </si>
  <si>
    <t>Осмотр водопровода, канализации и ГВС с проверкой исправности</t>
  </si>
  <si>
    <t>№ 40 от 07.04.09г.</t>
  </si>
  <si>
    <t>замена входного вентиля</t>
  </si>
  <si>
    <t>№ 258 от 30.07.09.</t>
  </si>
  <si>
    <t>замена лампочки 40Вт  подъезде -1 шт.</t>
  </si>
  <si>
    <t>Осмотр системы центрального отопления в местах общего пользования</t>
  </si>
  <si>
    <t xml:space="preserve"> Учет и расчет платежей</t>
  </si>
  <si>
    <t>№ 43 от 07.04.09г.</t>
  </si>
  <si>
    <t>№ 218 от 31.07.09.</t>
  </si>
  <si>
    <t>№ 452 от 31.08.09.</t>
  </si>
  <si>
    <t>Ревизия эл.щитка</t>
  </si>
  <si>
    <t>Обслуживание водоподогревателей (2 шт.)</t>
  </si>
  <si>
    <t>№ 154 от 30.04.09г.</t>
  </si>
  <si>
    <t>Устранение течи кровли</t>
  </si>
  <si>
    <t>№ 35/1 от 09.04.09г.</t>
  </si>
  <si>
    <t>№ 217 от 31.07.09.</t>
  </si>
  <si>
    <t>обслуживание бойлеров</t>
  </si>
  <si>
    <t>1092 от 18.12.09г.</t>
  </si>
  <si>
    <t>Обслуживание насосов (1 шт.)</t>
  </si>
  <si>
    <t>№ 85 от 14.04.09г.</t>
  </si>
  <si>
    <t>замена вх.вентилей д15мм - 1шт.</t>
  </si>
  <si>
    <t>1101 от 31.12.09г.</t>
  </si>
  <si>
    <t>Обслуживание регуляторов тепла (2 шт.)</t>
  </si>
  <si>
    <t>Дератизация в строениях</t>
  </si>
  <si>
    <t>№ 4 от 30.04.09г.</t>
  </si>
  <si>
    <t>№ 338 от 31.07.09.</t>
  </si>
  <si>
    <t>325 от 31.12.09г.</t>
  </si>
  <si>
    <t>21 от 31.01.10г.</t>
  </si>
  <si>
    <t>Обслуживание вводных и внутренних газопроводов жилого фонда (72 м)</t>
  </si>
  <si>
    <t>ремонт теплового пункта</t>
  </si>
  <si>
    <t>№ 817 от 31.12.09.</t>
  </si>
  <si>
    <t>35 от 31.01.10</t>
  </si>
  <si>
    <t>Обслуживание и ремонт общедомовых приборов учета (5 шт.)</t>
  </si>
  <si>
    <t>восстановление электроснабжения</t>
  </si>
  <si>
    <t>Организация и проведение микробиологического и санитарно-химического контроля горячего водоснабжения</t>
  </si>
  <si>
    <t>278 чел.</t>
  </si>
  <si>
    <t>273 чел.</t>
  </si>
  <si>
    <t>298 чел.</t>
  </si>
  <si>
    <t>293 чел.</t>
  </si>
  <si>
    <t>281 чел.</t>
  </si>
  <si>
    <t>276 чел.</t>
  </si>
  <si>
    <t>274 чел.</t>
  </si>
  <si>
    <t>282 чел.</t>
  </si>
  <si>
    <t>283 чел.</t>
  </si>
  <si>
    <t>Текущий ремонт общего имущества собственников помещений</t>
  </si>
  <si>
    <t>2 м2</t>
  </si>
  <si>
    <t>2 лифтовые кабинки</t>
  </si>
  <si>
    <t>ЛОН - 10 шт.</t>
  </si>
  <si>
    <t>выкл. - 1 шт.</t>
  </si>
  <si>
    <t>Задвижки D100 - 2 шт.</t>
  </si>
  <si>
    <t>х</t>
  </si>
  <si>
    <t>1 дверь</t>
  </si>
  <si>
    <t>кран шар. D20 - 10 шт.</t>
  </si>
  <si>
    <t>Остаток на 01.05.09г.</t>
  </si>
  <si>
    <t>март 2011г.</t>
  </si>
  <si>
    <t>замена ламп уличного освещения 250 Вт</t>
  </si>
  <si>
    <t>48 от 05.03.11</t>
  </si>
  <si>
    <t>обнаружение повреждения эл.проводки</t>
  </si>
  <si>
    <t>60 от 18.03.11</t>
  </si>
  <si>
    <t>перевод реле времени</t>
  </si>
  <si>
    <t>смена вентиля</t>
  </si>
  <si>
    <t>55 от 11.03.11</t>
  </si>
  <si>
    <t>устранение свища на плоской батаре</t>
  </si>
  <si>
    <t>смена запорной арматуры</t>
  </si>
  <si>
    <t>61 от 18.03.11</t>
  </si>
  <si>
    <t>65 от 25.03.11</t>
  </si>
  <si>
    <t>устранение свища на батареи</t>
  </si>
  <si>
    <t>68 от 31.03.11</t>
  </si>
  <si>
    <t>49 от 05.03.11</t>
  </si>
  <si>
    <t>апрель 2011г.</t>
  </si>
  <si>
    <t>отключение системы теплоснабжения</t>
  </si>
  <si>
    <t>83 от 29.04.11</t>
  </si>
  <si>
    <t>81 от 22.04.11</t>
  </si>
  <si>
    <t>80 от 22.04.11</t>
  </si>
  <si>
    <t>ремонт строительных конструкций( кровли)</t>
  </si>
  <si>
    <t>Обороты с мая 2010г. по апрель 2011г.</t>
  </si>
  <si>
    <t>Остаток на 01.05.2011г.</t>
  </si>
  <si>
    <t>Генеральный директор :                                 А.В.Митрофанов</t>
  </si>
  <si>
    <t>Главный экономист :                                      Т.С.Цалко</t>
  </si>
  <si>
    <t>май 2011г.</t>
  </si>
  <si>
    <t>ремонт мусорокамеры</t>
  </si>
  <si>
    <t>101 от 27.05.11</t>
  </si>
  <si>
    <t>ремонт промочки</t>
  </si>
  <si>
    <t>гидравлические испытания вх.запорной арматуры</t>
  </si>
  <si>
    <t>94 от 13.05.11</t>
  </si>
  <si>
    <t>июнь 2011г.</t>
  </si>
  <si>
    <t>июль 2011г.</t>
  </si>
  <si>
    <t>ревизия задвижек отопления ф 50 мм</t>
  </si>
  <si>
    <t>133 от 22.07.11</t>
  </si>
  <si>
    <t>ревизия задвижек отопления ф 80,100 мм</t>
  </si>
  <si>
    <t>ревизия задвижек хвс ф 80,100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</si>
  <si>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</si>
  <si>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</si>
  <si>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</si>
  <si>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смена КИП</t>
  </si>
  <si>
    <t>проверка работы регулятора температуры на бойлере</t>
  </si>
  <si>
    <t>опрессовка бойлера</t>
  </si>
  <si>
    <t>август 2011г.</t>
  </si>
  <si>
    <t>144 от 12.08.11</t>
  </si>
  <si>
    <t>148 от 19.08.11</t>
  </si>
  <si>
    <t>142 от 05.08.11</t>
  </si>
  <si>
    <t>опрессовка системы центрального отопления</t>
  </si>
  <si>
    <t>заполнение системы отопления технической водой</t>
  </si>
  <si>
    <t>врезка кип на узел хвс</t>
  </si>
  <si>
    <t>145 от 12.08.11</t>
  </si>
  <si>
    <t>установка кип</t>
  </si>
  <si>
    <t>прочистка вентиляционных каналов и канализационных вытяжек</t>
  </si>
  <si>
    <t>146 от 12.08.11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</si>
  <si>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</si>
  <si>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</si>
  <si>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</si>
  <si>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</si>
  <si>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</si>
  <si>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</si>
  <si>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178 от 30.09.11</t>
  </si>
  <si>
    <t>устранение течи свища на батареи</t>
  </si>
  <si>
    <t>октябрь 2011г.</t>
  </si>
  <si>
    <t>186 от 07.10.11</t>
  </si>
  <si>
    <t>резервный фонд</t>
  </si>
  <si>
    <t>193 от 21.10.11</t>
  </si>
  <si>
    <t>смена трубопроводов и циркуляционной линии гвс, ремонт и смена секций бойлера на гвс</t>
  </si>
  <si>
    <t>ноябрь 2011г.</t>
  </si>
  <si>
    <t>ремонт панельных швов</t>
  </si>
  <si>
    <t>209 от 11.11.11</t>
  </si>
  <si>
    <t>восстановление изоляции</t>
  </si>
  <si>
    <t>213 от 18.11.11</t>
  </si>
  <si>
    <t>ревизия эл.щитка, замена деталей</t>
  </si>
  <si>
    <t>211 от 18.11.11</t>
  </si>
  <si>
    <t>212 от 18.11.11</t>
  </si>
  <si>
    <t>оценка соответствия лифтов</t>
  </si>
  <si>
    <t>10-0778-11 от 31.10.11</t>
  </si>
  <si>
    <t>декабрь  2011г.</t>
  </si>
  <si>
    <t>замена лампочек 40Вт в подъезде (в подвале)</t>
  </si>
  <si>
    <t>230 от 09.12.11</t>
  </si>
  <si>
    <t>Ревизия ВРУ</t>
  </si>
  <si>
    <t>238 от 23.12.11</t>
  </si>
  <si>
    <t>Заменна ламп уличного освещения 250 Вт</t>
  </si>
  <si>
    <t>243 от 30.12.11</t>
  </si>
  <si>
    <t>420 от 01.12.11</t>
  </si>
  <si>
    <t>Ремонт системы водоотведения (Локальная смета №45/тр/11)</t>
  </si>
  <si>
    <t>239 от 23.12.11</t>
  </si>
  <si>
    <t>Ремонт системы водоотведения (Локальная смета №45/тр/11(доп кал)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</si>
  <si>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</si>
  <si>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</si>
  <si>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</si>
  <si>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Ремонт кровли (Локальная смета № 5)</t>
  </si>
  <si>
    <t>245 от 30.12.11</t>
  </si>
  <si>
    <t>Январь 2012 г.</t>
  </si>
  <si>
    <t>Ревизия эл щитка, замена автомата АЕ 16А (Калькуляция №28/эл)</t>
  </si>
  <si>
    <t>7 от 20.01.12</t>
  </si>
  <si>
    <t>Февраль 2012 г.</t>
  </si>
  <si>
    <t>Смена вентеля  ф 15 мм с аппаратом для газовой сварки ирезки (Локальная смета №42)</t>
  </si>
  <si>
    <t>8 от 20.01.12</t>
  </si>
  <si>
    <t>Устранение свища на батарее</t>
  </si>
  <si>
    <t>14 от 27.01.12</t>
  </si>
  <si>
    <t>17 от 31.01.12</t>
  </si>
  <si>
    <t>Ревизия эл.щитка (калькуляция №4/эл)</t>
  </si>
  <si>
    <t>25 от 10.02.12</t>
  </si>
  <si>
    <t>Ревизия эл.щитка, замена деталей - акт №8 от 15.02.12</t>
  </si>
  <si>
    <t>29 от 17.02.12</t>
  </si>
  <si>
    <t>Замена ламп уличного освещения 125 Вт (Калькуляция  №16/эл)</t>
  </si>
  <si>
    <t xml:space="preserve"> Март 2012 г.</t>
  </si>
  <si>
    <t xml:space="preserve">Ремонт батареи </t>
  </si>
  <si>
    <t>30 от 17.02.12 (акт №23 от 13.02.12)</t>
  </si>
  <si>
    <t>30 от 17.02.12 (акт №28 от 14.02.12)</t>
  </si>
  <si>
    <t xml:space="preserve">Ремонт контейнеров </t>
  </si>
  <si>
    <t>30 от 17.02.12 (акт № 40 от 16.02.12)</t>
  </si>
  <si>
    <t>Проверка бойлера на плотность и прочность (Калькуляция №7/ТСС/11)</t>
  </si>
  <si>
    <t>30 от 17.02.12</t>
  </si>
  <si>
    <t>77 от 23.03.12</t>
  </si>
  <si>
    <t>Ревизия  вентилей   ф   15,20,25 мм</t>
  </si>
  <si>
    <t>81 от 30.03.12</t>
  </si>
  <si>
    <t>Ревизия ЩЭ</t>
  </si>
  <si>
    <t>75 от 23.03.12</t>
  </si>
  <si>
    <t xml:space="preserve">Ревизия ШР </t>
  </si>
  <si>
    <t>Ревизия ЩЭ и ШР (мат-лы)</t>
  </si>
  <si>
    <t>75 от 23.03.12 (акт №25 от 20 .03.12)</t>
  </si>
  <si>
    <t xml:space="preserve"> Апрель  2012 г.</t>
  </si>
  <si>
    <t>Смена вентиля ф 20 мм с аппаратом для газовой сварки и резки</t>
  </si>
  <si>
    <t>96 от 13.04.12</t>
  </si>
  <si>
    <t xml:space="preserve">Смена вентиля ф 20 мм </t>
  </si>
  <si>
    <t>100 от 20.04.12</t>
  </si>
  <si>
    <t>Смена вентиля  ф 15 мм</t>
  </si>
  <si>
    <t>105 от 28.04.12</t>
  </si>
  <si>
    <t>ростелеком</t>
  </si>
  <si>
    <t>акт 24.04.12</t>
  </si>
  <si>
    <t>Проверка ВВП на плотность и прочность</t>
  </si>
  <si>
    <t>акт от 16.02.12</t>
  </si>
  <si>
    <t>Обороты с мая 2011г. по апрель 2012г.</t>
  </si>
  <si>
    <t>Остаток на 01.05.2012г.</t>
  </si>
  <si>
    <t>Генеральный директор</t>
  </si>
  <si>
    <t>Экономист 2-ой категории по учету лицевых счетов МКД</t>
  </si>
  <si>
    <t xml:space="preserve"> Май  2012 г.</t>
  </si>
  <si>
    <t xml:space="preserve">  Июнь 2012 г.</t>
  </si>
  <si>
    <t xml:space="preserve">  Июль 2012 г.</t>
  </si>
  <si>
    <t xml:space="preserve"> Август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</si>
  <si>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</si>
  <si>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</si>
  <si>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</si>
  <si>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</si>
  <si>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</si>
  <si>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</si>
  <si>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Восстановление изоляции</t>
  </si>
  <si>
    <t>Ремонт панельных швов</t>
  </si>
  <si>
    <t>165 от 31.07.12</t>
  </si>
  <si>
    <t>Заполнение системы отопления технической водой с у далением воздушных пробок</t>
  </si>
  <si>
    <t>147 от 02.07.12</t>
  </si>
  <si>
    <t>Ревизия задвижек отопления ф 50 мм</t>
  </si>
  <si>
    <t>146 от 02.07.12</t>
  </si>
  <si>
    <t>Ревизия задвижек отопления ф 80,100  мм</t>
  </si>
  <si>
    <t>Ревизия задвижек ХВС ф 80,100 мм</t>
  </si>
  <si>
    <t>Ревизия задвижек ГВС ф  80,100 мм</t>
  </si>
  <si>
    <t>Ревизия элеваторного узла (сопло)</t>
  </si>
  <si>
    <t>Промывка фильтров в тепловом пункте</t>
  </si>
  <si>
    <t>Промывка системы центрального отопления</t>
  </si>
  <si>
    <t>Опрессовка системы центрального отопления</t>
  </si>
  <si>
    <t>Подключение и отключение компрессора</t>
  </si>
  <si>
    <t>141 от 02.07.12</t>
  </si>
  <si>
    <t>Замена эл.счетчика</t>
  </si>
  <si>
    <t>172 от 10.08.12 (акт № 10 от 08.08.12)</t>
  </si>
  <si>
    <t>Отключение ситемы теплоснабжения</t>
  </si>
  <si>
    <t>183 от 24.08.12</t>
  </si>
  <si>
    <t>Включение системы теплоснабжения</t>
  </si>
  <si>
    <t>Удаление воздушных пробок</t>
  </si>
  <si>
    <t>186 от 31.08.12 (акт № 65 от 28. 08.12)</t>
  </si>
  <si>
    <t xml:space="preserve"> Сентябрь  2012 г.</t>
  </si>
  <si>
    <t>Электрические замеры и электроиспытания</t>
  </si>
  <si>
    <t>С-ф  (акт) № 00000030 от 08.08.12</t>
  </si>
  <si>
    <t>199 от 21.09.12</t>
  </si>
  <si>
    <t>Смена шарового крана ф 15 мм</t>
  </si>
  <si>
    <t>195 от 14.09.12</t>
  </si>
  <si>
    <t>Подключение системы отопления</t>
  </si>
  <si>
    <t>203 от28.09.12</t>
  </si>
  <si>
    <t>208 от 30.09.12</t>
  </si>
  <si>
    <t>Замена лампочек  60 Вт в подъезде (в подвале)</t>
  </si>
  <si>
    <t>213 от 30.09.12</t>
  </si>
  <si>
    <t>210 от 30.09.12</t>
  </si>
  <si>
    <t xml:space="preserve"> Октябрь  2012 г.</t>
  </si>
  <si>
    <t xml:space="preserve"> Ноябрь  2012 г.</t>
  </si>
  <si>
    <t>Замена лампочек 60 Вт в подъезде (в подвале)</t>
  </si>
  <si>
    <t>231 от 30.11.12</t>
  </si>
  <si>
    <t>Замена ламп уличного освещения 250 Вт</t>
  </si>
  <si>
    <t xml:space="preserve"> Декабрь  2012 г.</t>
  </si>
  <si>
    <t>Опрессовка элеваторного узла</t>
  </si>
  <si>
    <t>148 от 02.07.12</t>
  </si>
  <si>
    <t>Январь 2013 г.</t>
  </si>
  <si>
    <t>Исследование горячей воды</t>
  </si>
  <si>
    <t>Счет-фактура № 5/02098 от 03.11.12 (Протоколо иследования № 7653-7662 от 29.10.12)</t>
  </si>
  <si>
    <t>14 от 18.01.13</t>
  </si>
  <si>
    <t>Ревизия ШР</t>
  </si>
  <si>
    <t>Оценка соответствия лифтов</t>
  </si>
  <si>
    <t>счет № ГАЦ/11-1326-11 от 13.12.12</t>
  </si>
  <si>
    <t>Обслуживание вводных и внутренних газопроводов жилого дома</t>
  </si>
  <si>
    <t>Февраль  2013 г.</t>
  </si>
  <si>
    <t>Диагностика приборов учета тепловой энергии и теплоносителя</t>
  </si>
  <si>
    <t>54/5 от 19.02.13 (акт № 1 от 19.02.13)</t>
  </si>
  <si>
    <t>214 от 30.09.12 (акт № 9 от 30.09.12)</t>
  </si>
  <si>
    <t>Изготовление и установка сопла</t>
  </si>
  <si>
    <t>214 от 30.09.12</t>
  </si>
  <si>
    <t>Погашение задолженности прошлых периодов</t>
  </si>
  <si>
    <t>Март  2013 г.</t>
  </si>
  <si>
    <t>67 от 15.03.13 (акт № 15 от 11.03.13)</t>
  </si>
  <si>
    <t>Устранение свища на плоской батарее</t>
  </si>
  <si>
    <t>73 от 29.03.13 (акт № 31 от 25.03.13)</t>
  </si>
  <si>
    <t>Опрессовка бойлера</t>
  </si>
  <si>
    <t>акт от 25.06.12</t>
  </si>
  <si>
    <t>Проверка бойлера на плотность и прочность</t>
  </si>
  <si>
    <t>акт от 17.09.12</t>
  </si>
  <si>
    <t>акт от 12.12.12</t>
  </si>
  <si>
    <t>Апрель  2013 г.</t>
  </si>
  <si>
    <t>Регулировка элеваторного узла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</si>
  <si>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</si>
  <si>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</si>
  <si>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</si>
  <si>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</si>
  <si>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</si>
  <si>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</si>
  <si>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</si>
  <si>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</si>
  <si>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</si>
  <si>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не заложено (по тарифу)</t>
  </si>
  <si>
    <t>Смена шарового крана ф 20 мм</t>
  </si>
  <si>
    <t>70 от 22.03.13 (акт от 22.03.13)</t>
  </si>
  <si>
    <t>Отчет по выполненным работам ул. Ленинского Комсомола , 55 с мая 2012 г. по апрель 2013 г.</t>
  </si>
  <si>
    <t>92 от 12.04.13 (акт от 09.04.13)</t>
  </si>
  <si>
    <t>92 от 12.04.13 (акт от 10.04.13)</t>
  </si>
  <si>
    <t>Смена шарового крана ф 15 мм с аппаратом для газовой сварки и резки</t>
  </si>
  <si>
    <t>92 от 12.04.13 (акт от 11.04.13)</t>
  </si>
  <si>
    <t>92 от 12.04.13 (акт № 22 от 11.04.13)</t>
  </si>
  <si>
    <t>92 от 12.04.13 (акт № 26 от 11.04.13)</t>
  </si>
  <si>
    <t>95 от 19.04.13 (акт № 33 от 15.04.13)</t>
  </si>
  <si>
    <t>98 от 26.04.13 (акт № 45 от 24.04.13)</t>
  </si>
  <si>
    <t>Ревизия вентилей ф 15, 20, 25</t>
  </si>
  <si>
    <t>101 от 30.04.13 (акт от 24.04.13)</t>
  </si>
  <si>
    <t>ВымпелКом</t>
  </si>
  <si>
    <t>врем.рез.фонд</t>
  </si>
  <si>
    <t>Начислено</t>
  </si>
  <si>
    <t>Жители МКД</t>
  </si>
  <si>
    <t>Метлев А.А.</t>
  </si>
  <si>
    <t>Военкомат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</si>
  <si>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</si>
  <si>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</si>
  <si>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</si>
  <si>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</si>
  <si>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 (минус Погашение зад-ти прош.периодов)</t>
  </si>
  <si>
    <t>Ростелеком+ВымпелКом</t>
  </si>
  <si>
    <t>Смена задвижки на элеваторном узле (ф100-2шт)</t>
  </si>
  <si>
    <t>Смена задвижек на элеваторных узлах (ф80-4шт.)</t>
  </si>
  <si>
    <t>акт от 19.11.12</t>
  </si>
  <si>
    <t>Смена задвижек на эл.узле (ф50-2шт, ф150-2шт.)</t>
  </si>
  <si>
    <t>А. В. Митрофанов</t>
  </si>
  <si>
    <t>Е. П. Калинина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</si>
</sst>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2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2" fontId="3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2" fontId="2" fillId="35" borderId="14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13" fillId="35" borderId="0" xfId="0" applyFont="1" applyFill="1" applyAlignment="1">
      <alignment/>
    </xf>
    <xf numFmtId="2" fontId="12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12" fillId="35" borderId="0" xfId="0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right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6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1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1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5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6" fillId="35" borderId="0" xfId="0" applyNumberFormat="1" applyFont="1" applyFill="1" applyAlignment="1">
      <alignment/>
    </xf>
    <xf numFmtId="2" fontId="0" fillId="0" borderId="0" xfId="0" applyNumberFormat="1" applyAlignment="1">
      <alignment horizontal="center" vertical="center"/>
    </xf>
    <xf numFmtId="2" fontId="57" fillId="34" borderId="11" xfId="0" applyNumberFormat="1" applyFont="1" applyFill="1" applyBorder="1" applyAlignment="1">
      <alignment horizontal="center" vertical="center"/>
    </xf>
    <xf numFmtId="2" fontId="58" fillId="0" borderId="0" xfId="0" applyNumberFormat="1" applyFont="1" applyAlignment="1">
      <alignment/>
    </xf>
    <xf numFmtId="2" fontId="0" fillId="0" borderId="11" xfId="0" applyNumberFormat="1" applyBorder="1" applyAlignment="1">
      <alignment horizontal="center"/>
    </xf>
    <xf numFmtId="2" fontId="58" fillId="0" borderId="11" xfId="0" applyNumberFormat="1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0" fillId="35" borderId="0" xfId="0" applyNumberFormat="1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/>
    </xf>
    <xf numFmtId="2" fontId="1" fillId="34" borderId="0" xfId="0" applyNumberFormat="1" applyFont="1" applyFill="1" applyAlignment="1">
      <alignment horizontal="center"/>
    </xf>
    <xf numFmtId="2" fontId="2" fillId="37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55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"/>
    </sheetNames>
    <sheetDataSet>
      <sheetData sheetId="0">
        <row r="83">
          <cell r="ES83">
            <v>-204385.2674805195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465"/>
  <sheetViews>
    <sheetView tabSelected="1" zoomScalePageLayoutView="0" workbookViewId="0" topLeftCell="A81">
      <pane xSplit="66" topLeftCell="GA1" activePane="topRight" state="frozen"/>
      <selection pane="topLeft" activeCell="A1" sqref="A1"/>
      <selection pane="topRight" activeCell="GC114" sqref="GC114"/>
    </sheetView>
  </sheetViews>
  <sheetFormatPr defaultColWidth="9.00390625" defaultRowHeight="12.75"/>
  <cols>
    <col min="1" max="1" width="37.75390625" style="10" customWidth="1"/>
    <col min="2" max="19" width="12.1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8.25390625" style="9" hidden="1" customWidth="1"/>
    <col min="30" max="32" width="0" style="9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10.625" style="10" hidden="1" customWidth="1"/>
    <col min="70" max="70" width="0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9.625" style="10" hidden="1" customWidth="1"/>
    <col min="96" max="96" width="33.625" style="10" hidden="1" customWidth="1"/>
    <col min="97" max="98" width="12.125" style="10" hidden="1" customWidth="1"/>
    <col min="99" max="99" width="0" style="10" hidden="1" customWidth="1"/>
    <col min="100" max="100" width="33.625" style="10" hidden="1" customWidth="1"/>
    <col min="101" max="102" width="12.125" style="10" hidden="1" customWidth="1"/>
    <col min="103" max="103" width="33.625" style="10" hidden="1" customWidth="1"/>
    <col min="104" max="105" width="12.125" style="10" hidden="1" customWidth="1"/>
    <col min="106" max="106" width="33.625" style="10" hidden="1" customWidth="1"/>
    <col min="107" max="108" width="12.125" style="10" hidden="1" customWidth="1"/>
    <col min="109" max="109" width="33.625" style="10" hidden="1" customWidth="1"/>
    <col min="110" max="111" width="12.125" style="10" hidden="1" customWidth="1"/>
    <col min="112" max="112" width="11.375" style="10" hidden="1" customWidth="1"/>
    <col min="113" max="113" width="12.875" style="10" hidden="1" customWidth="1"/>
    <col min="114" max="114" width="33.625" style="10" hidden="1" customWidth="1"/>
    <col min="115" max="116" width="12.125" style="10" hidden="1" customWidth="1"/>
    <col min="117" max="117" width="33.625" style="10" hidden="1" customWidth="1"/>
    <col min="118" max="119" width="12.125" style="10" hidden="1" customWidth="1"/>
    <col min="120" max="120" width="33.625" style="10" hidden="1" customWidth="1"/>
    <col min="121" max="122" width="12.125" style="10" hidden="1" customWidth="1"/>
    <col min="123" max="123" width="33.625" style="10" hidden="1" customWidth="1"/>
    <col min="124" max="125" width="12.125" style="10" hidden="1" customWidth="1"/>
    <col min="126" max="126" width="33.625" style="10" hidden="1" customWidth="1"/>
    <col min="127" max="128" width="12.125" style="10" hidden="1" customWidth="1"/>
    <col min="129" max="129" width="33.625" style="10" hidden="1" customWidth="1"/>
    <col min="130" max="131" width="12.125" style="10" hidden="1" customWidth="1"/>
    <col min="132" max="132" width="33.625" style="10" hidden="1" customWidth="1"/>
    <col min="133" max="134" width="12.125" style="10" hidden="1" customWidth="1"/>
    <col min="135" max="135" width="33.625" style="10" hidden="1" customWidth="1"/>
    <col min="136" max="136" width="12.125" style="10" hidden="1" customWidth="1"/>
    <col min="137" max="137" width="12.00390625" style="10" hidden="1" customWidth="1"/>
    <col min="138" max="138" width="33.625" style="10" hidden="1" customWidth="1"/>
    <col min="139" max="140" width="12.125" style="10" hidden="1" customWidth="1"/>
    <col min="141" max="141" width="33.625" style="10" hidden="1" customWidth="1"/>
    <col min="142" max="143" width="12.125" style="10" hidden="1" customWidth="1"/>
    <col min="144" max="144" width="33.625" style="10" hidden="1" customWidth="1"/>
    <col min="145" max="146" width="12.125" style="10" hidden="1" customWidth="1"/>
    <col min="147" max="147" width="33.625" style="10" hidden="1" customWidth="1"/>
    <col min="148" max="149" width="12.125" style="10" hidden="1" customWidth="1"/>
    <col min="150" max="151" width="12.125" style="10" customWidth="1"/>
    <col min="152" max="152" width="33.625" style="10" customWidth="1"/>
    <col min="153" max="153" width="13.25390625" style="10" customWidth="1"/>
    <col min="154" max="154" width="12.125" style="10" customWidth="1"/>
    <col min="155" max="155" width="33.625" style="10" customWidth="1"/>
    <col min="156" max="157" width="12.125" style="10" customWidth="1"/>
    <col min="158" max="158" width="33.625" style="10" customWidth="1"/>
    <col min="159" max="160" width="12.125" style="10" customWidth="1"/>
    <col min="161" max="161" width="33.625" style="10" customWidth="1"/>
    <col min="162" max="163" width="12.125" style="10" customWidth="1"/>
    <col min="164" max="164" width="34.375" style="10" customWidth="1"/>
    <col min="165" max="166" width="12.125" style="10" customWidth="1"/>
    <col min="167" max="167" width="33.625" style="10" customWidth="1"/>
    <col min="168" max="169" width="12.125" style="10" customWidth="1"/>
    <col min="170" max="170" width="33.625" style="10" customWidth="1"/>
    <col min="171" max="172" width="12.125" style="10" customWidth="1"/>
    <col min="173" max="173" width="35.00390625" style="10" customWidth="1"/>
    <col min="174" max="175" width="12.125" style="10" customWidth="1"/>
    <col min="176" max="176" width="33.625" style="10" customWidth="1"/>
    <col min="177" max="177" width="12.75390625" style="10" customWidth="1"/>
    <col min="178" max="178" width="12.125" style="10" customWidth="1"/>
    <col min="179" max="179" width="35.125" style="0" customWidth="1"/>
    <col min="180" max="180" width="13.25390625" style="0" customWidth="1"/>
    <col min="181" max="181" width="12.875" style="0" customWidth="1"/>
    <col min="182" max="182" width="36.625" style="0" customWidth="1"/>
    <col min="183" max="183" width="13.25390625" style="0" customWidth="1"/>
    <col min="184" max="184" width="11.875" style="0" customWidth="1"/>
    <col min="185" max="185" width="36.25390625" style="0" customWidth="1"/>
    <col min="186" max="186" width="13.125" style="0" customWidth="1"/>
    <col min="187" max="187" width="12.125" style="0" customWidth="1"/>
    <col min="188" max="188" width="11.25390625" style="144" customWidth="1"/>
    <col min="189" max="189" width="11.75390625" style="0" customWidth="1"/>
  </cols>
  <sheetData>
    <row r="1" spans="1:188" s="7" customFormat="1" ht="12.75" customHeight="1">
      <c r="A1" s="191" t="s">
        <v>619</v>
      </c>
      <c r="B1" s="192"/>
      <c r="C1" s="192"/>
      <c r="D1" s="192"/>
      <c r="E1" s="192"/>
      <c r="F1" s="192"/>
      <c r="G1" s="192"/>
      <c r="H1" s="19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10"/>
      <c r="CR1" s="8"/>
      <c r="CS1" s="8"/>
      <c r="CT1" s="8"/>
      <c r="CU1" s="10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10"/>
      <c r="DI1" s="10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GF1" s="143"/>
    </row>
    <row r="2" spans="1:188" s="7" customFormat="1" ht="13.5" customHeight="1">
      <c r="A2" s="192"/>
      <c r="B2" s="192"/>
      <c r="C2" s="192"/>
      <c r="D2" s="192"/>
      <c r="E2" s="192"/>
      <c r="F2" s="192"/>
      <c r="G2" s="192"/>
      <c r="H2" s="19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10"/>
      <c r="CR2" s="8"/>
      <c r="CS2" s="8"/>
      <c r="CT2" s="8"/>
      <c r="CU2" s="10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10"/>
      <c r="DI2" s="10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GF2" s="143"/>
    </row>
    <row r="3" spans="1:178" ht="21.75" customHeight="1">
      <c r="A3" s="193"/>
      <c r="B3" s="193"/>
      <c r="C3" s="193"/>
      <c r="D3" s="193"/>
      <c r="E3" s="193"/>
      <c r="F3" s="193"/>
      <c r="G3" s="193"/>
      <c r="H3" s="19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R3" s="8"/>
      <c r="CS3" s="8"/>
      <c r="CT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</row>
    <row r="4" spans="1:187" ht="12.75">
      <c r="A4" s="194" t="s">
        <v>0</v>
      </c>
      <c r="B4" s="196" t="s">
        <v>3</v>
      </c>
      <c r="C4" s="196"/>
      <c r="D4" s="196" t="s">
        <v>4</v>
      </c>
      <c r="E4" s="196"/>
      <c r="F4" s="189" t="s">
        <v>5</v>
      </c>
      <c r="G4" s="189"/>
      <c r="H4" s="189" t="s">
        <v>6</v>
      </c>
      <c r="I4" s="189"/>
      <c r="J4" s="189" t="s">
        <v>7</v>
      </c>
      <c r="K4" s="189"/>
      <c r="L4" s="179" t="s">
        <v>8</v>
      </c>
      <c r="M4" s="188"/>
      <c r="N4" s="179" t="s">
        <v>9</v>
      </c>
      <c r="O4" s="188"/>
      <c r="P4" s="179" t="s">
        <v>10</v>
      </c>
      <c r="Q4" s="188"/>
      <c r="R4" s="189" t="s">
        <v>2</v>
      </c>
      <c r="S4" s="189"/>
      <c r="T4" s="179" t="s">
        <v>36</v>
      </c>
      <c r="U4" s="180"/>
      <c r="V4" s="181"/>
      <c r="W4" s="179" t="s">
        <v>28</v>
      </c>
      <c r="X4" s="180"/>
      <c r="Y4" s="190"/>
      <c r="Z4" s="179" t="s">
        <v>33</v>
      </c>
      <c r="AA4" s="180"/>
      <c r="AB4" s="190"/>
      <c r="AC4" s="187" t="s">
        <v>32</v>
      </c>
      <c r="AD4" s="187"/>
      <c r="AE4" s="187"/>
      <c r="AF4" s="11"/>
      <c r="AG4" s="179" t="s">
        <v>34</v>
      </c>
      <c r="AH4" s="180"/>
      <c r="AI4" s="181"/>
      <c r="AJ4" s="179" t="s">
        <v>35</v>
      </c>
      <c r="AK4" s="180"/>
      <c r="AL4" s="181"/>
      <c r="AM4" s="179" t="s">
        <v>41</v>
      </c>
      <c r="AN4" s="180"/>
      <c r="AO4" s="181"/>
      <c r="AP4" s="179" t="s">
        <v>38</v>
      </c>
      <c r="AQ4" s="180"/>
      <c r="AR4" s="181"/>
      <c r="AS4" s="179" t="s">
        <v>39</v>
      </c>
      <c r="AT4" s="180"/>
      <c r="AU4" s="181"/>
      <c r="AV4" s="179" t="s">
        <v>42</v>
      </c>
      <c r="AW4" s="180"/>
      <c r="AX4" s="181"/>
      <c r="AY4" s="179" t="s">
        <v>43</v>
      </c>
      <c r="AZ4" s="180"/>
      <c r="BA4" s="181"/>
      <c r="BB4" s="179" t="s">
        <v>44</v>
      </c>
      <c r="BC4" s="180"/>
      <c r="BD4" s="181"/>
      <c r="BE4" s="179" t="s">
        <v>49</v>
      </c>
      <c r="BF4" s="180"/>
      <c r="BG4" s="181"/>
      <c r="BH4" s="179" t="s">
        <v>50</v>
      </c>
      <c r="BI4" s="180"/>
      <c r="BJ4" s="181"/>
      <c r="BK4" s="179" t="s">
        <v>51</v>
      </c>
      <c r="BL4" s="180"/>
      <c r="BM4" s="181"/>
      <c r="BN4" s="179" t="s">
        <v>56</v>
      </c>
      <c r="BO4" s="180"/>
      <c r="BP4" s="181"/>
      <c r="BS4" s="179" t="s">
        <v>58</v>
      </c>
      <c r="BT4" s="180"/>
      <c r="BU4" s="181"/>
      <c r="BV4" s="179" t="s">
        <v>74</v>
      </c>
      <c r="BW4" s="180"/>
      <c r="BX4" s="181"/>
      <c r="BY4" s="179" t="s">
        <v>79</v>
      </c>
      <c r="BZ4" s="180"/>
      <c r="CA4" s="181"/>
      <c r="CB4" s="179" t="s">
        <v>92</v>
      </c>
      <c r="CC4" s="180"/>
      <c r="CD4" s="181"/>
      <c r="CE4" s="179" t="s">
        <v>98</v>
      </c>
      <c r="CF4" s="180"/>
      <c r="CG4" s="181"/>
      <c r="CH4" s="179" t="s">
        <v>105</v>
      </c>
      <c r="CI4" s="180"/>
      <c r="CJ4" s="181"/>
      <c r="CK4" s="179" t="s">
        <v>113</v>
      </c>
      <c r="CL4" s="180"/>
      <c r="CM4" s="181"/>
      <c r="CN4" s="179" t="s">
        <v>120</v>
      </c>
      <c r="CO4" s="180"/>
      <c r="CP4" s="181"/>
      <c r="CR4" s="179" t="s">
        <v>129</v>
      </c>
      <c r="CS4" s="180"/>
      <c r="CT4" s="181"/>
      <c r="CV4" s="179" t="s">
        <v>129</v>
      </c>
      <c r="CW4" s="180"/>
      <c r="CX4" s="181"/>
      <c r="CY4" s="179" t="s">
        <v>132</v>
      </c>
      <c r="CZ4" s="180"/>
      <c r="DA4" s="181"/>
      <c r="DB4" s="179" t="s">
        <v>390</v>
      </c>
      <c r="DC4" s="180"/>
      <c r="DD4" s="181"/>
      <c r="DE4" s="179" t="s">
        <v>405</v>
      </c>
      <c r="DF4" s="180"/>
      <c r="DG4" s="181"/>
      <c r="DJ4" s="179" t="s">
        <v>415</v>
      </c>
      <c r="DK4" s="180"/>
      <c r="DL4" s="181"/>
      <c r="DM4" s="179" t="s">
        <v>421</v>
      </c>
      <c r="DN4" s="180"/>
      <c r="DO4" s="181"/>
      <c r="DP4" s="179" t="s">
        <v>422</v>
      </c>
      <c r="DQ4" s="180"/>
      <c r="DR4" s="181"/>
      <c r="DS4" s="179" t="s">
        <v>433</v>
      </c>
      <c r="DT4" s="180"/>
      <c r="DU4" s="181"/>
      <c r="DV4" s="179" t="s">
        <v>447</v>
      </c>
      <c r="DW4" s="180"/>
      <c r="DX4" s="181"/>
      <c r="DY4" s="179" t="s">
        <v>452</v>
      </c>
      <c r="DZ4" s="180"/>
      <c r="EA4" s="181"/>
      <c r="EB4" s="179" t="s">
        <v>457</v>
      </c>
      <c r="EC4" s="180"/>
      <c r="ED4" s="181"/>
      <c r="EE4" s="179" t="s">
        <v>467</v>
      </c>
      <c r="EF4" s="180"/>
      <c r="EG4" s="181"/>
      <c r="EH4" s="179" t="s">
        <v>483</v>
      </c>
      <c r="EI4" s="180"/>
      <c r="EJ4" s="181"/>
      <c r="EK4" s="179" t="s">
        <v>486</v>
      </c>
      <c r="EL4" s="180"/>
      <c r="EM4" s="181"/>
      <c r="EN4" s="179" t="s">
        <v>497</v>
      </c>
      <c r="EO4" s="180"/>
      <c r="EP4" s="181"/>
      <c r="EQ4" s="179" t="s">
        <v>513</v>
      </c>
      <c r="ER4" s="180"/>
      <c r="ES4" s="181"/>
      <c r="EV4" s="179" t="s">
        <v>528</v>
      </c>
      <c r="EW4" s="180"/>
      <c r="EX4" s="181"/>
      <c r="EY4" s="179" t="s">
        <v>529</v>
      </c>
      <c r="EZ4" s="180"/>
      <c r="FA4" s="181"/>
      <c r="FB4" s="179" t="s">
        <v>530</v>
      </c>
      <c r="FC4" s="180"/>
      <c r="FD4" s="181"/>
      <c r="FE4" s="179" t="s">
        <v>531</v>
      </c>
      <c r="FF4" s="180"/>
      <c r="FG4" s="181"/>
      <c r="FH4" s="179" t="s">
        <v>561</v>
      </c>
      <c r="FI4" s="180"/>
      <c r="FJ4" s="181"/>
      <c r="FK4" s="179" t="s">
        <v>573</v>
      </c>
      <c r="FL4" s="180"/>
      <c r="FM4" s="181"/>
      <c r="FN4" s="179" t="s">
        <v>574</v>
      </c>
      <c r="FO4" s="180"/>
      <c r="FP4" s="181"/>
      <c r="FQ4" s="179" t="s">
        <v>578</v>
      </c>
      <c r="FR4" s="180"/>
      <c r="FS4" s="181"/>
      <c r="FT4" s="179" t="s">
        <v>581</v>
      </c>
      <c r="FU4" s="180"/>
      <c r="FV4" s="181"/>
      <c r="FW4" s="179" t="s">
        <v>589</v>
      </c>
      <c r="FX4" s="180"/>
      <c r="FY4" s="181"/>
      <c r="FZ4" s="179" t="s">
        <v>596</v>
      </c>
      <c r="GA4" s="180"/>
      <c r="GB4" s="181"/>
      <c r="GC4" s="179" t="s">
        <v>605</v>
      </c>
      <c r="GD4" s="180"/>
      <c r="GE4" s="181"/>
    </row>
    <row r="5" spans="1:187" ht="30.75" customHeight="1">
      <c r="A5" s="195"/>
      <c r="B5" s="12" t="s">
        <v>1</v>
      </c>
      <c r="C5" s="12" t="s">
        <v>11</v>
      </c>
      <c r="D5" s="12" t="s">
        <v>1</v>
      </c>
      <c r="E5" s="12" t="s">
        <v>11</v>
      </c>
      <c r="F5" s="12" t="s">
        <v>1</v>
      </c>
      <c r="G5" s="12" t="s">
        <v>11</v>
      </c>
      <c r="H5" s="12" t="s">
        <v>1</v>
      </c>
      <c r="I5" s="12" t="s">
        <v>11</v>
      </c>
      <c r="J5" s="12" t="s">
        <v>1</v>
      </c>
      <c r="K5" s="12" t="s">
        <v>11</v>
      </c>
      <c r="L5" s="12" t="s">
        <v>1</v>
      </c>
      <c r="M5" s="12" t="s">
        <v>11</v>
      </c>
      <c r="N5" s="12" t="s">
        <v>1</v>
      </c>
      <c r="O5" s="12" t="s">
        <v>11</v>
      </c>
      <c r="P5" s="12" t="s">
        <v>1</v>
      </c>
      <c r="Q5" s="12" t="s">
        <v>11</v>
      </c>
      <c r="R5" s="12" t="s">
        <v>1</v>
      </c>
      <c r="S5" s="12" t="s">
        <v>11</v>
      </c>
      <c r="T5" s="12" t="s">
        <v>0</v>
      </c>
      <c r="U5" s="12" t="s">
        <v>29</v>
      </c>
      <c r="V5" s="12" t="s">
        <v>30</v>
      </c>
      <c r="W5" s="12" t="s">
        <v>0</v>
      </c>
      <c r="X5" s="12" t="s">
        <v>29</v>
      </c>
      <c r="Y5" s="13" t="s">
        <v>30</v>
      </c>
      <c r="Z5" s="12" t="s">
        <v>0</v>
      </c>
      <c r="AA5" s="12" t="s">
        <v>29</v>
      </c>
      <c r="AB5" s="13" t="s">
        <v>30</v>
      </c>
      <c r="AC5" s="14" t="s">
        <v>0</v>
      </c>
      <c r="AD5" s="14" t="s">
        <v>29</v>
      </c>
      <c r="AE5" s="14" t="s">
        <v>30</v>
      </c>
      <c r="AF5" s="14"/>
      <c r="AG5" s="12" t="s">
        <v>0</v>
      </c>
      <c r="AH5" s="12" t="s">
        <v>29</v>
      </c>
      <c r="AI5" s="12" t="s">
        <v>30</v>
      </c>
      <c r="AJ5" s="12" t="s">
        <v>0</v>
      </c>
      <c r="AK5" s="12" t="s">
        <v>29</v>
      </c>
      <c r="AL5" s="12" t="s">
        <v>30</v>
      </c>
      <c r="AM5" s="12" t="s">
        <v>0</v>
      </c>
      <c r="AN5" s="12" t="s">
        <v>29</v>
      </c>
      <c r="AO5" s="12" t="s">
        <v>30</v>
      </c>
      <c r="AP5" s="12" t="s">
        <v>0</v>
      </c>
      <c r="AQ5" s="12" t="s">
        <v>29</v>
      </c>
      <c r="AR5" s="12" t="s">
        <v>30</v>
      </c>
      <c r="AS5" s="12" t="s">
        <v>0</v>
      </c>
      <c r="AT5" s="12" t="s">
        <v>29</v>
      </c>
      <c r="AU5" s="12" t="s">
        <v>30</v>
      </c>
      <c r="AV5" s="12" t="s">
        <v>0</v>
      </c>
      <c r="AW5" s="12" t="s">
        <v>29</v>
      </c>
      <c r="AX5" s="12" t="s">
        <v>30</v>
      </c>
      <c r="AY5" s="12" t="s">
        <v>0</v>
      </c>
      <c r="AZ5" s="12" t="s">
        <v>29</v>
      </c>
      <c r="BA5" s="12" t="s">
        <v>30</v>
      </c>
      <c r="BB5" s="12" t="s">
        <v>0</v>
      </c>
      <c r="BC5" s="12" t="s">
        <v>29</v>
      </c>
      <c r="BD5" s="12" t="s">
        <v>30</v>
      </c>
      <c r="BE5" s="12" t="s">
        <v>0</v>
      </c>
      <c r="BF5" s="12" t="s">
        <v>29</v>
      </c>
      <c r="BG5" s="12" t="s">
        <v>30</v>
      </c>
      <c r="BH5" s="12" t="s">
        <v>0</v>
      </c>
      <c r="BI5" s="12" t="s">
        <v>29</v>
      </c>
      <c r="BJ5" s="12" t="s">
        <v>30</v>
      </c>
      <c r="BK5" s="12" t="s">
        <v>0</v>
      </c>
      <c r="BL5" s="12" t="s">
        <v>29</v>
      </c>
      <c r="BM5" s="12" t="s">
        <v>30</v>
      </c>
      <c r="BN5" s="12" t="s">
        <v>0</v>
      </c>
      <c r="BO5" s="12" t="s">
        <v>29</v>
      </c>
      <c r="BP5" s="12" t="s">
        <v>30</v>
      </c>
      <c r="BS5" s="12" t="s">
        <v>0</v>
      </c>
      <c r="BT5" s="12" t="s">
        <v>29</v>
      </c>
      <c r="BU5" s="12" t="s">
        <v>30</v>
      </c>
      <c r="BV5" s="12" t="s">
        <v>0</v>
      </c>
      <c r="BW5" s="12" t="s">
        <v>29</v>
      </c>
      <c r="BX5" s="12" t="s">
        <v>30</v>
      </c>
      <c r="BY5" s="12" t="s">
        <v>0</v>
      </c>
      <c r="BZ5" s="12" t="s">
        <v>29</v>
      </c>
      <c r="CA5" s="12" t="s">
        <v>30</v>
      </c>
      <c r="CB5" s="12" t="s">
        <v>0</v>
      </c>
      <c r="CC5" s="12" t="s">
        <v>29</v>
      </c>
      <c r="CD5" s="12" t="s">
        <v>30</v>
      </c>
      <c r="CE5" s="12" t="s">
        <v>0</v>
      </c>
      <c r="CF5" s="12" t="s">
        <v>29</v>
      </c>
      <c r="CG5" s="12" t="s">
        <v>30</v>
      </c>
      <c r="CH5" s="12" t="s">
        <v>0</v>
      </c>
      <c r="CI5" s="12" t="s">
        <v>29</v>
      </c>
      <c r="CJ5" s="12" t="s">
        <v>30</v>
      </c>
      <c r="CK5" s="12" t="s">
        <v>0</v>
      </c>
      <c r="CL5" s="12" t="s">
        <v>29</v>
      </c>
      <c r="CM5" s="12" t="s">
        <v>30</v>
      </c>
      <c r="CN5" s="12" t="s">
        <v>0</v>
      </c>
      <c r="CO5" s="12" t="s">
        <v>29</v>
      </c>
      <c r="CP5" s="12" t="s">
        <v>30</v>
      </c>
      <c r="CR5" s="12" t="s">
        <v>0</v>
      </c>
      <c r="CS5" s="12" t="s">
        <v>29</v>
      </c>
      <c r="CT5" s="12" t="s">
        <v>30</v>
      </c>
      <c r="CV5" s="12" t="s">
        <v>0</v>
      </c>
      <c r="CW5" s="12" t="s">
        <v>29</v>
      </c>
      <c r="CX5" s="12" t="s">
        <v>30</v>
      </c>
      <c r="CY5" s="12" t="s">
        <v>0</v>
      </c>
      <c r="CZ5" s="12" t="s">
        <v>29</v>
      </c>
      <c r="DA5" s="12" t="s">
        <v>30</v>
      </c>
      <c r="DB5" s="12" t="s">
        <v>0</v>
      </c>
      <c r="DC5" s="12" t="s">
        <v>29</v>
      </c>
      <c r="DD5" s="12" t="s">
        <v>30</v>
      </c>
      <c r="DE5" s="12" t="s">
        <v>0</v>
      </c>
      <c r="DF5" s="12" t="s">
        <v>29</v>
      </c>
      <c r="DG5" s="12" t="s">
        <v>30</v>
      </c>
      <c r="DJ5" s="12" t="s">
        <v>0</v>
      </c>
      <c r="DK5" s="12" t="s">
        <v>29</v>
      </c>
      <c r="DL5" s="12" t="s">
        <v>30</v>
      </c>
      <c r="DM5" s="12" t="s">
        <v>0</v>
      </c>
      <c r="DN5" s="12" t="s">
        <v>29</v>
      </c>
      <c r="DO5" s="12" t="s">
        <v>30</v>
      </c>
      <c r="DP5" s="12" t="s">
        <v>0</v>
      </c>
      <c r="DQ5" s="12" t="s">
        <v>29</v>
      </c>
      <c r="DR5" s="12" t="s">
        <v>30</v>
      </c>
      <c r="DS5" s="12" t="s">
        <v>0</v>
      </c>
      <c r="DT5" s="12" t="s">
        <v>29</v>
      </c>
      <c r="DU5" s="12" t="s">
        <v>30</v>
      </c>
      <c r="DV5" s="12" t="s">
        <v>0</v>
      </c>
      <c r="DW5" s="12" t="s">
        <v>29</v>
      </c>
      <c r="DX5" s="12" t="s">
        <v>30</v>
      </c>
      <c r="DY5" s="12" t="s">
        <v>0</v>
      </c>
      <c r="DZ5" s="12" t="s">
        <v>29</v>
      </c>
      <c r="EA5" s="12" t="s">
        <v>30</v>
      </c>
      <c r="EB5" s="12" t="s">
        <v>0</v>
      </c>
      <c r="EC5" s="12" t="s">
        <v>29</v>
      </c>
      <c r="ED5" s="12" t="s">
        <v>30</v>
      </c>
      <c r="EE5" s="12" t="s">
        <v>0</v>
      </c>
      <c r="EF5" s="12" t="s">
        <v>29</v>
      </c>
      <c r="EG5" s="12" t="s">
        <v>30</v>
      </c>
      <c r="EH5" s="12" t="s">
        <v>0</v>
      </c>
      <c r="EI5" s="12" t="s">
        <v>29</v>
      </c>
      <c r="EJ5" s="12" t="s">
        <v>30</v>
      </c>
      <c r="EK5" s="12" t="s">
        <v>0</v>
      </c>
      <c r="EL5" s="12" t="s">
        <v>29</v>
      </c>
      <c r="EM5" s="12" t="s">
        <v>30</v>
      </c>
      <c r="EN5" s="12" t="s">
        <v>0</v>
      </c>
      <c r="EO5" s="12" t="s">
        <v>29</v>
      </c>
      <c r="EP5" s="12" t="s">
        <v>30</v>
      </c>
      <c r="EQ5" s="12" t="s">
        <v>0</v>
      </c>
      <c r="ER5" s="12" t="s">
        <v>29</v>
      </c>
      <c r="ES5" s="12" t="s">
        <v>30</v>
      </c>
      <c r="ET5" s="12"/>
      <c r="EU5" s="12"/>
      <c r="EV5" s="72" t="s">
        <v>0</v>
      </c>
      <c r="EW5" s="72" t="s">
        <v>29</v>
      </c>
      <c r="EX5" s="72" t="s">
        <v>30</v>
      </c>
      <c r="EY5" s="72" t="s">
        <v>0</v>
      </c>
      <c r="EZ5" s="72" t="s">
        <v>29</v>
      </c>
      <c r="FA5" s="72" t="s">
        <v>30</v>
      </c>
      <c r="FB5" s="72" t="s">
        <v>0</v>
      </c>
      <c r="FC5" s="72" t="s">
        <v>29</v>
      </c>
      <c r="FD5" s="72" t="s">
        <v>30</v>
      </c>
      <c r="FE5" s="72" t="s">
        <v>0</v>
      </c>
      <c r="FF5" s="72" t="s">
        <v>29</v>
      </c>
      <c r="FG5" s="72" t="s">
        <v>30</v>
      </c>
      <c r="FH5" s="80" t="s">
        <v>0</v>
      </c>
      <c r="FI5" s="80" t="s">
        <v>29</v>
      </c>
      <c r="FJ5" s="80" t="s">
        <v>30</v>
      </c>
      <c r="FK5" s="85" t="s">
        <v>0</v>
      </c>
      <c r="FL5" s="85" t="s">
        <v>29</v>
      </c>
      <c r="FM5" s="85" t="s">
        <v>30</v>
      </c>
      <c r="FN5" s="87" t="s">
        <v>0</v>
      </c>
      <c r="FO5" s="87" t="s">
        <v>29</v>
      </c>
      <c r="FP5" s="87" t="s">
        <v>30</v>
      </c>
      <c r="FQ5" s="89" t="s">
        <v>0</v>
      </c>
      <c r="FR5" s="89" t="s">
        <v>29</v>
      </c>
      <c r="FS5" s="89" t="s">
        <v>30</v>
      </c>
      <c r="FT5" s="91" t="s">
        <v>0</v>
      </c>
      <c r="FU5" s="91" t="s">
        <v>29</v>
      </c>
      <c r="FV5" s="91" t="s">
        <v>30</v>
      </c>
      <c r="FW5" s="95" t="s">
        <v>0</v>
      </c>
      <c r="FX5" s="95" t="s">
        <v>29</v>
      </c>
      <c r="FY5" s="95" t="s">
        <v>30</v>
      </c>
      <c r="FZ5" s="128" t="s">
        <v>0</v>
      </c>
      <c r="GA5" s="128" t="s">
        <v>29</v>
      </c>
      <c r="GB5" s="128" t="s">
        <v>30</v>
      </c>
      <c r="GC5" s="130" t="s">
        <v>0</v>
      </c>
      <c r="GD5" s="130" t="s">
        <v>29</v>
      </c>
      <c r="GE5" s="130" t="s">
        <v>30</v>
      </c>
    </row>
    <row r="6" spans="1:187" ht="14.25" customHeight="1">
      <c r="A6" s="15"/>
      <c r="B6" s="182" t="s">
        <v>140</v>
      </c>
      <c r="C6" s="182"/>
      <c r="D6" s="182" t="s">
        <v>140</v>
      </c>
      <c r="E6" s="182"/>
      <c r="F6" s="182" t="s">
        <v>140</v>
      </c>
      <c r="G6" s="182"/>
      <c r="H6" s="182" t="s">
        <v>140</v>
      </c>
      <c r="I6" s="182"/>
      <c r="J6" s="182" t="s">
        <v>140</v>
      </c>
      <c r="K6" s="182"/>
      <c r="L6" s="182" t="s">
        <v>140</v>
      </c>
      <c r="M6" s="182"/>
      <c r="N6" s="182" t="s">
        <v>140</v>
      </c>
      <c r="O6" s="182"/>
      <c r="P6" s="182" t="s">
        <v>140</v>
      </c>
      <c r="Q6" s="182"/>
      <c r="R6" s="182" t="s">
        <v>140</v>
      </c>
      <c r="S6" s="182"/>
      <c r="T6" s="184"/>
      <c r="U6" s="185"/>
      <c r="V6" s="186"/>
      <c r="W6" s="184"/>
      <c r="X6" s="185"/>
      <c r="Y6" s="186"/>
      <c r="Z6" s="184"/>
      <c r="AA6" s="185"/>
      <c r="AB6" s="186"/>
      <c r="AC6" s="200"/>
      <c r="AD6" s="200"/>
      <c r="AE6" s="201"/>
      <c r="AF6" s="16"/>
      <c r="AG6" s="184"/>
      <c r="AH6" s="185"/>
      <c r="AI6" s="186"/>
      <c r="AJ6" s="184"/>
      <c r="AK6" s="185"/>
      <c r="AL6" s="186"/>
      <c r="AM6" s="184"/>
      <c r="AN6" s="185"/>
      <c r="AO6" s="186"/>
      <c r="AP6" s="184"/>
      <c r="AQ6" s="185"/>
      <c r="AR6" s="186"/>
      <c r="AS6" s="184"/>
      <c r="AT6" s="185"/>
      <c r="AU6" s="186"/>
      <c r="AV6" s="184"/>
      <c r="AW6" s="185"/>
      <c r="AX6" s="186"/>
      <c r="AY6" s="184"/>
      <c r="AZ6" s="185"/>
      <c r="BA6" s="186"/>
      <c r="BB6" s="184"/>
      <c r="BC6" s="185"/>
      <c r="BD6" s="186"/>
      <c r="BE6" s="184"/>
      <c r="BF6" s="185"/>
      <c r="BG6" s="186"/>
      <c r="BH6" s="184"/>
      <c r="BI6" s="185"/>
      <c r="BJ6" s="186"/>
      <c r="BK6" s="184"/>
      <c r="BL6" s="185"/>
      <c r="BM6" s="186"/>
      <c r="BN6" s="184"/>
      <c r="BO6" s="185"/>
      <c r="BP6" s="186"/>
      <c r="BS6" s="184"/>
      <c r="BT6" s="185"/>
      <c r="BU6" s="186"/>
      <c r="BV6" s="184"/>
      <c r="BW6" s="185"/>
      <c r="BX6" s="186"/>
      <c r="BY6" s="184"/>
      <c r="BZ6" s="185"/>
      <c r="CA6" s="186"/>
      <c r="CB6" s="184"/>
      <c r="CC6" s="185"/>
      <c r="CD6" s="186"/>
      <c r="CE6" s="184"/>
      <c r="CF6" s="185"/>
      <c r="CG6" s="186"/>
      <c r="CH6" s="184"/>
      <c r="CI6" s="185"/>
      <c r="CJ6" s="186"/>
      <c r="CK6" s="184"/>
      <c r="CL6" s="185"/>
      <c r="CM6" s="186"/>
      <c r="CN6" s="184"/>
      <c r="CO6" s="185"/>
      <c r="CP6" s="186"/>
      <c r="CR6" s="184"/>
      <c r="CS6" s="185"/>
      <c r="CT6" s="186"/>
      <c r="CV6" s="184"/>
      <c r="CW6" s="185"/>
      <c r="CX6" s="186"/>
      <c r="CY6" s="184"/>
      <c r="CZ6" s="185"/>
      <c r="DA6" s="186"/>
      <c r="DB6" s="184"/>
      <c r="DC6" s="185"/>
      <c r="DD6" s="186"/>
      <c r="DE6" s="184"/>
      <c r="DF6" s="185"/>
      <c r="DG6" s="186"/>
      <c r="DJ6" s="184"/>
      <c r="DK6" s="185"/>
      <c r="DL6" s="186"/>
      <c r="DM6" s="184"/>
      <c r="DN6" s="185"/>
      <c r="DO6" s="186"/>
      <c r="DP6" s="184"/>
      <c r="DQ6" s="185"/>
      <c r="DR6" s="186"/>
      <c r="DS6" s="184"/>
      <c r="DT6" s="185"/>
      <c r="DU6" s="186"/>
      <c r="DV6" s="184"/>
      <c r="DW6" s="185"/>
      <c r="DX6" s="186"/>
      <c r="DY6" s="184"/>
      <c r="DZ6" s="185"/>
      <c r="EA6" s="186"/>
      <c r="EB6" s="184"/>
      <c r="EC6" s="185"/>
      <c r="ED6" s="186"/>
      <c r="EE6" s="184"/>
      <c r="EF6" s="185"/>
      <c r="EG6" s="186"/>
      <c r="EH6" s="184"/>
      <c r="EI6" s="185"/>
      <c r="EJ6" s="186"/>
      <c r="EK6" s="184"/>
      <c r="EL6" s="185"/>
      <c r="EM6" s="186"/>
      <c r="EN6" s="184"/>
      <c r="EO6" s="185"/>
      <c r="EP6" s="186"/>
      <c r="EQ6" s="184"/>
      <c r="ER6" s="185"/>
      <c r="ES6" s="186"/>
      <c r="EV6" s="184"/>
      <c r="EW6" s="185"/>
      <c r="EX6" s="186"/>
      <c r="EY6" s="184"/>
      <c r="EZ6" s="185"/>
      <c r="FA6" s="186"/>
      <c r="FB6" s="184"/>
      <c r="FC6" s="185"/>
      <c r="FD6" s="186"/>
      <c r="FE6" s="184"/>
      <c r="FF6" s="185"/>
      <c r="FG6" s="186"/>
      <c r="FH6" s="184"/>
      <c r="FI6" s="185"/>
      <c r="FJ6" s="186"/>
      <c r="FK6" s="184"/>
      <c r="FL6" s="185"/>
      <c r="FM6" s="186"/>
      <c r="FN6" s="184"/>
      <c r="FO6" s="185"/>
      <c r="FP6" s="186"/>
      <c r="FQ6" s="184"/>
      <c r="FR6" s="185"/>
      <c r="FS6" s="186"/>
      <c r="FT6" s="184"/>
      <c r="FU6" s="185"/>
      <c r="FV6" s="186"/>
      <c r="FW6" s="182"/>
      <c r="FX6" s="182"/>
      <c r="FY6" s="183"/>
      <c r="FZ6" s="182"/>
      <c r="GA6" s="182"/>
      <c r="GB6" s="183"/>
      <c r="GC6" s="182"/>
      <c r="GD6" s="182"/>
      <c r="GE6" s="183"/>
    </row>
    <row r="7" spans="1:187" ht="27.75" customHeight="1">
      <c r="A7" s="1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U7" s="158"/>
      <c r="V7" s="159"/>
      <c r="W7" s="157"/>
      <c r="X7" s="158"/>
      <c r="Y7" s="159"/>
      <c r="Z7" s="157"/>
      <c r="AA7" s="158"/>
      <c r="AB7" s="159"/>
      <c r="AC7" s="160"/>
      <c r="AD7" s="160"/>
      <c r="AE7" s="161"/>
      <c r="AF7" s="16"/>
      <c r="AG7" s="157"/>
      <c r="AH7" s="158"/>
      <c r="AI7" s="159"/>
      <c r="AJ7" s="157"/>
      <c r="AK7" s="158"/>
      <c r="AL7" s="159"/>
      <c r="AM7" s="157"/>
      <c r="AN7" s="158"/>
      <c r="AO7" s="159"/>
      <c r="AP7" s="157"/>
      <c r="AQ7" s="158"/>
      <c r="AR7" s="159"/>
      <c r="AS7" s="157"/>
      <c r="AT7" s="158"/>
      <c r="AU7" s="159"/>
      <c r="AV7" s="157"/>
      <c r="AW7" s="158"/>
      <c r="AX7" s="159"/>
      <c r="AY7" s="157"/>
      <c r="AZ7" s="158"/>
      <c r="BA7" s="159"/>
      <c r="BB7" s="157"/>
      <c r="BC7" s="158"/>
      <c r="BD7" s="159"/>
      <c r="BE7" s="157"/>
      <c r="BF7" s="158"/>
      <c r="BG7" s="159"/>
      <c r="BH7" s="157"/>
      <c r="BI7" s="158"/>
      <c r="BJ7" s="159"/>
      <c r="BK7" s="157"/>
      <c r="BL7" s="158"/>
      <c r="BM7" s="159"/>
      <c r="BN7" s="157"/>
      <c r="BO7" s="158"/>
      <c r="BP7" s="159"/>
      <c r="BS7" s="157"/>
      <c r="BT7" s="158"/>
      <c r="BU7" s="159"/>
      <c r="BV7" s="157"/>
      <c r="BW7" s="158"/>
      <c r="BX7" s="159"/>
      <c r="BY7" s="157"/>
      <c r="BZ7" s="158"/>
      <c r="CA7" s="159"/>
      <c r="CB7" s="157"/>
      <c r="CC7" s="158"/>
      <c r="CD7" s="159"/>
      <c r="CE7" s="157"/>
      <c r="CF7" s="158"/>
      <c r="CG7" s="159"/>
      <c r="CH7" s="157"/>
      <c r="CI7" s="158"/>
      <c r="CJ7" s="159"/>
      <c r="CK7" s="157"/>
      <c r="CL7" s="158"/>
      <c r="CM7" s="159"/>
      <c r="CN7" s="157"/>
      <c r="CO7" s="158"/>
      <c r="CP7" s="159"/>
      <c r="CR7" s="157"/>
      <c r="CS7" s="158"/>
      <c r="CT7" s="159"/>
      <c r="CV7" s="157"/>
      <c r="CW7" s="158"/>
      <c r="CX7" s="159"/>
      <c r="CY7" s="157"/>
      <c r="CZ7" s="158"/>
      <c r="DA7" s="159"/>
      <c r="DB7" s="157"/>
      <c r="DC7" s="158"/>
      <c r="DD7" s="159"/>
      <c r="DE7" s="157"/>
      <c r="DF7" s="158"/>
      <c r="DG7" s="159"/>
      <c r="DJ7" s="157"/>
      <c r="DK7" s="158"/>
      <c r="DL7" s="159"/>
      <c r="DM7" s="157"/>
      <c r="DN7" s="158"/>
      <c r="DO7" s="159"/>
      <c r="DP7" s="157"/>
      <c r="DQ7" s="158"/>
      <c r="DR7" s="159"/>
      <c r="DS7" s="157"/>
      <c r="DT7" s="158"/>
      <c r="DU7" s="159"/>
      <c r="DV7" s="157"/>
      <c r="DW7" s="158"/>
      <c r="DX7" s="159"/>
      <c r="DY7" s="157"/>
      <c r="DZ7" s="158"/>
      <c r="EA7" s="159"/>
      <c r="EB7" s="157"/>
      <c r="EC7" s="158"/>
      <c r="ED7" s="159"/>
      <c r="EE7" s="157"/>
      <c r="EF7" s="158"/>
      <c r="EG7" s="159"/>
      <c r="EH7" s="157"/>
      <c r="EI7" s="158"/>
      <c r="EJ7" s="159"/>
      <c r="EK7" s="157"/>
      <c r="EL7" s="158"/>
      <c r="EM7" s="159"/>
      <c r="EN7" s="157"/>
      <c r="EO7" s="158"/>
      <c r="EP7" s="159"/>
      <c r="EQ7" s="157"/>
      <c r="ER7" s="158"/>
      <c r="ES7" s="159"/>
      <c r="EV7" s="126" t="s">
        <v>595</v>
      </c>
      <c r="EW7" s="18"/>
      <c r="EX7" s="125">
        <v>10137.067</v>
      </c>
      <c r="EY7" s="126" t="s">
        <v>595</v>
      </c>
      <c r="EZ7" s="18"/>
      <c r="FA7" s="125">
        <v>10137.067</v>
      </c>
      <c r="FB7" s="126" t="s">
        <v>595</v>
      </c>
      <c r="FC7" s="18"/>
      <c r="FD7" s="125">
        <v>10137.067</v>
      </c>
      <c r="FE7" s="126" t="s">
        <v>595</v>
      </c>
      <c r="FF7" s="18"/>
      <c r="FG7" s="125">
        <v>10137.067</v>
      </c>
      <c r="FH7" s="126" t="s">
        <v>595</v>
      </c>
      <c r="FI7" s="18"/>
      <c r="FJ7" s="125">
        <v>10137.067</v>
      </c>
      <c r="FK7" s="126" t="s">
        <v>595</v>
      </c>
      <c r="FL7" s="18"/>
      <c r="FM7" s="125">
        <v>10137.067</v>
      </c>
      <c r="FN7" s="126" t="s">
        <v>595</v>
      </c>
      <c r="FO7" s="18"/>
      <c r="FP7" s="125">
        <v>10137.067</v>
      </c>
      <c r="FQ7" s="126" t="s">
        <v>595</v>
      </c>
      <c r="FR7" s="18"/>
      <c r="FS7" s="125">
        <v>10137.067</v>
      </c>
      <c r="FT7" s="126" t="s">
        <v>595</v>
      </c>
      <c r="FU7" s="18"/>
      <c r="FV7" s="125">
        <v>10137.067</v>
      </c>
      <c r="FW7" s="126" t="s">
        <v>595</v>
      </c>
      <c r="FX7" s="18"/>
      <c r="FY7" s="125">
        <v>10137.067</v>
      </c>
      <c r="FZ7" s="128" t="s">
        <v>595</v>
      </c>
      <c r="GA7" s="18"/>
      <c r="GB7" s="125">
        <v>10137.067</v>
      </c>
      <c r="GC7" s="130" t="s">
        <v>595</v>
      </c>
      <c r="GD7" s="18"/>
      <c r="GE7" s="125">
        <v>10492.23</v>
      </c>
    </row>
    <row r="8" spans="1:188" s="1" customFormat="1" ht="12.75" customHeight="1">
      <c r="A8" s="12"/>
      <c r="B8" s="17" t="s">
        <v>142</v>
      </c>
      <c r="C8" s="18">
        <v>4006.2</v>
      </c>
      <c r="D8" s="17" t="s">
        <v>142</v>
      </c>
      <c r="E8" s="18">
        <v>4006.2</v>
      </c>
      <c r="F8" s="17" t="s">
        <v>142</v>
      </c>
      <c r="G8" s="18">
        <v>4006.2</v>
      </c>
      <c r="H8" s="17" t="s">
        <v>142</v>
      </c>
      <c r="I8" s="18">
        <v>4006.2</v>
      </c>
      <c r="J8" s="17" t="s">
        <v>142</v>
      </c>
      <c r="K8" s="18">
        <v>4006.2</v>
      </c>
      <c r="L8" s="17" t="s">
        <v>142</v>
      </c>
      <c r="M8" s="18">
        <v>4006.2</v>
      </c>
      <c r="N8" s="17" t="s">
        <v>142</v>
      </c>
      <c r="O8" s="18">
        <v>4006.2</v>
      </c>
      <c r="P8" s="17" t="s">
        <v>142</v>
      </c>
      <c r="Q8" s="18">
        <v>4006.2</v>
      </c>
      <c r="R8" s="17" t="s">
        <v>142</v>
      </c>
      <c r="S8" s="19">
        <f>C8+E8+G8+I8+K8+M8+O8+Q8</f>
        <v>32049.600000000002</v>
      </c>
      <c r="T8" s="20" t="s">
        <v>141</v>
      </c>
      <c r="U8" s="17"/>
      <c r="V8" s="21">
        <v>4006.2</v>
      </c>
      <c r="W8" s="20" t="s">
        <v>141</v>
      </c>
      <c r="X8" s="17"/>
      <c r="Y8" s="22">
        <v>4006.2</v>
      </c>
      <c r="Z8" s="20" t="s">
        <v>141</v>
      </c>
      <c r="AA8" s="17"/>
      <c r="AB8" s="22">
        <v>4006.2</v>
      </c>
      <c r="AC8" s="20" t="s">
        <v>141</v>
      </c>
      <c r="AD8" s="20"/>
      <c r="AE8" s="23">
        <v>4006.2</v>
      </c>
      <c r="AF8" s="23"/>
      <c r="AG8" s="20" t="s">
        <v>141</v>
      </c>
      <c r="AH8" s="17"/>
      <c r="AI8" s="21">
        <v>4916.7</v>
      </c>
      <c r="AJ8" s="20" t="s">
        <v>141</v>
      </c>
      <c r="AK8" s="17"/>
      <c r="AL8" s="21">
        <v>4916.7</v>
      </c>
      <c r="AM8" s="20" t="s">
        <v>141</v>
      </c>
      <c r="AN8" s="17"/>
      <c r="AO8" s="21">
        <v>4916.7</v>
      </c>
      <c r="AP8" s="20" t="s">
        <v>141</v>
      </c>
      <c r="AQ8" s="17"/>
      <c r="AR8" s="21">
        <v>4916.7</v>
      </c>
      <c r="AS8" s="20" t="s">
        <v>141</v>
      </c>
      <c r="AT8" s="17"/>
      <c r="AU8" s="21">
        <v>4916.7</v>
      </c>
      <c r="AV8" s="20" t="s">
        <v>141</v>
      </c>
      <c r="AW8" s="17"/>
      <c r="AX8" s="21">
        <v>4916.7</v>
      </c>
      <c r="AY8" s="20" t="s">
        <v>141</v>
      </c>
      <c r="AZ8" s="17"/>
      <c r="BA8" s="21">
        <v>4916.7</v>
      </c>
      <c r="BB8" s="20" t="s">
        <v>141</v>
      </c>
      <c r="BC8" s="17"/>
      <c r="BD8" s="21">
        <v>4916.7</v>
      </c>
      <c r="BE8" s="20" t="s">
        <v>141</v>
      </c>
      <c r="BF8" s="17"/>
      <c r="BG8" s="21">
        <v>4916.7</v>
      </c>
      <c r="BH8" s="20" t="s">
        <v>141</v>
      </c>
      <c r="BI8" s="17"/>
      <c r="BJ8" s="21">
        <v>4916.7</v>
      </c>
      <c r="BK8" s="20" t="s">
        <v>141</v>
      </c>
      <c r="BL8" s="17"/>
      <c r="BM8" s="21">
        <v>4916.7</v>
      </c>
      <c r="BN8" s="20" t="s">
        <v>141</v>
      </c>
      <c r="BO8" s="17"/>
      <c r="BP8" s="21">
        <v>4916.7</v>
      </c>
      <c r="BQ8" s="10"/>
      <c r="BR8" s="10"/>
      <c r="BS8" s="20" t="s">
        <v>70</v>
      </c>
      <c r="BT8" s="17"/>
      <c r="BU8" s="21">
        <v>11290.2</v>
      </c>
      <c r="BV8" s="20" t="s">
        <v>70</v>
      </c>
      <c r="BW8" s="17"/>
      <c r="BX8" s="21">
        <v>11290.2</v>
      </c>
      <c r="BY8" s="20" t="s">
        <v>70</v>
      </c>
      <c r="BZ8" s="17"/>
      <c r="CA8" s="21">
        <v>11290.2</v>
      </c>
      <c r="CB8" s="20" t="s">
        <v>70</v>
      </c>
      <c r="CC8" s="17"/>
      <c r="CD8" s="21">
        <v>11290.2</v>
      </c>
      <c r="CE8" s="20" t="s">
        <v>70</v>
      </c>
      <c r="CF8" s="17"/>
      <c r="CG8" s="21">
        <v>11290.2</v>
      </c>
      <c r="CH8" s="20" t="s">
        <v>70</v>
      </c>
      <c r="CI8" s="17"/>
      <c r="CJ8" s="21">
        <v>11290.2</v>
      </c>
      <c r="CK8" s="20" t="s">
        <v>70</v>
      </c>
      <c r="CL8" s="17"/>
      <c r="CM8" s="21">
        <v>11290.2</v>
      </c>
      <c r="CN8" s="20" t="s">
        <v>70</v>
      </c>
      <c r="CO8" s="17"/>
      <c r="CP8" s="21">
        <v>11290.2</v>
      </c>
      <c r="CQ8" s="10"/>
      <c r="CR8" s="20" t="s">
        <v>70</v>
      </c>
      <c r="CS8" s="17"/>
      <c r="CT8" s="21">
        <v>11290.2</v>
      </c>
      <c r="CU8" s="10"/>
      <c r="CV8" s="20" t="s">
        <v>70</v>
      </c>
      <c r="CW8" s="17"/>
      <c r="CX8" s="21">
        <v>11290.2</v>
      </c>
      <c r="CY8" s="20" t="s">
        <v>70</v>
      </c>
      <c r="CZ8" s="17"/>
      <c r="DA8" s="21">
        <v>11290.2</v>
      </c>
      <c r="DB8" s="20" t="s">
        <v>70</v>
      </c>
      <c r="DC8" s="17"/>
      <c r="DD8" s="21">
        <v>11290.2</v>
      </c>
      <c r="DE8" s="20" t="s">
        <v>70</v>
      </c>
      <c r="DF8" s="17"/>
      <c r="DG8" s="21">
        <v>11290.2</v>
      </c>
      <c r="DH8" s="10"/>
      <c r="DI8" s="10"/>
      <c r="DJ8" s="20" t="s">
        <v>70</v>
      </c>
      <c r="DK8" s="17"/>
      <c r="DL8" s="21">
        <v>12686.51</v>
      </c>
      <c r="DM8" s="20" t="s">
        <v>70</v>
      </c>
      <c r="DN8" s="17"/>
      <c r="DO8" s="21">
        <v>12686.51</v>
      </c>
      <c r="DP8" s="20" t="s">
        <v>70</v>
      </c>
      <c r="DQ8" s="17"/>
      <c r="DR8" s="21">
        <v>12686.51</v>
      </c>
      <c r="DS8" s="20" t="s">
        <v>70</v>
      </c>
      <c r="DT8" s="17"/>
      <c r="DU8" s="21">
        <v>12686.51</v>
      </c>
      <c r="DV8" s="20" t="s">
        <v>70</v>
      </c>
      <c r="DW8" s="17"/>
      <c r="DX8" s="21">
        <v>12686.51</v>
      </c>
      <c r="DY8" s="20" t="s">
        <v>70</v>
      </c>
      <c r="DZ8" s="17"/>
      <c r="EA8" s="21">
        <v>12686.51</v>
      </c>
      <c r="EB8" s="20" t="s">
        <v>70</v>
      </c>
      <c r="EC8" s="17"/>
      <c r="ED8" s="21">
        <v>12686.51</v>
      </c>
      <c r="EE8" s="20" t="s">
        <v>70</v>
      </c>
      <c r="EF8" s="17"/>
      <c r="EG8" s="21">
        <v>12686.51</v>
      </c>
      <c r="EH8" s="20" t="s">
        <v>70</v>
      </c>
      <c r="EI8" s="17"/>
      <c r="EJ8" s="21">
        <v>12686.51</v>
      </c>
      <c r="EK8" s="20" t="s">
        <v>70</v>
      </c>
      <c r="EL8" s="17"/>
      <c r="EM8" s="21">
        <v>12686.51</v>
      </c>
      <c r="EN8" s="20" t="s">
        <v>70</v>
      </c>
      <c r="EO8" s="17"/>
      <c r="EP8" s="21">
        <v>12686.51</v>
      </c>
      <c r="EQ8" s="20" t="s">
        <v>70</v>
      </c>
      <c r="ER8" s="17"/>
      <c r="ES8" s="21">
        <v>12686.51</v>
      </c>
      <c r="ET8" s="21"/>
      <c r="EU8" s="21"/>
      <c r="EV8" s="77" t="s">
        <v>70</v>
      </c>
      <c r="EW8" s="17"/>
      <c r="EX8" s="122">
        <v>14465.7</v>
      </c>
      <c r="EY8" s="77" t="s">
        <v>70</v>
      </c>
      <c r="EZ8" s="17"/>
      <c r="FA8" s="122">
        <v>14465.7</v>
      </c>
      <c r="FB8" s="77" t="s">
        <v>70</v>
      </c>
      <c r="FC8" s="17"/>
      <c r="FD8" s="122">
        <v>14465.7</v>
      </c>
      <c r="FE8" s="77" t="s">
        <v>70</v>
      </c>
      <c r="FF8" s="17"/>
      <c r="FG8" s="122">
        <v>14465.7</v>
      </c>
      <c r="FH8" s="80" t="s">
        <v>70</v>
      </c>
      <c r="FI8" s="17"/>
      <c r="FJ8" s="122">
        <v>14465.7</v>
      </c>
      <c r="FK8" s="85" t="s">
        <v>70</v>
      </c>
      <c r="FL8" s="17"/>
      <c r="FM8" s="122">
        <v>14465.7</v>
      </c>
      <c r="FN8" s="87" t="s">
        <v>70</v>
      </c>
      <c r="FO8" s="17"/>
      <c r="FP8" s="122">
        <v>14465.7</v>
      </c>
      <c r="FQ8" s="89" t="s">
        <v>70</v>
      </c>
      <c r="FR8" s="17"/>
      <c r="FS8" s="122">
        <v>14465.7</v>
      </c>
      <c r="FT8" s="91" t="s">
        <v>70</v>
      </c>
      <c r="FU8" s="17"/>
      <c r="FV8" s="122">
        <v>14465.7</v>
      </c>
      <c r="FW8" s="95" t="s">
        <v>70</v>
      </c>
      <c r="FX8" s="17"/>
      <c r="FY8" s="122">
        <v>14465.7</v>
      </c>
      <c r="FZ8" s="128" t="s">
        <v>70</v>
      </c>
      <c r="GA8" s="17"/>
      <c r="GB8" s="122">
        <v>14465.7</v>
      </c>
      <c r="GC8" s="130" t="s">
        <v>70</v>
      </c>
      <c r="GD8" s="17"/>
      <c r="GE8" s="122">
        <v>14465.7</v>
      </c>
      <c r="GF8" s="145"/>
    </row>
    <row r="9" spans="1:188" s="1" customFormat="1" ht="23.25" customHeight="1">
      <c r="A9" s="12"/>
      <c r="B9" s="17" t="s">
        <v>142</v>
      </c>
      <c r="C9" s="24">
        <v>11533</v>
      </c>
      <c r="D9" s="17" t="s">
        <v>142</v>
      </c>
      <c r="E9" s="24">
        <v>11533</v>
      </c>
      <c r="F9" s="17" t="s">
        <v>142</v>
      </c>
      <c r="G9" s="24">
        <v>11533</v>
      </c>
      <c r="H9" s="17" t="s">
        <v>142</v>
      </c>
      <c r="I9" s="24">
        <v>11533</v>
      </c>
      <c r="J9" s="17" t="s">
        <v>142</v>
      </c>
      <c r="K9" s="24">
        <v>11533</v>
      </c>
      <c r="L9" s="17" t="s">
        <v>142</v>
      </c>
      <c r="M9" s="24">
        <v>11533</v>
      </c>
      <c r="N9" s="17" t="s">
        <v>142</v>
      </c>
      <c r="O9" s="24">
        <v>11533</v>
      </c>
      <c r="P9" s="17" t="s">
        <v>142</v>
      </c>
      <c r="Q9" s="24">
        <v>11533</v>
      </c>
      <c r="R9" s="17" t="s">
        <v>142</v>
      </c>
      <c r="S9" s="19">
        <f aca="true" t="shared" si="0" ref="S9:S45">C9+E9+G9+I9+K9+M9+O9+Q9</f>
        <v>92264</v>
      </c>
      <c r="T9" s="20" t="s">
        <v>31</v>
      </c>
      <c r="U9" s="24"/>
      <c r="V9" s="21">
        <v>11533</v>
      </c>
      <c r="W9" s="20" t="s">
        <v>31</v>
      </c>
      <c r="X9" s="24"/>
      <c r="Y9" s="25">
        <v>11533</v>
      </c>
      <c r="Z9" s="20" t="s">
        <v>31</v>
      </c>
      <c r="AA9" s="24"/>
      <c r="AB9" s="25">
        <v>11533</v>
      </c>
      <c r="AC9" s="20" t="s">
        <v>31</v>
      </c>
      <c r="AD9" s="23"/>
      <c r="AE9" s="23">
        <v>11533</v>
      </c>
      <c r="AF9" s="23"/>
      <c r="AG9" s="20" t="s">
        <v>31</v>
      </c>
      <c r="AH9" s="24"/>
      <c r="AI9" s="21">
        <v>10986.7</v>
      </c>
      <c r="AJ9" s="20" t="s">
        <v>31</v>
      </c>
      <c r="AK9" s="24"/>
      <c r="AL9" s="21">
        <v>10986.7</v>
      </c>
      <c r="AM9" s="20" t="s">
        <v>31</v>
      </c>
      <c r="AN9" s="24"/>
      <c r="AO9" s="21">
        <v>10986.7</v>
      </c>
      <c r="AP9" s="20" t="s">
        <v>31</v>
      </c>
      <c r="AQ9" s="24"/>
      <c r="AR9" s="21">
        <v>10986.7</v>
      </c>
      <c r="AS9" s="20" t="s">
        <v>31</v>
      </c>
      <c r="AT9" s="24"/>
      <c r="AU9" s="21">
        <v>10986.7</v>
      </c>
      <c r="AV9" s="20" t="s">
        <v>31</v>
      </c>
      <c r="AW9" s="24"/>
      <c r="AX9" s="21">
        <v>10986.7</v>
      </c>
      <c r="AY9" s="20" t="s">
        <v>31</v>
      </c>
      <c r="AZ9" s="24"/>
      <c r="BA9" s="21">
        <v>10986.7</v>
      </c>
      <c r="BB9" s="20" t="s">
        <v>31</v>
      </c>
      <c r="BC9" s="24"/>
      <c r="BD9" s="21">
        <v>10986.7</v>
      </c>
      <c r="BE9" s="20" t="s">
        <v>31</v>
      </c>
      <c r="BF9" s="24"/>
      <c r="BG9" s="21">
        <v>10986.7</v>
      </c>
      <c r="BH9" s="20" t="s">
        <v>31</v>
      </c>
      <c r="BI9" s="24"/>
      <c r="BJ9" s="21">
        <v>10986.7</v>
      </c>
      <c r="BK9" s="20" t="s">
        <v>31</v>
      </c>
      <c r="BL9" s="24"/>
      <c r="BM9" s="21">
        <v>10986.7</v>
      </c>
      <c r="BN9" s="20" t="s">
        <v>31</v>
      </c>
      <c r="BO9" s="24"/>
      <c r="BP9" s="21">
        <v>10986.7</v>
      </c>
      <c r="BQ9" s="10"/>
      <c r="BR9" s="10"/>
      <c r="BS9" s="20" t="s">
        <v>31</v>
      </c>
      <c r="BT9" s="23"/>
      <c r="BU9" s="23">
        <v>6761.78</v>
      </c>
      <c r="BV9" s="20" t="s">
        <v>31</v>
      </c>
      <c r="BW9" s="23"/>
      <c r="BX9" s="23">
        <v>6761.78</v>
      </c>
      <c r="BY9" s="20" t="s">
        <v>31</v>
      </c>
      <c r="BZ9" s="23"/>
      <c r="CA9" s="23">
        <v>6761.78</v>
      </c>
      <c r="CB9" s="20" t="s">
        <v>31</v>
      </c>
      <c r="CC9" s="23"/>
      <c r="CD9" s="23">
        <v>6761.78</v>
      </c>
      <c r="CE9" s="20" t="s">
        <v>31</v>
      </c>
      <c r="CF9" s="23"/>
      <c r="CG9" s="23">
        <v>6761.78</v>
      </c>
      <c r="CH9" s="20" t="s">
        <v>31</v>
      </c>
      <c r="CI9" s="23"/>
      <c r="CJ9" s="23">
        <v>6761.78</v>
      </c>
      <c r="CK9" s="20" t="s">
        <v>31</v>
      </c>
      <c r="CL9" s="23"/>
      <c r="CM9" s="23">
        <v>6761.78</v>
      </c>
      <c r="CN9" s="20" t="s">
        <v>31</v>
      </c>
      <c r="CO9" s="23"/>
      <c r="CP9" s="23">
        <v>6761.78</v>
      </c>
      <c r="CQ9" s="10"/>
      <c r="CR9" s="20" t="s">
        <v>31</v>
      </c>
      <c r="CS9" s="23"/>
      <c r="CT9" s="23">
        <v>6761.78</v>
      </c>
      <c r="CU9" s="10"/>
      <c r="CV9" s="20" t="s">
        <v>31</v>
      </c>
      <c r="CW9" s="23"/>
      <c r="CX9" s="23">
        <v>6761.78</v>
      </c>
      <c r="CY9" s="20" t="s">
        <v>31</v>
      </c>
      <c r="CZ9" s="23"/>
      <c r="DA9" s="23">
        <v>6761.78</v>
      </c>
      <c r="DB9" s="20" t="s">
        <v>31</v>
      </c>
      <c r="DC9" s="23"/>
      <c r="DD9" s="23">
        <v>6761.78</v>
      </c>
      <c r="DE9" s="20" t="s">
        <v>31</v>
      </c>
      <c r="DF9" s="23"/>
      <c r="DG9" s="23">
        <v>6761.78</v>
      </c>
      <c r="DH9" s="10"/>
      <c r="DI9" s="10"/>
      <c r="DJ9" s="20" t="s">
        <v>31</v>
      </c>
      <c r="DK9" s="23"/>
      <c r="DL9" s="23">
        <v>8794.86</v>
      </c>
      <c r="DM9" s="20" t="s">
        <v>31</v>
      </c>
      <c r="DN9" s="23"/>
      <c r="DO9" s="23">
        <v>8794.86</v>
      </c>
      <c r="DP9" s="20" t="s">
        <v>31</v>
      </c>
      <c r="DQ9" s="23"/>
      <c r="DR9" s="23">
        <v>8794.86</v>
      </c>
      <c r="DS9" s="20" t="s">
        <v>31</v>
      </c>
      <c r="DT9" s="23"/>
      <c r="DU9" s="23">
        <v>8794.86</v>
      </c>
      <c r="DV9" s="20" t="s">
        <v>31</v>
      </c>
      <c r="DW9" s="23"/>
      <c r="DX9" s="23">
        <v>8794.86</v>
      </c>
      <c r="DY9" s="20" t="s">
        <v>31</v>
      </c>
      <c r="DZ9" s="23"/>
      <c r="EA9" s="23">
        <v>8794.86</v>
      </c>
      <c r="EB9" s="20" t="s">
        <v>31</v>
      </c>
      <c r="EC9" s="23"/>
      <c r="ED9" s="23">
        <v>8794.86</v>
      </c>
      <c r="EE9" s="20" t="s">
        <v>31</v>
      </c>
      <c r="EF9" s="23"/>
      <c r="EG9" s="23">
        <v>8794.86</v>
      </c>
      <c r="EH9" s="20" t="s">
        <v>31</v>
      </c>
      <c r="EI9" s="23"/>
      <c r="EJ9" s="23">
        <v>8794.86</v>
      </c>
      <c r="EK9" s="20" t="s">
        <v>31</v>
      </c>
      <c r="EL9" s="23"/>
      <c r="EM9" s="23">
        <v>8794.86</v>
      </c>
      <c r="EN9" s="20" t="s">
        <v>31</v>
      </c>
      <c r="EO9" s="23"/>
      <c r="EP9" s="23">
        <v>8794.86</v>
      </c>
      <c r="EQ9" s="20" t="s">
        <v>31</v>
      </c>
      <c r="ER9" s="23"/>
      <c r="ES9" s="23">
        <v>8794.86</v>
      </c>
      <c r="ET9" s="23"/>
      <c r="EU9" s="23"/>
      <c r="EV9" s="77" t="s">
        <v>31</v>
      </c>
      <c r="EW9" s="23"/>
      <c r="EX9" s="123">
        <v>9408.66</v>
      </c>
      <c r="EY9" s="77" t="s">
        <v>31</v>
      </c>
      <c r="EZ9" s="23"/>
      <c r="FA9" s="123">
        <v>9408.66</v>
      </c>
      <c r="FB9" s="77" t="s">
        <v>31</v>
      </c>
      <c r="FC9" s="23"/>
      <c r="FD9" s="123">
        <v>9408.66</v>
      </c>
      <c r="FE9" s="77" t="s">
        <v>31</v>
      </c>
      <c r="FF9" s="23"/>
      <c r="FG9" s="123">
        <v>9408.66</v>
      </c>
      <c r="FH9" s="80" t="s">
        <v>31</v>
      </c>
      <c r="FI9" s="23"/>
      <c r="FJ9" s="123">
        <v>9408.66</v>
      </c>
      <c r="FK9" s="85" t="s">
        <v>31</v>
      </c>
      <c r="FL9" s="23"/>
      <c r="FM9" s="123">
        <v>9408.66</v>
      </c>
      <c r="FN9" s="87" t="s">
        <v>31</v>
      </c>
      <c r="FO9" s="23"/>
      <c r="FP9" s="123">
        <v>9408.66</v>
      </c>
      <c r="FQ9" s="89" t="s">
        <v>31</v>
      </c>
      <c r="FR9" s="23"/>
      <c r="FS9" s="123">
        <v>9408.66</v>
      </c>
      <c r="FT9" s="91" t="s">
        <v>31</v>
      </c>
      <c r="FU9" s="23"/>
      <c r="FV9" s="123">
        <v>9408.66</v>
      </c>
      <c r="FW9" s="95" t="s">
        <v>31</v>
      </c>
      <c r="FX9" s="23"/>
      <c r="FY9" s="123">
        <v>9408.66</v>
      </c>
      <c r="FZ9" s="128" t="s">
        <v>31</v>
      </c>
      <c r="GA9" s="23"/>
      <c r="GB9" s="123">
        <v>9408.66</v>
      </c>
      <c r="GC9" s="130" t="s">
        <v>31</v>
      </c>
      <c r="GD9" s="23"/>
      <c r="GE9" s="123">
        <v>9408.66</v>
      </c>
      <c r="GF9" s="145"/>
    </row>
    <row r="10" spans="1:188" s="1" customFormat="1" ht="21" customHeight="1">
      <c r="A10" s="12"/>
      <c r="B10" s="17" t="s">
        <v>142</v>
      </c>
      <c r="C10" s="18">
        <f>SUM(C11:C15)</f>
        <v>1456.8</v>
      </c>
      <c r="D10" s="17" t="s">
        <v>142</v>
      </c>
      <c r="E10" s="18">
        <f>SUM(E11:E15)</f>
        <v>1456.8</v>
      </c>
      <c r="F10" s="17" t="s">
        <v>142</v>
      </c>
      <c r="G10" s="18">
        <f>SUM(G11:G15)</f>
        <v>1456.8</v>
      </c>
      <c r="H10" s="17" t="s">
        <v>142</v>
      </c>
      <c r="I10" s="18">
        <f>SUM(I11:I15)</f>
        <v>1456.8</v>
      </c>
      <c r="J10" s="17" t="s">
        <v>142</v>
      </c>
      <c r="K10" s="18">
        <f>SUM(K11:K15)</f>
        <v>1456.8</v>
      </c>
      <c r="L10" s="17" t="s">
        <v>142</v>
      </c>
      <c r="M10" s="18">
        <f>SUM(M11:M15)</f>
        <v>1456.8</v>
      </c>
      <c r="N10" s="17" t="s">
        <v>142</v>
      </c>
      <c r="O10" s="18">
        <f>SUM(O11:O15)</f>
        <v>1456.8</v>
      </c>
      <c r="P10" s="17" t="s">
        <v>142</v>
      </c>
      <c r="Q10" s="18">
        <f>SUM(Q11:Q15)</f>
        <v>1456.8</v>
      </c>
      <c r="R10" s="17" t="s">
        <v>142</v>
      </c>
      <c r="S10" s="19">
        <f t="shared" si="0"/>
        <v>11654.399999999998</v>
      </c>
      <c r="T10" s="20" t="s">
        <v>143</v>
      </c>
      <c r="U10" s="24" t="s">
        <v>144</v>
      </c>
      <c r="V10" s="21">
        <v>117.54</v>
      </c>
      <c r="W10" s="17" t="s">
        <v>145</v>
      </c>
      <c r="X10" s="18" t="s">
        <v>146</v>
      </c>
      <c r="Y10" s="22">
        <v>721.03</v>
      </c>
      <c r="Z10" s="17" t="s">
        <v>147</v>
      </c>
      <c r="AA10" s="18" t="s">
        <v>148</v>
      </c>
      <c r="AB10" s="22">
        <v>181.21</v>
      </c>
      <c r="AC10" s="20" t="s">
        <v>149</v>
      </c>
      <c r="AD10" s="20" t="s">
        <v>150</v>
      </c>
      <c r="AE10" s="20">
        <v>842.46</v>
      </c>
      <c r="AF10" s="20"/>
      <c r="AG10" s="17" t="s">
        <v>151</v>
      </c>
      <c r="AH10" s="18" t="s">
        <v>152</v>
      </c>
      <c r="AI10" s="18">
        <f>1578.45/11</f>
        <v>143.49545454545455</v>
      </c>
      <c r="AJ10" s="17" t="s">
        <v>153</v>
      </c>
      <c r="AK10" s="18" t="s">
        <v>154</v>
      </c>
      <c r="AL10" s="26">
        <f>649/2</f>
        <v>324.5</v>
      </c>
      <c r="AM10" s="17" t="s">
        <v>155</v>
      </c>
      <c r="AN10" s="18" t="s">
        <v>156</v>
      </c>
      <c r="AO10" s="18">
        <v>13668.41</v>
      </c>
      <c r="AP10" s="17" t="s">
        <v>157</v>
      </c>
      <c r="AQ10" s="18" t="s">
        <v>158</v>
      </c>
      <c r="AR10" s="18">
        <v>247.43</v>
      </c>
      <c r="AS10" s="20" t="s">
        <v>159</v>
      </c>
      <c r="AT10" s="20" t="s">
        <v>160</v>
      </c>
      <c r="AU10" s="20">
        <v>245.71</v>
      </c>
      <c r="AV10" s="20" t="s">
        <v>161</v>
      </c>
      <c r="AW10" s="20" t="s">
        <v>162</v>
      </c>
      <c r="AX10" s="20">
        <v>70.65</v>
      </c>
      <c r="AY10" s="17" t="s">
        <v>163</v>
      </c>
      <c r="AZ10" s="18" t="s">
        <v>164</v>
      </c>
      <c r="BA10" s="18">
        <v>3079.48</v>
      </c>
      <c r="BB10" s="20" t="s">
        <v>165</v>
      </c>
      <c r="BC10" s="24" t="s">
        <v>166</v>
      </c>
      <c r="BD10" s="21">
        <v>250.02</v>
      </c>
      <c r="BE10" s="20" t="s">
        <v>167</v>
      </c>
      <c r="BF10" s="24" t="s">
        <v>168</v>
      </c>
      <c r="BG10" s="21">
        <v>781.54</v>
      </c>
      <c r="BH10" s="20" t="s">
        <v>53</v>
      </c>
      <c r="BI10" s="24" t="s">
        <v>169</v>
      </c>
      <c r="BJ10" s="21">
        <v>387.88</v>
      </c>
      <c r="BK10" s="20" t="s">
        <v>170</v>
      </c>
      <c r="BL10" s="24" t="s">
        <v>171</v>
      </c>
      <c r="BM10" s="21">
        <v>232.52</v>
      </c>
      <c r="BN10" s="20" t="s">
        <v>172</v>
      </c>
      <c r="BO10" s="24" t="s">
        <v>173</v>
      </c>
      <c r="BP10" s="21">
        <v>1092.2</v>
      </c>
      <c r="BQ10" s="10"/>
      <c r="BR10" s="10"/>
      <c r="BS10" s="20" t="s">
        <v>73</v>
      </c>
      <c r="BT10" s="20"/>
      <c r="BU10" s="20">
        <v>5558.55</v>
      </c>
      <c r="BV10" s="20" t="s">
        <v>73</v>
      </c>
      <c r="BW10" s="20"/>
      <c r="BX10" s="20">
        <v>5558.55</v>
      </c>
      <c r="BY10" s="20" t="s">
        <v>73</v>
      </c>
      <c r="BZ10" s="20"/>
      <c r="CA10" s="20">
        <v>5558.55</v>
      </c>
      <c r="CB10" s="20" t="s">
        <v>73</v>
      </c>
      <c r="CC10" s="20"/>
      <c r="CD10" s="20">
        <v>5558.55</v>
      </c>
      <c r="CE10" s="20" t="s">
        <v>73</v>
      </c>
      <c r="CF10" s="20"/>
      <c r="CG10" s="20">
        <v>5558.55</v>
      </c>
      <c r="CH10" s="20" t="s">
        <v>73</v>
      </c>
      <c r="CI10" s="20"/>
      <c r="CJ10" s="20">
        <v>5558.55</v>
      </c>
      <c r="CK10" s="20" t="s">
        <v>73</v>
      </c>
      <c r="CL10" s="20"/>
      <c r="CM10" s="20">
        <v>5558.55</v>
      </c>
      <c r="CN10" s="20" t="s">
        <v>73</v>
      </c>
      <c r="CO10" s="20"/>
      <c r="CP10" s="20">
        <v>5558.55</v>
      </c>
      <c r="CQ10" s="10"/>
      <c r="CR10" s="20" t="s">
        <v>73</v>
      </c>
      <c r="CS10" s="20"/>
      <c r="CT10" s="20">
        <v>5558.55</v>
      </c>
      <c r="CU10" s="10"/>
      <c r="CV10" s="20" t="s">
        <v>73</v>
      </c>
      <c r="CW10" s="20"/>
      <c r="CX10" s="20">
        <v>5558.55</v>
      </c>
      <c r="CY10" s="20" t="s">
        <v>73</v>
      </c>
      <c r="CZ10" s="20"/>
      <c r="DA10" s="20">
        <v>5558.55</v>
      </c>
      <c r="DB10" s="20" t="s">
        <v>73</v>
      </c>
      <c r="DC10" s="20"/>
      <c r="DD10" s="20">
        <v>5558.55</v>
      </c>
      <c r="DE10" s="20" t="s">
        <v>73</v>
      </c>
      <c r="DF10" s="20"/>
      <c r="DG10" s="20">
        <v>5558.55</v>
      </c>
      <c r="DH10" s="10"/>
      <c r="DI10" s="10"/>
      <c r="DJ10" s="20" t="s">
        <v>73</v>
      </c>
      <c r="DK10" s="20"/>
      <c r="DL10" s="20">
        <v>7102.02</v>
      </c>
      <c r="DM10" s="20" t="s">
        <v>73</v>
      </c>
      <c r="DN10" s="20"/>
      <c r="DO10" s="20">
        <v>7102.02</v>
      </c>
      <c r="DP10" s="20" t="s">
        <v>73</v>
      </c>
      <c r="DQ10" s="20"/>
      <c r="DR10" s="20">
        <v>7102.02</v>
      </c>
      <c r="DS10" s="20" t="s">
        <v>73</v>
      </c>
      <c r="DT10" s="20"/>
      <c r="DU10" s="20">
        <v>7102.02</v>
      </c>
      <c r="DV10" s="20" t="s">
        <v>73</v>
      </c>
      <c r="DW10" s="20"/>
      <c r="DX10" s="20">
        <v>7102.02</v>
      </c>
      <c r="DY10" s="20" t="s">
        <v>73</v>
      </c>
      <c r="DZ10" s="20"/>
      <c r="EA10" s="20">
        <v>7102.02</v>
      </c>
      <c r="EB10" s="20" t="s">
        <v>73</v>
      </c>
      <c r="EC10" s="20"/>
      <c r="ED10" s="20">
        <v>7102.02</v>
      </c>
      <c r="EE10" s="20" t="s">
        <v>73</v>
      </c>
      <c r="EF10" s="20"/>
      <c r="EG10" s="20">
        <v>7102.02</v>
      </c>
      <c r="EH10" s="20" t="s">
        <v>73</v>
      </c>
      <c r="EI10" s="20"/>
      <c r="EJ10" s="20">
        <v>7102.02</v>
      </c>
      <c r="EK10" s="20" t="s">
        <v>73</v>
      </c>
      <c r="EL10" s="20"/>
      <c r="EM10" s="20">
        <v>7102.02</v>
      </c>
      <c r="EN10" s="20" t="s">
        <v>73</v>
      </c>
      <c r="EO10" s="20"/>
      <c r="EP10" s="20">
        <v>7102.02</v>
      </c>
      <c r="EQ10" s="20" t="s">
        <v>73</v>
      </c>
      <c r="ER10" s="20"/>
      <c r="ES10" s="20">
        <v>7102.02</v>
      </c>
      <c r="ET10" s="20"/>
      <c r="EU10" s="20"/>
      <c r="EV10" s="77" t="s">
        <v>112</v>
      </c>
      <c r="EW10" s="71"/>
      <c r="EX10" s="124">
        <v>3874.74</v>
      </c>
      <c r="EY10" s="77" t="s">
        <v>112</v>
      </c>
      <c r="EZ10" s="71"/>
      <c r="FA10" s="124">
        <v>3874.74</v>
      </c>
      <c r="FB10" s="77" t="s">
        <v>112</v>
      </c>
      <c r="FC10" s="71"/>
      <c r="FD10" s="124">
        <v>3874.74</v>
      </c>
      <c r="FE10" s="77" t="s">
        <v>112</v>
      </c>
      <c r="FF10" s="71"/>
      <c r="FG10" s="124">
        <v>3874.74</v>
      </c>
      <c r="FH10" s="80" t="s">
        <v>112</v>
      </c>
      <c r="FI10" s="81"/>
      <c r="FJ10" s="124">
        <v>3874.74</v>
      </c>
      <c r="FK10" s="85" t="s">
        <v>112</v>
      </c>
      <c r="FL10" s="84"/>
      <c r="FM10" s="124">
        <v>3874.74</v>
      </c>
      <c r="FN10" s="87" t="s">
        <v>112</v>
      </c>
      <c r="FO10" s="86"/>
      <c r="FP10" s="124">
        <v>3874.74</v>
      </c>
      <c r="FQ10" s="89" t="s">
        <v>112</v>
      </c>
      <c r="FR10" s="88"/>
      <c r="FS10" s="124">
        <v>3874.74</v>
      </c>
      <c r="FT10" s="91" t="s">
        <v>112</v>
      </c>
      <c r="FU10" s="90"/>
      <c r="FV10" s="124">
        <v>3874.74</v>
      </c>
      <c r="FW10" s="95" t="s">
        <v>112</v>
      </c>
      <c r="FX10" s="96"/>
      <c r="FY10" s="124">
        <v>3874.74</v>
      </c>
      <c r="FZ10" s="128" t="s">
        <v>112</v>
      </c>
      <c r="GA10" s="127"/>
      <c r="GB10" s="124">
        <v>3874.74</v>
      </c>
      <c r="GC10" s="130" t="s">
        <v>112</v>
      </c>
      <c r="GD10" s="131"/>
      <c r="GE10" s="124">
        <v>3874.74</v>
      </c>
      <c r="GF10" s="145"/>
    </row>
    <row r="11" spans="1:187" ht="14.25" customHeight="1">
      <c r="A11" s="17"/>
      <c r="B11" s="17" t="s">
        <v>142</v>
      </c>
      <c r="C11" s="18">
        <v>1153.3</v>
      </c>
      <c r="D11" s="17" t="s">
        <v>142</v>
      </c>
      <c r="E11" s="18">
        <v>1153.3</v>
      </c>
      <c r="F11" s="17" t="s">
        <v>142</v>
      </c>
      <c r="G11" s="18">
        <v>1153.3</v>
      </c>
      <c r="H11" s="17" t="s">
        <v>142</v>
      </c>
      <c r="I11" s="18">
        <v>1153.3</v>
      </c>
      <c r="J11" s="17" t="s">
        <v>142</v>
      </c>
      <c r="K11" s="18">
        <v>1153.3</v>
      </c>
      <c r="L11" s="17" t="s">
        <v>142</v>
      </c>
      <c r="M11" s="18">
        <v>1153.3</v>
      </c>
      <c r="N11" s="17" t="s">
        <v>142</v>
      </c>
      <c r="O11" s="18">
        <v>1153.3</v>
      </c>
      <c r="P11" s="17" t="s">
        <v>142</v>
      </c>
      <c r="Q11" s="18">
        <v>1153.3</v>
      </c>
      <c r="R11" s="17" t="s">
        <v>142</v>
      </c>
      <c r="S11" s="19">
        <f t="shared" si="0"/>
        <v>9226.4</v>
      </c>
      <c r="T11" s="17" t="s">
        <v>174</v>
      </c>
      <c r="U11" s="18"/>
      <c r="V11" s="27">
        <v>1153.3</v>
      </c>
      <c r="W11" s="17" t="s">
        <v>175</v>
      </c>
      <c r="X11" s="18" t="s">
        <v>176</v>
      </c>
      <c r="Y11" s="26">
        <v>721.03</v>
      </c>
      <c r="Z11" s="17" t="s">
        <v>149</v>
      </c>
      <c r="AA11" s="18" t="s">
        <v>177</v>
      </c>
      <c r="AB11" s="26">
        <v>824.03</v>
      </c>
      <c r="AC11" s="20" t="s">
        <v>178</v>
      </c>
      <c r="AD11" s="20" t="s">
        <v>179</v>
      </c>
      <c r="AE11" s="20">
        <v>336.9</v>
      </c>
      <c r="AF11" s="20"/>
      <c r="AG11" s="20" t="s">
        <v>149</v>
      </c>
      <c r="AH11" s="20" t="s">
        <v>180</v>
      </c>
      <c r="AI11" s="23">
        <f>2762.29/7</f>
        <v>394.61285714285714</v>
      </c>
      <c r="AJ11" s="20" t="s">
        <v>181</v>
      </c>
      <c r="AK11" s="20" t="s">
        <v>182</v>
      </c>
      <c r="AL11" s="20">
        <v>155.72</v>
      </c>
      <c r="AM11" s="20" t="s">
        <v>183</v>
      </c>
      <c r="AN11" s="20" t="s">
        <v>184</v>
      </c>
      <c r="AO11" s="20">
        <v>7064.54</v>
      </c>
      <c r="AP11" s="20" t="s">
        <v>185</v>
      </c>
      <c r="AQ11" s="20" t="s">
        <v>186</v>
      </c>
      <c r="AR11" s="20">
        <v>1223.59</v>
      </c>
      <c r="AS11" s="20" t="s">
        <v>187</v>
      </c>
      <c r="AT11" s="20" t="s">
        <v>188</v>
      </c>
      <c r="AU11" s="20">
        <v>164.95</v>
      </c>
      <c r="AV11" s="20" t="s">
        <v>161</v>
      </c>
      <c r="AW11" s="20" t="s">
        <v>189</v>
      </c>
      <c r="AX11" s="20">
        <v>70.65</v>
      </c>
      <c r="AY11" s="17" t="s">
        <v>190</v>
      </c>
      <c r="AZ11" s="18" t="s">
        <v>191</v>
      </c>
      <c r="BA11" s="20">
        <v>70.65</v>
      </c>
      <c r="BB11" s="20" t="s">
        <v>192</v>
      </c>
      <c r="BC11" s="20" t="s">
        <v>193</v>
      </c>
      <c r="BD11" s="20">
        <v>565.2</v>
      </c>
      <c r="BE11" s="20" t="s">
        <v>194</v>
      </c>
      <c r="BF11" s="20" t="s">
        <v>195</v>
      </c>
      <c r="BG11" s="20">
        <v>334.77</v>
      </c>
      <c r="BH11" s="20" t="s">
        <v>52</v>
      </c>
      <c r="BI11" s="20" t="s">
        <v>196</v>
      </c>
      <c r="BJ11" s="20">
        <v>338.76</v>
      </c>
      <c r="BK11" s="20" t="s">
        <v>197</v>
      </c>
      <c r="BL11" s="20" t="s">
        <v>171</v>
      </c>
      <c r="BM11" s="20">
        <v>178.76</v>
      </c>
      <c r="BN11" s="20" t="s">
        <v>194</v>
      </c>
      <c r="BO11" s="20" t="s">
        <v>173</v>
      </c>
      <c r="BP11" s="20">
        <v>620.14</v>
      </c>
      <c r="BS11" s="20" t="s">
        <v>48</v>
      </c>
      <c r="BT11" s="20"/>
      <c r="BU11" s="20">
        <v>182.1</v>
      </c>
      <c r="BV11" s="20" t="s">
        <v>54</v>
      </c>
      <c r="BW11" s="20" t="s">
        <v>75</v>
      </c>
      <c r="BX11" s="20">
        <v>2129.32</v>
      </c>
      <c r="BY11" s="20" t="s">
        <v>80</v>
      </c>
      <c r="BZ11" s="20" t="s">
        <v>81</v>
      </c>
      <c r="CA11" s="20">
        <v>1064.66</v>
      </c>
      <c r="CB11" s="20" t="s">
        <v>93</v>
      </c>
      <c r="CC11" s="20" t="s">
        <v>94</v>
      </c>
      <c r="CD11" s="20">
        <v>8846.78</v>
      </c>
      <c r="CE11" s="20" t="s">
        <v>100</v>
      </c>
      <c r="CF11" s="18" t="s">
        <v>101</v>
      </c>
      <c r="CG11" s="23">
        <v>199.49</v>
      </c>
      <c r="CH11" s="20" t="s">
        <v>106</v>
      </c>
      <c r="CI11" s="20" t="s">
        <v>107</v>
      </c>
      <c r="CJ11" s="18">
        <v>804.33</v>
      </c>
      <c r="CK11" s="20" t="s">
        <v>114</v>
      </c>
      <c r="CL11" s="20" t="s">
        <v>115</v>
      </c>
      <c r="CM11" s="18">
        <v>1876.8</v>
      </c>
      <c r="CN11" s="20" t="s">
        <v>37</v>
      </c>
      <c r="CO11" s="20" t="s">
        <v>121</v>
      </c>
      <c r="CP11" s="18">
        <v>67182.1</v>
      </c>
      <c r="CR11" s="20"/>
      <c r="CS11" s="20"/>
      <c r="CT11" s="18"/>
      <c r="CV11" s="20" t="s">
        <v>130</v>
      </c>
      <c r="CW11" s="20" t="s">
        <v>131</v>
      </c>
      <c r="CX11" s="18">
        <v>1731.36</v>
      </c>
      <c r="CY11" s="20" t="s">
        <v>133</v>
      </c>
      <c r="CZ11" s="20" t="s">
        <v>134</v>
      </c>
      <c r="DA11" s="18">
        <v>37001.58</v>
      </c>
      <c r="DB11" s="20" t="s">
        <v>391</v>
      </c>
      <c r="DC11" s="20" t="s">
        <v>392</v>
      </c>
      <c r="DD11" s="18">
        <v>835.29</v>
      </c>
      <c r="DE11" s="20" t="s">
        <v>406</v>
      </c>
      <c r="DF11" s="18" t="s">
        <v>407</v>
      </c>
      <c r="DG11" s="23">
        <v>193.94</v>
      </c>
      <c r="DJ11" s="20" t="s">
        <v>416</v>
      </c>
      <c r="DK11" s="18" t="s">
        <v>417</v>
      </c>
      <c r="DL11" s="23">
        <v>179.59</v>
      </c>
      <c r="DM11" s="17" t="s">
        <v>64</v>
      </c>
      <c r="DN11" s="18"/>
      <c r="DO11" s="18">
        <v>117.54</v>
      </c>
      <c r="DP11" s="20" t="s">
        <v>423</v>
      </c>
      <c r="DQ11" s="18" t="s">
        <v>424</v>
      </c>
      <c r="DR11" s="23">
        <v>917.68</v>
      </c>
      <c r="DS11" s="20" t="s">
        <v>84</v>
      </c>
      <c r="DT11" s="18" t="s">
        <v>434</v>
      </c>
      <c r="DU11" s="23">
        <v>205.33</v>
      </c>
      <c r="DV11" s="17" t="s">
        <v>448</v>
      </c>
      <c r="DW11" s="18" t="s">
        <v>449</v>
      </c>
      <c r="DX11" s="18">
        <v>340.7</v>
      </c>
      <c r="DY11" s="17" t="s">
        <v>46</v>
      </c>
      <c r="DZ11" s="18" t="s">
        <v>453</v>
      </c>
      <c r="EA11" s="18">
        <v>1255.06</v>
      </c>
      <c r="EB11" s="17" t="s">
        <v>458</v>
      </c>
      <c r="EC11" s="18" t="s">
        <v>459</v>
      </c>
      <c r="ED11" s="18">
        <v>46069.03</v>
      </c>
      <c r="EE11" s="17" t="s">
        <v>468</v>
      </c>
      <c r="EF11" s="18" t="s">
        <v>469</v>
      </c>
      <c r="EG11" s="18">
        <v>256.24</v>
      </c>
      <c r="EH11" s="17" t="s">
        <v>484</v>
      </c>
      <c r="EI11" s="18" t="s">
        <v>485</v>
      </c>
      <c r="EJ11" s="18">
        <v>393.46</v>
      </c>
      <c r="EK11" s="17" t="s">
        <v>492</v>
      </c>
      <c r="EL11" s="18" t="s">
        <v>493</v>
      </c>
      <c r="EM11" s="18">
        <v>205.33</v>
      </c>
      <c r="EN11" s="17" t="s">
        <v>481</v>
      </c>
      <c r="EO11" s="18" t="s">
        <v>505</v>
      </c>
      <c r="EP11" s="18">
        <v>44225</v>
      </c>
      <c r="EQ11" s="17" t="s">
        <v>514</v>
      </c>
      <c r="ER11" s="18" t="s">
        <v>515</v>
      </c>
      <c r="ES11" s="18">
        <v>1347.78</v>
      </c>
      <c r="ET11" s="18"/>
      <c r="EU11" s="18"/>
      <c r="EV11" s="77" t="s">
        <v>111</v>
      </c>
      <c r="EW11" s="18"/>
      <c r="EX11" s="125">
        <v>12528.33</v>
      </c>
      <c r="EY11" s="77" t="s">
        <v>111</v>
      </c>
      <c r="EZ11" s="18"/>
      <c r="FA11" s="125">
        <v>12528.33</v>
      </c>
      <c r="FB11" s="77" t="s">
        <v>111</v>
      </c>
      <c r="FC11" s="18"/>
      <c r="FD11" s="125">
        <v>12528.33</v>
      </c>
      <c r="FE11" s="77" t="s">
        <v>111</v>
      </c>
      <c r="FF11" s="18"/>
      <c r="FG11" s="125">
        <v>12528.33</v>
      </c>
      <c r="FH11" s="80" t="s">
        <v>111</v>
      </c>
      <c r="FI11" s="18"/>
      <c r="FJ11" s="125">
        <v>12528.33</v>
      </c>
      <c r="FK11" s="85" t="s">
        <v>111</v>
      </c>
      <c r="FL11" s="18"/>
      <c r="FM11" s="125">
        <v>12528.33</v>
      </c>
      <c r="FN11" s="87" t="s">
        <v>111</v>
      </c>
      <c r="FO11" s="18"/>
      <c r="FP11" s="125">
        <v>12528.33</v>
      </c>
      <c r="FQ11" s="89" t="s">
        <v>111</v>
      </c>
      <c r="FR11" s="18"/>
      <c r="FS11" s="125">
        <v>12528.33</v>
      </c>
      <c r="FT11" s="91" t="s">
        <v>111</v>
      </c>
      <c r="FU11" s="18"/>
      <c r="FV11" s="125">
        <v>12528.33</v>
      </c>
      <c r="FW11" s="95" t="s">
        <v>111</v>
      </c>
      <c r="FX11" s="18"/>
      <c r="FY11" s="125">
        <v>12528.33</v>
      </c>
      <c r="FZ11" s="128" t="s">
        <v>111</v>
      </c>
      <c r="GA11" s="18"/>
      <c r="GB11" s="125">
        <v>12528.33</v>
      </c>
      <c r="GC11" s="130" t="s">
        <v>111</v>
      </c>
      <c r="GD11" s="18"/>
      <c r="GE11" s="125">
        <v>12528.33</v>
      </c>
    </row>
    <row r="12" spans="1:187" ht="27" customHeight="1">
      <c r="A12" s="17"/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9">
        <f t="shared" si="0"/>
        <v>0</v>
      </c>
      <c r="T12" s="17" t="s">
        <v>198</v>
      </c>
      <c r="U12" s="18"/>
      <c r="V12" s="27">
        <v>60.7</v>
      </c>
      <c r="W12" s="17" t="s">
        <v>199</v>
      </c>
      <c r="X12" s="18" t="s">
        <v>200</v>
      </c>
      <c r="Y12" s="26">
        <v>9949.94</v>
      </c>
      <c r="Z12" s="17" t="s">
        <v>147</v>
      </c>
      <c r="AA12" s="18" t="s">
        <v>201</v>
      </c>
      <c r="AB12" s="26">
        <v>174.13</v>
      </c>
      <c r="AC12" s="20" t="s">
        <v>202</v>
      </c>
      <c r="AD12" s="20" t="s">
        <v>203</v>
      </c>
      <c r="AE12" s="20">
        <v>298.25</v>
      </c>
      <c r="AF12" s="20"/>
      <c r="AG12" s="20" t="s">
        <v>204</v>
      </c>
      <c r="AH12" s="20" t="s">
        <v>205</v>
      </c>
      <c r="AI12" s="23">
        <v>748.06</v>
      </c>
      <c r="AJ12" s="20" t="s">
        <v>206</v>
      </c>
      <c r="AK12" s="20" t="s">
        <v>207</v>
      </c>
      <c r="AL12" s="23">
        <v>480.4</v>
      </c>
      <c r="AM12" s="20" t="s">
        <v>208</v>
      </c>
      <c r="AN12" s="20" t="s">
        <v>209</v>
      </c>
      <c r="AO12" s="23">
        <v>20159.83</v>
      </c>
      <c r="AP12" s="20" t="s">
        <v>157</v>
      </c>
      <c r="AQ12" s="20" t="s">
        <v>210</v>
      </c>
      <c r="AR12" s="23">
        <v>82.48</v>
      </c>
      <c r="AS12" s="20" t="s">
        <v>211</v>
      </c>
      <c r="AT12" s="20" t="s">
        <v>212</v>
      </c>
      <c r="AU12" s="23">
        <v>464.58</v>
      </c>
      <c r="AV12" s="20" t="s">
        <v>213</v>
      </c>
      <c r="AW12" s="20" t="s">
        <v>214</v>
      </c>
      <c r="AX12" s="23">
        <v>790.76</v>
      </c>
      <c r="AY12" s="20" t="s">
        <v>215</v>
      </c>
      <c r="AZ12" s="20" t="s">
        <v>216</v>
      </c>
      <c r="BA12" s="20">
        <v>360.93</v>
      </c>
      <c r="BB12" s="20" t="s">
        <v>217</v>
      </c>
      <c r="BC12" s="20" t="s">
        <v>218</v>
      </c>
      <c r="BD12" s="20">
        <v>581.82</v>
      </c>
      <c r="BE12" s="20" t="s">
        <v>219</v>
      </c>
      <c r="BF12" s="20" t="s">
        <v>220</v>
      </c>
      <c r="BG12" s="20">
        <v>4373.6</v>
      </c>
      <c r="BH12" s="20" t="s">
        <v>221</v>
      </c>
      <c r="BI12" s="20" t="s">
        <v>222</v>
      </c>
      <c r="BJ12" s="20">
        <v>306.6</v>
      </c>
      <c r="BK12" s="17" t="s">
        <v>223</v>
      </c>
      <c r="BL12" s="18" t="s">
        <v>224</v>
      </c>
      <c r="BM12" s="18">
        <v>1064.66</v>
      </c>
      <c r="BN12" s="20" t="s">
        <v>54</v>
      </c>
      <c r="BO12" s="20" t="s">
        <v>225</v>
      </c>
      <c r="BP12" s="20">
        <v>1064.66</v>
      </c>
      <c r="BS12" s="20" t="s">
        <v>66</v>
      </c>
      <c r="BT12" s="20" t="s">
        <v>65</v>
      </c>
      <c r="BU12" s="18">
        <v>145.6</v>
      </c>
      <c r="BV12" s="20" t="s">
        <v>37</v>
      </c>
      <c r="BW12" s="20" t="s">
        <v>76</v>
      </c>
      <c r="BX12" s="18">
        <v>141436</v>
      </c>
      <c r="BY12" s="20" t="s">
        <v>82</v>
      </c>
      <c r="BZ12" s="20" t="s">
        <v>83</v>
      </c>
      <c r="CA12" s="18">
        <v>3859.44</v>
      </c>
      <c r="CB12" s="20" t="s">
        <v>48</v>
      </c>
      <c r="CC12" s="20"/>
      <c r="CD12" s="20">
        <v>182.1</v>
      </c>
      <c r="CE12" s="20" t="s">
        <v>48</v>
      </c>
      <c r="CF12" s="20"/>
      <c r="CG12" s="20">
        <v>182.1</v>
      </c>
      <c r="CH12" s="20" t="s">
        <v>48</v>
      </c>
      <c r="CI12" s="20"/>
      <c r="CJ12" s="20">
        <v>182.1</v>
      </c>
      <c r="CK12" s="20" t="s">
        <v>48</v>
      </c>
      <c r="CL12" s="20"/>
      <c r="CM12" s="20">
        <v>182.1</v>
      </c>
      <c r="CN12" s="20" t="s">
        <v>48</v>
      </c>
      <c r="CO12" s="20"/>
      <c r="CP12" s="20">
        <v>182.1</v>
      </c>
      <c r="CR12" s="20" t="s">
        <v>48</v>
      </c>
      <c r="CS12" s="20"/>
      <c r="CT12" s="20">
        <v>182.1</v>
      </c>
      <c r="CV12" s="20" t="s">
        <v>48</v>
      </c>
      <c r="CW12" s="20"/>
      <c r="CX12" s="20">
        <v>182.1</v>
      </c>
      <c r="CY12" s="20" t="s">
        <v>48</v>
      </c>
      <c r="CZ12" s="20"/>
      <c r="DA12" s="20">
        <v>182.1</v>
      </c>
      <c r="DB12" s="20" t="s">
        <v>48</v>
      </c>
      <c r="DC12" s="20"/>
      <c r="DD12" s="20">
        <v>182.1</v>
      </c>
      <c r="DE12" s="20" t="s">
        <v>48</v>
      </c>
      <c r="DF12" s="20"/>
      <c r="DG12" s="20">
        <v>182.1</v>
      </c>
      <c r="DJ12" s="17" t="s">
        <v>419</v>
      </c>
      <c r="DK12" s="18" t="s">
        <v>420</v>
      </c>
      <c r="DL12" s="18">
        <v>340.7</v>
      </c>
      <c r="DM12" s="20" t="s">
        <v>66</v>
      </c>
      <c r="DN12" s="20"/>
      <c r="DO12" s="18">
        <v>155.46</v>
      </c>
      <c r="DP12" s="17" t="s">
        <v>425</v>
      </c>
      <c r="DQ12" s="18" t="s">
        <v>424</v>
      </c>
      <c r="DR12" s="18">
        <v>15757.2</v>
      </c>
      <c r="DS12" s="17" t="s">
        <v>55</v>
      </c>
      <c r="DT12" s="18" t="s">
        <v>435</v>
      </c>
      <c r="DU12" s="18">
        <v>64.06</v>
      </c>
      <c r="DV12" s="20" t="s">
        <v>446</v>
      </c>
      <c r="DW12" s="18" t="s">
        <v>450</v>
      </c>
      <c r="DX12" s="26">
        <v>241.6</v>
      </c>
      <c r="DY12" s="20" t="s">
        <v>122</v>
      </c>
      <c r="DZ12" s="18" t="s">
        <v>455</v>
      </c>
      <c r="EA12" s="18">
        <v>673.89</v>
      </c>
      <c r="EB12" s="20" t="s">
        <v>460</v>
      </c>
      <c r="EC12" s="18" t="s">
        <v>461</v>
      </c>
      <c r="ED12" s="18">
        <v>28371.13</v>
      </c>
      <c r="EE12" s="20" t="s">
        <v>470</v>
      </c>
      <c r="EF12" s="18" t="s">
        <v>471</v>
      </c>
      <c r="EG12" s="18">
        <v>678.69</v>
      </c>
      <c r="EH12" s="20" t="s">
        <v>487</v>
      </c>
      <c r="EI12" s="18" t="s">
        <v>488</v>
      </c>
      <c r="EJ12" s="18">
        <v>1150.02</v>
      </c>
      <c r="EK12" s="20" t="s">
        <v>494</v>
      </c>
      <c r="EL12" s="18" t="s">
        <v>495</v>
      </c>
      <c r="EM12" s="18">
        <v>377.58</v>
      </c>
      <c r="EN12" s="20" t="s">
        <v>506</v>
      </c>
      <c r="EO12" s="18" t="s">
        <v>507</v>
      </c>
      <c r="EP12" s="18">
        <v>717.48</v>
      </c>
      <c r="EQ12" s="20" t="s">
        <v>516</v>
      </c>
      <c r="ER12" s="18" t="s">
        <v>517</v>
      </c>
      <c r="ES12" s="18">
        <v>801.8</v>
      </c>
      <c r="ET12" s="18"/>
      <c r="EU12" s="18"/>
      <c r="EV12" s="77" t="s">
        <v>532</v>
      </c>
      <c r="EW12" s="18"/>
      <c r="EX12" s="125">
        <v>135.03</v>
      </c>
      <c r="EY12" s="77" t="s">
        <v>532</v>
      </c>
      <c r="EZ12" s="18"/>
      <c r="FA12" s="125">
        <v>135.03</v>
      </c>
      <c r="FB12" s="77" t="s">
        <v>532</v>
      </c>
      <c r="FC12" s="18"/>
      <c r="FD12" s="125">
        <v>135.03</v>
      </c>
      <c r="FE12" s="77" t="s">
        <v>532</v>
      </c>
      <c r="FF12" s="18"/>
      <c r="FG12" s="125">
        <v>135.03</v>
      </c>
      <c r="FH12" s="80" t="s">
        <v>532</v>
      </c>
      <c r="FI12" s="18"/>
      <c r="FJ12" s="125">
        <v>135.03</v>
      </c>
      <c r="FK12" s="85" t="s">
        <v>532</v>
      </c>
      <c r="FL12" s="18"/>
      <c r="FM12" s="125">
        <v>135.03</v>
      </c>
      <c r="FN12" s="87" t="s">
        <v>532</v>
      </c>
      <c r="FO12" s="18"/>
      <c r="FP12" s="125">
        <v>135.03</v>
      </c>
      <c r="FQ12" s="89" t="s">
        <v>532</v>
      </c>
      <c r="FR12" s="18"/>
      <c r="FS12" s="125">
        <v>135.03</v>
      </c>
      <c r="FT12" s="91" t="s">
        <v>532</v>
      </c>
      <c r="FU12" s="18"/>
      <c r="FV12" s="125">
        <v>135.03</v>
      </c>
      <c r="FW12" s="95" t="s">
        <v>532</v>
      </c>
      <c r="FX12" s="18"/>
      <c r="FY12" s="125">
        <v>135.03</v>
      </c>
      <c r="FZ12" s="128" t="s">
        <v>532</v>
      </c>
      <c r="GA12" s="18"/>
      <c r="GB12" s="125">
        <v>135.03</v>
      </c>
      <c r="GC12" s="130" t="s">
        <v>532</v>
      </c>
      <c r="GD12" s="18"/>
      <c r="GE12" s="125">
        <v>135.03</v>
      </c>
    </row>
    <row r="13" spans="1:187" ht="25.5" customHeight="1">
      <c r="A13" s="17"/>
      <c r="B13" s="17" t="s">
        <v>142</v>
      </c>
      <c r="C13" s="18">
        <v>60.7</v>
      </c>
      <c r="D13" s="17" t="s">
        <v>142</v>
      </c>
      <c r="E13" s="18">
        <v>60.7</v>
      </c>
      <c r="F13" s="17" t="s">
        <v>142</v>
      </c>
      <c r="G13" s="18">
        <v>60.7</v>
      </c>
      <c r="H13" s="17" t="s">
        <v>142</v>
      </c>
      <c r="I13" s="18">
        <v>60.7</v>
      </c>
      <c r="J13" s="17" t="s">
        <v>142</v>
      </c>
      <c r="K13" s="18">
        <v>60.7</v>
      </c>
      <c r="L13" s="17" t="s">
        <v>142</v>
      </c>
      <c r="M13" s="18">
        <v>60.7</v>
      </c>
      <c r="N13" s="17" t="s">
        <v>142</v>
      </c>
      <c r="O13" s="18">
        <v>60.7</v>
      </c>
      <c r="P13" s="17" t="s">
        <v>142</v>
      </c>
      <c r="Q13" s="18">
        <v>60.7</v>
      </c>
      <c r="R13" s="17" t="s">
        <v>142</v>
      </c>
      <c r="S13" s="19">
        <f t="shared" si="0"/>
        <v>485.59999999999997</v>
      </c>
      <c r="T13" s="17" t="s">
        <v>226</v>
      </c>
      <c r="U13" s="18"/>
      <c r="V13" s="27">
        <v>60.7</v>
      </c>
      <c r="W13" s="17" t="s">
        <v>227</v>
      </c>
      <c r="X13" s="18" t="s">
        <v>228</v>
      </c>
      <c r="Y13" s="26">
        <v>386.25</v>
      </c>
      <c r="Z13" s="17" t="s">
        <v>229</v>
      </c>
      <c r="AA13" s="18" t="s">
        <v>230</v>
      </c>
      <c r="AB13" s="26">
        <v>788.46</v>
      </c>
      <c r="AC13" s="20" t="s">
        <v>231</v>
      </c>
      <c r="AD13" s="20" t="s">
        <v>232</v>
      </c>
      <c r="AE13" s="20">
        <v>2858.88</v>
      </c>
      <c r="AF13" s="20"/>
      <c r="AG13" s="17" t="s">
        <v>233</v>
      </c>
      <c r="AH13" s="18" t="s">
        <v>234</v>
      </c>
      <c r="AI13" s="18">
        <f>1578.45/11</f>
        <v>143.49545454545455</v>
      </c>
      <c r="AJ13" s="12" t="s">
        <v>235</v>
      </c>
      <c r="AK13" s="18"/>
      <c r="AL13" s="18">
        <v>9772.7</v>
      </c>
      <c r="AM13" s="17" t="s">
        <v>236</v>
      </c>
      <c r="AN13" s="18" t="s">
        <v>237</v>
      </c>
      <c r="AO13" s="26">
        <v>53102.01</v>
      </c>
      <c r="AP13" s="17" t="s">
        <v>238</v>
      </c>
      <c r="AQ13" s="18" t="s">
        <v>239</v>
      </c>
      <c r="AR13" s="26">
        <v>488.61</v>
      </c>
      <c r="AS13" s="17" t="s">
        <v>187</v>
      </c>
      <c r="AT13" s="18" t="s">
        <v>240</v>
      </c>
      <c r="AU13" s="26">
        <v>82.48</v>
      </c>
      <c r="AV13" s="17" t="s">
        <v>40</v>
      </c>
      <c r="AW13" s="18" t="s">
        <v>241</v>
      </c>
      <c r="AX13" s="18">
        <v>859.66</v>
      </c>
      <c r="AY13" s="28" t="s">
        <v>47</v>
      </c>
      <c r="AZ13" s="20" t="s">
        <v>242</v>
      </c>
      <c r="BA13" s="18">
        <v>887.73</v>
      </c>
      <c r="BB13" s="21" t="s">
        <v>45</v>
      </c>
      <c r="BC13" s="20" t="s">
        <v>243</v>
      </c>
      <c r="BD13" s="18">
        <v>180.46</v>
      </c>
      <c r="BE13" s="20" t="s">
        <v>52</v>
      </c>
      <c r="BF13" s="20" t="s">
        <v>244</v>
      </c>
      <c r="BG13" s="20">
        <v>338.76</v>
      </c>
      <c r="BH13" s="21" t="s">
        <v>47</v>
      </c>
      <c r="BI13" s="20" t="s">
        <v>245</v>
      </c>
      <c r="BJ13" s="18">
        <v>1081.67</v>
      </c>
      <c r="BK13" s="21" t="s">
        <v>52</v>
      </c>
      <c r="BL13" s="20" t="s">
        <v>246</v>
      </c>
      <c r="BM13" s="18">
        <v>338.76</v>
      </c>
      <c r="BN13" s="21" t="s">
        <v>55</v>
      </c>
      <c r="BO13" s="20" t="s">
        <v>247</v>
      </c>
      <c r="BP13" s="18">
        <v>56.97</v>
      </c>
      <c r="BS13" s="12" t="s">
        <v>64</v>
      </c>
      <c r="BT13" s="18" t="s">
        <v>65</v>
      </c>
      <c r="BU13" s="23">
        <v>117.54</v>
      </c>
      <c r="BV13" s="20" t="s">
        <v>77</v>
      </c>
      <c r="BW13" s="20" t="s">
        <v>78</v>
      </c>
      <c r="BX13" s="18">
        <v>2129.32</v>
      </c>
      <c r="BY13" s="20" t="s">
        <v>88</v>
      </c>
      <c r="BZ13" s="20" t="s">
        <v>89</v>
      </c>
      <c r="CA13" s="18">
        <v>1224.45</v>
      </c>
      <c r="CB13" s="17" t="s">
        <v>95</v>
      </c>
      <c r="CC13" s="18" t="s">
        <v>96</v>
      </c>
      <c r="CD13" s="23">
        <v>96.97</v>
      </c>
      <c r="CE13" s="17" t="s">
        <v>102</v>
      </c>
      <c r="CF13" s="18" t="s">
        <v>103</v>
      </c>
      <c r="CG13" s="23">
        <v>1670.58</v>
      </c>
      <c r="CH13" s="17" t="s">
        <v>37</v>
      </c>
      <c r="CI13" s="18" t="s">
        <v>108</v>
      </c>
      <c r="CJ13" s="23">
        <v>21215.4</v>
      </c>
      <c r="CK13" s="17" t="s">
        <v>116</v>
      </c>
      <c r="CL13" s="18" t="s">
        <v>115</v>
      </c>
      <c r="CM13" s="23">
        <v>1411.45</v>
      </c>
      <c r="CN13" s="17" t="s">
        <v>122</v>
      </c>
      <c r="CO13" s="18" t="s">
        <v>123</v>
      </c>
      <c r="CP13" s="23">
        <v>1250.2</v>
      </c>
      <c r="CR13" s="17"/>
      <c r="CS13" s="18"/>
      <c r="CT13" s="23"/>
      <c r="CV13" s="17" t="s">
        <v>47</v>
      </c>
      <c r="CW13" s="18" t="s">
        <v>131</v>
      </c>
      <c r="CX13" s="23">
        <v>1081.67</v>
      </c>
      <c r="CY13" s="17" t="s">
        <v>135</v>
      </c>
      <c r="CZ13" s="18" t="s">
        <v>136</v>
      </c>
      <c r="DA13" s="23">
        <v>2407.27</v>
      </c>
      <c r="DB13" s="17" t="s">
        <v>393</v>
      </c>
      <c r="DC13" s="18" t="s">
        <v>394</v>
      </c>
      <c r="DD13" s="23">
        <v>657.74</v>
      </c>
      <c r="DE13" s="17" t="s">
        <v>410</v>
      </c>
      <c r="DF13" s="18" t="s">
        <v>408</v>
      </c>
      <c r="DG13" s="23">
        <v>73627.68</v>
      </c>
      <c r="DJ13" s="17" t="s">
        <v>418</v>
      </c>
      <c r="DK13" s="18" t="s">
        <v>417</v>
      </c>
      <c r="DL13" s="23">
        <v>2085.03</v>
      </c>
      <c r="DM13" s="17" t="s">
        <v>431</v>
      </c>
      <c r="DN13" s="18"/>
      <c r="DO13" s="18">
        <v>384.87</v>
      </c>
      <c r="DP13" s="17" t="s">
        <v>426</v>
      </c>
      <c r="DQ13" s="18" t="s">
        <v>424</v>
      </c>
      <c r="DR13" s="23">
        <v>1969.65</v>
      </c>
      <c r="DS13" s="17" t="s">
        <v>82</v>
      </c>
      <c r="DT13" s="18" t="s">
        <v>436</v>
      </c>
      <c r="DU13" s="23">
        <v>4341.94</v>
      </c>
      <c r="DV13" s="17" t="s">
        <v>451</v>
      </c>
      <c r="DW13" s="18" t="s">
        <v>450</v>
      </c>
      <c r="DX13" s="23">
        <v>316.54</v>
      </c>
      <c r="DY13" s="17" t="s">
        <v>456</v>
      </c>
      <c r="DZ13" s="18" t="s">
        <v>455</v>
      </c>
      <c r="EA13" s="23">
        <v>224002.96</v>
      </c>
      <c r="EB13" s="17" t="s">
        <v>462</v>
      </c>
      <c r="EC13" s="18" t="s">
        <v>463</v>
      </c>
      <c r="ED13" s="23">
        <v>165.14</v>
      </c>
      <c r="EE13" s="17" t="s">
        <v>472</v>
      </c>
      <c r="EF13" s="18" t="s">
        <v>473</v>
      </c>
      <c r="EG13" s="23">
        <v>939.74</v>
      </c>
      <c r="EH13" s="17" t="s">
        <v>489</v>
      </c>
      <c r="EI13" s="18" t="s">
        <v>490</v>
      </c>
      <c r="EJ13" s="23">
        <v>999.66</v>
      </c>
      <c r="EK13" s="17" t="s">
        <v>496</v>
      </c>
      <c r="EL13" s="18" t="s">
        <v>495</v>
      </c>
      <c r="EM13" s="23">
        <v>911.73</v>
      </c>
      <c r="EN13" s="17" t="s">
        <v>508</v>
      </c>
      <c r="EO13" s="18" t="s">
        <v>509</v>
      </c>
      <c r="EP13" s="23">
        <v>8144.28</v>
      </c>
      <c r="EQ13" s="17" t="s">
        <v>518</v>
      </c>
      <c r="ER13" s="18" t="s">
        <v>519</v>
      </c>
      <c r="ES13" s="23">
        <v>333.96</v>
      </c>
      <c r="ET13" s="23"/>
      <c r="EU13" s="23"/>
      <c r="EV13" s="77" t="s">
        <v>533</v>
      </c>
      <c r="EW13" s="18"/>
      <c r="EX13" s="123">
        <v>135.03</v>
      </c>
      <c r="EY13" s="77" t="s">
        <v>533</v>
      </c>
      <c r="EZ13" s="18"/>
      <c r="FA13" s="123">
        <v>135.03</v>
      </c>
      <c r="FB13" s="77" t="s">
        <v>533</v>
      </c>
      <c r="FC13" s="18"/>
      <c r="FD13" s="123">
        <v>135.03</v>
      </c>
      <c r="FE13" s="77" t="s">
        <v>533</v>
      </c>
      <c r="FF13" s="18"/>
      <c r="FG13" s="123">
        <v>135.03</v>
      </c>
      <c r="FH13" s="80" t="s">
        <v>533</v>
      </c>
      <c r="FI13" s="18"/>
      <c r="FJ13" s="123">
        <v>135.03</v>
      </c>
      <c r="FK13" s="85" t="s">
        <v>533</v>
      </c>
      <c r="FL13" s="18"/>
      <c r="FM13" s="123">
        <v>135.03</v>
      </c>
      <c r="FN13" s="87" t="s">
        <v>533</v>
      </c>
      <c r="FO13" s="18"/>
      <c r="FP13" s="123">
        <v>135.03</v>
      </c>
      <c r="FQ13" s="89" t="s">
        <v>533</v>
      </c>
      <c r="FR13" s="18"/>
      <c r="FS13" s="123">
        <v>135.03</v>
      </c>
      <c r="FT13" s="91" t="s">
        <v>533</v>
      </c>
      <c r="FU13" s="18"/>
      <c r="FV13" s="123">
        <v>135.03</v>
      </c>
      <c r="FW13" s="95" t="s">
        <v>533</v>
      </c>
      <c r="FX13" s="18"/>
      <c r="FY13" s="123">
        <v>135.03</v>
      </c>
      <c r="FZ13" s="128" t="s">
        <v>533</v>
      </c>
      <c r="GA13" s="18"/>
      <c r="GB13" s="123">
        <v>135.03</v>
      </c>
      <c r="GC13" s="130" t="s">
        <v>533</v>
      </c>
      <c r="GD13" s="18"/>
      <c r="GE13" s="123">
        <v>135.03</v>
      </c>
    </row>
    <row r="14" spans="1:187" ht="30.75" customHeight="1">
      <c r="A14" s="17"/>
      <c r="B14" s="17" t="s">
        <v>142</v>
      </c>
      <c r="C14" s="18">
        <v>182.1</v>
      </c>
      <c r="D14" s="17" t="s">
        <v>142</v>
      </c>
      <c r="E14" s="18">
        <v>182.1</v>
      </c>
      <c r="F14" s="17" t="s">
        <v>142</v>
      </c>
      <c r="G14" s="18">
        <v>182.1</v>
      </c>
      <c r="H14" s="17" t="s">
        <v>142</v>
      </c>
      <c r="I14" s="18">
        <v>182.1</v>
      </c>
      <c r="J14" s="17" t="s">
        <v>142</v>
      </c>
      <c r="K14" s="18">
        <v>182.1</v>
      </c>
      <c r="L14" s="17" t="s">
        <v>142</v>
      </c>
      <c r="M14" s="18">
        <v>182.1</v>
      </c>
      <c r="N14" s="17" t="s">
        <v>142</v>
      </c>
      <c r="O14" s="18">
        <v>182.1</v>
      </c>
      <c r="P14" s="17" t="s">
        <v>142</v>
      </c>
      <c r="Q14" s="18">
        <v>182.1</v>
      </c>
      <c r="R14" s="17" t="s">
        <v>142</v>
      </c>
      <c r="S14" s="19">
        <f t="shared" si="0"/>
        <v>1456.7999999999997</v>
      </c>
      <c r="T14" s="17" t="s">
        <v>248</v>
      </c>
      <c r="U14" s="18"/>
      <c r="V14" s="27">
        <v>182.1</v>
      </c>
      <c r="W14" s="17" t="s">
        <v>249</v>
      </c>
      <c r="X14" s="18" t="s">
        <v>250</v>
      </c>
      <c r="Y14" s="26">
        <v>9949.94</v>
      </c>
      <c r="Z14" s="17" t="s">
        <v>251</v>
      </c>
      <c r="AA14" s="18" t="s">
        <v>252</v>
      </c>
      <c r="AB14" s="26">
        <v>4871.26</v>
      </c>
      <c r="AC14" s="20" t="s">
        <v>253</v>
      </c>
      <c r="AD14" s="20" t="s">
        <v>254</v>
      </c>
      <c r="AE14" s="20">
        <v>311.57</v>
      </c>
      <c r="AF14" s="20"/>
      <c r="AG14" s="17" t="s">
        <v>255</v>
      </c>
      <c r="AH14" s="18" t="s">
        <v>256</v>
      </c>
      <c r="AI14" s="27">
        <v>155.72</v>
      </c>
      <c r="AJ14" s="17" t="s">
        <v>257</v>
      </c>
      <c r="AK14" s="18" t="s">
        <v>258</v>
      </c>
      <c r="AL14" s="18">
        <v>859.66</v>
      </c>
      <c r="AM14" s="17" t="s">
        <v>259</v>
      </c>
      <c r="AN14" s="18" t="s">
        <v>260</v>
      </c>
      <c r="AO14" s="27">
        <v>157.32</v>
      </c>
      <c r="AP14" s="17" t="s">
        <v>261</v>
      </c>
      <c r="AQ14" s="18" t="s">
        <v>262</v>
      </c>
      <c r="AR14" s="18">
        <v>143.49</v>
      </c>
      <c r="AS14" s="17" t="s">
        <v>263</v>
      </c>
      <c r="AT14" s="18" t="s">
        <v>264</v>
      </c>
      <c r="AU14" s="18">
        <v>596.49</v>
      </c>
      <c r="AV14" s="20" t="s">
        <v>265</v>
      </c>
      <c r="AW14" s="20" t="s">
        <v>266</v>
      </c>
      <c r="AX14" s="20">
        <v>117.54</v>
      </c>
      <c r="AY14" s="17" t="s">
        <v>267</v>
      </c>
      <c r="AZ14" s="20" t="s">
        <v>242</v>
      </c>
      <c r="BA14" s="18">
        <v>290.91</v>
      </c>
      <c r="BB14" s="17" t="s">
        <v>268</v>
      </c>
      <c r="BC14" s="20" t="s">
        <v>243</v>
      </c>
      <c r="BD14" s="18">
        <v>153.82</v>
      </c>
      <c r="BE14" s="17" t="s">
        <v>269</v>
      </c>
      <c r="BF14" s="18"/>
      <c r="BG14" s="18">
        <v>60.7</v>
      </c>
      <c r="BH14" s="17" t="s">
        <v>53</v>
      </c>
      <c r="BI14" s="20" t="s">
        <v>245</v>
      </c>
      <c r="BJ14" s="18">
        <v>193.94</v>
      </c>
      <c r="BK14" s="17" t="s">
        <v>37</v>
      </c>
      <c r="BL14" s="20" t="s">
        <v>270</v>
      </c>
      <c r="BM14" s="18">
        <v>8839.75</v>
      </c>
      <c r="BN14" s="17" t="s">
        <v>271</v>
      </c>
      <c r="BO14" s="18" t="s">
        <v>272</v>
      </c>
      <c r="BP14" s="18">
        <v>96.97</v>
      </c>
      <c r="BS14" s="17" t="s">
        <v>55</v>
      </c>
      <c r="BT14" s="18" t="s">
        <v>59</v>
      </c>
      <c r="BU14" s="18">
        <v>56.97</v>
      </c>
      <c r="BV14" s="20" t="s">
        <v>66</v>
      </c>
      <c r="BW14" s="20"/>
      <c r="BX14" s="18">
        <v>145.6</v>
      </c>
      <c r="BY14" s="20" t="s">
        <v>66</v>
      </c>
      <c r="BZ14" s="20"/>
      <c r="CA14" s="18">
        <v>145.6</v>
      </c>
      <c r="CB14" s="20" t="s">
        <v>66</v>
      </c>
      <c r="CC14" s="20"/>
      <c r="CD14" s="18">
        <v>145.6</v>
      </c>
      <c r="CE14" s="20" t="s">
        <v>66</v>
      </c>
      <c r="CF14" s="20"/>
      <c r="CG14" s="18">
        <v>145.6</v>
      </c>
      <c r="CH14" s="20" t="s">
        <v>66</v>
      </c>
      <c r="CI14" s="20"/>
      <c r="CJ14" s="18">
        <v>145.6</v>
      </c>
      <c r="CK14" s="20"/>
      <c r="CL14" s="20"/>
      <c r="CM14" s="18"/>
      <c r="CN14" s="20"/>
      <c r="CO14" s="20"/>
      <c r="CP14" s="18"/>
      <c r="CR14" s="20"/>
      <c r="CS14" s="20"/>
      <c r="CT14" s="18"/>
      <c r="CV14" s="20"/>
      <c r="CW14" s="20"/>
      <c r="CX14" s="18"/>
      <c r="CY14" s="20" t="s">
        <v>137</v>
      </c>
      <c r="CZ14" s="20" t="s">
        <v>138</v>
      </c>
      <c r="DA14" s="18">
        <v>581.82</v>
      </c>
      <c r="DB14" s="20" t="s">
        <v>395</v>
      </c>
      <c r="DC14" s="18" t="s">
        <v>394</v>
      </c>
      <c r="DD14" s="23">
        <v>44.35</v>
      </c>
      <c r="DE14" s="20" t="s">
        <v>396</v>
      </c>
      <c r="DF14" s="18" t="s">
        <v>409</v>
      </c>
      <c r="DG14" s="23">
        <v>244.36</v>
      </c>
      <c r="DJ14" s="20" t="s">
        <v>53</v>
      </c>
      <c r="DK14" s="18" t="s">
        <v>420</v>
      </c>
      <c r="DL14" s="23">
        <v>332.3</v>
      </c>
      <c r="DM14" s="20"/>
      <c r="DN14" s="18"/>
      <c r="DO14" s="23"/>
      <c r="DP14" s="20" t="s">
        <v>427</v>
      </c>
      <c r="DQ14" s="18" t="s">
        <v>424</v>
      </c>
      <c r="DR14" s="23">
        <v>1313.1</v>
      </c>
      <c r="DS14" s="20" t="s">
        <v>437</v>
      </c>
      <c r="DT14" s="18" t="s">
        <v>436</v>
      </c>
      <c r="DU14" s="23">
        <v>681.4</v>
      </c>
      <c r="DV14" s="20"/>
      <c r="DW14" s="18"/>
      <c r="DX14" s="23"/>
      <c r="DY14" s="20"/>
      <c r="DZ14" s="18"/>
      <c r="EA14" s="23"/>
      <c r="EB14" s="20" t="s">
        <v>194</v>
      </c>
      <c r="EC14" s="18" t="s">
        <v>464</v>
      </c>
      <c r="ED14" s="23">
        <v>667.92</v>
      </c>
      <c r="EE14" s="20" t="s">
        <v>475</v>
      </c>
      <c r="EF14" s="18" t="s">
        <v>476</v>
      </c>
      <c r="EG14" s="23">
        <v>16335.89</v>
      </c>
      <c r="EH14" s="20" t="s">
        <v>489</v>
      </c>
      <c r="EI14" s="18" t="s">
        <v>491</v>
      </c>
      <c r="EJ14" s="23">
        <v>2092.3</v>
      </c>
      <c r="EK14" s="20" t="s">
        <v>498</v>
      </c>
      <c r="EL14" s="18" t="s">
        <v>499</v>
      </c>
      <c r="EM14" s="23">
        <v>333</v>
      </c>
      <c r="EN14" s="20" t="s">
        <v>510</v>
      </c>
      <c r="EO14" s="18" t="s">
        <v>509</v>
      </c>
      <c r="EP14" s="23">
        <v>2111.46</v>
      </c>
      <c r="EQ14" s="20" t="s">
        <v>444</v>
      </c>
      <c r="ER14" s="18" t="s">
        <v>521</v>
      </c>
      <c r="ES14" s="23">
        <v>241.6</v>
      </c>
      <c r="ET14" s="23"/>
      <c r="EU14" s="23"/>
      <c r="EV14" s="77" t="s">
        <v>534</v>
      </c>
      <c r="EW14" s="18"/>
      <c r="EX14" s="123">
        <v>852.66</v>
      </c>
      <c r="EY14" s="77" t="s">
        <v>534</v>
      </c>
      <c r="EZ14" s="18"/>
      <c r="FA14" s="123">
        <v>852.66</v>
      </c>
      <c r="FB14" s="77" t="s">
        <v>534</v>
      </c>
      <c r="FC14" s="18"/>
      <c r="FD14" s="123">
        <v>852.66</v>
      </c>
      <c r="FE14" s="77" t="s">
        <v>534</v>
      </c>
      <c r="FF14" s="18"/>
      <c r="FG14" s="123">
        <v>852.66</v>
      </c>
      <c r="FH14" s="80" t="s">
        <v>534</v>
      </c>
      <c r="FI14" s="18"/>
      <c r="FJ14" s="123">
        <v>852.66</v>
      </c>
      <c r="FK14" s="85" t="s">
        <v>534</v>
      </c>
      <c r="FL14" s="18"/>
      <c r="FM14" s="123">
        <v>852.66</v>
      </c>
      <c r="FN14" s="87" t="s">
        <v>534</v>
      </c>
      <c r="FO14" s="18"/>
      <c r="FP14" s="123">
        <v>852.66</v>
      </c>
      <c r="FQ14" s="89" t="s">
        <v>534</v>
      </c>
      <c r="FR14" s="18"/>
      <c r="FS14" s="123">
        <v>852.66</v>
      </c>
      <c r="FT14" s="91" t="s">
        <v>534</v>
      </c>
      <c r="FU14" s="18"/>
      <c r="FV14" s="123">
        <v>852.66</v>
      </c>
      <c r="FW14" s="95" t="s">
        <v>534</v>
      </c>
      <c r="FX14" s="18"/>
      <c r="FY14" s="123">
        <v>852.66</v>
      </c>
      <c r="FZ14" s="128" t="s">
        <v>534</v>
      </c>
      <c r="GA14" s="18"/>
      <c r="GB14" s="123">
        <v>852.66</v>
      </c>
      <c r="GC14" s="130" t="s">
        <v>534</v>
      </c>
      <c r="GD14" s="18"/>
      <c r="GE14" s="123">
        <v>852.66</v>
      </c>
    </row>
    <row r="15" spans="1:187" ht="13.5" customHeight="1">
      <c r="A15" s="17"/>
      <c r="B15" s="17" t="s">
        <v>142</v>
      </c>
      <c r="C15" s="18">
        <v>60.7</v>
      </c>
      <c r="D15" s="17" t="s">
        <v>142</v>
      </c>
      <c r="E15" s="18">
        <v>60.7</v>
      </c>
      <c r="F15" s="17" t="s">
        <v>142</v>
      </c>
      <c r="G15" s="18">
        <v>60.7</v>
      </c>
      <c r="H15" s="17" t="s">
        <v>142</v>
      </c>
      <c r="I15" s="18">
        <v>60.7</v>
      </c>
      <c r="J15" s="17" t="s">
        <v>142</v>
      </c>
      <c r="K15" s="18">
        <v>60.7</v>
      </c>
      <c r="L15" s="17" t="s">
        <v>142</v>
      </c>
      <c r="M15" s="18">
        <v>60.7</v>
      </c>
      <c r="N15" s="17" t="s">
        <v>142</v>
      </c>
      <c r="O15" s="18">
        <v>60.7</v>
      </c>
      <c r="P15" s="17" t="s">
        <v>142</v>
      </c>
      <c r="Q15" s="18">
        <v>60.7</v>
      </c>
      <c r="R15" s="17" t="s">
        <v>142</v>
      </c>
      <c r="S15" s="19">
        <f t="shared" si="0"/>
        <v>485.59999999999997</v>
      </c>
      <c r="T15" s="17" t="s">
        <v>273</v>
      </c>
      <c r="U15" s="18"/>
      <c r="V15" s="18">
        <v>60.7</v>
      </c>
      <c r="W15" s="17" t="s">
        <v>274</v>
      </c>
      <c r="X15" s="18" t="s">
        <v>275</v>
      </c>
      <c r="Y15" s="22">
        <v>341.66</v>
      </c>
      <c r="Z15" s="17" t="s">
        <v>253</v>
      </c>
      <c r="AA15" s="18" t="s">
        <v>276</v>
      </c>
      <c r="AB15" s="22">
        <v>174.13</v>
      </c>
      <c r="AC15" s="20" t="s">
        <v>277</v>
      </c>
      <c r="AD15" s="20" t="s">
        <v>278</v>
      </c>
      <c r="AE15" s="20">
        <v>101.44</v>
      </c>
      <c r="AF15" s="20"/>
      <c r="AG15" s="17" t="s">
        <v>279</v>
      </c>
      <c r="AH15" s="18" t="s">
        <v>280</v>
      </c>
      <c r="AI15" s="18">
        <v>398.03</v>
      </c>
      <c r="AJ15" s="17" t="s">
        <v>281</v>
      </c>
      <c r="AK15" s="18"/>
      <c r="AL15" s="18">
        <v>10379.7</v>
      </c>
      <c r="AM15" s="17" t="s">
        <v>282</v>
      </c>
      <c r="AN15" s="18" t="s">
        <v>283</v>
      </c>
      <c r="AO15" s="18">
        <v>247.43</v>
      </c>
      <c r="AP15" s="17" t="s">
        <v>185</v>
      </c>
      <c r="AQ15" s="18" t="s">
        <v>284</v>
      </c>
      <c r="AR15" s="18">
        <v>422.84</v>
      </c>
      <c r="AS15" s="17" t="s">
        <v>285</v>
      </c>
      <c r="AT15" s="18" t="s">
        <v>286</v>
      </c>
      <c r="AU15" s="18">
        <v>4738.07</v>
      </c>
      <c r="AV15" s="20" t="s">
        <v>287</v>
      </c>
      <c r="AW15" s="20" t="s">
        <v>266</v>
      </c>
      <c r="AX15" s="23">
        <v>145.6</v>
      </c>
      <c r="AY15" s="17" t="s">
        <v>161</v>
      </c>
      <c r="AZ15" s="18" t="s">
        <v>288</v>
      </c>
      <c r="BA15" s="18">
        <v>141.3</v>
      </c>
      <c r="BB15" s="17" t="s">
        <v>289</v>
      </c>
      <c r="BC15" s="18" t="s">
        <v>290</v>
      </c>
      <c r="BD15" s="18">
        <v>1013.42</v>
      </c>
      <c r="BE15" s="17" t="s">
        <v>69</v>
      </c>
      <c r="BF15" s="18"/>
      <c r="BG15" s="18">
        <v>60.7</v>
      </c>
      <c r="BH15" s="17" t="s">
        <v>269</v>
      </c>
      <c r="BI15" s="18"/>
      <c r="BJ15" s="18">
        <v>60.7</v>
      </c>
      <c r="BK15" s="17" t="s">
        <v>161</v>
      </c>
      <c r="BL15" s="18" t="s">
        <v>291</v>
      </c>
      <c r="BM15" s="18">
        <v>56.97</v>
      </c>
      <c r="BN15" s="17" t="s">
        <v>194</v>
      </c>
      <c r="BO15" s="18" t="s">
        <v>272</v>
      </c>
      <c r="BP15" s="18">
        <v>310.07</v>
      </c>
      <c r="BS15" s="17" t="s">
        <v>60</v>
      </c>
      <c r="BT15" s="18" t="s">
        <v>61</v>
      </c>
      <c r="BU15" s="18">
        <v>605.68</v>
      </c>
      <c r="BV15" s="12" t="s">
        <v>64</v>
      </c>
      <c r="BW15" s="18"/>
      <c r="BX15" s="23">
        <v>117.54</v>
      </c>
      <c r="BY15" s="12" t="s">
        <v>64</v>
      </c>
      <c r="BZ15" s="18"/>
      <c r="CA15" s="23">
        <v>117.54</v>
      </c>
      <c r="CB15" s="12" t="s">
        <v>64</v>
      </c>
      <c r="CC15" s="18"/>
      <c r="CD15" s="23">
        <v>117.54</v>
      </c>
      <c r="CE15" s="12" t="s">
        <v>64</v>
      </c>
      <c r="CF15" s="18"/>
      <c r="CG15" s="23">
        <v>117.54</v>
      </c>
      <c r="CH15" s="12" t="s">
        <v>64</v>
      </c>
      <c r="CI15" s="18"/>
      <c r="CJ15" s="23">
        <v>117.54</v>
      </c>
      <c r="CK15" s="12" t="s">
        <v>64</v>
      </c>
      <c r="CL15" s="18"/>
      <c r="CM15" s="23">
        <v>117.54</v>
      </c>
      <c r="CN15" s="12" t="s">
        <v>64</v>
      </c>
      <c r="CO15" s="18"/>
      <c r="CP15" s="23">
        <v>117.54</v>
      </c>
      <c r="CR15" s="12" t="s">
        <v>64</v>
      </c>
      <c r="CS15" s="18"/>
      <c r="CT15" s="23">
        <v>117.54</v>
      </c>
      <c r="CV15" s="12" t="s">
        <v>64</v>
      </c>
      <c r="CW15" s="18"/>
      <c r="CX15" s="23">
        <v>117.54</v>
      </c>
      <c r="CY15" s="12" t="s">
        <v>64</v>
      </c>
      <c r="CZ15" s="18"/>
      <c r="DA15" s="23">
        <v>117.54</v>
      </c>
      <c r="DB15" s="12" t="s">
        <v>64</v>
      </c>
      <c r="DC15" s="18"/>
      <c r="DD15" s="23">
        <v>117.54</v>
      </c>
      <c r="DE15" s="12" t="s">
        <v>64</v>
      </c>
      <c r="DF15" s="18"/>
      <c r="DG15" s="23">
        <v>117.54</v>
      </c>
      <c r="DJ15" s="17" t="s">
        <v>64</v>
      </c>
      <c r="DK15" s="18"/>
      <c r="DL15" s="18">
        <v>117.54</v>
      </c>
      <c r="DM15" s="12"/>
      <c r="DN15" s="18"/>
      <c r="DO15" s="23"/>
      <c r="DP15" s="20" t="s">
        <v>428</v>
      </c>
      <c r="DQ15" s="18" t="s">
        <v>424</v>
      </c>
      <c r="DR15" s="23">
        <v>1298.54</v>
      </c>
      <c r="DS15" s="20" t="s">
        <v>438</v>
      </c>
      <c r="DT15" s="18" t="s">
        <v>436</v>
      </c>
      <c r="DU15" s="23">
        <v>3986.49</v>
      </c>
      <c r="DV15" s="20"/>
      <c r="DW15" s="18"/>
      <c r="DX15" s="23"/>
      <c r="DY15" s="20"/>
      <c r="DZ15" s="18"/>
      <c r="EA15" s="23"/>
      <c r="EB15" s="20"/>
      <c r="EC15" s="18"/>
      <c r="ED15" s="23"/>
      <c r="EE15" s="20" t="s">
        <v>477</v>
      </c>
      <c r="EF15" s="18" t="s">
        <v>476</v>
      </c>
      <c r="EG15" s="23">
        <v>11135.27</v>
      </c>
      <c r="EH15" s="20"/>
      <c r="EI15" s="18"/>
      <c r="EJ15" s="23"/>
      <c r="EK15" s="20" t="s">
        <v>489</v>
      </c>
      <c r="EL15" s="18" t="s">
        <v>500</v>
      </c>
      <c r="EM15" s="23">
        <v>497.56</v>
      </c>
      <c r="EN15" s="20" t="s">
        <v>511</v>
      </c>
      <c r="EO15" s="18" t="s">
        <v>512</v>
      </c>
      <c r="EP15" s="23">
        <v>332.84</v>
      </c>
      <c r="EQ15" s="20"/>
      <c r="ER15" s="18"/>
      <c r="ES15" s="23"/>
      <c r="ET15" s="23"/>
      <c r="EU15" s="23"/>
      <c r="EV15" s="77" t="s">
        <v>141</v>
      </c>
      <c r="EW15" s="18"/>
      <c r="EX15" s="123">
        <v>7587.63</v>
      </c>
      <c r="EY15" s="77" t="s">
        <v>141</v>
      </c>
      <c r="EZ15" s="18"/>
      <c r="FA15" s="123">
        <v>7587.63</v>
      </c>
      <c r="FB15" s="77" t="s">
        <v>141</v>
      </c>
      <c r="FC15" s="18"/>
      <c r="FD15" s="123">
        <v>7587.63</v>
      </c>
      <c r="FE15" s="77" t="s">
        <v>141</v>
      </c>
      <c r="FF15" s="18"/>
      <c r="FG15" s="123">
        <v>7587.63</v>
      </c>
      <c r="FH15" s="80" t="s">
        <v>141</v>
      </c>
      <c r="FI15" s="18"/>
      <c r="FJ15" s="123">
        <v>7587.63</v>
      </c>
      <c r="FK15" s="85" t="s">
        <v>141</v>
      </c>
      <c r="FL15" s="18"/>
      <c r="FM15" s="123">
        <v>7587.63</v>
      </c>
      <c r="FN15" s="87" t="s">
        <v>141</v>
      </c>
      <c r="FO15" s="18"/>
      <c r="FP15" s="123">
        <v>7587.63</v>
      </c>
      <c r="FQ15" s="89" t="s">
        <v>141</v>
      </c>
      <c r="FR15" s="18"/>
      <c r="FS15" s="123">
        <v>7587.63</v>
      </c>
      <c r="FT15" s="91" t="s">
        <v>141</v>
      </c>
      <c r="FU15" s="18"/>
      <c r="FV15" s="123">
        <v>7587.63</v>
      </c>
      <c r="FW15" s="95" t="s">
        <v>141</v>
      </c>
      <c r="FX15" s="18"/>
      <c r="FY15" s="123">
        <v>7587.63</v>
      </c>
      <c r="FZ15" s="128" t="s">
        <v>141</v>
      </c>
      <c r="GA15" s="18"/>
      <c r="GB15" s="123">
        <v>7587.63</v>
      </c>
      <c r="GC15" s="130" t="s">
        <v>141</v>
      </c>
      <c r="GD15" s="18"/>
      <c r="GE15" s="123">
        <v>7587.63</v>
      </c>
    </row>
    <row r="16" spans="1:188" s="1" customFormat="1" ht="12.75" customHeight="1">
      <c r="A16" s="12"/>
      <c r="B16" s="17" t="s">
        <v>142</v>
      </c>
      <c r="C16" s="18">
        <f>SUM(C17:C29)</f>
        <v>5705.799999999999</v>
      </c>
      <c r="D16" s="17" t="s">
        <v>142</v>
      </c>
      <c r="E16" s="18">
        <f>SUM(E17:E29)</f>
        <v>5705.799999999999</v>
      </c>
      <c r="F16" s="17" t="s">
        <v>142</v>
      </c>
      <c r="G16" s="18">
        <f>SUM(G17:G29)</f>
        <v>5705.799999999999</v>
      </c>
      <c r="H16" s="17" t="s">
        <v>142</v>
      </c>
      <c r="I16" s="18">
        <f>SUM(I17:I29)</f>
        <v>5705.799999999999</v>
      </c>
      <c r="J16" s="17" t="s">
        <v>142</v>
      </c>
      <c r="K16" s="18">
        <f>SUM(K17:K29)</f>
        <v>5705.799999999999</v>
      </c>
      <c r="L16" s="17" t="s">
        <v>142</v>
      </c>
      <c r="M16" s="18">
        <f>SUM(M17:M29)</f>
        <v>5705.799999999999</v>
      </c>
      <c r="N16" s="17" t="s">
        <v>142</v>
      </c>
      <c r="O16" s="18">
        <f>SUM(O17:O29)</f>
        <v>5705.799999999999</v>
      </c>
      <c r="P16" s="17" t="s">
        <v>142</v>
      </c>
      <c r="Q16" s="18">
        <f>SUM(Q17:Q29)</f>
        <v>5705.799999999999</v>
      </c>
      <c r="R16" s="17" t="s">
        <v>142</v>
      </c>
      <c r="S16" s="19">
        <f t="shared" si="0"/>
        <v>45646.399999999994</v>
      </c>
      <c r="T16" s="17" t="s">
        <v>292</v>
      </c>
      <c r="U16" s="18"/>
      <c r="V16" s="18">
        <v>971.2</v>
      </c>
      <c r="W16" s="17" t="s">
        <v>293</v>
      </c>
      <c r="X16" s="18" t="s">
        <v>294</v>
      </c>
      <c r="Y16" s="26">
        <v>841.2</v>
      </c>
      <c r="Z16" s="17" t="s">
        <v>295</v>
      </c>
      <c r="AA16" s="18" t="s">
        <v>276</v>
      </c>
      <c r="AB16" s="26">
        <v>1329.19</v>
      </c>
      <c r="AC16" s="20" t="s">
        <v>296</v>
      </c>
      <c r="AD16" s="20" t="s">
        <v>297</v>
      </c>
      <c r="AE16" s="20">
        <v>114.66</v>
      </c>
      <c r="AF16" s="20"/>
      <c r="AG16" s="17" t="s">
        <v>298</v>
      </c>
      <c r="AH16" s="18" t="s">
        <v>299</v>
      </c>
      <c r="AI16" s="18">
        <v>649.35</v>
      </c>
      <c r="AJ16" s="17" t="s">
        <v>143</v>
      </c>
      <c r="AK16" s="18" t="s">
        <v>300</v>
      </c>
      <c r="AL16" s="26">
        <v>117.54</v>
      </c>
      <c r="AM16" s="17" t="s">
        <v>301</v>
      </c>
      <c r="AN16" s="18" t="s">
        <v>302</v>
      </c>
      <c r="AO16" s="18">
        <v>5128.78</v>
      </c>
      <c r="AP16" s="17" t="s">
        <v>157</v>
      </c>
      <c r="AQ16" s="18" t="s">
        <v>303</v>
      </c>
      <c r="AR16" s="18">
        <v>412.39</v>
      </c>
      <c r="AS16" s="17" t="s">
        <v>40</v>
      </c>
      <c r="AT16" s="18" t="s">
        <v>304</v>
      </c>
      <c r="AU16" s="18">
        <v>859.66</v>
      </c>
      <c r="AV16" s="12" t="s">
        <v>235</v>
      </c>
      <c r="AW16" s="18"/>
      <c r="AX16" s="18">
        <v>9772.7</v>
      </c>
      <c r="AY16" s="17" t="s">
        <v>40</v>
      </c>
      <c r="AZ16" s="18" t="s">
        <v>305</v>
      </c>
      <c r="BA16" s="18">
        <v>859.66</v>
      </c>
      <c r="BB16" s="17" t="s">
        <v>306</v>
      </c>
      <c r="BC16" s="18" t="s">
        <v>290</v>
      </c>
      <c r="BD16" s="18">
        <v>406.88</v>
      </c>
      <c r="BE16" s="17"/>
      <c r="BF16" s="18"/>
      <c r="BG16" s="18"/>
      <c r="BH16" s="17" t="s">
        <v>69</v>
      </c>
      <c r="BI16" s="18"/>
      <c r="BJ16" s="18">
        <v>60.7</v>
      </c>
      <c r="BK16" s="17" t="s">
        <v>307</v>
      </c>
      <c r="BL16" s="18"/>
      <c r="BM16" s="18">
        <v>321.4</v>
      </c>
      <c r="BN16" s="17" t="s">
        <v>308</v>
      </c>
      <c r="BO16" s="18" t="s">
        <v>309</v>
      </c>
      <c r="BP16" s="18">
        <v>361.32</v>
      </c>
      <c r="BQ16" s="10"/>
      <c r="BR16" s="10"/>
      <c r="BS16" s="17" t="s">
        <v>53</v>
      </c>
      <c r="BT16" s="18" t="s">
        <v>61</v>
      </c>
      <c r="BU16" s="18">
        <v>387.88</v>
      </c>
      <c r="BV16" s="20" t="s">
        <v>48</v>
      </c>
      <c r="BW16" s="20"/>
      <c r="BX16" s="20">
        <v>182.1</v>
      </c>
      <c r="BY16" s="17" t="s">
        <v>84</v>
      </c>
      <c r="BZ16" s="18" t="s">
        <v>85</v>
      </c>
      <c r="CA16" s="18">
        <v>180.46</v>
      </c>
      <c r="CB16" s="17" t="s">
        <v>97</v>
      </c>
      <c r="CC16" s="18" t="s">
        <v>96</v>
      </c>
      <c r="CD16" s="18">
        <v>96.97</v>
      </c>
      <c r="CE16" s="17" t="s">
        <v>37</v>
      </c>
      <c r="CF16" s="18" t="s">
        <v>104</v>
      </c>
      <c r="CG16" s="18">
        <v>10607.7</v>
      </c>
      <c r="CH16" s="17" t="s">
        <v>109</v>
      </c>
      <c r="CI16" s="18" t="s">
        <v>110</v>
      </c>
      <c r="CJ16" s="18">
        <v>57.11</v>
      </c>
      <c r="CK16" s="17" t="s">
        <v>117</v>
      </c>
      <c r="CL16" s="18" t="s">
        <v>118</v>
      </c>
      <c r="CM16" s="18">
        <v>28398.25</v>
      </c>
      <c r="CN16" s="17" t="s">
        <v>124</v>
      </c>
      <c r="CO16" s="18" t="s">
        <v>125</v>
      </c>
      <c r="CP16" s="18">
        <v>603.26</v>
      </c>
      <c r="CQ16" s="10"/>
      <c r="CR16" s="17"/>
      <c r="CS16" s="18"/>
      <c r="CT16" s="18"/>
      <c r="CU16" s="10"/>
      <c r="CV16" s="17"/>
      <c r="CW16" s="18"/>
      <c r="CX16" s="18"/>
      <c r="CY16" s="17" t="s">
        <v>45</v>
      </c>
      <c r="CZ16" s="18" t="s">
        <v>139</v>
      </c>
      <c r="DA16" s="18">
        <v>305.87</v>
      </c>
      <c r="DB16" s="17" t="s">
        <v>396</v>
      </c>
      <c r="DC16" s="18" t="s">
        <v>397</v>
      </c>
      <c r="DD16" s="18">
        <v>244.36</v>
      </c>
      <c r="DE16" s="17"/>
      <c r="DF16" s="18"/>
      <c r="DG16" s="18"/>
      <c r="DH16" s="10"/>
      <c r="DI16" s="10"/>
      <c r="DJ16" s="20" t="s">
        <v>66</v>
      </c>
      <c r="DK16" s="20"/>
      <c r="DL16" s="18">
        <v>155.46</v>
      </c>
      <c r="DM16" s="17"/>
      <c r="DN16" s="18"/>
      <c r="DO16" s="18"/>
      <c r="DP16" s="17" t="s">
        <v>429</v>
      </c>
      <c r="DQ16" s="18" t="s">
        <v>424</v>
      </c>
      <c r="DR16" s="18">
        <v>649.26</v>
      </c>
      <c r="DS16" s="20" t="s">
        <v>439</v>
      </c>
      <c r="DT16" s="18" t="s">
        <v>440</v>
      </c>
      <c r="DU16" s="23">
        <v>1131.56</v>
      </c>
      <c r="DV16" s="20"/>
      <c r="DW16" s="18"/>
      <c r="DX16" s="23"/>
      <c r="DY16" s="20"/>
      <c r="DZ16" s="18"/>
      <c r="EA16" s="23"/>
      <c r="EB16" s="20"/>
      <c r="EC16" s="18"/>
      <c r="ED16" s="23"/>
      <c r="EE16" s="20" t="s">
        <v>478</v>
      </c>
      <c r="EF16" s="18" t="s">
        <v>479</v>
      </c>
      <c r="EG16" s="23">
        <v>156.57</v>
      </c>
      <c r="EH16" s="20"/>
      <c r="EI16" s="18"/>
      <c r="EJ16" s="23"/>
      <c r="EK16" s="20" t="s">
        <v>501</v>
      </c>
      <c r="EL16" s="18" t="s">
        <v>502</v>
      </c>
      <c r="EM16" s="23">
        <v>1623.47</v>
      </c>
      <c r="EN16" s="20"/>
      <c r="EO16" s="18"/>
      <c r="EP16" s="23"/>
      <c r="EQ16" s="20"/>
      <c r="ER16" s="18"/>
      <c r="ES16" s="23"/>
      <c r="ET16" s="23"/>
      <c r="EU16" s="23"/>
      <c r="EV16" s="77" t="s">
        <v>143</v>
      </c>
      <c r="EW16" s="18"/>
      <c r="EX16" s="123">
        <v>193.74</v>
      </c>
      <c r="EY16" s="77" t="s">
        <v>143</v>
      </c>
      <c r="EZ16" s="18"/>
      <c r="FA16" s="123">
        <v>193.74</v>
      </c>
      <c r="FB16" s="77" t="s">
        <v>143</v>
      </c>
      <c r="FC16" s="18"/>
      <c r="FD16" s="123">
        <v>193.74</v>
      </c>
      <c r="FE16" s="77" t="s">
        <v>143</v>
      </c>
      <c r="FF16" s="18"/>
      <c r="FG16" s="123">
        <v>193.74</v>
      </c>
      <c r="FH16" s="80" t="s">
        <v>143</v>
      </c>
      <c r="FI16" s="18"/>
      <c r="FJ16" s="123">
        <v>193.74</v>
      </c>
      <c r="FK16" s="85" t="s">
        <v>143</v>
      </c>
      <c r="FL16" s="18"/>
      <c r="FM16" s="123">
        <v>193.74</v>
      </c>
      <c r="FN16" s="87" t="s">
        <v>143</v>
      </c>
      <c r="FO16" s="18"/>
      <c r="FP16" s="123">
        <v>193.74</v>
      </c>
      <c r="FQ16" s="89" t="s">
        <v>143</v>
      </c>
      <c r="FR16" s="18"/>
      <c r="FS16" s="123">
        <v>193.74</v>
      </c>
      <c r="FT16" s="91" t="s">
        <v>143</v>
      </c>
      <c r="FU16" s="18"/>
      <c r="FV16" s="123">
        <v>193.74</v>
      </c>
      <c r="FW16" s="95" t="s">
        <v>143</v>
      </c>
      <c r="FX16" s="18"/>
      <c r="FY16" s="123">
        <v>193.74</v>
      </c>
      <c r="FZ16" s="128" t="s">
        <v>143</v>
      </c>
      <c r="GA16" s="18"/>
      <c r="GB16" s="123">
        <v>193.74</v>
      </c>
      <c r="GC16" s="130" t="s">
        <v>143</v>
      </c>
      <c r="GD16" s="18"/>
      <c r="GE16" s="123">
        <v>193.74</v>
      </c>
      <c r="GF16" s="145"/>
    </row>
    <row r="17" spans="1:187" ht="14.25" customHeight="1">
      <c r="A17" s="17"/>
      <c r="B17" s="17" t="s">
        <v>142</v>
      </c>
      <c r="C17" s="18">
        <v>971.2</v>
      </c>
      <c r="D17" s="17" t="s">
        <v>142</v>
      </c>
      <c r="E17" s="18">
        <v>971.2</v>
      </c>
      <c r="F17" s="17" t="s">
        <v>142</v>
      </c>
      <c r="G17" s="18">
        <v>971.2</v>
      </c>
      <c r="H17" s="17" t="s">
        <v>142</v>
      </c>
      <c r="I17" s="18">
        <v>971.2</v>
      </c>
      <c r="J17" s="17" t="s">
        <v>142</v>
      </c>
      <c r="K17" s="18">
        <v>971.2</v>
      </c>
      <c r="L17" s="17" t="s">
        <v>142</v>
      </c>
      <c r="M17" s="18">
        <v>971.2</v>
      </c>
      <c r="N17" s="17" t="s">
        <v>142</v>
      </c>
      <c r="O17" s="18">
        <v>971.2</v>
      </c>
      <c r="P17" s="17" t="s">
        <v>142</v>
      </c>
      <c r="Q17" s="18">
        <v>971.2</v>
      </c>
      <c r="R17" s="17" t="s">
        <v>142</v>
      </c>
      <c r="S17" s="19">
        <f t="shared" si="0"/>
        <v>7769.599999999999</v>
      </c>
      <c r="T17" s="17" t="s">
        <v>310</v>
      </c>
      <c r="U17" s="18"/>
      <c r="V17" s="18">
        <v>60.7</v>
      </c>
      <c r="W17" s="17" t="s">
        <v>311</v>
      </c>
      <c r="X17" s="18" t="s">
        <v>312</v>
      </c>
      <c r="Y17" s="22">
        <v>354.87</v>
      </c>
      <c r="Z17" s="17" t="s">
        <v>313</v>
      </c>
      <c r="AA17" s="18" t="s">
        <v>314</v>
      </c>
      <c r="AB17" s="22">
        <v>21050.03</v>
      </c>
      <c r="AC17" s="20" t="s">
        <v>149</v>
      </c>
      <c r="AD17" s="20" t="s">
        <v>315</v>
      </c>
      <c r="AE17" s="23">
        <f>5897.26/7</f>
        <v>842.4657142857143</v>
      </c>
      <c r="AF17" s="23"/>
      <c r="AG17" s="17" t="s">
        <v>143</v>
      </c>
      <c r="AH17" s="18" t="s">
        <v>300</v>
      </c>
      <c r="AI17" s="26">
        <v>117.54</v>
      </c>
      <c r="AJ17" s="17" t="s">
        <v>316</v>
      </c>
      <c r="AK17" s="18" t="s">
        <v>300</v>
      </c>
      <c r="AL17" s="26">
        <v>145.6</v>
      </c>
      <c r="AM17" s="17" t="s">
        <v>317</v>
      </c>
      <c r="AN17" s="18" t="s">
        <v>318</v>
      </c>
      <c r="AO17" s="18">
        <v>4042.26</v>
      </c>
      <c r="AP17" s="17" t="s">
        <v>319</v>
      </c>
      <c r="AQ17" s="18" t="s">
        <v>320</v>
      </c>
      <c r="AR17" s="18">
        <v>27304.2</v>
      </c>
      <c r="AS17" s="20" t="s">
        <v>265</v>
      </c>
      <c r="AT17" s="20" t="s">
        <v>321</v>
      </c>
      <c r="AU17" s="20">
        <v>117.54</v>
      </c>
      <c r="AV17" s="17" t="s">
        <v>281</v>
      </c>
      <c r="AW17" s="18"/>
      <c r="AX17" s="18">
        <v>10379.7</v>
      </c>
      <c r="AY17" s="20" t="s">
        <v>265</v>
      </c>
      <c r="AZ17" s="20" t="s">
        <v>322</v>
      </c>
      <c r="BA17" s="20">
        <v>117.54</v>
      </c>
      <c r="BB17" s="17" t="s">
        <v>323</v>
      </c>
      <c r="BC17" s="18" t="s">
        <v>290</v>
      </c>
      <c r="BD17" s="18">
        <v>581.82</v>
      </c>
      <c r="BE17" s="17"/>
      <c r="BF17" s="18"/>
      <c r="BG17" s="18"/>
      <c r="BH17" s="17"/>
      <c r="BI17" s="18"/>
      <c r="BJ17" s="18"/>
      <c r="BK17" s="17" t="s">
        <v>269</v>
      </c>
      <c r="BL17" s="18"/>
      <c r="BM17" s="18">
        <v>60.7</v>
      </c>
      <c r="BN17" s="17" t="s">
        <v>324</v>
      </c>
      <c r="BO17" s="18" t="s">
        <v>325</v>
      </c>
      <c r="BP17" s="18">
        <v>834.46</v>
      </c>
      <c r="BS17" s="17" t="s">
        <v>55</v>
      </c>
      <c r="BT17" s="18" t="s">
        <v>62</v>
      </c>
      <c r="BU17" s="18">
        <v>56.97</v>
      </c>
      <c r="BV17" s="17"/>
      <c r="BW17" s="18"/>
      <c r="BX17" s="18"/>
      <c r="BY17" s="17" t="s">
        <v>86</v>
      </c>
      <c r="BZ17" s="18" t="s">
        <v>87</v>
      </c>
      <c r="CA17" s="18">
        <v>148.92</v>
      </c>
      <c r="CB17" s="17" t="s">
        <v>55</v>
      </c>
      <c r="CC17" s="18" t="s">
        <v>99</v>
      </c>
      <c r="CD17" s="18">
        <v>56.97</v>
      </c>
      <c r="CE17" s="17"/>
      <c r="CF17" s="18"/>
      <c r="CG17" s="18"/>
      <c r="CH17" s="17"/>
      <c r="CI17" s="18"/>
      <c r="CJ17" s="18"/>
      <c r="CK17" s="20" t="s">
        <v>54</v>
      </c>
      <c r="CL17" s="20" t="s">
        <v>119</v>
      </c>
      <c r="CM17" s="18">
        <v>1064.66</v>
      </c>
      <c r="CN17" s="20" t="s">
        <v>55</v>
      </c>
      <c r="CO17" s="20" t="s">
        <v>126</v>
      </c>
      <c r="CP17" s="18">
        <v>56.97</v>
      </c>
      <c r="CR17" s="20"/>
      <c r="CS17" s="20"/>
      <c r="CT17" s="18"/>
      <c r="CV17" s="20"/>
      <c r="CW17" s="20"/>
      <c r="CX17" s="18"/>
      <c r="CY17" s="20"/>
      <c r="CZ17" s="20"/>
      <c r="DA17" s="18"/>
      <c r="DB17" s="20" t="s">
        <v>398</v>
      </c>
      <c r="DC17" s="20" t="s">
        <v>397</v>
      </c>
      <c r="DD17" s="18">
        <v>1081.67</v>
      </c>
      <c r="DE17" s="20"/>
      <c r="DF17" s="20"/>
      <c r="DG17" s="18"/>
      <c r="DJ17" s="17" t="s">
        <v>431</v>
      </c>
      <c r="DK17" s="18"/>
      <c r="DL17" s="18">
        <v>384.87</v>
      </c>
      <c r="DM17" s="20"/>
      <c r="DN17" s="20"/>
      <c r="DO17" s="18"/>
      <c r="DP17" s="20" t="s">
        <v>430</v>
      </c>
      <c r="DQ17" s="20" t="s">
        <v>424</v>
      </c>
      <c r="DR17" s="18">
        <v>2388.8</v>
      </c>
      <c r="DS17" s="20" t="s">
        <v>441</v>
      </c>
      <c r="DT17" s="20" t="s">
        <v>440</v>
      </c>
      <c r="DU17" s="18">
        <v>11351.44</v>
      </c>
      <c r="DV17" s="20"/>
      <c r="DW17" s="20"/>
      <c r="DX17" s="18"/>
      <c r="DY17" s="20"/>
      <c r="DZ17" s="20"/>
      <c r="EA17" s="18"/>
      <c r="EB17" s="20"/>
      <c r="EC17" s="20"/>
      <c r="ED17" s="18"/>
      <c r="EE17" s="20" t="s">
        <v>480</v>
      </c>
      <c r="EF17" s="20" t="s">
        <v>479</v>
      </c>
      <c r="EG17" s="18">
        <v>409.22</v>
      </c>
      <c r="EH17" s="20"/>
      <c r="EI17" s="20"/>
      <c r="EJ17" s="18"/>
      <c r="EK17" s="20" t="s">
        <v>503</v>
      </c>
      <c r="EL17" s="20" t="s">
        <v>504</v>
      </c>
      <c r="EM17" s="18">
        <v>649.27</v>
      </c>
      <c r="EN17" s="20"/>
      <c r="EO17" s="20"/>
      <c r="EP17" s="18"/>
      <c r="EQ17" s="20"/>
      <c r="ER17" s="20"/>
      <c r="ES17" s="18"/>
      <c r="ET17" s="18"/>
      <c r="EU17" s="18"/>
      <c r="EV17" s="77" t="s">
        <v>316</v>
      </c>
      <c r="EW17" s="71"/>
      <c r="EX17" s="125">
        <v>129.16</v>
      </c>
      <c r="EY17" s="77" t="s">
        <v>316</v>
      </c>
      <c r="EZ17" s="71"/>
      <c r="FA17" s="125">
        <v>129.16</v>
      </c>
      <c r="FB17" s="77" t="s">
        <v>316</v>
      </c>
      <c r="FC17" s="71"/>
      <c r="FD17" s="125">
        <v>129.16</v>
      </c>
      <c r="FE17" s="77" t="s">
        <v>316</v>
      </c>
      <c r="FF17" s="71"/>
      <c r="FG17" s="125">
        <v>129.16</v>
      </c>
      <c r="FH17" s="80" t="s">
        <v>316</v>
      </c>
      <c r="FI17" s="81"/>
      <c r="FJ17" s="125">
        <v>129.16</v>
      </c>
      <c r="FK17" s="85" t="s">
        <v>316</v>
      </c>
      <c r="FL17" s="84"/>
      <c r="FM17" s="125">
        <v>129.16</v>
      </c>
      <c r="FN17" s="87" t="s">
        <v>316</v>
      </c>
      <c r="FO17" s="86"/>
      <c r="FP17" s="125">
        <v>129.16</v>
      </c>
      <c r="FQ17" s="89" t="s">
        <v>316</v>
      </c>
      <c r="FR17" s="88"/>
      <c r="FS17" s="125">
        <v>129.16</v>
      </c>
      <c r="FT17" s="91" t="s">
        <v>316</v>
      </c>
      <c r="FU17" s="90"/>
      <c r="FV17" s="125">
        <v>129.16</v>
      </c>
      <c r="FW17" s="95" t="s">
        <v>316</v>
      </c>
      <c r="FX17" s="96"/>
      <c r="FY17" s="125">
        <v>129.16</v>
      </c>
      <c r="FZ17" s="128" t="s">
        <v>316</v>
      </c>
      <c r="GA17" s="127"/>
      <c r="GB17" s="125">
        <v>129.16</v>
      </c>
      <c r="GC17" s="130" t="s">
        <v>316</v>
      </c>
      <c r="GD17" s="131"/>
      <c r="GE17" s="125">
        <v>129.16</v>
      </c>
    </row>
    <row r="18" spans="1:187" ht="24" customHeight="1">
      <c r="A18" s="17"/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9"/>
      <c r="T18" s="17"/>
      <c r="U18" s="18"/>
      <c r="V18" s="18"/>
      <c r="W18" s="17"/>
      <c r="X18" s="18"/>
      <c r="Y18" s="22"/>
      <c r="Z18" s="17"/>
      <c r="AA18" s="24"/>
      <c r="AB18" s="22"/>
      <c r="AC18" s="93"/>
      <c r="AD18" s="93"/>
      <c r="AE18" s="23"/>
      <c r="AF18" s="23"/>
      <c r="AG18" s="17"/>
      <c r="AH18" s="18"/>
      <c r="AI18" s="26"/>
      <c r="AJ18" s="17"/>
      <c r="AK18" s="18"/>
      <c r="AL18" s="26"/>
      <c r="AM18" s="17"/>
      <c r="AN18" s="18"/>
      <c r="AO18" s="18"/>
      <c r="AP18" s="17"/>
      <c r="AQ18" s="18"/>
      <c r="AR18" s="18"/>
      <c r="AS18" s="93"/>
      <c r="AT18" s="93"/>
      <c r="AU18" s="93"/>
      <c r="AV18" s="17"/>
      <c r="AW18" s="18"/>
      <c r="AX18" s="22"/>
      <c r="AY18" s="93"/>
      <c r="AZ18" s="93"/>
      <c r="BA18" s="93"/>
      <c r="BB18" s="17"/>
      <c r="BC18" s="18"/>
      <c r="BD18" s="18"/>
      <c r="BE18" s="17"/>
      <c r="BF18" s="18"/>
      <c r="BG18" s="18"/>
      <c r="BH18" s="17"/>
      <c r="BI18" s="18"/>
      <c r="BJ18" s="18"/>
      <c r="BK18" s="17"/>
      <c r="BL18" s="18"/>
      <c r="BM18" s="18"/>
      <c r="BN18" s="17"/>
      <c r="BO18" s="18"/>
      <c r="BP18" s="18"/>
      <c r="BS18" s="17"/>
      <c r="BT18" s="18"/>
      <c r="BU18" s="18"/>
      <c r="BV18" s="17"/>
      <c r="BW18" s="18"/>
      <c r="BX18" s="18"/>
      <c r="BY18" s="17"/>
      <c r="BZ18" s="18"/>
      <c r="CA18" s="18"/>
      <c r="CB18" s="17"/>
      <c r="CC18" s="18"/>
      <c r="CD18" s="18"/>
      <c r="CE18" s="17"/>
      <c r="CF18" s="18"/>
      <c r="CG18" s="18"/>
      <c r="CH18" s="17"/>
      <c r="CI18" s="18"/>
      <c r="CJ18" s="18"/>
      <c r="CK18" s="93"/>
      <c r="CL18" s="93"/>
      <c r="CM18" s="18"/>
      <c r="CN18" s="93"/>
      <c r="CO18" s="93"/>
      <c r="CP18" s="18"/>
      <c r="CR18" s="93"/>
      <c r="CS18" s="93"/>
      <c r="CT18" s="18"/>
      <c r="CV18" s="93"/>
      <c r="CW18" s="93"/>
      <c r="CX18" s="18"/>
      <c r="CY18" s="93"/>
      <c r="CZ18" s="93"/>
      <c r="DA18" s="18"/>
      <c r="DB18" s="93"/>
      <c r="DC18" s="93"/>
      <c r="DD18" s="18"/>
      <c r="DE18" s="93"/>
      <c r="DF18" s="93"/>
      <c r="DG18" s="18"/>
      <c r="DJ18" s="17"/>
      <c r="DK18" s="18"/>
      <c r="DL18" s="18"/>
      <c r="DM18" s="93"/>
      <c r="DN18" s="93"/>
      <c r="DO18" s="18"/>
      <c r="DP18" s="93"/>
      <c r="DQ18" s="93"/>
      <c r="DR18" s="18"/>
      <c r="DS18" s="93"/>
      <c r="DT18" s="93"/>
      <c r="DU18" s="18"/>
      <c r="DV18" s="93"/>
      <c r="DW18" s="93"/>
      <c r="DX18" s="18"/>
      <c r="DY18" s="93"/>
      <c r="DZ18" s="93"/>
      <c r="EA18" s="18"/>
      <c r="EB18" s="93"/>
      <c r="EC18" s="93"/>
      <c r="ED18" s="18"/>
      <c r="EE18" s="93"/>
      <c r="EF18" s="93"/>
      <c r="EG18" s="18"/>
      <c r="EH18" s="93"/>
      <c r="EI18" s="93"/>
      <c r="EJ18" s="18"/>
      <c r="EK18" s="93"/>
      <c r="EL18" s="93"/>
      <c r="EM18" s="18"/>
      <c r="EN18" s="93"/>
      <c r="EO18" s="93"/>
      <c r="EP18" s="18"/>
      <c r="EQ18" s="93"/>
      <c r="ER18" s="93"/>
      <c r="ES18" s="18"/>
      <c r="ET18" s="18"/>
      <c r="EU18" s="18"/>
      <c r="EV18" s="94" t="s">
        <v>588</v>
      </c>
      <c r="EW18" s="93"/>
      <c r="EX18" s="125">
        <v>849.81</v>
      </c>
      <c r="EY18" s="94" t="s">
        <v>588</v>
      </c>
      <c r="EZ18" s="93"/>
      <c r="FA18" s="125">
        <v>849.81</v>
      </c>
      <c r="FB18" s="94" t="s">
        <v>588</v>
      </c>
      <c r="FC18" s="93"/>
      <c r="FD18" s="125">
        <v>849.81</v>
      </c>
      <c r="FE18" s="94" t="s">
        <v>588</v>
      </c>
      <c r="FF18" s="93"/>
      <c r="FG18" s="125">
        <v>849.81</v>
      </c>
      <c r="FH18" s="94" t="s">
        <v>588</v>
      </c>
      <c r="FI18" s="93"/>
      <c r="FJ18" s="125">
        <v>849.81</v>
      </c>
      <c r="FK18" s="94" t="s">
        <v>588</v>
      </c>
      <c r="FL18" s="93"/>
      <c r="FM18" s="125">
        <v>849.81</v>
      </c>
      <c r="FN18" s="94" t="s">
        <v>588</v>
      </c>
      <c r="FO18" s="93"/>
      <c r="FP18" s="125">
        <v>849.81</v>
      </c>
      <c r="FQ18" s="94" t="s">
        <v>588</v>
      </c>
      <c r="FR18" s="93"/>
      <c r="FS18" s="125">
        <v>849.81</v>
      </c>
      <c r="FT18" s="94" t="s">
        <v>588</v>
      </c>
      <c r="FU18" s="93"/>
      <c r="FV18" s="125">
        <v>849.81</v>
      </c>
      <c r="FW18" s="95" t="s">
        <v>588</v>
      </c>
      <c r="FX18" s="96"/>
      <c r="FY18" s="125">
        <v>849.81</v>
      </c>
      <c r="FZ18" s="128" t="s">
        <v>588</v>
      </c>
      <c r="GA18" s="127"/>
      <c r="GB18" s="125">
        <v>849.81</v>
      </c>
      <c r="GC18" s="130" t="s">
        <v>588</v>
      </c>
      <c r="GD18" s="131"/>
      <c r="GE18" s="125">
        <v>849.81</v>
      </c>
    </row>
    <row r="19" spans="1:187" ht="27.75" customHeight="1">
      <c r="A19" s="17"/>
      <c r="B19" s="17" t="s">
        <v>142</v>
      </c>
      <c r="C19" s="18">
        <v>60.7</v>
      </c>
      <c r="D19" s="17" t="s">
        <v>142</v>
      </c>
      <c r="E19" s="18">
        <v>60.7</v>
      </c>
      <c r="F19" s="17" t="s">
        <v>142</v>
      </c>
      <c r="G19" s="18">
        <v>60.7</v>
      </c>
      <c r="H19" s="17" t="s">
        <v>142</v>
      </c>
      <c r="I19" s="18">
        <v>60.7</v>
      </c>
      <c r="J19" s="17" t="s">
        <v>142</v>
      </c>
      <c r="K19" s="18">
        <v>60.7</v>
      </c>
      <c r="L19" s="17" t="s">
        <v>142</v>
      </c>
      <c r="M19" s="18">
        <v>60.7</v>
      </c>
      <c r="N19" s="17" t="s">
        <v>142</v>
      </c>
      <c r="O19" s="18">
        <v>60.7</v>
      </c>
      <c r="P19" s="17" t="s">
        <v>142</v>
      </c>
      <c r="Q19" s="18">
        <v>60.7</v>
      </c>
      <c r="R19" s="17" t="s">
        <v>142</v>
      </c>
      <c r="S19" s="19">
        <f t="shared" si="0"/>
        <v>485.59999999999997</v>
      </c>
      <c r="T19" s="17" t="s">
        <v>326</v>
      </c>
      <c r="U19" s="18"/>
      <c r="V19" s="18">
        <v>242.8</v>
      </c>
      <c r="W19" s="17" t="s">
        <v>327</v>
      </c>
      <c r="X19" s="18" t="s">
        <v>328</v>
      </c>
      <c r="Y19" s="22">
        <v>348.27</v>
      </c>
      <c r="Z19" s="20" t="s">
        <v>143</v>
      </c>
      <c r="AA19" s="24"/>
      <c r="AB19" s="21">
        <v>117.54</v>
      </c>
      <c r="AC19" s="20" t="s">
        <v>329</v>
      </c>
      <c r="AD19" s="20" t="s">
        <v>330</v>
      </c>
      <c r="AE19" s="20">
        <v>610.28</v>
      </c>
      <c r="AF19" s="20"/>
      <c r="AG19" s="17" t="s">
        <v>316</v>
      </c>
      <c r="AH19" s="18" t="s">
        <v>300</v>
      </c>
      <c r="AI19" s="26">
        <v>145.6</v>
      </c>
      <c r="AJ19" s="17" t="s">
        <v>331</v>
      </c>
      <c r="AK19" s="18"/>
      <c r="AL19" s="18">
        <v>5923.33</v>
      </c>
      <c r="AM19" s="17" t="s">
        <v>332</v>
      </c>
      <c r="AN19" s="18" t="s">
        <v>333</v>
      </c>
      <c r="AO19" s="18">
        <v>82.48</v>
      </c>
      <c r="AP19" s="20" t="s">
        <v>265</v>
      </c>
      <c r="AQ19" s="18" t="s">
        <v>334</v>
      </c>
      <c r="AR19" s="27">
        <v>117.54</v>
      </c>
      <c r="AS19" s="20" t="s">
        <v>287</v>
      </c>
      <c r="AT19" s="20" t="s">
        <v>321</v>
      </c>
      <c r="AU19" s="23">
        <v>145.6</v>
      </c>
      <c r="AV19" s="17" t="s">
        <v>331</v>
      </c>
      <c r="AW19" s="18"/>
      <c r="AX19" s="26">
        <v>2355.76</v>
      </c>
      <c r="AY19" s="12" t="s">
        <v>235</v>
      </c>
      <c r="AZ19" s="18"/>
      <c r="BA19" s="18">
        <v>9772.7</v>
      </c>
      <c r="BB19" s="17" t="s">
        <v>46</v>
      </c>
      <c r="BC19" s="18" t="s">
        <v>335</v>
      </c>
      <c r="BD19" s="18">
        <v>315.63</v>
      </c>
      <c r="BE19" s="17"/>
      <c r="BF19" s="18"/>
      <c r="BG19" s="18"/>
      <c r="BH19" s="17"/>
      <c r="BI19" s="18"/>
      <c r="BJ19" s="18"/>
      <c r="BK19" s="17" t="s">
        <v>69</v>
      </c>
      <c r="BL19" s="18"/>
      <c r="BM19" s="18">
        <v>60.7</v>
      </c>
      <c r="BN19" s="17" t="s">
        <v>269</v>
      </c>
      <c r="BO19" s="18"/>
      <c r="BP19" s="18">
        <v>60.7</v>
      </c>
      <c r="BS19" s="17" t="s">
        <v>52</v>
      </c>
      <c r="BT19" s="18" t="s">
        <v>63</v>
      </c>
      <c r="BU19" s="18">
        <v>1355.04</v>
      </c>
      <c r="BV19" s="17" t="s">
        <v>69</v>
      </c>
      <c r="BW19" s="18"/>
      <c r="BX19" s="18">
        <v>670.29</v>
      </c>
      <c r="BY19" s="17" t="s">
        <v>90</v>
      </c>
      <c r="BZ19" s="18" t="s">
        <v>89</v>
      </c>
      <c r="CA19" s="18">
        <v>16923.53</v>
      </c>
      <c r="CB19" s="17" t="s">
        <v>46</v>
      </c>
      <c r="CC19" s="18" t="s">
        <v>99</v>
      </c>
      <c r="CD19" s="18">
        <v>411.02</v>
      </c>
      <c r="CE19" s="17" t="s">
        <v>69</v>
      </c>
      <c r="CF19" s="18"/>
      <c r="CG19" s="18">
        <v>670.29</v>
      </c>
      <c r="CH19" s="17" t="s">
        <v>69</v>
      </c>
      <c r="CI19" s="18"/>
      <c r="CJ19" s="18">
        <v>670.29</v>
      </c>
      <c r="CK19" s="17" t="s">
        <v>69</v>
      </c>
      <c r="CL19" s="18"/>
      <c r="CM19" s="18">
        <v>670.29</v>
      </c>
      <c r="CN19" s="17" t="s">
        <v>109</v>
      </c>
      <c r="CO19" s="18" t="s">
        <v>126</v>
      </c>
      <c r="CP19" s="18">
        <v>57.11</v>
      </c>
      <c r="CR19" s="17"/>
      <c r="CS19" s="18"/>
      <c r="CT19" s="18"/>
      <c r="CV19" s="17"/>
      <c r="CW19" s="18"/>
      <c r="CX19" s="18"/>
      <c r="CY19" s="17" t="s">
        <v>72</v>
      </c>
      <c r="CZ19" s="18"/>
      <c r="DA19" s="18">
        <v>241.82</v>
      </c>
      <c r="DB19" s="17" t="s">
        <v>399</v>
      </c>
      <c r="DC19" s="18" t="s">
        <v>397</v>
      </c>
      <c r="DD19" s="18">
        <v>46223.78</v>
      </c>
      <c r="DE19" s="17"/>
      <c r="DF19" s="18"/>
      <c r="DG19" s="18"/>
      <c r="DJ19" s="17" t="s">
        <v>432</v>
      </c>
      <c r="DK19" s="18"/>
      <c r="DL19" s="18">
        <v>1362.77</v>
      </c>
      <c r="DM19" s="17"/>
      <c r="DN19" s="18"/>
      <c r="DO19" s="18"/>
      <c r="DP19" s="17" t="s">
        <v>64</v>
      </c>
      <c r="DQ19" s="18"/>
      <c r="DR19" s="18">
        <v>117.54</v>
      </c>
      <c r="DS19" s="17" t="s">
        <v>64</v>
      </c>
      <c r="DT19" s="18"/>
      <c r="DU19" s="18">
        <v>117.54</v>
      </c>
      <c r="DV19" s="17" t="s">
        <v>64</v>
      </c>
      <c r="DW19" s="18"/>
      <c r="DX19" s="18">
        <v>117.54</v>
      </c>
      <c r="DY19" s="17" t="s">
        <v>64</v>
      </c>
      <c r="DZ19" s="18"/>
      <c r="EA19" s="18">
        <v>117.54</v>
      </c>
      <c r="EB19" s="17" t="s">
        <v>64</v>
      </c>
      <c r="EC19" s="18"/>
      <c r="ED19" s="18">
        <v>117.54</v>
      </c>
      <c r="EE19" s="17" t="s">
        <v>64</v>
      </c>
      <c r="EF19" s="18" t="s">
        <v>474</v>
      </c>
      <c r="EG19" s="18">
        <v>117.54</v>
      </c>
      <c r="EH19" s="17" t="s">
        <v>64</v>
      </c>
      <c r="EI19" s="18"/>
      <c r="EJ19" s="18">
        <v>117.54</v>
      </c>
      <c r="EK19" s="17" t="s">
        <v>64</v>
      </c>
      <c r="EL19" s="18"/>
      <c r="EM19" s="18">
        <v>117.54</v>
      </c>
      <c r="EN19" s="17" t="s">
        <v>64</v>
      </c>
      <c r="EO19" s="18"/>
      <c r="EP19" s="18">
        <v>117.54</v>
      </c>
      <c r="EQ19" s="17" t="s">
        <v>64</v>
      </c>
      <c r="ER19" s="18"/>
      <c r="ES19" s="18">
        <v>117.54</v>
      </c>
      <c r="ET19" s="18"/>
      <c r="EU19" s="18"/>
      <c r="EV19" s="77" t="s">
        <v>535</v>
      </c>
      <c r="EW19" s="18"/>
      <c r="EX19" s="125">
        <v>411.81</v>
      </c>
      <c r="EY19" s="77" t="s">
        <v>535</v>
      </c>
      <c r="EZ19" s="18"/>
      <c r="FA19" s="125">
        <v>411.81</v>
      </c>
      <c r="FB19" s="77" t="s">
        <v>535</v>
      </c>
      <c r="FC19" s="18"/>
      <c r="FD19" s="125">
        <v>411.81</v>
      </c>
      <c r="FE19" s="77" t="s">
        <v>535</v>
      </c>
      <c r="FF19" s="18"/>
      <c r="FG19" s="125">
        <v>411.81</v>
      </c>
      <c r="FH19" s="80" t="s">
        <v>535</v>
      </c>
      <c r="FI19" s="18"/>
      <c r="FJ19" s="125">
        <v>411.81</v>
      </c>
      <c r="FK19" s="85" t="s">
        <v>535</v>
      </c>
      <c r="FL19" s="18"/>
      <c r="FM19" s="125">
        <v>411.81</v>
      </c>
      <c r="FN19" s="87" t="s">
        <v>535</v>
      </c>
      <c r="FO19" s="18"/>
      <c r="FP19" s="125">
        <v>411.81</v>
      </c>
      <c r="FQ19" s="89" t="s">
        <v>535</v>
      </c>
      <c r="FR19" s="18"/>
      <c r="FS19" s="125">
        <v>411.81</v>
      </c>
      <c r="FT19" s="91" t="s">
        <v>535</v>
      </c>
      <c r="FU19" s="18"/>
      <c r="FV19" s="125">
        <v>411.81</v>
      </c>
      <c r="FW19" s="95" t="s">
        <v>535</v>
      </c>
      <c r="FX19" s="18"/>
      <c r="FY19" s="125">
        <v>411.81</v>
      </c>
      <c r="FZ19" s="128" t="s">
        <v>535</v>
      </c>
      <c r="GA19" s="18"/>
      <c r="GB19" s="125">
        <v>411.81</v>
      </c>
      <c r="GC19" s="130" t="s">
        <v>535</v>
      </c>
      <c r="GD19" s="18"/>
      <c r="GE19" s="125">
        <v>411.81</v>
      </c>
    </row>
    <row r="20" spans="1:187" ht="48.75" customHeight="1">
      <c r="A20" s="17"/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9"/>
      <c r="T20" s="17"/>
      <c r="U20" s="18"/>
      <c r="V20" s="18"/>
      <c r="W20" s="17"/>
      <c r="X20" s="24"/>
      <c r="Y20" s="22"/>
      <c r="Z20" s="102"/>
      <c r="AA20" s="24"/>
      <c r="AB20" s="21"/>
      <c r="AC20" s="102"/>
      <c r="AD20" s="102"/>
      <c r="AE20" s="102"/>
      <c r="AF20" s="102"/>
      <c r="AG20" s="17"/>
      <c r="AH20" s="18"/>
      <c r="AI20" s="26"/>
      <c r="AJ20" s="17"/>
      <c r="AK20" s="18"/>
      <c r="AL20" s="18"/>
      <c r="AM20" s="17"/>
      <c r="AN20" s="18"/>
      <c r="AO20" s="18"/>
      <c r="AP20" s="102"/>
      <c r="AQ20" s="18"/>
      <c r="AR20" s="27"/>
      <c r="AS20" s="102"/>
      <c r="AT20" s="102"/>
      <c r="AU20" s="23"/>
      <c r="AV20" s="17"/>
      <c r="AW20" s="18"/>
      <c r="AX20" s="26"/>
      <c r="AY20" s="103"/>
      <c r="AZ20" s="18"/>
      <c r="BA20" s="18"/>
      <c r="BB20" s="17"/>
      <c r="BC20" s="18"/>
      <c r="BD20" s="18"/>
      <c r="BE20" s="17"/>
      <c r="BF20" s="18"/>
      <c r="BG20" s="18"/>
      <c r="BH20" s="17"/>
      <c r="BI20" s="18"/>
      <c r="BJ20" s="18"/>
      <c r="BK20" s="17"/>
      <c r="BL20" s="18"/>
      <c r="BM20" s="18"/>
      <c r="BN20" s="17"/>
      <c r="BO20" s="18"/>
      <c r="BP20" s="18"/>
      <c r="BS20" s="17"/>
      <c r="BT20" s="18"/>
      <c r="BU20" s="18"/>
      <c r="BV20" s="17"/>
      <c r="BW20" s="18"/>
      <c r="BX20" s="18"/>
      <c r="BY20" s="17"/>
      <c r="BZ20" s="18"/>
      <c r="CA20" s="18"/>
      <c r="CB20" s="17"/>
      <c r="CC20" s="18"/>
      <c r="CD20" s="18"/>
      <c r="CE20" s="17"/>
      <c r="CF20" s="18"/>
      <c r="CG20" s="18"/>
      <c r="CH20" s="17"/>
      <c r="CI20" s="18"/>
      <c r="CJ20" s="18"/>
      <c r="CK20" s="17"/>
      <c r="CL20" s="18"/>
      <c r="CM20" s="18"/>
      <c r="CN20" s="17"/>
      <c r="CO20" s="18"/>
      <c r="CP20" s="18"/>
      <c r="CR20" s="17"/>
      <c r="CS20" s="18"/>
      <c r="CT20" s="18"/>
      <c r="CV20" s="17"/>
      <c r="CW20" s="18"/>
      <c r="CX20" s="18"/>
      <c r="CY20" s="17"/>
      <c r="CZ20" s="18"/>
      <c r="DA20" s="18"/>
      <c r="DB20" s="17"/>
      <c r="DC20" s="18"/>
      <c r="DD20" s="18"/>
      <c r="DE20" s="17"/>
      <c r="DF20" s="18"/>
      <c r="DG20" s="18"/>
      <c r="DJ20" s="17"/>
      <c r="DK20" s="18"/>
      <c r="DL20" s="18"/>
      <c r="DM20" s="17"/>
      <c r="DN20" s="18"/>
      <c r="DO20" s="18"/>
      <c r="DP20" s="17"/>
      <c r="DQ20" s="18"/>
      <c r="DR20" s="18"/>
      <c r="DS20" s="17"/>
      <c r="DT20" s="18"/>
      <c r="DU20" s="18"/>
      <c r="DV20" s="17"/>
      <c r="DW20" s="18"/>
      <c r="DX20" s="18"/>
      <c r="DY20" s="17"/>
      <c r="DZ20" s="18"/>
      <c r="EA20" s="18"/>
      <c r="EB20" s="17"/>
      <c r="EC20" s="18"/>
      <c r="ED20" s="18"/>
      <c r="EE20" s="17"/>
      <c r="EF20" s="18"/>
      <c r="EG20" s="18"/>
      <c r="EH20" s="17"/>
      <c r="EI20" s="18"/>
      <c r="EJ20" s="18"/>
      <c r="EK20" s="17"/>
      <c r="EL20" s="18"/>
      <c r="EM20" s="18"/>
      <c r="EN20" s="17"/>
      <c r="EO20" s="18"/>
      <c r="EP20" s="18"/>
      <c r="EQ20" s="17"/>
      <c r="ER20" s="18"/>
      <c r="ES20" s="18"/>
      <c r="ET20" s="18"/>
      <c r="EU20" s="18"/>
      <c r="EV20" s="103" t="s">
        <v>370</v>
      </c>
      <c r="EW20" s="18"/>
      <c r="EX20" s="125">
        <v>182.1</v>
      </c>
      <c r="EY20" s="103" t="s">
        <v>370</v>
      </c>
      <c r="EZ20" s="18"/>
      <c r="FA20" s="125">
        <v>182.1</v>
      </c>
      <c r="FB20" s="103" t="s">
        <v>370</v>
      </c>
      <c r="FC20" s="18"/>
      <c r="FD20" s="125">
        <v>182.1</v>
      </c>
      <c r="FE20" s="103" t="s">
        <v>370</v>
      </c>
      <c r="FF20" s="18"/>
      <c r="FG20" s="125">
        <v>182.1</v>
      </c>
      <c r="FH20" s="103" t="s">
        <v>370</v>
      </c>
      <c r="FI20" s="18"/>
      <c r="FJ20" s="125">
        <v>182.1</v>
      </c>
      <c r="FK20" s="103" t="s">
        <v>370</v>
      </c>
      <c r="FL20" s="18"/>
      <c r="FM20" s="125">
        <v>182.1</v>
      </c>
      <c r="FN20" s="103" t="s">
        <v>370</v>
      </c>
      <c r="FO20" s="18"/>
      <c r="FP20" s="125">
        <v>182.1</v>
      </c>
      <c r="FQ20" s="103" t="s">
        <v>370</v>
      </c>
      <c r="FR20" s="18"/>
      <c r="FS20" s="125">
        <v>182.1</v>
      </c>
      <c r="FT20" s="103" t="s">
        <v>370</v>
      </c>
      <c r="FU20" s="18"/>
      <c r="FV20" s="125">
        <v>182.1</v>
      </c>
      <c r="FW20" s="103" t="s">
        <v>370</v>
      </c>
      <c r="FX20" s="18"/>
      <c r="FY20" s="125">
        <v>182.1</v>
      </c>
      <c r="FZ20" s="128" t="s">
        <v>370</v>
      </c>
      <c r="GA20" s="18"/>
      <c r="GB20" s="125">
        <v>182.1</v>
      </c>
      <c r="GC20" s="130" t="s">
        <v>370</v>
      </c>
      <c r="GD20" s="18"/>
      <c r="GE20" s="125">
        <v>182.1</v>
      </c>
    </row>
    <row r="21" spans="1:187" ht="81" customHeight="1">
      <c r="A21" s="17"/>
      <c r="B21" s="17" t="s">
        <v>142</v>
      </c>
      <c r="C21" s="18">
        <v>242.8</v>
      </c>
      <c r="D21" s="17" t="s">
        <v>142</v>
      </c>
      <c r="E21" s="18">
        <v>242.8</v>
      </c>
      <c r="F21" s="17" t="s">
        <v>142</v>
      </c>
      <c r="G21" s="18">
        <v>242.8</v>
      </c>
      <c r="H21" s="17" t="s">
        <v>142</v>
      </c>
      <c r="I21" s="18">
        <v>242.8</v>
      </c>
      <c r="J21" s="17" t="s">
        <v>142</v>
      </c>
      <c r="K21" s="18">
        <v>242.8</v>
      </c>
      <c r="L21" s="17" t="s">
        <v>142</v>
      </c>
      <c r="M21" s="18">
        <v>242.8</v>
      </c>
      <c r="N21" s="17" t="s">
        <v>142</v>
      </c>
      <c r="O21" s="18">
        <v>242.8</v>
      </c>
      <c r="P21" s="17" t="s">
        <v>142</v>
      </c>
      <c r="Q21" s="18">
        <v>242.8</v>
      </c>
      <c r="R21" s="17" t="s">
        <v>142</v>
      </c>
      <c r="S21" s="19">
        <f t="shared" si="0"/>
        <v>1942.3999999999999</v>
      </c>
      <c r="T21" s="17" t="s">
        <v>336</v>
      </c>
      <c r="U21" s="18"/>
      <c r="V21" s="18">
        <v>789.1</v>
      </c>
      <c r="W21" s="20" t="s">
        <v>143</v>
      </c>
      <c r="X21" s="24"/>
      <c r="Y21" s="21">
        <v>117.54</v>
      </c>
      <c r="Z21" s="12" t="s">
        <v>235</v>
      </c>
      <c r="AA21" s="18"/>
      <c r="AB21" s="18">
        <v>9651.3</v>
      </c>
      <c r="AC21" s="20" t="s">
        <v>253</v>
      </c>
      <c r="AD21" s="20" t="s">
        <v>337</v>
      </c>
      <c r="AE21" s="20">
        <v>155.72</v>
      </c>
      <c r="AF21" s="20"/>
      <c r="AG21" s="17" t="s">
        <v>257</v>
      </c>
      <c r="AH21" s="18" t="s">
        <v>258</v>
      </c>
      <c r="AI21" s="18">
        <v>859.66</v>
      </c>
      <c r="AJ21" s="17" t="s">
        <v>269</v>
      </c>
      <c r="AK21" s="18"/>
      <c r="AL21" s="18">
        <v>60.7</v>
      </c>
      <c r="AM21" s="17" t="s">
        <v>338</v>
      </c>
      <c r="AN21" s="18" t="s">
        <v>339</v>
      </c>
      <c r="AO21" s="18">
        <v>488.61</v>
      </c>
      <c r="AP21" s="17" t="s">
        <v>287</v>
      </c>
      <c r="AQ21" s="18" t="s">
        <v>334</v>
      </c>
      <c r="AR21" s="18">
        <v>145.6</v>
      </c>
      <c r="AS21" s="12" t="s">
        <v>235</v>
      </c>
      <c r="AT21" s="18"/>
      <c r="AU21" s="18">
        <v>9772.7</v>
      </c>
      <c r="AV21" s="17" t="s">
        <v>269</v>
      </c>
      <c r="AW21" s="18"/>
      <c r="AX21" s="18">
        <v>60.7</v>
      </c>
      <c r="AY21" s="17" t="s">
        <v>281</v>
      </c>
      <c r="AZ21" s="18"/>
      <c r="BA21" s="18">
        <v>10379.7</v>
      </c>
      <c r="BB21" s="17" t="s">
        <v>340</v>
      </c>
      <c r="BC21" s="18" t="s">
        <v>335</v>
      </c>
      <c r="BD21" s="18">
        <v>70.65</v>
      </c>
      <c r="BE21" s="17"/>
      <c r="BF21" s="18"/>
      <c r="BG21" s="18"/>
      <c r="BH21" s="17"/>
      <c r="BI21" s="18"/>
      <c r="BJ21" s="18"/>
      <c r="BK21" s="17"/>
      <c r="BL21" s="18"/>
      <c r="BM21" s="18"/>
      <c r="BN21" s="17" t="s">
        <v>69</v>
      </c>
      <c r="BO21" s="18"/>
      <c r="BP21" s="18">
        <v>60.7</v>
      </c>
      <c r="BS21" s="17" t="s">
        <v>71</v>
      </c>
      <c r="BT21" s="18"/>
      <c r="BU21" s="18">
        <v>268.11</v>
      </c>
      <c r="BV21" s="17" t="s">
        <v>71</v>
      </c>
      <c r="BW21" s="18"/>
      <c r="BX21" s="18">
        <v>268.11</v>
      </c>
      <c r="BY21" s="17" t="s">
        <v>71</v>
      </c>
      <c r="BZ21" s="18"/>
      <c r="CA21" s="18">
        <v>268.11</v>
      </c>
      <c r="CB21" s="17" t="s">
        <v>71</v>
      </c>
      <c r="CC21" s="18"/>
      <c r="CD21" s="18">
        <v>268.11</v>
      </c>
      <c r="CE21" s="17" t="s">
        <v>71</v>
      </c>
      <c r="CF21" s="18"/>
      <c r="CG21" s="18">
        <v>268.11</v>
      </c>
      <c r="CH21" s="17" t="s">
        <v>71</v>
      </c>
      <c r="CI21" s="18"/>
      <c r="CJ21" s="18">
        <v>268.11</v>
      </c>
      <c r="CK21" s="17" t="s">
        <v>71</v>
      </c>
      <c r="CL21" s="18"/>
      <c r="CM21" s="18">
        <v>268.11</v>
      </c>
      <c r="CN21" s="17" t="s">
        <v>71</v>
      </c>
      <c r="CO21" s="18"/>
      <c r="CP21" s="18">
        <v>268.11</v>
      </c>
      <c r="CR21" s="17" t="s">
        <v>71</v>
      </c>
      <c r="CS21" s="18"/>
      <c r="CT21" s="18">
        <v>268.11</v>
      </c>
      <c r="CV21" s="17" t="s">
        <v>71</v>
      </c>
      <c r="CW21" s="18"/>
      <c r="CX21" s="18">
        <v>268.11</v>
      </c>
      <c r="CY21" s="17" t="s">
        <v>71</v>
      </c>
      <c r="CZ21" s="18"/>
      <c r="DA21" s="18">
        <v>268.11</v>
      </c>
      <c r="DB21" s="17" t="s">
        <v>71</v>
      </c>
      <c r="DC21" s="18"/>
      <c r="DD21" s="18">
        <v>268.11</v>
      </c>
      <c r="DE21" s="17" t="s">
        <v>71</v>
      </c>
      <c r="DF21" s="18"/>
      <c r="DG21" s="18">
        <v>268.11</v>
      </c>
      <c r="DJ21" s="17" t="s">
        <v>71</v>
      </c>
      <c r="DK21" s="18"/>
      <c r="DL21" s="18"/>
      <c r="DM21" s="17" t="s">
        <v>71</v>
      </c>
      <c r="DN21" s="18"/>
      <c r="DO21" s="18"/>
      <c r="DP21" s="20" t="s">
        <v>66</v>
      </c>
      <c r="DQ21" s="20"/>
      <c r="DR21" s="18">
        <v>155.46</v>
      </c>
      <c r="DS21" s="20" t="s">
        <v>66</v>
      </c>
      <c r="DT21" s="20"/>
      <c r="DU21" s="18">
        <v>155.46</v>
      </c>
      <c r="DV21" s="20" t="s">
        <v>66</v>
      </c>
      <c r="DW21" s="20"/>
      <c r="DX21" s="18">
        <v>155.46</v>
      </c>
      <c r="DY21" s="20" t="s">
        <v>66</v>
      </c>
      <c r="DZ21" s="20"/>
      <c r="EA21" s="18">
        <v>155.46</v>
      </c>
      <c r="EB21" s="20"/>
      <c r="EC21" s="20"/>
      <c r="ED21" s="18"/>
      <c r="EE21" s="20" t="s">
        <v>481</v>
      </c>
      <c r="EF21" s="20" t="s">
        <v>482</v>
      </c>
      <c r="EG21" s="18">
        <v>55281.25</v>
      </c>
      <c r="EH21" s="20"/>
      <c r="EI21" s="20"/>
      <c r="EJ21" s="18"/>
      <c r="EK21" s="20"/>
      <c r="EL21" s="20"/>
      <c r="EM21" s="18"/>
      <c r="EN21" s="20"/>
      <c r="EO21" s="20"/>
      <c r="EP21" s="18"/>
      <c r="EQ21" s="20"/>
      <c r="ER21" s="20"/>
      <c r="ES21" s="18"/>
      <c r="ET21" s="18"/>
      <c r="EU21" s="18"/>
      <c r="EV21" s="78" t="s">
        <v>536</v>
      </c>
      <c r="EW21" s="78" t="s">
        <v>537</v>
      </c>
      <c r="EX21" s="133">
        <v>364.55</v>
      </c>
      <c r="EY21" s="129" t="s">
        <v>600</v>
      </c>
      <c r="EZ21" s="18" t="s">
        <v>601</v>
      </c>
      <c r="FA21" s="133">
        <v>1458.16</v>
      </c>
      <c r="FB21" s="71" t="s">
        <v>538</v>
      </c>
      <c r="FC21" s="71" t="s">
        <v>540</v>
      </c>
      <c r="FD21" s="133">
        <v>39560.16</v>
      </c>
      <c r="FE21" s="71" t="s">
        <v>554</v>
      </c>
      <c r="FF21" s="71" t="s">
        <v>555</v>
      </c>
      <c r="FG21" s="137">
        <v>2415.52</v>
      </c>
      <c r="FH21" s="82" t="s">
        <v>536</v>
      </c>
      <c r="FI21" s="82" t="s">
        <v>564</v>
      </c>
      <c r="FJ21" s="133">
        <v>364.55</v>
      </c>
      <c r="FK21" s="92" t="s">
        <v>582</v>
      </c>
      <c r="FL21" s="92" t="s">
        <v>583</v>
      </c>
      <c r="FM21" s="18"/>
      <c r="FN21" s="86" t="s">
        <v>575</v>
      </c>
      <c r="FO21" s="86" t="s">
        <v>576</v>
      </c>
      <c r="FP21" s="137">
        <v>273.84</v>
      </c>
      <c r="FQ21" s="88" t="s">
        <v>586</v>
      </c>
      <c r="FR21" s="88" t="s">
        <v>587</v>
      </c>
      <c r="FS21" s="133">
        <v>4500</v>
      </c>
      <c r="FT21" s="90" t="s">
        <v>346</v>
      </c>
      <c r="FU21" s="90" t="s">
        <v>584</v>
      </c>
      <c r="FV21" s="139">
        <v>221.76</v>
      </c>
      <c r="FW21" s="17" t="s">
        <v>590</v>
      </c>
      <c r="FX21" s="17" t="s">
        <v>591</v>
      </c>
      <c r="FY21" s="137">
        <v>3000</v>
      </c>
      <c r="FZ21" s="17" t="s">
        <v>489</v>
      </c>
      <c r="GA21" s="22" t="s">
        <v>597</v>
      </c>
      <c r="GB21" s="140">
        <v>2324.19</v>
      </c>
      <c r="GC21" s="22" t="s">
        <v>602</v>
      </c>
      <c r="GD21" s="22" t="s">
        <v>620</v>
      </c>
      <c r="GE21" s="133">
        <v>1042.08</v>
      </c>
    </row>
    <row r="22" spans="1:187" ht="33.75">
      <c r="A22" s="17"/>
      <c r="B22" s="17" t="s">
        <v>142</v>
      </c>
      <c r="C22" s="18">
        <v>789.1</v>
      </c>
      <c r="D22" s="17" t="s">
        <v>142</v>
      </c>
      <c r="E22" s="18">
        <v>789.1</v>
      </c>
      <c r="F22" s="17" t="s">
        <v>142</v>
      </c>
      <c r="G22" s="18">
        <v>789.1</v>
      </c>
      <c r="H22" s="17" t="s">
        <v>142</v>
      </c>
      <c r="I22" s="18">
        <v>789.1</v>
      </c>
      <c r="J22" s="17" t="s">
        <v>142</v>
      </c>
      <c r="K22" s="18">
        <v>789.1</v>
      </c>
      <c r="L22" s="17" t="s">
        <v>142</v>
      </c>
      <c r="M22" s="18">
        <v>789.1</v>
      </c>
      <c r="N22" s="17" t="s">
        <v>142</v>
      </c>
      <c r="O22" s="18">
        <v>789.1</v>
      </c>
      <c r="P22" s="17" t="s">
        <v>142</v>
      </c>
      <c r="Q22" s="18">
        <v>789.1</v>
      </c>
      <c r="R22" s="17" t="s">
        <v>142</v>
      </c>
      <c r="S22" s="19">
        <f t="shared" si="0"/>
        <v>6312.800000000001</v>
      </c>
      <c r="T22" s="17" t="s">
        <v>341</v>
      </c>
      <c r="U22" s="18"/>
      <c r="V22" s="18">
        <v>60.7</v>
      </c>
      <c r="W22" s="12" t="s">
        <v>235</v>
      </c>
      <c r="X22" s="18"/>
      <c r="Y22" s="18">
        <v>9651.3</v>
      </c>
      <c r="Z22" s="12" t="s">
        <v>342</v>
      </c>
      <c r="AA22" s="18"/>
      <c r="AB22" s="18">
        <v>4066.9</v>
      </c>
      <c r="AC22" s="20" t="s">
        <v>329</v>
      </c>
      <c r="AD22" s="20" t="s">
        <v>343</v>
      </c>
      <c r="AE22" s="20">
        <v>789.9</v>
      </c>
      <c r="AF22" s="20"/>
      <c r="AG22" s="12" t="s">
        <v>235</v>
      </c>
      <c r="AH22" s="18"/>
      <c r="AI22" s="18">
        <v>9772.7</v>
      </c>
      <c r="AJ22" s="17" t="s">
        <v>69</v>
      </c>
      <c r="AK22" s="18"/>
      <c r="AL22" s="18">
        <v>60.7</v>
      </c>
      <c r="AM22" s="17" t="s">
        <v>157</v>
      </c>
      <c r="AN22" s="18" t="s">
        <v>344</v>
      </c>
      <c r="AO22" s="18">
        <v>660.4</v>
      </c>
      <c r="AP22" s="17" t="s">
        <v>40</v>
      </c>
      <c r="AQ22" s="18" t="s">
        <v>345</v>
      </c>
      <c r="AR22" s="18">
        <v>859.66</v>
      </c>
      <c r="AS22" s="17" t="s">
        <v>281</v>
      </c>
      <c r="AT22" s="18"/>
      <c r="AU22" s="18">
        <v>10379.7</v>
      </c>
      <c r="AV22" s="17" t="s">
        <v>69</v>
      </c>
      <c r="AW22" s="18"/>
      <c r="AX22" s="18">
        <v>60.7</v>
      </c>
      <c r="AY22" s="17" t="s">
        <v>269</v>
      </c>
      <c r="AZ22" s="18"/>
      <c r="BA22" s="18">
        <v>60.7</v>
      </c>
      <c r="BB22" s="17" t="s">
        <v>346</v>
      </c>
      <c r="BC22" s="18" t="s">
        <v>335</v>
      </c>
      <c r="BD22" s="18">
        <v>180.46</v>
      </c>
      <c r="BE22" s="17"/>
      <c r="BF22" s="18"/>
      <c r="BG22" s="18"/>
      <c r="BH22" s="17"/>
      <c r="BI22" s="18"/>
      <c r="BJ22" s="18"/>
      <c r="BK22" s="17"/>
      <c r="BL22" s="18"/>
      <c r="BM22" s="18"/>
      <c r="BN22" s="17"/>
      <c r="BO22" s="18"/>
      <c r="BP22" s="18"/>
      <c r="BS22" s="17" t="s">
        <v>72</v>
      </c>
      <c r="BT22" s="18"/>
      <c r="BU22" s="18">
        <v>241.82</v>
      </c>
      <c r="BV22" s="17"/>
      <c r="BW22" s="18"/>
      <c r="BX22" s="18"/>
      <c r="BY22" s="20" t="s">
        <v>48</v>
      </c>
      <c r="BZ22" s="20"/>
      <c r="CA22" s="20">
        <v>182.1</v>
      </c>
      <c r="CB22" s="17" t="s">
        <v>69</v>
      </c>
      <c r="CC22" s="18"/>
      <c r="CD22" s="18">
        <v>670.29</v>
      </c>
      <c r="CE22" s="17"/>
      <c r="CF22" s="18"/>
      <c r="CG22" s="18"/>
      <c r="CH22" s="17"/>
      <c r="CI22" s="18"/>
      <c r="CJ22" s="18"/>
      <c r="CK22" s="17" t="s">
        <v>72</v>
      </c>
      <c r="CL22" s="18"/>
      <c r="CM22" s="18">
        <v>241.82</v>
      </c>
      <c r="CN22" s="17"/>
      <c r="CO22" s="18"/>
      <c r="CP22" s="18"/>
      <c r="CR22" s="17" t="s">
        <v>72</v>
      </c>
      <c r="CS22" s="18"/>
      <c r="CT22" s="18">
        <v>241.82</v>
      </c>
      <c r="CV22" s="17"/>
      <c r="CW22" s="18"/>
      <c r="CX22" s="18"/>
      <c r="CY22" s="17"/>
      <c r="CZ22" s="18"/>
      <c r="DA22" s="18"/>
      <c r="DB22" s="17" t="s">
        <v>219</v>
      </c>
      <c r="DC22" s="18" t="s">
        <v>400</v>
      </c>
      <c r="DD22" s="18">
        <v>1093.4</v>
      </c>
      <c r="DE22" s="17"/>
      <c r="DF22" s="18"/>
      <c r="DG22" s="18"/>
      <c r="DJ22" s="17"/>
      <c r="DK22" s="18"/>
      <c r="DL22" s="18"/>
      <c r="DM22" s="17"/>
      <c r="DN22" s="18"/>
      <c r="DO22" s="18"/>
      <c r="DP22" s="17" t="s">
        <v>431</v>
      </c>
      <c r="DQ22" s="18"/>
      <c r="DR22" s="18">
        <v>384.87</v>
      </c>
      <c r="DS22" s="17" t="s">
        <v>431</v>
      </c>
      <c r="DT22" s="18"/>
      <c r="DU22" s="18">
        <v>384.87</v>
      </c>
      <c r="DV22" s="17" t="s">
        <v>431</v>
      </c>
      <c r="DW22" s="18"/>
      <c r="DX22" s="18">
        <v>384.87</v>
      </c>
      <c r="DY22" s="17" t="s">
        <v>431</v>
      </c>
      <c r="DZ22" s="18"/>
      <c r="EA22" s="18">
        <v>384.87</v>
      </c>
      <c r="EB22" s="17" t="s">
        <v>431</v>
      </c>
      <c r="EC22" s="18"/>
      <c r="ED22" s="18">
        <v>384.87</v>
      </c>
      <c r="EE22" s="17" t="s">
        <v>431</v>
      </c>
      <c r="EF22" s="18"/>
      <c r="EG22" s="18">
        <v>384.87</v>
      </c>
      <c r="EH22" s="17" t="s">
        <v>431</v>
      </c>
      <c r="EI22" s="18"/>
      <c r="EJ22" s="18">
        <v>384.87</v>
      </c>
      <c r="EK22" s="17" t="s">
        <v>431</v>
      </c>
      <c r="EL22" s="18"/>
      <c r="EM22" s="18">
        <v>384.87</v>
      </c>
      <c r="EN22" s="17" t="s">
        <v>431</v>
      </c>
      <c r="EO22" s="18"/>
      <c r="EP22" s="18">
        <v>384.87</v>
      </c>
      <c r="EQ22" s="17" t="s">
        <v>431</v>
      </c>
      <c r="ER22" s="18"/>
      <c r="ES22" s="18">
        <v>384.87</v>
      </c>
      <c r="ET22" s="18"/>
      <c r="EU22" s="18"/>
      <c r="EV22" s="17"/>
      <c r="EW22" s="18"/>
      <c r="EX22" s="18"/>
      <c r="EY22" s="17"/>
      <c r="EZ22" s="132"/>
      <c r="FA22" s="18"/>
      <c r="FB22" s="17" t="s">
        <v>539</v>
      </c>
      <c r="FC22" s="18" t="s">
        <v>540</v>
      </c>
      <c r="FD22" s="133">
        <v>159038.95</v>
      </c>
      <c r="FE22" s="17" t="s">
        <v>556</v>
      </c>
      <c r="FF22" s="18" t="s">
        <v>557</v>
      </c>
      <c r="FG22" s="137">
        <v>121.35</v>
      </c>
      <c r="FH22" s="17" t="s">
        <v>565</v>
      </c>
      <c r="FI22" s="18" t="s">
        <v>566</v>
      </c>
      <c r="FJ22" s="137">
        <v>435.54</v>
      </c>
      <c r="FK22" s="17"/>
      <c r="FL22" s="18"/>
      <c r="FM22" s="18"/>
      <c r="FN22" s="17" t="s">
        <v>577</v>
      </c>
      <c r="FO22" s="18" t="s">
        <v>576</v>
      </c>
      <c r="FP22" s="133">
        <v>991.92</v>
      </c>
      <c r="FQ22" s="29" t="s">
        <v>602</v>
      </c>
      <c r="FR22" s="18" t="s">
        <v>604</v>
      </c>
      <c r="FS22" s="133">
        <v>1042.08</v>
      </c>
      <c r="FT22" s="17" t="s">
        <v>470</v>
      </c>
      <c r="FU22" s="18" t="s">
        <v>584</v>
      </c>
      <c r="FV22" s="138">
        <v>726.2</v>
      </c>
      <c r="FW22" s="98"/>
      <c r="FX22" s="98"/>
      <c r="FY22" s="98"/>
      <c r="FZ22" s="17" t="s">
        <v>598</v>
      </c>
      <c r="GA22" s="22" t="s">
        <v>599</v>
      </c>
      <c r="GB22" s="137">
        <v>1286.3</v>
      </c>
      <c r="GC22" s="17" t="s">
        <v>617</v>
      </c>
      <c r="GD22" s="22" t="s">
        <v>621</v>
      </c>
      <c r="GE22" s="137">
        <v>1010.72</v>
      </c>
    </row>
    <row r="23" spans="1:187" ht="30" customHeight="1">
      <c r="A23" s="17"/>
      <c r="B23" s="17" t="s">
        <v>142</v>
      </c>
      <c r="C23" s="18">
        <v>60.7</v>
      </c>
      <c r="D23" s="17" t="s">
        <v>142</v>
      </c>
      <c r="E23" s="18">
        <v>60.7</v>
      </c>
      <c r="F23" s="17" t="s">
        <v>142</v>
      </c>
      <c r="G23" s="18">
        <v>60.7</v>
      </c>
      <c r="H23" s="17" t="s">
        <v>142</v>
      </c>
      <c r="I23" s="18">
        <v>60.7</v>
      </c>
      <c r="J23" s="17" t="s">
        <v>142</v>
      </c>
      <c r="K23" s="18">
        <v>60.7</v>
      </c>
      <c r="L23" s="17" t="s">
        <v>142</v>
      </c>
      <c r="M23" s="18">
        <v>60.7</v>
      </c>
      <c r="N23" s="17" t="s">
        <v>142</v>
      </c>
      <c r="O23" s="18">
        <v>60.7</v>
      </c>
      <c r="P23" s="17" t="s">
        <v>142</v>
      </c>
      <c r="Q23" s="18">
        <v>60.7</v>
      </c>
      <c r="R23" s="17" t="s">
        <v>142</v>
      </c>
      <c r="S23" s="19">
        <f t="shared" si="0"/>
        <v>485.59999999999997</v>
      </c>
      <c r="T23" s="17" t="s">
        <v>347</v>
      </c>
      <c r="U23" s="18"/>
      <c r="V23" s="18">
        <v>849.8</v>
      </c>
      <c r="W23" s="12" t="s">
        <v>342</v>
      </c>
      <c r="X23" s="18"/>
      <c r="Y23" s="18">
        <v>4066.9</v>
      </c>
      <c r="Z23" s="17" t="s">
        <v>257</v>
      </c>
      <c r="AA23" s="18" t="s">
        <v>348</v>
      </c>
      <c r="AB23" s="27">
        <v>859.66</v>
      </c>
      <c r="AC23" s="20" t="s">
        <v>349</v>
      </c>
      <c r="AD23" s="20" t="s">
        <v>350</v>
      </c>
      <c r="AE23" s="20">
        <v>29589.23</v>
      </c>
      <c r="AF23" s="20"/>
      <c r="AG23" s="17" t="s">
        <v>281</v>
      </c>
      <c r="AH23" s="18"/>
      <c r="AI23" s="18">
        <v>10379.7</v>
      </c>
      <c r="AJ23" s="17" t="s">
        <v>48</v>
      </c>
      <c r="AK23" s="18"/>
      <c r="AL23" s="18">
        <v>182.1</v>
      </c>
      <c r="AM23" s="17" t="s">
        <v>265</v>
      </c>
      <c r="AN23" s="18" t="s">
        <v>351</v>
      </c>
      <c r="AO23" s="26">
        <v>117.54</v>
      </c>
      <c r="AP23" s="12" t="s">
        <v>235</v>
      </c>
      <c r="AQ23" s="18"/>
      <c r="AR23" s="18">
        <v>9772.7</v>
      </c>
      <c r="AS23" s="17" t="s">
        <v>331</v>
      </c>
      <c r="AT23" s="18"/>
      <c r="AU23" s="26">
        <v>2355.76</v>
      </c>
      <c r="AV23" s="29" t="s">
        <v>352</v>
      </c>
      <c r="AW23" s="18"/>
      <c r="AX23" s="18">
        <v>1031.9</v>
      </c>
      <c r="AY23" s="17" t="s">
        <v>69</v>
      </c>
      <c r="AZ23" s="18"/>
      <c r="BA23" s="18">
        <v>60.7</v>
      </c>
      <c r="BB23" s="17" t="s">
        <v>47</v>
      </c>
      <c r="BC23" s="18" t="s">
        <v>353</v>
      </c>
      <c r="BD23" s="27">
        <v>887.83</v>
      </c>
      <c r="BE23" s="17"/>
      <c r="BF23" s="18"/>
      <c r="BG23" s="27"/>
      <c r="BH23" s="17"/>
      <c r="BI23" s="18"/>
      <c r="BJ23" s="27"/>
      <c r="BK23" s="17"/>
      <c r="BL23" s="18"/>
      <c r="BM23" s="27"/>
      <c r="BN23" s="17"/>
      <c r="BO23" s="18"/>
      <c r="BP23" s="27"/>
      <c r="BS23" s="20" t="s">
        <v>40</v>
      </c>
      <c r="BT23" s="24"/>
      <c r="BU23" s="21">
        <v>1799.95</v>
      </c>
      <c r="BV23" s="20" t="s">
        <v>40</v>
      </c>
      <c r="BW23" s="24"/>
      <c r="BX23" s="21">
        <v>1799.95</v>
      </c>
      <c r="BY23" s="20" t="s">
        <v>40</v>
      </c>
      <c r="BZ23" s="24"/>
      <c r="CA23" s="21">
        <v>1799.95</v>
      </c>
      <c r="CB23" s="20" t="s">
        <v>40</v>
      </c>
      <c r="CC23" s="24"/>
      <c r="CD23" s="21">
        <v>1799.95</v>
      </c>
      <c r="CE23" s="20" t="s">
        <v>40</v>
      </c>
      <c r="CF23" s="24"/>
      <c r="CG23" s="21">
        <v>1799.95</v>
      </c>
      <c r="CH23" s="20" t="s">
        <v>40</v>
      </c>
      <c r="CI23" s="24"/>
      <c r="CJ23" s="21">
        <v>1799.95</v>
      </c>
      <c r="CK23" s="20" t="s">
        <v>40</v>
      </c>
      <c r="CL23" s="24"/>
      <c r="CM23" s="21">
        <v>1799.95</v>
      </c>
      <c r="CN23" s="20" t="s">
        <v>40</v>
      </c>
      <c r="CO23" s="24"/>
      <c r="CP23" s="21">
        <v>1799.95</v>
      </c>
      <c r="CR23" s="20" t="s">
        <v>40</v>
      </c>
      <c r="CS23" s="24"/>
      <c r="CT23" s="21">
        <v>1799.95</v>
      </c>
      <c r="CV23" s="20" t="s">
        <v>40</v>
      </c>
      <c r="CW23" s="24"/>
      <c r="CX23" s="21">
        <v>1799.95</v>
      </c>
      <c r="CY23" s="20" t="s">
        <v>40</v>
      </c>
      <c r="CZ23" s="24"/>
      <c r="DA23" s="21">
        <v>1799.95</v>
      </c>
      <c r="DB23" s="20" t="s">
        <v>40</v>
      </c>
      <c r="DC23" s="24"/>
      <c r="DD23" s="21">
        <v>1799.95</v>
      </c>
      <c r="DE23" s="20" t="s">
        <v>40</v>
      </c>
      <c r="DF23" s="24"/>
      <c r="DG23" s="21">
        <v>1799.95</v>
      </c>
      <c r="DJ23" s="20" t="s">
        <v>40</v>
      </c>
      <c r="DK23" s="24"/>
      <c r="DL23" s="21">
        <v>1017.55</v>
      </c>
      <c r="DM23" s="20" t="s">
        <v>40</v>
      </c>
      <c r="DN23" s="24"/>
      <c r="DO23" s="21">
        <v>1017.55</v>
      </c>
      <c r="DP23" s="20" t="s">
        <v>40</v>
      </c>
      <c r="DQ23" s="24"/>
      <c r="DR23" s="21">
        <v>1017.55</v>
      </c>
      <c r="DS23" s="20" t="s">
        <v>40</v>
      </c>
      <c r="DT23" s="24"/>
      <c r="DU23" s="21">
        <v>1017.55</v>
      </c>
      <c r="DV23" s="20" t="s">
        <v>40</v>
      </c>
      <c r="DW23" s="24"/>
      <c r="DX23" s="21">
        <v>1017.55</v>
      </c>
      <c r="DY23" s="20" t="s">
        <v>40</v>
      </c>
      <c r="DZ23" s="24"/>
      <c r="EA23" s="21">
        <v>1017.55</v>
      </c>
      <c r="EB23" s="20" t="s">
        <v>40</v>
      </c>
      <c r="EC23" s="24"/>
      <c r="ED23" s="21">
        <v>1017.55</v>
      </c>
      <c r="EE23" s="20" t="s">
        <v>40</v>
      </c>
      <c r="EF23" s="24"/>
      <c r="EG23" s="21">
        <v>1017.55</v>
      </c>
      <c r="EH23" s="20" t="s">
        <v>40</v>
      </c>
      <c r="EI23" s="24"/>
      <c r="EJ23" s="21">
        <v>1017.55</v>
      </c>
      <c r="EK23" s="20" t="s">
        <v>40</v>
      </c>
      <c r="EL23" s="24"/>
      <c r="EM23" s="21">
        <v>1017.55</v>
      </c>
      <c r="EN23" s="20" t="s">
        <v>40</v>
      </c>
      <c r="EO23" s="24"/>
      <c r="EP23" s="21">
        <v>1017.55</v>
      </c>
      <c r="EQ23" s="20" t="s">
        <v>40</v>
      </c>
      <c r="ER23" s="24"/>
      <c r="ES23" s="21">
        <v>1017.55</v>
      </c>
      <c r="ET23" s="21"/>
      <c r="EU23" s="21"/>
      <c r="EV23" s="71"/>
      <c r="EW23" s="24"/>
      <c r="EX23" s="21"/>
      <c r="EY23" s="71"/>
      <c r="EZ23" s="24"/>
      <c r="FA23" s="21"/>
      <c r="FB23" s="71" t="s">
        <v>539</v>
      </c>
      <c r="FC23" s="24" t="s">
        <v>540</v>
      </c>
      <c r="FD23" s="135">
        <v>119279.14</v>
      </c>
      <c r="FE23" s="79" t="s">
        <v>558</v>
      </c>
      <c r="FF23" s="24" t="s">
        <v>557</v>
      </c>
      <c r="FG23" s="134">
        <v>121.35</v>
      </c>
      <c r="FH23" s="83" t="s">
        <v>567</v>
      </c>
      <c r="FI23" s="24" t="s">
        <v>568</v>
      </c>
      <c r="FJ23" s="135">
        <v>258.51</v>
      </c>
      <c r="FK23" s="84"/>
      <c r="FL23" s="24"/>
      <c r="FM23" s="21"/>
      <c r="FN23" s="86" t="s">
        <v>645</v>
      </c>
      <c r="FO23" s="24" t="s">
        <v>644</v>
      </c>
      <c r="FP23" s="134">
        <v>51643.41</v>
      </c>
      <c r="FQ23" s="88"/>
      <c r="FR23" s="24"/>
      <c r="FS23" s="21"/>
      <c r="FT23" s="90" t="s">
        <v>470</v>
      </c>
      <c r="FU23" s="24" t="s">
        <v>584</v>
      </c>
      <c r="FV23" s="168">
        <v>246</v>
      </c>
      <c r="FW23" s="98"/>
      <c r="FX23" s="98"/>
      <c r="FY23" s="98"/>
      <c r="FZ23" s="22" t="s">
        <v>617</v>
      </c>
      <c r="GA23" s="22" t="s">
        <v>618</v>
      </c>
      <c r="GB23" s="139">
        <v>1010.72</v>
      </c>
      <c r="GC23" s="22" t="s">
        <v>622</v>
      </c>
      <c r="GD23" s="22" t="s">
        <v>623</v>
      </c>
      <c r="GE23" s="137">
        <v>672.03</v>
      </c>
    </row>
    <row r="24" spans="1:187" ht="42" customHeight="1">
      <c r="A24" s="17"/>
      <c r="B24" s="17" t="s">
        <v>142</v>
      </c>
      <c r="C24" s="18">
        <v>849.8</v>
      </c>
      <c r="D24" s="17" t="s">
        <v>142</v>
      </c>
      <c r="E24" s="18">
        <v>849.8</v>
      </c>
      <c r="F24" s="17" t="s">
        <v>142</v>
      </c>
      <c r="G24" s="18">
        <v>849.8</v>
      </c>
      <c r="H24" s="17" t="s">
        <v>142</v>
      </c>
      <c r="I24" s="18">
        <v>849.8</v>
      </c>
      <c r="J24" s="17" t="s">
        <v>142</v>
      </c>
      <c r="K24" s="18">
        <v>849.8</v>
      </c>
      <c r="L24" s="17" t="s">
        <v>142</v>
      </c>
      <c r="M24" s="18">
        <v>849.8</v>
      </c>
      <c r="N24" s="17" t="s">
        <v>142</v>
      </c>
      <c r="O24" s="18">
        <v>849.8</v>
      </c>
      <c r="P24" s="17" t="s">
        <v>142</v>
      </c>
      <c r="Q24" s="18">
        <v>849.8</v>
      </c>
      <c r="R24" s="17" t="s">
        <v>142</v>
      </c>
      <c r="S24" s="19">
        <f t="shared" si="0"/>
        <v>6798.400000000001</v>
      </c>
      <c r="T24" s="17" t="s">
        <v>354</v>
      </c>
      <c r="U24" s="18"/>
      <c r="V24" s="18">
        <v>60.7</v>
      </c>
      <c r="W24" s="17" t="s">
        <v>257</v>
      </c>
      <c r="X24" s="18" t="s">
        <v>348</v>
      </c>
      <c r="Y24" s="27">
        <v>859.66</v>
      </c>
      <c r="Z24" s="17"/>
      <c r="AA24" s="18"/>
      <c r="AB24" s="22"/>
      <c r="AC24" s="20" t="s">
        <v>329</v>
      </c>
      <c r="AD24" s="20" t="s">
        <v>355</v>
      </c>
      <c r="AE24" s="20">
        <v>341.46</v>
      </c>
      <c r="AF24" s="20"/>
      <c r="AG24" s="17" t="s">
        <v>269</v>
      </c>
      <c r="AH24" s="18"/>
      <c r="AI24" s="18">
        <v>60.7</v>
      </c>
      <c r="AJ24" s="17"/>
      <c r="AK24" s="18"/>
      <c r="AL24" s="18"/>
      <c r="AM24" s="17" t="s">
        <v>287</v>
      </c>
      <c r="AN24" s="18" t="s">
        <v>351</v>
      </c>
      <c r="AO24" s="18">
        <v>145.6</v>
      </c>
      <c r="AP24" s="17" t="s">
        <v>281</v>
      </c>
      <c r="AQ24" s="18"/>
      <c r="AR24" s="18">
        <v>10379.7</v>
      </c>
      <c r="AS24" s="17" t="s">
        <v>269</v>
      </c>
      <c r="AT24" s="18"/>
      <c r="AU24" s="18">
        <v>60.7</v>
      </c>
      <c r="AV24" s="17" t="s">
        <v>48</v>
      </c>
      <c r="AW24" s="18"/>
      <c r="AX24" s="18">
        <v>182.1</v>
      </c>
      <c r="AY24" s="17" t="s">
        <v>48</v>
      </c>
      <c r="AZ24" s="18"/>
      <c r="BA24" s="18">
        <v>182.1</v>
      </c>
      <c r="BB24" s="17" t="s">
        <v>356</v>
      </c>
      <c r="BC24" s="18" t="s">
        <v>357</v>
      </c>
      <c r="BD24" s="18">
        <v>423.5</v>
      </c>
      <c r="BE24" s="29" t="s">
        <v>352</v>
      </c>
      <c r="BF24" s="18"/>
      <c r="BG24" s="18">
        <v>1031.9</v>
      </c>
      <c r="BH24" s="17"/>
      <c r="BI24" s="18"/>
      <c r="BJ24" s="18"/>
      <c r="BK24" s="17"/>
      <c r="BL24" s="18"/>
      <c r="BM24" s="18"/>
      <c r="BN24" s="29" t="s">
        <v>352</v>
      </c>
      <c r="BO24" s="18"/>
      <c r="BP24" s="18">
        <v>1031.9</v>
      </c>
      <c r="BS24" s="17" t="s">
        <v>111</v>
      </c>
      <c r="BT24" s="18"/>
      <c r="BU24" s="18">
        <v>9772.7</v>
      </c>
      <c r="BV24" s="17" t="s">
        <v>111</v>
      </c>
      <c r="BW24" s="18"/>
      <c r="BX24" s="18">
        <v>9772.7</v>
      </c>
      <c r="BY24" s="17" t="s">
        <v>91</v>
      </c>
      <c r="BZ24" s="18" t="s">
        <v>89</v>
      </c>
      <c r="CA24" s="18">
        <v>577.12</v>
      </c>
      <c r="CB24" s="17" t="s">
        <v>72</v>
      </c>
      <c r="CC24" s="18"/>
      <c r="CD24" s="18">
        <v>241.82</v>
      </c>
      <c r="CE24" s="17"/>
      <c r="CF24" s="18"/>
      <c r="CG24" s="18"/>
      <c r="CH24" s="17"/>
      <c r="CI24" s="18"/>
      <c r="CJ24" s="18"/>
      <c r="CK24" s="17"/>
      <c r="CL24" s="18"/>
      <c r="CM24" s="18"/>
      <c r="CN24" s="17" t="s">
        <v>69</v>
      </c>
      <c r="CO24" s="18"/>
      <c r="CP24" s="18">
        <v>670.29</v>
      </c>
      <c r="CR24" s="17" t="s">
        <v>69</v>
      </c>
      <c r="CS24" s="18"/>
      <c r="CT24" s="18">
        <v>670.29</v>
      </c>
      <c r="CV24" s="17" t="s">
        <v>69</v>
      </c>
      <c r="CW24" s="18"/>
      <c r="CX24" s="18">
        <v>670.29</v>
      </c>
      <c r="CY24" s="17" t="s">
        <v>69</v>
      </c>
      <c r="CZ24" s="18"/>
      <c r="DA24" s="18">
        <v>670.29</v>
      </c>
      <c r="DB24" s="17" t="s">
        <v>69</v>
      </c>
      <c r="DC24" s="18"/>
      <c r="DD24" s="18">
        <v>670.29</v>
      </c>
      <c r="DE24" s="17" t="s">
        <v>69</v>
      </c>
      <c r="DF24" s="18"/>
      <c r="DG24" s="18">
        <v>670.29</v>
      </c>
      <c r="DJ24" s="17" t="s">
        <v>69</v>
      </c>
      <c r="DK24" s="18"/>
      <c r="DL24" s="18"/>
      <c r="DM24" s="17" t="s">
        <v>69</v>
      </c>
      <c r="DN24" s="18"/>
      <c r="DO24" s="18"/>
      <c r="DP24" s="17" t="s">
        <v>69</v>
      </c>
      <c r="DQ24" s="18"/>
      <c r="DR24" s="18"/>
      <c r="DS24" s="17" t="s">
        <v>442</v>
      </c>
      <c r="DT24" s="18" t="s">
        <v>443</v>
      </c>
      <c r="DU24" s="18">
        <v>332.5</v>
      </c>
      <c r="DV24" s="17"/>
      <c r="DW24" s="18"/>
      <c r="DX24" s="18"/>
      <c r="DY24" s="17"/>
      <c r="DZ24" s="18"/>
      <c r="EA24" s="18"/>
      <c r="EB24" s="17"/>
      <c r="EC24" s="18"/>
      <c r="ED24" s="18"/>
      <c r="EE24" s="17"/>
      <c r="EF24" s="18"/>
      <c r="EG24" s="18"/>
      <c r="EH24" s="17"/>
      <c r="EI24" s="18"/>
      <c r="EJ24" s="18"/>
      <c r="EK24" s="17" t="s">
        <v>522</v>
      </c>
      <c r="EL24" s="18" t="s">
        <v>523</v>
      </c>
      <c r="EM24" s="18">
        <v>649.27</v>
      </c>
      <c r="EN24" s="17"/>
      <c r="EO24" s="18"/>
      <c r="EP24" s="18"/>
      <c r="EQ24" s="17"/>
      <c r="ER24" s="18"/>
      <c r="ES24" s="18"/>
      <c r="ET24" s="18"/>
      <c r="EU24" s="18"/>
      <c r="EV24" s="17"/>
      <c r="EW24" s="18"/>
      <c r="EX24" s="18"/>
      <c r="EY24" s="17"/>
      <c r="EZ24" s="18"/>
      <c r="FA24" s="18"/>
      <c r="FB24" s="17" t="s">
        <v>541</v>
      </c>
      <c r="FC24" s="18" t="s">
        <v>542</v>
      </c>
      <c r="FD24" s="133">
        <v>4260.88</v>
      </c>
      <c r="FE24" s="17" t="s">
        <v>559</v>
      </c>
      <c r="FF24" s="18" t="s">
        <v>560</v>
      </c>
      <c r="FG24" s="137">
        <v>598.73</v>
      </c>
      <c r="FH24" s="17" t="s">
        <v>642</v>
      </c>
      <c r="FI24" s="18" t="s">
        <v>569</v>
      </c>
      <c r="FJ24" s="137">
        <v>18747.26</v>
      </c>
      <c r="FK24" s="17"/>
      <c r="FL24" s="18"/>
      <c r="FM24" s="18"/>
      <c r="FN24" s="17"/>
      <c r="FO24" s="18"/>
      <c r="FP24" s="18"/>
      <c r="FQ24" s="17"/>
      <c r="FR24" s="18"/>
      <c r="FS24" s="18"/>
      <c r="FT24" s="17" t="s">
        <v>508</v>
      </c>
      <c r="FU24" s="18" t="s">
        <v>584</v>
      </c>
      <c r="FV24" s="138">
        <v>6714.25</v>
      </c>
      <c r="FW24" s="98"/>
      <c r="FX24" s="98"/>
      <c r="FY24" s="98"/>
      <c r="FZ24" s="98"/>
      <c r="GA24" s="98"/>
      <c r="GB24" s="98"/>
      <c r="GC24" s="22" t="s">
        <v>489</v>
      </c>
      <c r="GD24" s="22" t="s">
        <v>624</v>
      </c>
      <c r="GE24" s="137">
        <v>904.66</v>
      </c>
    </row>
    <row r="25" spans="1:187" ht="33.75">
      <c r="A25" s="17"/>
      <c r="B25" s="17" t="s">
        <v>142</v>
      </c>
      <c r="C25" s="18">
        <v>60.7</v>
      </c>
      <c r="D25" s="17" t="s">
        <v>142</v>
      </c>
      <c r="E25" s="18">
        <v>60.7</v>
      </c>
      <c r="F25" s="17" t="s">
        <v>142</v>
      </c>
      <c r="G25" s="18">
        <v>60.7</v>
      </c>
      <c r="H25" s="17" t="s">
        <v>142</v>
      </c>
      <c r="I25" s="18">
        <v>60.7</v>
      </c>
      <c r="J25" s="17" t="s">
        <v>142</v>
      </c>
      <c r="K25" s="18">
        <v>60.7</v>
      </c>
      <c r="L25" s="17" t="s">
        <v>142</v>
      </c>
      <c r="M25" s="18">
        <v>60.7</v>
      </c>
      <c r="N25" s="17" t="s">
        <v>142</v>
      </c>
      <c r="O25" s="18">
        <v>60.7</v>
      </c>
      <c r="P25" s="17" t="s">
        <v>142</v>
      </c>
      <c r="Q25" s="18">
        <v>60.7</v>
      </c>
      <c r="R25" s="17" t="s">
        <v>142</v>
      </c>
      <c r="S25" s="19">
        <f t="shared" si="0"/>
        <v>485.59999999999997</v>
      </c>
      <c r="T25" s="17" t="s">
        <v>358</v>
      </c>
      <c r="U25" s="18"/>
      <c r="V25" s="18">
        <v>60.7</v>
      </c>
      <c r="W25" s="17" t="s">
        <v>37</v>
      </c>
      <c r="X25" s="18"/>
      <c r="Y25" s="22">
        <v>5713.56</v>
      </c>
      <c r="Z25" s="17"/>
      <c r="AA25" s="18"/>
      <c r="AB25" s="22"/>
      <c r="AC25" s="17" t="s">
        <v>359</v>
      </c>
      <c r="AD25" s="18" t="s">
        <v>360</v>
      </c>
      <c r="AE25" s="27">
        <v>117.54</v>
      </c>
      <c r="AF25" s="27"/>
      <c r="AG25" s="17" t="s">
        <v>69</v>
      </c>
      <c r="AH25" s="18"/>
      <c r="AI25" s="18">
        <v>60.7</v>
      </c>
      <c r="AJ25" s="17"/>
      <c r="AK25" s="18"/>
      <c r="AL25" s="18"/>
      <c r="AM25" s="17" t="s">
        <v>40</v>
      </c>
      <c r="AN25" s="18" t="s">
        <v>361</v>
      </c>
      <c r="AO25" s="18">
        <v>859.66</v>
      </c>
      <c r="AP25" s="17" t="s">
        <v>269</v>
      </c>
      <c r="AQ25" s="18"/>
      <c r="AR25" s="18">
        <v>60.7</v>
      </c>
      <c r="AS25" s="17" t="s">
        <v>69</v>
      </c>
      <c r="AT25" s="18"/>
      <c r="AU25" s="18">
        <v>60.7</v>
      </c>
      <c r="AV25" s="17"/>
      <c r="AW25" s="18"/>
      <c r="AX25" s="18"/>
      <c r="AY25" s="17"/>
      <c r="AZ25" s="18"/>
      <c r="BA25" s="18"/>
      <c r="BB25" s="20" t="s">
        <v>265</v>
      </c>
      <c r="BC25" s="18" t="s">
        <v>362</v>
      </c>
      <c r="BD25" s="18">
        <v>117.54</v>
      </c>
      <c r="BE25" s="20" t="s">
        <v>265</v>
      </c>
      <c r="BF25" s="20" t="s">
        <v>363</v>
      </c>
      <c r="BG25" s="18">
        <v>117.54</v>
      </c>
      <c r="BH25" s="20" t="s">
        <v>265</v>
      </c>
      <c r="BI25" s="18"/>
      <c r="BJ25" s="18">
        <v>117.54</v>
      </c>
      <c r="BK25" s="20" t="s">
        <v>265</v>
      </c>
      <c r="BL25" s="18"/>
      <c r="BM25" s="18">
        <v>117.54</v>
      </c>
      <c r="BN25" s="20" t="s">
        <v>265</v>
      </c>
      <c r="BO25" s="18"/>
      <c r="BP25" s="18">
        <v>117.54</v>
      </c>
      <c r="BS25" s="17" t="s">
        <v>112</v>
      </c>
      <c r="BT25" s="18"/>
      <c r="BU25" s="18">
        <v>3035</v>
      </c>
      <c r="BV25" s="17" t="s">
        <v>112</v>
      </c>
      <c r="BW25" s="18"/>
      <c r="BX25" s="18">
        <v>3035</v>
      </c>
      <c r="BY25" s="17" t="s">
        <v>111</v>
      </c>
      <c r="BZ25" s="18"/>
      <c r="CA25" s="18">
        <v>9772.7</v>
      </c>
      <c r="CB25" s="17" t="s">
        <v>111</v>
      </c>
      <c r="CC25" s="18"/>
      <c r="CD25" s="18">
        <v>9772.7</v>
      </c>
      <c r="CE25" s="17" t="s">
        <v>111</v>
      </c>
      <c r="CF25" s="18"/>
      <c r="CG25" s="18">
        <v>9772.7</v>
      </c>
      <c r="CH25" s="17" t="s">
        <v>111</v>
      </c>
      <c r="CI25" s="18"/>
      <c r="CJ25" s="18">
        <v>9772.7</v>
      </c>
      <c r="CK25" s="17" t="s">
        <v>111</v>
      </c>
      <c r="CL25" s="18"/>
      <c r="CM25" s="18">
        <v>9772.7</v>
      </c>
      <c r="CN25" s="17" t="s">
        <v>111</v>
      </c>
      <c r="CO25" s="18"/>
      <c r="CP25" s="18">
        <v>9772.7</v>
      </c>
      <c r="CR25" s="17" t="s">
        <v>111</v>
      </c>
      <c r="CS25" s="18"/>
      <c r="CT25" s="18">
        <v>9772.7</v>
      </c>
      <c r="CV25" s="17" t="s">
        <v>111</v>
      </c>
      <c r="CW25" s="18"/>
      <c r="CX25" s="18">
        <v>9772.7</v>
      </c>
      <c r="CY25" s="17" t="s">
        <v>111</v>
      </c>
      <c r="CZ25" s="18"/>
      <c r="DA25" s="18">
        <v>9772.7</v>
      </c>
      <c r="DB25" s="17" t="s">
        <v>111</v>
      </c>
      <c r="DC25" s="18"/>
      <c r="DD25" s="18">
        <v>9772.7</v>
      </c>
      <c r="DE25" s="17" t="s">
        <v>111</v>
      </c>
      <c r="DF25" s="18"/>
      <c r="DG25" s="18">
        <v>9772.7</v>
      </c>
      <c r="DJ25" s="17" t="s">
        <v>111</v>
      </c>
      <c r="DK25" s="18"/>
      <c r="DL25" s="18">
        <v>10986.88</v>
      </c>
      <c r="DM25" s="17" t="s">
        <v>111</v>
      </c>
      <c r="DN25" s="18"/>
      <c r="DO25" s="18">
        <v>10986.88</v>
      </c>
      <c r="DP25" s="17" t="s">
        <v>111</v>
      </c>
      <c r="DQ25" s="18"/>
      <c r="DR25" s="18">
        <v>10986.88</v>
      </c>
      <c r="DS25" s="17" t="s">
        <v>111</v>
      </c>
      <c r="DT25" s="18"/>
      <c r="DU25" s="18">
        <v>10986.88</v>
      </c>
      <c r="DV25" s="17" t="s">
        <v>111</v>
      </c>
      <c r="DW25" s="18"/>
      <c r="DX25" s="18">
        <v>10986.88</v>
      </c>
      <c r="DY25" s="17" t="s">
        <v>111</v>
      </c>
      <c r="DZ25" s="18"/>
      <c r="EA25" s="18">
        <v>10986.88</v>
      </c>
      <c r="EB25" s="17" t="s">
        <v>111</v>
      </c>
      <c r="EC25" s="18"/>
      <c r="ED25" s="18">
        <v>10986.88</v>
      </c>
      <c r="EE25" s="17" t="s">
        <v>111</v>
      </c>
      <c r="EF25" s="18"/>
      <c r="EG25" s="18">
        <v>10986.88</v>
      </c>
      <c r="EH25" s="17" t="s">
        <v>111</v>
      </c>
      <c r="EI25" s="18"/>
      <c r="EJ25" s="18">
        <v>10986.88</v>
      </c>
      <c r="EK25" s="17" t="s">
        <v>111</v>
      </c>
      <c r="EL25" s="18"/>
      <c r="EM25" s="18">
        <v>10986.88</v>
      </c>
      <c r="EN25" s="17" t="s">
        <v>111</v>
      </c>
      <c r="EO25" s="18"/>
      <c r="EP25" s="18">
        <v>10986.88</v>
      </c>
      <c r="EQ25" s="17" t="s">
        <v>111</v>
      </c>
      <c r="ER25" s="18"/>
      <c r="ES25" s="18">
        <v>10986.88</v>
      </c>
      <c r="ET25" s="18"/>
      <c r="EU25" s="18"/>
      <c r="EV25" s="17"/>
      <c r="EW25" s="18"/>
      <c r="EX25" s="18"/>
      <c r="EY25" s="17"/>
      <c r="EZ25" s="18"/>
      <c r="FA25" s="18"/>
      <c r="FB25" s="17" t="s">
        <v>543</v>
      </c>
      <c r="FC25" s="18" t="s">
        <v>544</v>
      </c>
      <c r="FD25" s="133">
        <v>988.32</v>
      </c>
      <c r="FE25" s="17" t="s">
        <v>562</v>
      </c>
      <c r="FF25" s="18" t="s">
        <v>563</v>
      </c>
      <c r="FG25" s="133">
        <v>22490</v>
      </c>
      <c r="FH25" s="17" t="s">
        <v>570</v>
      </c>
      <c r="FI25" s="18" t="s">
        <v>571</v>
      </c>
      <c r="FJ25" s="137">
        <v>68.46</v>
      </c>
      <c r="FK25" s="17"/>
      <c r="FL25" s="18"/>
      <c r="FM25" s="18"/>
      <c r="FN25" s="17"/>
      <c r="FO25" s="18"/>
      <c r="FP25" s="18"/>
      <c r="FQ25" s="17"/>
      <c r="FR25" s="18"/>
      <c r="FS25" s="18"/>
      <c r="FT25" s="17" t="s">
        <v>585</v>
      </c>
      <c r="FU25" s="18" t="s">
        <v>584</v>
      </c>
      <c r="FV25" s="138">
        <v>2259.26</v>
      </c>
      <c r="FW25" s="98"/>
      <c r="FX25" s="98"/>
      <c r="FY25" s="98"/>
      <c r="FZ25" s="98"/>
      <c r="GA25" s="98"/>
      <c r="GB25" s="98"/>
      <c r="GC25" s="22" t="s">
        <v>489</v>
      </c>
      <c r="GD25" s="22" t="s">
        <v>625</v>
      </c>
      <c r="GE25" s="137">
        <v>904.66</v>
      </c>
    </row>
    <row r="26" spans="1:187" ht="33.75">
      <c r="A26" s="17"/>
      <c r="B26" s="17" t="s">
        <v>142</v>
      </c>
      <c r="C26" s="18">
        <v>60.7</v>
      </c>
      <c r="D26" s="17" t="s">
        <v>142</v>
      </c>
      <c r="E26" s="18">
        <v>60.7</v>
      </c>
      <c r="F26" s="17" t="s">
        <v>142</v>
      </c>
      <c r="G26" s="18">
        <v>60.7</v>
      </c>
      <c r="H26" s="17" t="s">
        <v>142</v>
      </c>
      <c r="I26" s="18">
        <v>60.7</v>
      </c>
      <c r="J26" s="17" t="s">
        <v>142</v>
      </c>
      <c r="K26" s="18">
        <v>60.7</v>
      </c>
      <c r="L26" s="17" t="s">
        <v>142</v>
      </c>
      <c r="M26" s="18">
        <v>60.7</v>
      </c>
      <c r="N26" s="17" t="s">
        <v>142</v>
      </c>
      <c r="O26" s="18">
        <v>60.7</v>
      </c>
      <c r="P26" s="17" t="s">
        <v>142</v>
      </c>
      <c r="Q26" s="18">
        <v>60.7</v>
      </c>
      <c r="R26" s="17" t="s">
        <v>142</v>
      </c>
      <c r="S26" s="19">
        <f t="shared" si="0"/>
        <v>485.59999999999997</v>
      </c>
      <c r="T26" s="17" t="s">
        <v>364</v>
      </c>
      <c r="U26" s="18"/>
      <c r="V26" s="18">
        <v>607</v>
      </c>
      <c r="W26" s="17" t="s">
        <v>365</v>
      </c>
      <c r="X26" s="18"/>
      <c r="Y26" s="22">
        <v>2729.06</v>
      </c>
      <c r="Z26" s="17"/>
      <c r="AA26" s="18"/>
      <c r="AB26" s="22"/>
      <c r="AC26" s="17" t="s">
        <v>257</v>
      </c>
      <c r="AD26" s="18" t="s">
        <v>348</v>
      </c>
      <c r="AE26" s="27">
        <v>859.66</v>
      </c>
      <c r="AF26" s="27"/>
      <c r="AG26" s="17" t="s">
        <v>48</v>
      </c>
      <c r="AH26" s="18"/>
      <c r="AI26" s="18">
        <v>182.1</v>
      </c>
      <c r="AJ26" s="17"/>
      <c r="AK26" s="18"/>
      <c r="AL26" s="18"/>
      <c r="AM26" s="12" t="s">
        <v>235</v>
      </c>
      <c r="AN26" s="18"/>
      <c r="AO26" s="18">
        <v>9772.7</v>
      </c>
      <c r="AP26" s="17" t="s">
        <v>69</v>
      </c>
      <c r="AQ26" s="18"/>
      <c r="AR26" s="18">
        <v>60.7</v>
      </c>
      <c r="AS26" s="17" t="s">
        <v>48</v>
      </c>
      <c r="AT26" s="18"/>
      <c r="AU26" s="18">
        <v>182.1</v>
      </c>
      <c r="AV26" s="17"/>
      <c r="AW26" s="18"/>
      <c r="AX26" s="18"/>
      <c r="AY26" s="17"/>
      <c r="AZ26" s="18"/>
      <c r="BA26" s="18"/>
      <c r="BB26" s="17" t="s">
        <v>40</v>
      </c>
      <c r="BC26" s="18" t="s">
        <v>366</v>
      </c>
      <c r="BD26" s="18">
        <v>859.66</v>
      </c>
      <c r="BE26" s="17" t="s">
        <v>40</v>
      </c>
      <c r="BF26" s="18" t="s">
        <v>367</v>
      </c>
      <c r="BG26" s="18">
        <v>859.66</v>
      </c>
      <c r="BH26" s="17" t="s">
        <v>40</v>
      </c>
      <c r="BI26" s="18"/>
      <c r="BJ26" s="18">
        <v>859.66</v>
      </c>
      <c r="BK26" s="17" t="s">
        <v>40</v>
      </c>
      <c r="BL26" s="18"/>
      <c r="BM26" s="18">
        <v>859.66</v>
      </c>
      <c r="BN26" s="17" t="s">
        <v>40</v>
      </c>
      <c r="BO26" s="18"/>
      <c r="BP26" s="18">
        <v>859.66</v>
      </c>
      <c r="BS26" s="17" t="s">
        <v>69</v>
      </c>
      <c r="BT26" s="18"/>
      <c r="BU26" s="18">
        <v>670.29</v>
      </c>
      <c r="BV26" s="17"/>
      <c r="BW26" s="18"/>
      <c r="BX26" s="18"/>
      <c r="BY26" s="17" t="s">
        <v>112</v>
      </c>
      <c r="BZ26" s="18"/>
      <c r="CA26" s="18">
        <v>3035</v>
      </c>
      <c r="CB26" s="17" t="s">
        <v>112</v>
      </c>
      <c r="CC26" s="18"/>
      <c r="CD26" s="18">
        <v>3035</v>
      </c>
      <c r="CE26" s="17" t="s">
        <v>112</v>
      </c>
      <c r="CF26" s="18"/>
      <c r="CG26" s="18">
        <v>3035</v>
      </c>
      <c r="CH26" s="17" t="s">
        <v>112</v>
      </c>
      <c r="CI26" s="18"/>
      <c r="CJ26" s="18">
        <v>3035</v>
      </c>
      <c r="CK26" s="17" t="s">
        <v>112</v>
      </c>
      <c r="CL26" s="18"/>
      <c r="CM26" s="18">
        <v>3035</v>
      </c>
      <c r="CN26" s="17" t="s">
        <v>112</v>
      </c>
      <c r="CO26" s="18"/>
      <c r="CP26" s="18">
        <v>3035</v>
      </c>
      <c r="CR26" s="17" t="s">
        <v>112</v>
      </c>
      <c r="CS26" s="18"/>
      <c r="CT26" s="18">
        <v>3035</v>
      </c>
      <c r="CV26" s="17" t="s">
        <v>112</v>
      </c>
      <c r="CW26" s="18"/>
      <c r="CX26" s="18">
        <v>3035</v>
      </c>
      <c r="CY26" s="17" t="s">
        <v>112</v>
      </c>
      <c r="CZ26" s="18"/>
      <c r="DA26" s="18">
        <v>3035</v>
      </c>
      <c r="DB26" s="17" t="s">
        <v>112</v>
      </c>
      <c r="DC26" s="18"/>
      <c r="DD26" s="18">
        <v>3035</v>
      </c>
      <c r="DE26" s="17" t="s">
        <v>112</v>
      </c>
      <c r="DF26" s="18"/>
      <c r="DG26" s="18">
        <v>3035</v>
      </c>
      <c r="DJ26" s="17" t="s">
        <v>112</v>
      </c>
      <c r="DK26" s="18"/>
      <c r="DL26" s="18">
        <v>3399.26</v>
      </c>
      <c r="DM26" s="17" t="s">
        <v>112</v>
      </c>
      <c r="DN26" s="18"/>
      <c r="DO26" s="18">
        <v>3399.26</v>
      </c>
      <c r="DP26" s="17" t="s">
        <v>112</v>
      </c>
      <c r="DQ26" s="18"/>
      <c r="DR26" s="18">
        <v>3399.26</v>
      </c>
      <c r="DS26" s="17" t="s">
        <v>112</v>
      </c>
      <c r="DT26" s="18"/>
      <c r="DU26" s="18">
        <v>3399.26</v>
      </c>
      <c r="DV26" s="17" t="s">
        <v>112</v>
      </c>
      <c r="DW26" s="18"/>
      <c r="DX26" s="18">
        <v>3399.26</v>
      </c>
      <c r="DY26" s="17" t="s">
        <v>112</v>
      </c>
      <c r="DZ26" s="18"/>
      <c r="EA26" s="18">
        <v>3399.26</v>
      </c>
      <c r="EB26" s="17" t="s">
        <v>112</v>
      </c>
      <c r="EC26" s="18"/>
      <c r="ED26" s="18">
        <v>3399.26</v>
      </c>
      <c r="EE26" s="17" t="s">
        <v>112</v>
      </c>
      <c r="EF26" s="18"/>
      <c r="EG26" s="18">
        <v>3399.26</v>
      </c>
      <c r="EH26" s="17" t="s">
        <v>112</v>
      </c>
      <c r="EI26" s="18"/>
      <c r="EJ26" s="18">
        <v>3399.26</v>
      </c>
      <c r="EK26" s="17" t="s">
        <v>112</v>
      </c>
      <c r="EL26" s="18"/>
      <c r="EM26" s="18">
        <v>3399.26</v>
      </c>
      <c r="EN26" s="17" t="s">
        <v>112</v>
      </c>
      <c r="EO26" s="18"/>
      <c r="EP26" s="18">
        <v>3399.26</v>
      </c>
      <c r="EQ26" s="17" t="s">
        <v>112</v>
      </c>
      <c r="ER26" s="18"/>
      <c r="ES26" s="18">
        <v>3399.26</v>
      </c>
      <c r="ET26" s="18"/>
      <c r="EU26" s="18"/>
      <c r="EV26" s="17"/>
      <c r="EW26" s="18"/>
      <c r="EX26" s="18"/>
      <c r="EY26" s="17"/>
      <c r="EZ26" s="18"/>
      <c r="FA26" s="18"/>
      <c r="FB26" s="17" t="s">
        <v>545</v>
      </c>
      <c r="FC26" s="18" t="s">
        <v>544</v>
      </c>
      <c r="FD26" s="133">
        <v>12685.92</v>
      </c>
      <c r="FE26" s="17"/>
      <c r="FF26" s="18"/>
      <c r="FG26" s="18"/>
      <c r="FH26" s="17" t="s">
        <v>570</v>
      </c>
      <c r="FI26" s="18" t="s">
        <v>572</v>
      </c>
      <c r="FJ26" s="137">
        <v>136.92</v>
      </c>
      <c r="FK26" s="17"/>
      <c r="FL26" s="18"/>
      <c r="FM26" s="18"/>
      <c r="FN26" s="17"/>
      <c r="FO26" s="18"/>
      <c r="FP26" s="18"/>
      <c r="FQ26" s="17"/>
      <c r="FR26" s="18"/>
      <c r="FS26" s="18"/>
      <c r="FT26" s="17"/>
      <c r="FU26" s="18"/>
      <c r="FV26" s="22"/>
      <c r="FW26" s="98"/>
      <c r="FX26" s="98"/>
      <c r="FY26" s="98"/>
      <c r="FZ26" s="98"/>
      <c r="GA26" s="98"/>
      <c r="GB26" s="98"/>
      <c r="GC26" s="22" t="s">
        <v>489</v>
      </c>
      <c r="GD26" s="22" t="s">
        <v>626</v>
      </c>
      <c r="GE26" s="137">
        <v>641.73</v>
      </c>
    </row>
    <row r="27" spans="1:187" ht="33.75">
      <c r="A27" s="17"/>
      <c r="B27" s="17" t="s">
        <v>142</v>
      </c>
      <c r="C27" s="18">
        <v>607</v>
      </c>
      <c r="D27" s="17" t="s">
        <v>142</v>
      </c>
      <c r="E27" s="18">
        <v>607</v>
      </c>
      <c r="F27" s="17" t="s">
        <v>142</v>
      </c>
      <c r="G27" s="18">
        <v>607</v>
      </c>
      <c r="H27" s="17" t="s">
        <v>142</v>
      </c>
      <c r="I27" s="18">
        <v>607</v>
      </c>
      <c r="J27" s="17" t="s">
        <v>142</v>
      </c>
      <c r="K27" s="18">
        <v>607</v>
      </c>
      <c r="L27" s="17" t="s">
        <v>142</v>
      </c>
      <c r="M27" s="18">
        <v>607</v>
      </c>
      <c r="N27" s="17" t="s">
        <v>142</v>
      </c>
      <c r="O27" s="18">
        <v>607</v>
      </c>
      <c r="P27" s="17" t="s">
        <v>142</v>
      </c>
      <c r="Q27" s="18">
        <v>607</v>
      </c>
      <c r="R27" s="17" t="s">
        <v>142</v>
      </c>
      <c r="S27" s="19">
        <f t="shared" si="0"/>
        <v>4856</v>
      </c>
      <c r="T27" s="17" t="s">
        <v>368</v>
      </c>
      <c r="U27" s="18"/>
      <c r="V27" s="18">
        <v>1699.6</v>
      </c>
      <c r="W27" s="17" t="s">
        <v>369</v>
      </c>
      <c r="X27" s="18"/>
      <c r="Y27" s="22">
        <v>580.28</v>
      </c>
      <c r="Z27" s="17"/>
      <c r="AA27" s="18"/>
      <c r="AB27" s="22"/>
      <c r="AC27" s="12" t="s">
        <v>235</v>
      </c>
      <c r="AD27" s="18"/>
      <c r="AE27" s="18">
        <v>9651.3</v>
      </c>
      <c r="AF27" s="18"/>
      <c r="AG27" s="17"/>
      <c r="AH27" s="18"/>
      <c r="AI27" s="18"/>
      <c r="AJ27" s="17"/>
      <c r="AK27" s="18"/>
      <c r="AL27" s="18"/>
      <c r="AM27" s="17" t="s">
        <v>281</v>
      </c>
      <c r="AN27" s="18"/>
      <c r="AO27" s="18">
        <v>10379.7</v>
      </c>
      <c r="AP27" s="17" t="s">
        <v>48</v>
      </c>
      <c r="AQ27" s="18"/>
      <c r="AR27" s="18">
        <v>182.1</v>
      </c>
      <c r="AS27" s="17"/>
      <c r="AT27" s="18"/>
      <c r="AU27" s="18"/>
      <c r="AV27" s="17"/>
      <c r="AW27" s="18"/>
      <c r="AX27" s="18"/>
      <c r="AY27" s="17"/>
      <c r="AZ27" s="18"/>
      <c r="BA27" s="18"/>
      <c r="BB27" s="17" t="s">
        <v>165</v>
      </c>
      <c r="BC27" s="18" t="s">
        <v>166</v>
      </c>
      <c r="BD27" s="18">
        <v>250.02</v>
      </c>
      <c r="BE27" s="17" t="s">
        <v>48</v>
      </c>
      <c r="BF27" s="18"/>
      <c r="BG27" s="18">
        <v>182.1</v>
      </c>
      <c r="BH27" s="17" t="s">
        <v>48</v>
      </c>
      <c r="BI27" s="18"/>
      <c r="BJ27" s="18">
        <v>182.1</v>
      </c>
      <c r="BK27" s="17" t="s">
        <v>48</v>
      </c>
      <c r="BL27" s="18"/>
      <c r="BM27" s="18">
        <v>182.1</v>
      </c>
      <c r="BN27" s="17" t="s">
        <v>48</v>
      </c>
      <c r="BO27" s="18"/>
      <c r="BP27" s="18">
        <v>182.1</v>
      </c>
      <c r="BS27" s="17"/>
      <c r="BT27" s="18"/>
      <c r="BU27" s="18"/>
      <c r="BV27" s="17"/>
      <c r="BW27" s="18"/>
      <c r="BX27" s="18"/>
      <c r="BY27" s="17" t="s">
        <v>69</v>
      </c>
      <c r="BZ27" s="18"/>
      <c r="CA27" s="18">
        <v>670.29</v>
      </c>
      <c r="CB27" s="17"/>
      <c r="CC27" s="18"/>
      <c r="CD27" s="18"/>
      <c r="CE27" s="17"/>
      <c r="CF27" s="18"/>
      <c r="CG27" s="18"/>
      <c r="CH27" s="17"/>
      <c r="CI27" s="18"/>
      <c r="CJ27" s="18"/>
      <c r="CK27" s="17"/>
      <c r="CL27" s="18"/>
      <c r="CM27" s="18"/>
      <c r="CN27" s="17" t="s">
        <v>128</v>
      </c>
      <c r="CO27" s="18"/>
      <c r="CP27" s="18">
        <v>1031.9</v>
      </c>
      <c r="CR27" s="17"/>
      <c r="CS27" s="18"/>
      <c r="CT27" s="18"/>
      <c r="CV27" s="17"/>
      <c r="CW27" s="18"/>
      <c r="CX27" s="18"/>
      <c r="CY27" s="17"/>
      <c r="CZ27" s="18"/>
      <c r="DA27" s="18"/>
      <c r="DB27" s="17" t="s">
        <v>167</v>
      </c>
      <c r="DC27" s="18" t="s">
        <v>401</v>
      </c>
      <c r="DD27" s="18">
        <v>781.54</v>
      </c>
      <c r="DE27" s="17"/>
      <c r="DF27" s="18"/>
      <c r="DG27" s="18"/>
      <c r="DJ27" s="17"/>
      <c r="DK27" s="18"/>
      <c r="DL27" s="18"/>
      <c r="DM27" s="17"/>
      <c r="DN27" s="18"/>
      <c r="DO27" s="18"/>
      <c r="DP27" s="17"/>
      <c r="DQ27" s="18"/>
      <c r="DR27" s="18"/>
      <c r="DS27" s="17" t="s">
        <v>444</v>
      </c>
      <c r="DT27" s="18" t="s">
        <v>445</v>
      </c>
      <c r="DU27" s="18">
        <v>241.6</v>
      </c>
      <c r="DV27" s="17"/>
      <c r="DW27" s="18"/>
      <c r="DX27" s="18"/>
      <c r="DY27" s="17"/>
      <c r="DZ27" s="18"/>
      <c r="EA27" s="18"/>
      <c r="EB27" s="17" t="s">
        <v>465</v>
      </c>
      <c r="EC27" s="18" t="s">
        <v>466</v>
      </c>
      <c r="ED27" s="18">
        <v>4500</v>
      </c>
      <c r="EE27" s="17"/>
      <c r="EF27" s="18"/>
      <c r="EG27" s="18"/>
      <c r="EH27" s="17"/>
      <c r="EI27" s="18"/>
      <c r="EJ27" s="18"/>
      <c r="EK27" s="17"/>
      <c r="EL27" s="18"/>
      <c r="EM27" s="18"/>
      <c r="EN27" s="17"/>
      <c r="EO27" s="18"/>
      <c r="EP27" s="18"/>
      <c r="EQ27" s="17"/>
      <c r="ER27" s="18"/>
      <c r="ES27" s="18"/>
      <c r="ET27" s="18"/>
      <c r="EU27" s="18"/>
      <c r="EV27" s="17"/>
      <c r="EW27" s="18"/>
      <c r="EX27" s="18"/>
      <c r="EY27" s="17"/>
      <c r="EZ27" s="18"/>
      <c r="FA27" s="18"/>
      <c r="FB27" s="17" t="s">
        <v>546</v>
      </c>
      <c r="FC27" s="18" t="s">
        <v>544</v>
      </c>
      <c r="FD27" s="133">
        <v>2003.04</v>
      </c>
      <c r="FE27" s="17"/>
      <c r="FF27" s="18"/>
      <c r="FG27" s="18"/>
      <c r="FH27" s="17" t="s">
        <v>489</v>
      </c>
      <c r="FI27" s="18" t="s">
        <v>592</v>
      </c>
      <c r="FJ27" s="137">
        <v>1294.95</v>
      </c>
      <c r="FK27" s="17"/>
      <c r="FL27" s="18"/>
      <c r="FM27" s="18"/>
      <c r="FN27" s="17"/>
      <c r="FO27" s="18"/>
      <c r="FP27" s="18"/>
      <c r="FQ27" s="17"/>
      <c r="FR27" s="18"/>
      <c r="FS27" s="18"/>
      <c r="FT27" s="17"/>
      <c r="FU27" s="18"/>
      <c r="FV27" s="22"/>
      <c r="FW27" s="98"/>
      <c r="FX27" s="98"/>
      <c r="FY27" s="98"/>
      <c r="FZ27" s="98"/>
      <c r="GA27" s="98"/>
      <c r="GB27" s="98"/>
      <c r="GC27" s="22" t="s">
        <v>489</v>
      </c>
      <c r="GD27" s="22" t="s">
        <v>627</v>
      </c>
      <c r="GE27" s="137">
        <v>565.1</v>
      </c>
    </row>
    <row r="28" spans="1:187" ht="30" customHeight="1">
      <c r="A28" s="17"/>
      <c r="B28" s="17" t="s">
        <v>142</v>
      </c>
      <c r="C28" s="18">
        <v>1699.6</v>
      </c>
      <c r="D28" s="17" t="s">
        <v>142</v>
      </c>
      <c r="E28" s="18">
        <v>1699.6</v>
      </c>
      <c r="F28" s="17" t="s">
        <v>142</v>
      </c>
      <c r="G28" s="18">
        <v>1699.6</v>
      </c>
      <c r="H28" s="17" t="s">
        <v>142</v>
      </c>
      <c r="I28" s="18">
        <v>1699.6</v>
      </c>
      <c r="J28" s="17" t="s">
        <v>142</v>
      </c>
      <c r="K28" s="18">
        <v>1699.6</v>
      </c>
      <c r="L28" s="17" t="s">
        <v>142</v>
      </c>
      <c r="M28" s="18">
        <v>1699.6</v>
      </c>
      <c r="N28" s="17" t="s">
        <v>142</v>
      </c>
      <c r="O28" s="18">
        <v>1699.6</v>
      </c>
      <c r="P28" s="17" t="s">
        <v>142</v>
      </c>
      <c r="Q28" s="18">
        <v>1699.6</v>
      </c>
      <c r="R28" s="17" t="s">
        <v>142</v>
      </c>
      <c r="S28" s="19">
        <f t="shared" si="0"/>
        <v>13596.800000000001</v>
      </c>
      <c r="T28" s="17" t="s">
        <v>370</v>
      </c>
      <c r="U28" s="18"/>
      <c r="V28" s="18">
        <v>303.5</v>
      </c>
      <c r="W28" s="17"/>
      <c r="X28" s="18"/>
      <c r="Y28" s="22"/>
      <c r="Z28" s="17"/>
      <c r="AA28" s="18"/>
      <c r="AB28" s="22"/>
      <c r="AC28" s="12" t="s">
        <v>342</v>
      </c>
      <c r="AD28" s="18"/>
      <c r="AE28" s="18">
        <v>4066.9</v>
      </c>
      <c r="AF28" s="18"/>
      <c r="AG28" s="17"/>
      <c r="AH28" s="18"/>
      <c r="AI28" s="18"/>
      <c r="AJ28" s="17"/>
      <c r="AK28" s="18"/>
      <c r="AL28" s="18"/>
      <c r="AM28" s="17" t="s">
        <v>269</v>
      </c>
      <c r="AN28" s="18"/>
      <c r="AO28" s="18">
        <v>60.7</v>
      </c>
      <c r="AP28" s="17"/>
      <c r="AQ28" s="18"/>
      <c r="AR28" s="18"/>
      <c r="AS28" s="17"/>
      <c r="AT28" s="18"/>
      <c r="AU28" s="18"/>
      <c r="AV28" s="17"/>
      <c r="AW28" s="18"/>
      <c r="AX28" s="18"/>
      <c r="AY28" s="17"/>
      <c r="AZ28" s="18"/>
      <c r="BA28" s="18"/>
      <c r="BB28" s="17" t="s">
        <v>48</v>
      </c>
      <c r="BC28" s="18"/>
      <c r="BD28" s="18">
        <v>182.1</v>
      </c>
      <c r="BE28" s="20"/>
      <c r="BF28" s="24"/>
      <c r="BG28" s="18"/>
      <c r="BH28" s="20"/>
      <c r="BI28" s="24"/>
      <c r="BJ28" s="18"/>
      <c r="BK28" s="20"/>
      <c r="BL28" s="24"/>
      <c r="BM28" s="18"/>
      <c r="BN28" s="20"/>
      <c r="BO28" s="24"/>
      <c r="BP28" s="18"/>
      <c r="BS28" s="20"/>
      <c r="BT28" s="24"/>
      <c r="BU28" s="18"/>
      <c r="BV28" s="20"/>
      <c r="BW28" s="24"/>
      <c r="BX28" s="18"/>
      <c r="BY28" s="20"/>
      <c r="BZ28" s="24"/>
      <c r="CA28" s="18"/>
      <c r="CB28" s="20"/>
      <c r="CC28" s="24"/>
      <c r="CD28" s="18"/>
      <c r="CE28" s="20"/>
      <c r="CF28" s="24"/>
      <c r="CG28" s="18"/>
      <c r="CH28" s="20"/>
      <c r="CI28" s="24"/>
      <c r="CJ28" s="18"/>
      <c r="CK28" s="20"/>
      <c r="CL28" s="24"/>
      <c r="CM28" s="18"/>
      <c r="CN28" s="20"/>
      <c r="CO28" s="24"/>
      <c r="CP28" s="18"/>
      <c r="CR28" s="20"/>
      <c r="CS28" s="24"/>
      <c r="CT28" s="18"/>
      <c r="CV28" s="20"/>
      <c r="CW28" s="24"/>
      <c r="CX28" s="18"/>
      <c r="CY28" s="20"/>
      <c r="CZ28" s="24"/>
      <c r="DA28" s="18"/>
      <c r="DB28" s="20" t="s">
        <v>402</v>
      </c>
      <c r="DC28" s="24" t="s">
        <v>403</v>
      </c>
      <c r="DD28" s="18">
        <v>651.16</v>
      </c>
      <c r="DE28" s="20"/>
      <c r="DF28" s="24"/>
      <c r="DG28" s="18"/>
      <c r="DJ28" s="20"/>
      <c r="DK28" s="24"/>
      <c r="DL28" s="18"/>
      <c r="DM28" s="20"/>
      <c r="DN28" s="24"/>
      <c r="DO28" s="18"/>
      <c r="DP28" s="20"/>
      <c r="DQ28" s="24"/>
      <c r="DR28" s="18"/>
      <c r="DS28" s="20"/>
      <c r="DT28" s="18"/>
      <c r="DU28" s="26"/>
      <c r="DV28" s="20"/>
      <c r="DW28" s="18"/>
      <c r="DX28" s="26"/>
      <c r="DY28" s="20"/>
      <c r="DZ28" s="18"/>
      <c r="EA28" s="26"/>
      <c r="EB28" s="20"/>
      <c r="EC28" s="18"/>
      <c r="ED28" s="26"/>
      <c r="EE28" s="20"/>
      <c r="EF28" s="18"/>
      <c r="EG28" s="26"/>
      <c r="EH28" s="20"/>
      <c r="EI28" s="18"/>
      <c r="EJ28" s="26"/>
      <c r="EK28" s="20"/>
      <c r="EL28" s="18"/>
      <c r="EM28" s="26"/>
      <c r="EN28" s="20"/>
      <c r="EO28" s="18"/>
      <c r="EP28" s="26"/>
      <c r="EQ28" s="20"/>
      <c r="ER28" s="18"/>
      <c r="ES28" s="26"/>
      <c r="ET28" s="26"/>
      <c r="EU28" s="26"/>
      <c r="EV28" s="71"/>
      <c r="EW28" s="18"/>
      <c r="EX28" s="26"/>
      <c r="EY28" s="71"/>
      <c r="EZ28" s="18"/>
      <c r="FA28" s="26"/>
      <c r="FB28" s="71" t="s">
        <v>547</v>
      </c>
      <c r="FC28" s="18" t="s">
        <v>544</v>
      </c>
      <c r="FD28" s="136">
        <v>667.68</v>
      </c>
      <c r="FE28" s="71"/>
      <c r="FF28" s="18"/>
      <c r="FG28" s="26"/>
      <c r="FH28" s="17" t="s">
        <v>593</v>
      </c>
      <c r="FI28" s="18" t="s">
        <v>594</v>
      </c>
      <c r="FJ28" s="137">
        <v>599.85</v>
      </c>
      <c r="FK28" s="84"/>
      <c r="FL28" s="18"/>
      <c r="FM28" s="26"/>
      <c r="FN28" s="86"/>
      <c r="FO28" s="18"/>
      <c r="FP28" s="26"/>
      <c r="FQ28" s="88"/>
      <c r="FR28" s="18"/>
      <c r="FS28" s="26"/>
      <c r="FT28" s="90"/>
      <c r="FU28" s="18"/>
      <c r="FV28" s="26"/>
      <c r="FW28" s="98"/>
      <c r="FX28" s="98"/>
      <c r="FY28" s="98"/>
      <c r="FZ28" s="98"/>
      <c r="GA28" s="98"/>
      <c r="GB28" s="98"/>
      <c r="GC28" s="22" t="s">
        <v>628</v>
      </c>
      <c r="GD28" s="22" t="s">
        <v>629</v>
      </c>
      <c r="GE28" s="137">
        <v>388.95</v>
      </c>
    </row>
    <row r="29" spans="1:187" ht="21" customHeight="1">
      <c r="A29" s="17"/>
      <c r="B29" s="17" t="s">
        <v>142</v>
      </c>
      <c r="C29" s="18">
        <v>303.5</v>
      </c>
      <c r="D29" s="17" t="s">
        <v>142</v>
      </c>
      <c r="E29" s="18">
        <v>303.5</v>
      </c>
      <c r="F29" s="17" t="s">
        <v>142</v>
      </c>
      <c r="G29" s="18">
        <v>303.5</v>
      </c>
      <c r="H29" s="17" t="s">
        <v>142</v>
      </c>
      <c r="I29" s="18">
        <v>303.5</v>
      </c>
      <c r="J29" s="17" t="s">
        <v>142</v>
      </c>
      <c r="K29" s="18">
        <v>303.5</v>
      </c>
      <c r="L29" s="17" t="s">
        <v>142</v>
      </c>
      <c r="M29" s="18">
        <v>303.5</v>
      </c>
      <c r="N29" s="17" t="s">
        <v>142</v>
      </c>
      <c r="O29" s="18">
        <v>303.5</v>
      </c>
      <c r="P29" s="17" t="s">
        <v>142</v>
      </c>
      <c r="Q29" s="18">
        <v>303.5</v>
      </c>
      <c r="R29" s="17" t="s">
        <v>142</v>
      </c>
      <c r="S29" s="19">
        <f t="shared" si="0"/>
        <v>2428</v>
      </c>
      <c r="T29" s="12" t="s">
        <v>235</v>
      </c>
      <c r="U29" s="18"/>
      <c r="V29" s="18">
        <v>9651.3</v>
      </c>
      <c r="W29" s="17"/>
      <c r="X29" s="18"/>
      <c r="Y29" s="22"/>
      <c r="Z29" s="17"/>
      <c r="AA29" s="18"/>
      <c r="AB29" s="22"/>
      <c r="AC29" s="20"/>
      <c r="AD29" s="20"/>
      <c r="AE29" s="20"/>
      <c r="AF29" s="20"/>
      <c r="AG29" s="17"/>
      <c r="AH29" s="18"/>
      <c r="AI29" s="18"/>
      <c r="AJ29" s="17"/>
      <c r="AK29" s="18"/>
      <c r="AL29" s="18"/>
      <c r="AM29" s="17" t="s">
        <v>69</v>
      </c>
      <c r="AN29" s="18"/>
      <c r="AO29" s="18">
        <v>60.7</v>
      </c>
      <c r="AP29" s="17"/>
      <c r="AQ29" s="18"/>
      <c r="AR29" s="18"/>
      <c r="AS29" s="17"/>
      <c r="AT29" s="18"/>
      <c r="AU29" s="18"/>
      <c r="AV29" s="17"/>
      <c r="AW29" s="18"/>
      <c r="AX29" s="18"/>
      <c r="AY29" s="17"/>
      <c r="AZ29" s="18"/>
      <c r="BA29" s="18"/>
      <c r="BB29" s="12" t="s">
        <v>235</v>
      </c>
      <c r="BC29" s="18"/>
      <c r="BD29" s="18">
        <v>9772.7</v>
      </c>
      <c r="BE29" s="12" t="s">
        <v>235</v>
      </c>
      <c r="BF29" s="18"/>
      <c r="BG29" s="18">
        <v>9772.7</v>
      </c>
      <c r="BH29" s="12" t="s">
        <v>235</v>
      </c>
      <c r="BI29" s="18"/>
      <c r="BJ29" s="18">
        <v>9772.7</v>
      </c>
      <c r="BK29" s="12" t="s">
        <v>235</v>
      </c>
      <c r="BL29" s="18"/>
      <c r="BM29" s="18">
        <v>9772.7</v>
      </c>
      <c r="BN29" s="12" t="s">
        <v>235</v>
      </c>
      <c r="BO29" s="18"/>
      <c r="BP29" s="18">
        <v>9772.7</v>
      </c>
      <c r="BS29" s="12"/>
      <c r="BT29" s="18"/>
      <c r="BU29" s="18"/>
      <c r="BV29" s="12"/>
      <c r="BW29" s="18"/>
      <c r="BX29" s="18"/>
      <c r="BY29" s="12"/>
      <c r="BZ29" s="18"/>
      <c r="CA29" s="18"/>
      <c r="CB29" s="12"/>
      <c r="CC29" s="18"/>
      <c r="CD29" s="18"/>
      <c r="CE29" s="12"/>
      <c r="CF29" s="18"/>
      <c r="CG29" s="18"/>
      <c r="CH29" s="12"/>
      <c r="CI29" s="18"/>
      <c r="CJ29" s="18"/>
      <c r="CK29" s="12"/>
      <c r="CL29" s="18"/>
      <c r="CM29" s="18"/>
      <c r="CN29" s="12"/>
      <c r="CO29" s="18"/>
      <c r="CP29" s="18"/>
      <c r="CR29" s="12"/>
      <c r="CS29" s="18"/>
      <c r="CT29" s="18"/>
      <c r="CV29" s="12"/>
      <c r="CW29" s="18"/>
      <c r="CX29" s="18"/>
      <c r="CY29" s="12"/>
      <c r="CZ29" s="18"/>
      <c r="DA29" s="18"/>
      <c r="DB29" s="20" t="s">
        <v>167</v>
      </c>
      <c r="DC29" s="18" t="s">
        <v>404</v>
      </c>
      <c r="DD29" s="18">
        <v>781.54</v>
      </c>
      <c r="DE29" s="20"/>
      <c r="DF29" s="18"/>
      <c r="DG29" s="18"/>
      <c r="DJ29" s="20"/>
      <c r="DK29" s="18"/>
      <c r="DL29" s="18"/>
      <c r="DM29" s="20"/>
      <c r="DN29" s="18"/>
      <c r="DO29" s="18"/>
      <c r="DP29" s="20"/>
      <c r="DQ29" s="18"/>
      <c r="DR29" s="18"/>
      <c r="DS29" s="20"/>
      <c r="DT29" s="18"/>
      <c r="DU29" s="18"/>
      <c r="DV29" s="20"/>
      <c r="DW29" s="18"/>
      <c r="DX29" s="18"/>
      <c r="DY29" s="20"/>
      <c r="DZ29" s="18"/>
      <c r="EA29" s="18"/>
      <c r="EB29" s="20"/>
      <c r="EC29" s="18"/>
      <c r="ED29" s="18"/>
      <c r="EE29" s="20"/>
      <c r="EF29" s="18"/>
      <c r="EG29" s="18"/>
      <c r="EH29" s="20"/>
      <c r="EI29" s="18"/>
      <c r="EJ29" s="18"/>
      <c r="EK29" s="20"/>
      <c r="EL29" s="18"/>
      <c r="EM29" s="18"/>
      <c r="EN29" s="20"/>
      <c r="EO29" s="18"/>
      <c r="EP29" s="18"/>
      <c r="EQ29" s="20"/>
      <c r="ER29" s="18"/>
      <c r="ES29" s="18"/>
      <c r="ET29" s="18"/>
      <c r="EU29" s="18"/>
      <c r="EV29" s="71"/>
      <c r="EW29" s="18"/>
      <c r="EX29" s="18"/>
      <c r="EY29" s="71"/>
      <c r="EZ29" s="18"/>
      <c r="FA29" s="18"/>
      <c r="FB29" s="71" t="s">
        <v>548</v>
      </c>
      <c r="FC29" s="18" t="s">
        <v>544</v>
      </c>
      <c r="FD29" s="133">
        <v>1389.44</v>
      </c>
      <c r="FE29" s="71"/>
      <c r="FF29" s="18"/>
      <c r="FG29" s="18"/>
      <c r="FH29" s="29" t="s">
        <v>602</v>
      </c>
      <c r="FI29" s="18" t="s">
        <v>603</v>
      </c>
      <c r="FJ29" s="133">
        <v>1042.08</v>
      </c>
      <c r="FK29" s="84"/>
      <c r="FL29" s="18"/>
      <c r="FM29" s="18"/>
      <c r="FN29" s="86"/>
      <c r="FO29" s="18"/>
      <c r="FP29" s="18"/>
      <c r="FQ29" s="88"/>
      <c r="FR29" s="18"/>
      <c r="FS29" s="18"/>
      <c r="FT29" s="90"/>
      <c r="FU29" s="18"/>
      <c r="FV29" s="22"/>
      <c r="FW29" s="98"/>
      <c r="FX29" s="98"/>
      <c r="FY29" s="98"/>
      <c r="FZ29" s="98"/>
      <c r="GA29" s="98"/>
      <c r="GB29" s="98"/>
      <c r="GC29" s="98"/>
      <c r="GD29" s="98"/>
      <c r="GE29" s="98"/>
    </row>
    <row r="30" spans="1:188" s="1" customFormat="1" ht="25.5" customHeight="1">
      <c r="A30" s="12"/>
      <c r="B30" s="17" t="s">
        <v>142</v>
      </c>
      <c r="C30" s="18">
        <v>9651.3</v>
      </c>
      <c r="D30" s="17" t="s">
        <v>142</v>
      </c>
      <c r="E30" s="18">
        <v>9651.3</v>
      </c>
      <c r="F30" s="17" t="s">
        <v>142</v>
      </c>
      <c r="G30" s="18">
        <v>9651.3</v>
      </c>
      <c r="H30" s="17" t="s">
        <v>142</v>
      </c>
      <c r="I30" s="18">
        <v>9651.3</v>
      </c>
      <c r="J30" s="17" t="s">
        <v>142</v>
      </c>
      <c r="K30" s="18">
        <v>9651.3</v>
      </c>
      <c r="L30" s="17" t="s">
        <v>142</v>
      </c>
      <c r="M30" s="18">
        <v>9651.3</v>
      </c>
      <c r="N30" s="17" t="s">
        <v>142</v>
      </c>
      <c r="O30" s="18">
        <v>9651.3</v>
      </c>
      <c r="P30" s="17" t="s">
        <v>142</v>
      </c>
      <c r="Q30" s="18">
        <v>9651.3</v>
      </c>
      <c r="R30" s="17" t="s">
        <v>142</v>
      </c>
      <c r="S30" s="19">
        <f t="shared" si="0"/>
        <v>77210.40000000001</v>
      </c>
      <c r="T30" s="12" t="s">
        <v>342</v>
      </c>
      <c r="U30" s="18"/>
      <c r="V30" s="18">
        <v>4066.9</v>
      </c>
      <c r="W30" s="29"/>
      <c r="X30" s="18"/>
      <c r="Y30" s="22"/>
      <c r="Z30" s="29"/>
      <c r="AA30" s="18"/>
      <c r="AB30" s="22"/>
      <c r="AC30" s="20"/>
      <c r="AD30" s="20"/>
      <c r="AE30" s="20"/>
      <c r="AF30" s="20"/>
      <c r="AG30" s="29"/>
      <c r="AH30" s="18"/>
      <c r="AI30" s="18"/>
      <c r="AJ30" s="29"/>
      <c r="AK30" s="18"/>
      <c r="AL30" s="18"/>
      <c r="AM30" s="29" t="s">
        <v>352</v>
      </c>
      <c r="AN30" s="18"/>
      <c r="AO30" s="18">
        <v>1031.9</v>
      </c>
      <c r="AP30" s="29"/>
      <c r="AQ30" s="18"/>
      <c r="AR30" s="18"/>
      <c r="AS30" s="29"/>
      <c r="AT30" s="18"/>
      <c r="AU30" s="18"/>
      <c r="AV30" s="29"/>
      <c r="AW30" s="18"/>
      <c r="AX30" s="18"/>
      <c r="AY30" s="29"/>
      <c r="AZ30" s="18"/>
      <c r="BA30" s="18"/>
      <c r="BB30" s="17" t="s">
        <v>281</v>
      </c>
      <c r="BC30" s="18"/>
      <c r="BD30" s="18">
        <v>10379.7</v>
      </c>
      <c r="BE30" s="17" t="s">
        <v>281</v>
      </c>
      <c r="BF30" s="18"/>
      <c r="BG30" s="18">
        <v>10379.7</v>
      </c>
      <c r="BH30" s="17" t="s">
        <v>281</v>
      </c>
      <c r="BI30" s="18"/>
      <c r="BJ30" s="18">
        <v>10379.7</v>
      </c>
      <c r="BK30" s="17" t="s">
        <v>281</v>
      </c>
      <c r="BL30" s="18"/>
      <c r="BM30" s="18">
        <v>10379.7</v>
      </c>
      <c r="BN30" s="17" t="s">
        <v>281</v>
      </c>
      <c r="BO30" s="18"/>
      <c r="BP30" s="18">
        <v>10379.7</v>
      </c>
      <c r="BQ30" s="10"/>
      <c r="BR30" s="10"/>
      <c r="BS30" s="17"/>
      <c r="BT30" s="18"/>
      <c r="BU30" s="18"/>
      <c r="BV30" s="17"/>
      <c r="BW30" s="18"/>
      <c r="BX30" s="18"/>
      <c r="BY30" s="17"/>
      <c r="BZ30" s="18"/>
      <c r="CA30" s="18"/>
      <c r="CB30" s="17"/>
      <c r="CC30" s="18"/>
      <c r="CD30" s="18"/>
      <c r="CE30" s="17"/>
      <c r="CF30" s="18"/>
      <c r="CG30" s="18"/>
      <c r="CH30" s="17"/>
      <c r="CI30" s="18"/>
      <c r="CJ30" s="18"/>
      <c r="CK30" s="17"/>
      <c r="CL30" s="18"/>
      <c r="CM30" s="18"/>
      <c r="CN30" s="17"/>
      <c r="CO30" s="18"/>
      <c r="CP30" s="18"/>
      <c r="CQ30" s="10"/>
      <c r="CR30" s="17"/>
      <c r="CS30" s="18"/>
      <c r="CT30" s="18"/>
      <c r="CU30" s="10"/>
      <c r="CV30" s="17"/>
      <c r="CW30" s="18"/>
      <c r="CX30" s="18"/>
      <c r="CY30" s="17"/>
      <c r="CZ30" s="18"/>
      <c r="DA30" s="18"/>
      <c r="DB30" s="17"/>
      <c r="DC30" s="18"/>
      <c r="DD30" s="18"/>
      <c r="DE30" s="17"/>
      <c r="DF30" s="18"/>
      <c r="DG30" s="18"/>
      <c r="DH30" s="10"/>
      <c r="DI30" s="10"/>
      <c r="DJ30" s="17"/>
      <c r="DK30" s="18"/>
      <c r="DL30" s="18"/>
      <c r="DM30" s="17"/>
      <c r="DN30" s="18"/>
      <c r="DO30" s="18"/>
      <c r="DP30" s="17"/>
      <c r="DQ30" s="18"/>
      <c r="DR30" s="18"/>
      <c r="DS30" s="17"/>
      <c r="DT30" s="18"/>
      <c r="DU30" s="18"/>
      <c r="DV30" s="17"/>
      <c r="DW30" s="18"/>
      <c r="DX30" s="18"/>
      <c r="DY30" s="17"/>
      <c r="DZ30" s="18"/>
      <c r="EA30" s="18"/>
      <c r="EB30" s="17"/>
      <c r="EC30" s="18"/>
      <c r="ED30" s="18"/>
      <c r="EE30" s="17"/>
      <c r="EF30" s="18"/>
      <c r="EG30" s="18"/>
      <c r="EH30" s="17"/>
      <c r="EI30" s="18"/>
      <c r="EJ30" s="18"/>
      <c r="EK30" s="17"/>
      <c r="EL30" s="18"/>
      <c r="EM30" s="18"/>
      <c r="EN30" s="17"/>
      <c r="EO30" s="18"/>
      <c r="EP30" s="18"/>
      <c r="EQ30" s="17"/>
      <c r="ER30" s="18"/>
      <c r="ES30" s="18"/>
      <c r="ET30" s="18"/>
      <c r="EU30" s="18"/>
      <c r="EV30" s="17"/>
      <c r="EW30" s="18"/>
      <c r="EX30" s="18"/>
      <c r="EY30" s="17"/>
      <c r="EZ30" s="18"/>
      <c r="FA30" s="18"/>
      <c r="FB30" s="17" t="s">
        <v>549</v>
      </c>
      <c r="FC30" s="18" t="s">
        <v>544</v>
      </c>
      <c r="FD30" s="133">
        <v>694.7</v>
      </c>
      <c r="FE30" s="17"/>
      <c r="FF30" s="18"/>
      <c r="FG30" s="18"/>
      <c r="FH30" s="17" t="s">
        <v>226</v>
      </c>
      <c r="FI30" s="24" t="s">
        <v>568</v>
      </c>
      <c r="FJ30" s="133">
        <v>4547.6</v>
      </c>
      <c r="FK30" s="17"/>
      <c r="FL30" s="18"/>
      <c r="FM30" s="18"/>
      <c r="FN30" s="17"/>
      <c r="FO30" s="18"/>
      <c r="FP30" s="18"/>
      <c r="FQ30" s="17"/>
      <c r="FR30" s="18"/>
      <c r="FS30" s="18"/>
      <c r="FT30" s="17"/>
      <c r="FU30" s="18"/>
      <c r="FV30" s="22"/>
      <c r="FW30" s="121"/>
      <c r="FX30" s="121"/>
      <c r="FY30" s="121"/>
      <c r="FZ30" s="121"/>
      <c r="GA30" s="121"/>
      <c r="GB30" s="121"/>
      <c r="GC30" s="121"/>
      <c r="GD30" s="121"/>
      <c r="GE30" s="121"/>
      <c r="GF30" s="145"/>
    </row>
    <row r="31" spans="1:188" s="1" customFormat="1" ht="22.5">
      <c r="A31" s="12"/>
      <c r="B31" s="17" t="s">
        <v>142</v>
      </c>
      <c r="C31" s="18">
        <v>182.1</v>
      </c>
      <c r="D31" s="17" t="s">
        <v>142</v>
      </c>
      <c r="E31" s="18">
        <v>182.1</v>
      </c>
      <c r="F31" s="17" t="s">
        <v>142</v>
      </c>
      <c r="G31" s="18">
        <v>182.1</v>
      </c>
      <c r="H31" s="17" t="s">
        <v>142</v>
      </c>
      <c r="I31" s="18">
        <v>182.1</v>
      </c>
      <c r="J31" s="17" t="s">
        <v>142</v>
      </c>
      <c r="K31" s="18">
        <v>182.1</v>
      </c>
      <c r="L31" s="17" t="s">
        <v>142</v>
      </c>
      <c r="M31" s="18">
        <v>182.1</v>
      </c>
      <c r="N31" s="17" t="s">
        <v>142</v>
      </c>
      <c r="O31" s="18">
        <v>182.1</v>
      </c>
      <c r="P31" s="17" t="s">
        <v>142</v>
      </c>
      <c r="Q31" s="18">
        <v>182.1</v>
      </c>
      <c r="R31" s="17" t="s">
        <v>142</v>
      </c>
      <c r="S31" s="19">
        <f t="shared" si="0"/>
        <v>1456.7999999999997</v>
      </c>
      <c r="T31" s="17"/>
      <c r="U31" s="18"/>
      <c r="V31" s="18"/>
      <c r="W31" s="17"/>
      <c r="X31" s="18"/>
      <c r="Y31" s="22"/>
      <c r="Z31" s="17"/>
      <c r="AA31" s="18"/>
      <c r="AB31" s="22"/>
      <c r="AC31" s="20"/>
      <c r="AD31" s="20"/>
      <c r="AE31" s="20"/>
      <c r="AF31" s="20"/>
      <c r="AG31" s="17"/>
      <c r="AH31" s="18"/>
      <c r="AI31" s="18"/>
      <c r="AJ31" s="17"/>
      <c r="AK31" s="18"/>
      <c r="AL31" s="18"/>
      <c r="AM31" s="17" t="s">
        <v>48</v>
      </c>
      <c r="AN31" s="18"/>
      <c r="AO31" s="18">
        <v>182.1</v>
      </c>
      <c r="AP31" s="17"/>
      <c r="AQ31" s="18"/>
      <c r="AR31" s="18"/>
      <c r="AS31" s="17"/>
      <c r="AT31" s="18"/>
      <c r="AU31" s="18"/>
      <c r="AV31" s="17"/>
      <c r="AW31" s="18"/>
      <c r="AX31" s="18"/>
      <c r="AY31" s="17"/>
      <c r="AZ31" s="18"/>
      <c r="BA31" s="18"/>
      <c r="BB31" s="17" t="s">
        <v>269</v>
      </c>
      <c r="BC31" s="18"/>
      <c r="BD31" s="18">
        <v>60.7</v>
      </c>
      <c r="BE31" s="17"/>
      <c r="BF31" s="18"/>
      <c r="BG31" s="18"/>
      <c r="BH31" s="17"/>
      <c r="BI31" s="18"/>
      <c r="BJ31" s="18"/>
      <c r="BK31" s="17"/>
      <c r="BL31" s="18"/>
      <c r="BM31" s="18"/>
      <c r="BN31" s="17"/>
      <c r="BO31" s="18"/>
      <c r="BP31" s="18"/>
      <c r="BQ31" s="10"/>
      <c r="BR31" s="10"/>
      <c r="BS31" s="17"/>
      <c r="BT31" s="18"/>
      <c r="BU31" s="18"/>
      <c r="BV31" s="17"/>
      <c r="BW31" s="18"/>
      <c r="BX31" s="18"/>
      <c r="BY31" s="17"/>
      <c r="BZ31" s="18"/>
      <c r="CA31" s="18"/>
      <c r="CB31" s="17"/>
      <c r="CC31" s="18"/>
      <c r="CD31" s="18"/>
      <c r="CE31" s="17"/>
      <c r="CF31" s="18"/>
      <c r="CG31" s="18"/>
      <c r="CH31" s="17"/>
      <c r="CI31" s="18"/>
      <c r="CJ31" s="18"/>
      <c r="CK31" s="17"/>
      <c r="CL31" s="18"/>
      <c r="CM31" s="18"/>
      <c r="CN31" s="17"/>
      <c r="CO31" s="18"/>
      <c r="CP31" s="18"/>
      <c r="CQ31" s="10"/>
      <c r="CR31" s="17"/>
      <c r="CS31" s="18"/>
      <c r="CT31" s="18"/>
      <c r="CU31" s="10"/>
      <c r="CV31" s="17"/>
      <c r="CW31" s="18"/>
      <c r="CX31" s="18"/>
      <c r="CY31" s="17"/>
      <c r="CZ31" s="18"/>
      <c r="DA31" s="18"/>
      <c r="DB31" s="17"/>
      <c r="DC31" s="18"/>
      <c r="DD31" s="18"/>
      <c r="DE31" s="17"/>
      <c r="DF31" s="18"/>
      <c r="DG31" s="18"/>
      <c r="DH31" s="10"/>
      <c r="DI31" s="10"/>
      <c r="DJ31" s="17"/>
      <c r="DK31" s="18"/>
      <c r="DL31" s="18"/>
      <c r="DM31" s="17"/>
      <c r="DN31" s="18"/>
      <c r="DO31" s="18"/>
      <c r="DP31" s="17"/>
      <c r="DQ31" s="18"/>
      <c r="DR31" s="18"/>
      <c r="DS31" s="17"/>
      <c r="DT31" s="18"/>
      <c r="DU31" s="18"/>
      <c r="DV31" s="17"/>
      <c r="DW31" s="18"/>
      <c r="DX31" s="18"/>
      <c r="DY31" s="17"/>
      <c r="DZ31" s="18"/>
      <c r="EA31" s="18"/>
      <c r="EB31" s="17"/>
      <c r="EC31" s="18"/>
      <c r="ED31" s="18"/>
      <c r="EE31" s="17"/>
      <c r="EF31" s="18"/>
      <c r="EG31" s="18"/>
      <c r="EH31" s="17"/>
      <c r="EI31" s="18"/>
      <c r="EJ31" s="18"/>
      <c r="EK31" s="17"/>
      <c r="EL31" s="18"/>
      <c r="EM31" s="18"/>
      <c r="EN31" s="17"/>
      <c r="EO31" s="18"/>
      <c r="EP31" s="18"/>
      <c r="EQ31" s="17"/>
      <c r="ER31" s="18"/>
      <c r="ES31" s="18"/>
      <c r="ET31" s="18"/>
      <c r="EU31" s="18"/>
      <c r="EV31" s="17"/>
      <c r="EW31" s="18"/>
      <c r="EX31" s="18"/>
      <c r="EY31" s="17"/>
      <c r="EZ31" s="18"/>
      <c r="FA31" s="18"/>
      <c r="FB31" s="17" t="s">
        <v>550</v>
      </c>
      <c r="FC31" s="18" t="s">
        <v>544</v>
      </c>
      <c r="FD31" s="133">
        <v>4645.88</v>
      </c>
      <c r="FE31" s="17"/>
      <c r="FF31" s="18"/>
      <c r="FG31" s="18"/>
      <c r="FH31" s="17" t="s">
        <v>606</v>
      </c>
      <c r="FI31" s="18" t="s">
        <v>594</v>
      </c>
      <c r="FJ31" s="133">
        <v>1456.825</v>
      </c>
      <c r="FK31" s="17"/>
      <c r="FL31" s="18"/>
      <c r="FM31" s="18"/>
      <c r="FN31" s="17"/>
      <c r="FO31" s="18"/>
      <c r="FP31" s="18"/>
      <c r="FQ31" s="17"/>
      <c r="FR31" s="18"/>
      <c r="FS31" s="18"/>
      <c r="FT31" s="17"/>
      <c r="FU31" s="18"/>
      <c r="FV31" s="22"/>
      <c r="FW31" s="121"/>
      <c r="FX31" s="121"/>
      <c r="FY31" s="121"/>
      <c r="FZ31" s="121"/>
      <c r="GA31" s="121"/>
      <c r="GB31" s="121"/>
      <c r="GC31" s="121"/>
      <c r="GD31" s="121"/>
      <c r="GE31" s="121"/>
      <c r="GF31" s="145"/>
    </row>
    <row r="32" spans="1:188" s="1" customFormat="1" ht="22.5">
      <c r="A32" s="12"/>
      <c r="B32" s="17" t="s">
        <v>142</v>
      </c>
      <c r="C32" s="18">
        <v>121.4</v>
      </c>
      <c r="D32" s="17" t="s">
        <v>142</v>
      </c>
      <c r="E32" s="18">
        <v>121.4</v>
      </c>
      <c r="F32" s="17" t="s">
        <v>142</v>
      </c>
      <c r="G32" s="18">
        <v>121.4</v>
      </c>
      <c r="H32" s="17" t="s">
        <v>142</v>
      </c>
      <c r="I32" s="18">
        <v>121.4</v>
      </c>
      <c r="J32" s="17" t="s">
        <v>142</v>
      </c>
      <c r="K32" s="18">
        <v>121.4</v>
      </c>
      <c r="L32" s="17" t="s">
        <v>142</v>
      </c>
      <c r="M32" s="18">
        <v>121.4</v>
      </c>
      <c r="N32" s="17" t="s">
        <v>142</v>
      </c>
      <c r="O32" s="18">
        <v>121.4</v>
      </c>
      <c r="P32" s="17" t="s">
        <v>142</v>
      </c>
      <c r="Q32" s="18">
        <v>121.4</v>
      </c>
      <c r="R32" s="17" t="s">
        <v>142</v>
      </c>
      <c r="S32" s="19">
        <f t="shared" si="0"/>
        <v>971.1999999999999</v>
      </c>
      <c r="T32" s="17"/>
      <c r="U32" s="18"/>
      <c r="V32" s="18"/>
      <c r="W32" s="17"/>
      <c r="X32" s="18"/>
      <c r="Y32" s="22"/>
      <c r="Z32" s="17"/>
      <c r="AA32" s="18"/>
      <c r="AB32" s="22"/>
      <c r="AC32" s="20"/>
      <c r="AD32" s="20"/>
      <c r="AE32" s="20"/>
      <c r="AF32" s="20"/>
      <c r="AG32" s="17"/>
      <c r="AH32" s="18"/>
      <c r="AI32" s="18"/>
      <c r="AJ32" s="17"/>
      <c r="AK32" s="18"/>
      <c r="AL32" s="18"/>
      <c r="AM32" s="17"/>
      <c r="AN32" s="18"/>
      <c r="AO32" s="18"/>
      <c r="AP32" s="17"/>
      <c r="AQ32" s="18"/>
      <c r="AR32" s="18"/>
      <c r="AS32" s="17"/>
      <c r="AT32" s="18"/>
      <c r="AU32" s="18"/>
      <c r="AV32" s="17"/>
      <c r="AW32" s="18"/>
      <c r="AX32" s="18"/>
      <c r="AY32" s="17"/>
      <c r="AZ32" s="18"/>
      <c r="BA32" s="18"/>
      <c r="BB32" s="17" t="s">
        <v>69</v>
      </c>
      <c r="BC32" s="18"/>
      <c r="BD32" s="18">
        <v>60.7</v>
      </c>
      <c r="BE32" s="17"/>
      <c r="BF32" s="18"/>
      <c r="BG32" s="18"/>
      <c r="BH32" s="17"/>
      <c r="BI32" s="18"/>
      <c r="BJ32" s="18"/>
      <c r="BK32" s="17"/>
      <c r="BL32" s="18"/>
      <c r="BM32" s="18"/>
      <c r="BN32" s="17"/>
      <c r="BO32" s="18"/>
      <c r="BP32" s="18"/>
      <c r="BQ32" s="10"/>
      <c r="BR32" s="10"/>
      <c r="BS32" s="17"/>
      <c r="BT32" s="18"/>
      <c r="BU32" s="18"/>
      <c r="BV32" s="17"/>
      <c r="BW32" s="18"/>
      <c r="BX32" s="18"/>
      <c r="BY32" s="17"/>
      <c r="BZ32" s="18"/>
      <c r="CA32" s="18"/>
      <c r="CB32" s="17"/>
      <c r="CC32" s="18"/>
      <c r="CD32" s="18"/>
      <c r="CE32" s="17"/>
      <c r="CF32" s="18"/>
      <c r="CG32" s="18"/>
      <c r="CH32" s="17"/>
      <c r="CI32" s="18"/>
      <c r="CJ32" s="18"/>
      <c r="CK32" s="17"/>
      <c r="CL32" s="18"/>
      <c r="CM32" s="18"/>
      <c r="CN32" s="17"/>
      <c r="CO32" s="18"/>
      <c r="CP32" s="18"/>
      <c r="CQ32" s="10"/>
      <c r="CR32" s="17"/>
      <c r="CS32" s="18"/>
      <c r="CT32" s="18"/>
      <c r="CU32" s="10"/>
      <c r="CV32" s="17"/>
      <c r="CW32" s="18"/>
      <c r="CX32" s="18"/>
      <c r="CY32" s="17"/>
      <c r="CZ32" s="18"/>
      <c r="DA32" s="18"/>
      <c r="DB32" s="17"/>
      <c r="DC32" s="18"/>
      <c r="DD32" s="18"/>
      <c r="DE32" s="17"/>
      <c r="DF32" s="18"/>
      <c r="DG32" s="18"/>
      <c r="DH32" s="10"/>
      <c r="DI32" s="10"/>
      <c r="DJ32" s="17"/>
      <c r="DK32" s="18"/>
      <c r="DL32" s="18"/>
      <c r="DM32" s="17"/>
      <c r="DN32" s="18"/>
      <c r="DO32" s="18"/>
      <c r="DP32" s="17"/>
      <c r="DQ32" s="18"/>
      <c r="DR32" s="18"/>
      <c r="DS32" s="17"/>
      <c r="DT32" s="18"/>
      <c r="DU32" s="18"/>
      <c r="DV32" s="17"/>
      <c r="DW32" s="18"/>
      <c r="DX32" s="18"/>
      <c r="DY32" s="17"/>
      <c r="DZ32" s="18"/>
      <c r="EA32" s="18"/>
      <c r="EB32" s="17"/>
      <c r="EC32" s="18"/>
      <c r="ED32" s="18"/>
      <c r="EE32" s="17"/>
      <c r="EF32" s="18"/>
      <c r="EG32" s="18"/>
      <c r="EH32" s="17"/>
      <c r="EI32" s="18"/>
      <c r="EJ32" s="18"/>
      <c r="EK32" s="17"/>
      <c r="EL32" s="18"/>
      <c r="EM32" s="18"/>
      <c r="EN32" s="17"/>
      <c r="EO32" s="18"/>
      <c r="EP32" s="18"/>
      <c r="EQ32" s="17"/>
      <c r="ER32" s="18"/>
      <c r="ES32" s="18"/>
      <c r="ET32" s="18"/>
      <c r="EU32" s="18"/>
      <c r="EV32" s="17"/>
      <c r="EW32" s="18"/>
      <c r="EX32" s="18"/>
      <c r="EY32" s="17"/>
      <c r="EZ32" s="18"/>
      <c r="FA32" s="18"/>
      <c r="FB32" s="17" t="s">
        <v>551</v>
      </c>
      <c r="FC32" s="18" t="s">
        <v>544</v>
      </c>
      <c r="FD32" s="133">
        <v>729.1</v>
      </c>
      <c r="FE32" s="17"/>
      <c r="FF32" s="18"/>
      <c r="FG32" s="18"/>
      <c r="FH32" s="17"/>
      <c r="FI32" s="18"/>
      <c r="FJ32" s="18"/>
      <c r="FK32" s="17"/>
      <c r="FL32" s="18"/>
      <c r="FM32" s="18"/>
      <c r="FN32" s="17"/>
      <c r="FO32" s="18"/>
      <c r="FP32" s="18"/>
      <c r="FQ32" s="17"/>
      <c r="FR32" s="18"/>
      <c r="FS32" s="18"/>
      <c r="FT32" s="17"/>
      <c r="FU32" s="18"/>
      <c r="FV32" s="22"/>
      <c r="FW32" s="121"/>
      <c r="FX32" s="121"/>
      <c r="FY32" s="121"/>
      <c r="FZ32" s="121"/>
      <c r="GA32" s="121"/>
      <c r="GB32" s="121"/>
      <c r="GC32" s="121"/>
      <c r="GD32" s="121"/>
      <c r="GE32" s="121"/>
      <c r="GF32" s="145"/>
    </row>
    <row r="33" spans="1:188" s="1" customFormat="1" ht="30" customHeight="1">
      <c r="A33" s="12"/>
      <c r="B33" s="17" t="s">
        <v>142</v>
      </c>
      <c r="C33" s="18">
        <v>4066.9</v>
      </c>
      <c r="D33" s="17" t="s">
        <v>142</v>
      </c>
      <c r="E33" s="18">
        <v>4066.9</v>
      </c>
      <c r="F33" s="17" t="s">
        <v>142</v>
      </c>
      <c r="G33" s="18">
        <v>4066.9</v>
      </c>
      <c r="H33" s="17" t="s">
        <v>142</v>
      </c>
      <c r="I33" s="18">
        <v>4066.9</v>
      </c>
      <c r="J33" s="17" t="s">
        <v>142</v>
      </c>
      <c r="K33" s="18">
        <v>4066.9</v>
      </c>
      <c r="L33" s="17" t="s">
        <v>142</v>
      </c>
      <c r="M33" s="18">
        <v>4066.9</v>
      </c>
      <c r="N33" s="17" t="s">
        <v>142</v>
      </c>
      <c r="O33" s="18">
        <v>4066.9</v>
      </c>
      <c r="P33" s="17" t="s">
        <v>142</v>
      </c>
      <c r="Q33" s="18">
        <v>4066.9</v>
      </c>
      <c r="R33" s="17" t="s">
        <v>142</v>
      </c>
      <c r="S33" s="19">
        <f t="shared" si="0"/>
        <v>32535.200000000004</v>
      </c>
      <c r="T33" s="29"/>
      <c r="U33" s="18"/>
      <c r="V33" s="18"/>
      <c r="W33" s="29"/>
      <c r="X33" s="18"/>
      <c r="Y33" s="22"/>
      <c r="Z33" s="29"/>
      <c r="AA33" s="18"/>
      <c r="AB33" s="22"/>
      <c r="AC33" s="20"/>
      <c r="AD33" s="20"/>
      <c r="AE33" s="20"/>
      <c r="AF33" s="20"/>
      <c r="AG33" s="29"/>
      <c r="AH33" s="18"/>
      <c r="AI33" s="18"/>
      <c r="AJ33" s="29"/>
      <c r="AK33" s="18"/>
      <c r="AL33" s="18"/>
      <c r="AM33" s="29"/>
      <c r="AN33" s="18"/>
      <c r="AO33" s="18"/>
      <c r="AP33" s="29"/>
      <c r="AQ33" s="18"/>
      <c r="AR33" s="18"/>
      <c r="AS33" s="29"/>
      <c r="AT33" s="18"/>
      <c r="AU33" s="18"/>
      <c r="AV33" s="29"/>
      <c r="AW33" s="18"/>
      <c r="AX33" s="18"/>
      <c r="AY33" s="29"/>
      <c r="AZ33" s="18"/>
      <c r="BA33" s="18"/>
      <c r="BB33" s="29"/>
      <c r="BC33" s="18"/>
      <c r="BD33" s="18"/>
      <c r="BE33" s="29"/>
      <c r="BF33" s="18"/>
      <c r="BG33" s="18"/>
      <c r="BH33" s="29"/>
      <c r="BI33" s="18"/>
      <c r="BJ33" s="18"/>
      <c r="BK33" s="29"/>
      <c r="BL33" s="18"/>
      <c r="BM33" s="18"/>
      <c r="BN33" s="29"/>
      <c r="BO33" s="18"/>
      <c r="BP33" s="18"/>
      <c r="BQ33" s="10"/>
      <c r="BR33" s="10"/>
      <c r="BS33" s="29"/>
      <c r="BT33" s="18"/>
      <c r="BU33" s="18"/>
      <c r="BV33" s="29"/>
      <c r="BW33" s="18"/>
      <c r="BX33" s="18"/>
      <c r="BY33" s="29"/>
      <c r="BZ33" s="18"/>
      <c r="CA33" s="18"/>
      <c r="CB33" s="29"/>
      <c r="CC33" s="18"/>
      <c r="CD33" s="18"/>
      <c r="CE33" s="29"/>
      <c r="CF33" s="18"/>
      <c r="CG33" s="18"/>
      <c r="CH33" s="29"/>
      <c r="CI33" s="18"/>
      <c r="CJ33" s="18"/>
      <c r="CK33" s="29"/>
      <c r="CL33" s="18"/>
      <c r="CM33" s="18"/>
      <c r="CN33" s="29"/>
      <c r="CO33" s="18"/>
      <c r="CP33" s="18"/>
      <c r="CQ33" s="10"/>
      <c r="CR33" s="29"/>
      <c r="CS33" s="18"/>
      <c r="CT33" s="18"/>
      <c r="CU33" s="10"/>
      <c r="CV33" s="29"/>
      <c r="CW33" s="18"/>
      <c r="CX33" s="18"/>
      <c r="CY33" s="29"/>
      <c r="CZ33" s="18"/>
      <c r="DA33" s="18"/>
      <c r="DB33" s="29"/>
      <c r="DC33" s="18"/>
      <c r="DD33" s="18"/>
      <c r="DE33" s="29"/>
      <c r="DF33" s="18"/>
      <c r="DG33" s="18"/>
      <c r="DH33" s="10"/>
      <c r="DI33" s="10"/>
      <c r="DJ33" s="29"/>
      <c r="DK33" s="18"/>
      <c r="DL33" s="18"/>
      <c r="DM33" s="29"/>
      <c r="DN33" s="18"/>
      <c r="DO33" s="18"/>
      <c r="DP33" s="29"/>
      <c r="DQ33" s="18"/>
      <c r="DR33" s="18"/>
      <c r="DS33" s="29"/>
      <c r="DT33" s="18"/>
      <c r="DU33" s="18"/>
      <c r="DV33" s="29"/>
      <c r="DW33" s="18"/>
      <c r="DX33" s="18"/>
      <c r="DY33" s="29"/>
      <c r="DZ33" s="18"/>
      <c r="EA33" s="18"/>
      <c r="EB33" s="29"/>
      <c r="EC33" s="18"/>
      <c r="ED33" s="18"/>
      <c r="EE33" s="29"/>
      <c r="EF33" s="18"/>
      <c r="EG33" s="18"/>
      <c r="EH33" s="29"/>
      <c r="EI33" s="18"/>
      <c r="EJ33" s="18"/>
      <c r="EK33" s="29"/>
      <c r="EL33" s="18"/>
      <c r="EM33" s="18"/>
      <c r="EN33" s="29"/>
      <c r="EO33" s="18"/>
      <c r="EP33" s="18"/>
      <c r="EQ33" s="29"/>
      <c r="ER33" s="18"/>
      <c r="ES33" s="18"/>
      <c r="ET33" s="18"/>
      <c r="EU33" s="18"/>
      <c r="EV33" s="29"/>
      <c r="EW33" s="18"/>
      <c r="EX33" s="18"/>
      <c r="EY33" s="29"/>
      <c r="EZ33" s="18"/>
      <c r="FA33" s="18"/>
      <c r="FB33" s="17" t="s">
        <v>643</v>
      </c>
      <c r="FC33" s="18" t="s">
        <v>544</v>
      </c>
      <c r="FD33" s="133">
        <v>21763.36</v>
      </c>
      <c r="FE33" s="29"/>
      <c r="FF33" s="18"/>
      <c r="FG33" s="18"/>
      <c r="FH33" s="29"/>
      <c r="FI33" s="18"/>
      <c r="FJ33" s="18"/>
      <c r="FK33" s="29"/>
      <c r="FL33" s="18"/>
      <c r="FM33" s="18"/>
      <c r="FN33" s="29"/>
      <c r="FO33" s="18"/>
      <c r="FP33" s="18"/>
      <c r="FQ33" s="29"/>
      <c r="FR33" s="18"/>
      <c r="FS33" s="18"/>
      <c r="FT33" s="29"/>
      <c r="FU33" s="18"/>
      <c r="FV33" s="22"/>
      <c r="FW33" s="121"/>
      <c r="FX33" s="121"/>
      <c r="FY33" s="121"/>
      <c r="FZ33" s="121"/>
      <c r="GA33" s="121"/>
      <c r="GB33" s="121"/>
      <c r="GC33" s="121"/>
      <c r="GD33" s="121"/>
      <c r="GE33" s="121"/>
      <c r="GF33" s="145"/>
    </row>
    <row r="34" spans="1:188" s="1" customFormat="1" ht="12.75">
      <c r="A34" s="12"/>
      <c r="B34" s="17" t="s">
        <v>371</v>
      </c>
      <c r="C34" s="18">
        <v>6332.84</v>
      </c>
      <c r="D34" s="17" t="s">
        <v>372</v>
      </c>
      <c r="E34" s="18">
        <v>6218.94</v>
      </c>
      <c r="F34" s="17" t="s">
        <v>373</v>
      </c>
      <c r="G34" s="18">
        <v>6788.44</v>
      </c>
      <c r="H34" s="17" t="s">
        <v>374</v>
      </c>
      <c r="I34" s="18">
        <v>6674.54</v>
      </c>
      <c r="J34" s="17" t="s">
        <v>375</v>
      </c>
      <c r="K34" s="18">
        <v>6401.18</v>
      </c>
      <c r="L34" s="18" t="s">
        <v>376</v>
      </c>
      <c r="M34" s="18">
        <v>6287.28</v>
      </c>
      <c r="N34" s="18" t="s">
        <v>377</v>
      </c>
      <c r="O34" s="18">
        <v>6241.72</v>
      </c>
      <c r="P34" s="18" t="s">
        <v>378</v>
      </c>
      <c r="Q34" s="18">
        <v>6423.96</v>
      </c>
      <c r="R34" s="17" t="s">
        <v>379</v>
      </c>
      <c r="S34" s="19">
        <f t="shared" si="0"/>
        <v>51368.9</v>
      </c>
      <c r="T34" s="18"/>
      <c r="U34" s="18"/>
      <c r="V34" s="18"/>
      <c r="W34" s="18"/>
      <c r="X34" s="18"/>
      <c r="Y34" s="22"/>
      <c r="Z34" s="18"/>
      <c r="AA34" s="18"/>
      <c r="AB34" s="22"/>
      <c r="AC34" s="20"/>
      <c r="AD34" s="20"/>
      <c r="AE34" s="20"/>
      <c r="AF34" s="20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0"/>
      <c r="BR34" s="10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0"/>
      <c r="CR34" s="18"/>
      <c r="CS34" s="18"/>
      <c r="CT34" s="18"/>
      <c r="CU34" s="10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0"/>
      <c r="DI34" s="10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 t="s">
        <v>552</v>
      </c>
      <c r="FC34" s="18" t="s">
        <v>553</v>
      </c>
      <c r="FD34" s="137">
        <v>221.76</v>
      </c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22"/>
      <c r="FW34" s="121"/>
      <c r="FX34" s="121"/>
      <c r="FY34" s="121"/>
      <c r="FZ34" s="121"/>
      <c r="GA34" s="121"/>
      <c r="GB34" s="121"/>
      <c r="GC34" s="121"/>
      <c r="GD34" s="121"/>
      <c r="GE34" s="121"/>
      <c r="GF34" s="145"/>
    </row>
    <row r="35" spans="1:188" s="1" customFormat="1" ht="12.75">
      <c r="A35" s="12"/>
      <c r="B35" s="17" t="s">
        <v>371</v>
      </c>
      <c r="C35" s="18">
        <v>4436.88</v>
      </c>
      <c r="D35" s="17" t="s">
        <v>372</v>
      </c>
      <c r="E35" s="18">
        <v>4357.08</v>
      </c>
      <c r="F35" s="17" t="s">
        <v>373</v>
      </c>
      <c r="G35" s="18">
        <v>4756.08</v>
      </c>
      <c r="H35" s="17" t="s">
        <v>374</v>
      </c>
      <c r="I35" s="18">
        <v>4676.28</v>
      </c>
      <c r="J35" s="17" t="s">
        <v>375</v>
      </c>
      <c r="K35" s="18">
        <v>4484.76</v>
      </c>
      <c r="L35" s="18" t="s">
        <v>376</v>
      </c>
      <c r="M35" s="18">
        <v>4404.96</v>
      </c>
      <c r="N35" s="18" t="s">
        <v>377</v>
      </c>
      <c r="O35" s="18">
        <v>4373.04</v>
      </c>
      <c r="P35" s="18" t="s">
        <v>378</v>
      </c>
      <c r="Q35" s="18">
        <v>4500.72</v>
      </c>
      <c r="R35" s="17" t="s">
        <v>379</v>
      </c>
      <c r="S35" s="19">
        <f t="shared" si="0"/>
        <v>35989.8</v>
      </c>
      <c r="T35" s="18"/>
      <c r="U35" s="18"/>
      <c r="V35" s="18"/>
      <c r="W35" s="18"/>
      <c r="X35" s="18"/>
      <c r="Y35" s="22"/>
      <c r="Z35" s="18"/>
      <c r="AA35" s="18"/>
      <c r="AB35" s="22"/>
      <c r="AC35" s="20"/>
      <c r="AD35" s="20"/>
      <c r="AE35" s="20"/>
      <c r="AF35" s="20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0"/>
      <c r="BR35" s="10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0"/>
      <c r="CR35" s="18"/>
      <c r="CS35" s="18"/>
      <c r="CT35" s="18"/>
      <c r="CU35" s="10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0"/>
      <c r="DI35" s="10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 t="s">
        <v>579</v>
      </c>
      <c r="FC35" s="18" t="s">
        <v>580</v>
      </c>
      <c r="FD35" s="137">
        <v>242.7</v>
      </c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22"/>
      <c r="FW35" s="121"/>
      <c r="FX35" s="121"/>
      <c r="FY35" s="121"/>
      <c r="FZ35" s="121"/>
      <c r="GA35" s="121"/>
      <c r="GB35" s="121"/>
      <c r="GC35" s="121"/>
      <c r="GD35" s="121"/>
      <c r="GE35" s="121"/>
      <c r="GF35" s="145"/>
    </row>
    <row r="36" spans="1:188" s="1" customFormat="1" ht="12.75">
      <c r="A36" s="12"/>
      <c r="B36" s="17" t="s">
        <v>371</v>
      </c>
      <c r="C36" s="18">
        <v>18220.12</v>
      </c>
      <c r="D36" s="17" t="s">
        <v>372</v>
      </c>
      <c r="E36" s="18">
        <v>17892.42</v>
      </c>
      <c r="F36" s="17" t="s">
        <v>373</v>
      </c>
      <c r="G36" s="18">
        <v>19530.92</v>
      </c>
      <c r="H36" s="17" t="s">
        <v>374</v>
      </c>
      <c r="I36" s="18">
        <v>19203.22</v>
      </c>
      <c r="J36" s="17" t="s">
        <v>375</v>
      </c>
      <c r="K36" s="18">
        <v>18416.74</v>
      </c>
      <c r="L36" s="18" t="s">
        <v>376</v>
      </c>
      <c r="M36" s="18">
        <v>18089.04</v>
      </c>
      <c r="N36" s="18" t="s">
        <v>377</v>
      </c>
      <c r="O36" s="18">
        <v>17957.96</v>
      </c>
      <c r="P36" s="18" t="s">
        <v>378</v>
      </c>
      <c r="Q36" s="18">
        <v>18482.28</v>
      </c>
      <c r="R36" s="17" t="s">
        <v>379</v>
      </c>
      <c r="S36" s="19">
        <f t="shared" si="0"/>
        <v>147792.69999999998</v>
      </c>
      <c r="T36" s="18"/>
      <c r="U36" s="18"/>
      <c r="V36" s="18"/>
      <c r="W36" s="18"/>
      <c r="X36" s="18"/>
      <c r="Y36" s="22"/>
      <c r="Z36" s="18"/>
      <c r="AA36" s="18"/>
      <c r="AB36" s="22"/>
      <c r="AC36" s="20"/>
      <c r="AD36" s="20"/>
      <c r="AE36" s="20"/>
      <c r="AF36" s="20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0"/>
      <c r="BR36" s="10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0"/>
      <c r="CR36" s="18"/>
      <c r="CS36" s="18"/>
      <c r="CT36" s="18"/>
      <c r="CU36" s="10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0"/>
      <c r="DI36" s="10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22"/>
      <c r="FW36" s="121"/>
      <c r="FX36" s="121"/>
      <c r="FY36" s="121"/>
      <c r="FZ36" s="121"/>
      <c r="GA36" s="121"/>
      <c r="GB36" s="121"/>
      <c r="GC36" s="121"/>
      <c r="GD36" s="121"/>
      <c r="GE36" s="121"/>
      <c r="GF36" s="145"/>
    </row>
    <row r="37" spans="1:187" ht="32.25" customHeight="1" hidden="1">
      <c r="A37" s="15"/>
      <c r="B37" s="182" t="s">
        <v>380</v>
      </c>
      <c r="C37" s="182"/>
      <c r="D37" s="182" t="s">
        <v>380</v>
      </c>
      <c r="E37" s="182"/>
      <c r="F37" s="182" t="s">
        <v>380</v>
      </c>
      <c r="G37" s="182"/>
      <c r="H37" s="182" t="s">
        <v>380</v>
      </c>
      <c r="I37" s="182"/>
      <c r="J37" s="182" t="s">
        <v>380</v>
      </c>
      <c r="K37" s="182"/>
      <c r="L37" s="182" t="s">
        <v>380</v>
      </c>
      <c r="M37" s="182"/>
      <c r="N37" s="182" t="s">
        <v>380</v>
      </c>
      <c r="O37" s="182"/>
      <c r="P37" s="182" t="s">
        <v>380</v>
      </c>
      <c r="Q37" s="182"/>
      <c r="R37" s="182" t="s">
        <v>380</v>
      </c>
      <c r="S37" s="182"/>
      <c r="T37" s="182"/>
      <c r="U37" s="182"/>
      <c r="V37" s="8"/>
      <c r="W37" s="182"/>
      <c r="X37" s="182"/>
      <c r="Y37" s="8"/>
      <c r="Z37" s="182"/>
      <c r="AA37" s="182"/>
      <c r="AB37" s="8"/>
      <c r="AC37" s="20"/>
      <c r="AD37" s="20"/>
      <c r="AE37" s="20"/>
      <c r="AF37" s="20"/>
      <c r="AG37" s="182"/>
      <c r="AH37" s="182"/>
      <c r="AI37" s="8"/>
      <c r="AJ37" s="182"/>
      <c r="AK37" s="182"/>
      <c r="AL37" s="8"/>
      <c r="AM37" s="182"/>
      <c r="AN37" s="182"/>
      <c r="AO37" s="8"/>
      <c r="AP37" s="182"/>
      <c r="AQ37" s="182"/>
      <c r="AR37" s="8"/>
      <c r="AS37" s="182"/>
      <c r="AT37" s="182"/>
      <c r="AU37" s="8"/>
      <c r="AV37" s="182"/>
      <c r="AW37" s="182"/>
      <c r="AX37" s="8"/>
      <c r="AY37" s="182"/>
      <c r="AZ37" s="182"/>
      <c r="BA37" s="8"/>
      <c r="BB37" s="182"/>
      <c r="BC37" s="182"/>
      <c r="BD37" s="8"/>
      <c r="BE37" s="182"/>
      <c r="BF37" s="182"/>
      <c r="BG37" s="8"/>
      <c r="BH37" s="182"/>
      <c r="BI37" s="182"/>
      <c r="BJ37" s="8"/>
      <c r="BK37" s="182"/>
      <c r="BL37" s="182"/>
      <c r="BM37" s="8"/>
      <c r="BN37" s="182"/>
      <c r="BO37" s="182"/>
      <c r="BP37" s="8"/>
      <c r="BS37" s="182"/>
      <c r="BT37" s="182"/>
      <c r="BU37" s="8"/>
      <c r="BV37" s="182"/>
      <c r="BW37" s="182"/>
      <c r="BX37" s="8"/>
      <c r="BY37" s="182"/>
      <c r="BZ37" s="182"/>
      <c r="CA37" s="8"/>
      <c r="CB37" s="182"/>
      <c r="CC37" s="182"/>
      <c r="CD37" s="8"/>
      <c r="CE37" s="182"/>
      <c r="CF37" s="182"/>
      <c r="CG37" s="8"/>
      <c r="CH37" s="182"/>
      <c r="CI37" s="182"/>
      <c r="CJ37" s="8"/>
      <c r="CK37" s="182"/>
      <c r="CL37" s="182"/>
      <c r="CM37" s="8"/>
      <c r="CN37" s="182"/>
      <c r="CO37" s="182"/>
      <c r="CP37" s="8"/>
      <c r="CR37" s="182"/>
      <c r="CS37" s="182"/>
      <c r="CT37" s="8"/>
      <c r="CV37" s="182"/>
      <c r="CW37" s="182"/>
      <c r="CX37" s="8"/>
      <c r="CY37" s="182"/>
      <c r="CZ37" s="182"/>
      <c r="DA37" s="8"/>
      <c r="DB37" s="182"/>
      <c r="DC37" s="182"/>
      <c r="DD37" s="8"/>
      <c r="DE37" s="182"/>
      <c r="DF37" s="182"/>
      <c r="DG37" s="8"/>
      <c r="DJ37" s="182"/>
      <c r="DK37" s="182"/>
      <c r="DL37" s="8"/>
      <c r="DM37" s="182"/>
      <c r="DN37" s="182"/>
      <c r="DO37" s="8"/>
      <c r="DP37" s="182"/>
      <c r="DQ37" s="182"/>
      <c r="DR37" s="8"/>
      <c r="DS37" s="182"/>
      <c r="DT37" s="182"/>
      <c r="DU37" s="8"/>
      <c r="DV37" s="182"/>
      <c r="DW37" s="182"/>
      <c r="DX37" s="8"/>
      <c r="DY37" s="182"/>
      <c r="DZ37" s="182"/>
      <c r="EA37" s="8"/>
      <c r="EB37" s="182"/>
      <c r="EC37" s="182"/>
      <c r="ED37" s="8"/>
      <c r="EE37" s="182"/>
      <c r="EF37" s="182"/>
      <c r="EG37" s="8"/>
      <c r="EH37" s="182"/>
      <c r="EI37" s="182"/>
      <c r="EJ37" s="8"/>
      <c r="EK37" s="182"/>
      <c r="EL37" s="182"/>
      <c r="EM37" s="8"/>
      <c r="EN37" s="182"/>
      <c r="EO37" s="182"/>
      <c r="EP37" s="8"/>
      <c r="EQ37" s="182"/>
      <c r="ER37" s="182"/>
      <c r="ES37" s="8"/>
      <c r="ET37" s="8"/>
      <c r="EU37" s="8"/>
      <c r="EV37" s="182"/>
      <c r="EW37" s="182"/>
      <c r="EX37" s="8"/>
      <c r="EY37" s="182"/>
      <c r="EZ37" s="182"/>
      <c r="FA37" s="8"/>
      <c r="FB37" s="182"/>
      <c r="FC37" s="182"/>
      <c r="FD37" s="8"/>
      <c r="FE37" s="182"/>
      <c r="FF37" s="182"/>
      <c r="FG37" s="8"/>
      <c r="FH37" s="182"/>
      <c r="FI37" s="182"/>
      <c r="FJ37" s="8"/>
      <c r="FK37" s="182"/>
      <c r="FL37" s="182"/>
      <c r="FM37" s="8"/>
      <c r="FN37" s="182"/>
      <c r="FO37" s="182"/>
      <c r="FP37" s="8"/>
      <c r="FQ37" s="182"/>
      <c r="FR37" s="182"/>
      <c r="FS37" s="8"/>
      <c r="FT37" s="182"/>
      <c r="FU37" s="182"/>
      <c r="FV37" s="8"/>
      <c r="FW37" s="98"/>
      <c r="FX37" s="98"/>
      <c r="FY37" s="98"/>
      <c r="FZ37" s="98"/>
      <c r="GA37" s="98"/>
      <c r="GB37" s="98"/>
      <c r="GC37" s="98"/>
      <c r="GD37" s="98"/>
      <c r="GE37" s="98"/>
    </row>
    <row r="38" spans="1:187" ht="14.25" customHeight="1" hidden="1">
      <c r="A38" s="17"/>
      <c r="B38" s="17"/>
      <c r="C38" s="18"/>
      <c r="D38" s="17" t="s">
        <v>381</v>
      </c>
      <c r="E38" s="18">
        <v>380.9</v>
      </c>
      <c r="F38" s="17" t="s">
        <v>381</v>
      </c>
      <c r="G38" s="18">
        <v>380.9</v>
      </c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2"/>
      <c r="S38" s="19">
        <f t="shared" si="0"/>
        <v>761.8</v>
      </c>
      <c r="T38" s="30"/>
      <c r="U38" s="30"/>
      <c r="V38" s="30"/>
      <c r="W38" s="30"/>
      <c r="X38" s="30"/>
      <c r="Y38" s="31"/>
      <c r="Z38" s="30"/>
      <c r="AA38" s="30"/>
      <c r="AB38" s="31"/>
      <c r="AC38" s="20"/>
      <c r="AD38" s="20"/>
      <c r="AE38" s="20"/>
      <c r="AF38" s="2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R38" s="30"/>
      <c r="CS38" s="30"/>
      <c r="CT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1"/>
      <c r="FW38" s="98"/>
      <c r="FX38" s="98"/>
      <c r="FY38" s="98"/>
      <c r="FZ38" s="98"/>
      <c r="GA38" s="98"/>
      <c r="GB38" s="98"/>
      <c r="GC38" s="98"/>
      <c r="GD38" s="98"/>
      <c r="GE38" s="98"/>
    </row>
    <row r="39" spans="1:187" ht="21" customHeight="1" hidden="1">
      <c r="A39" s="21"/>
      <c r="B39" s="17"/>
      <c r="C39" s="18"/>
      <c r="D39" s="21"/>
      <c r="E39" s="32"/>
      <c r="F39" s="17" t="s">
        <v>382</v>
      </c>
      <c r="G39" s="18">
        <v>225.03</v>
      </c>
      <c r="H39" s="17"/>
      <c r="I39" s="18"/>
      <c r="J39" s="17"/>
      <c r="K39" s="18"/>
      <c r="L39" s="18"/>
      <c r="M39" s="18"/>
      <c r="N39" s="18"/>
      <c r="O39" s="18"/>
      <c r="P39" s="18"/>
      <c r="Q39" s="18"/>
      <c r="R39" s="12"/>
      <c r="S39" s="19">
        <f t="shared" si="0"/>
        <v>225.03</v>
      </c>
      <c r="T39" s="30"/>
      <c r="U39" s="30"/>
      <c r="V39" s="30"/>
      <c r="W39" s="30"/>
      <c r="X39" s="30"/>
      <c r="Y39" s="31"/>
      <c r="Z39" s="30"/>
      <c r="AA39" s="30"/>
      <c r="AB39" s="31"/>
      <c r="AC39" s="20"/>
      <c r="AD39" s="20"/>
      <c r="AE39" s="20"/>
      <c r="AF39" s="2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R39" s="30"/>
      <c r="CS39" s="30"/>
      <c r="CT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1"/>
      <c r="FW39" s="98"/>
      <c r="FX39" s="98"/>
      <c r="FY39" s="98"/>
      <c r="FZ39" s="98"/>
      <c r="GA39" s="98"/>
      <c r="GB39" s="98"/>
      <c r="GC39" s="98"/>
      <c r="GD39" s="98"/>
      <c r="GE39" s="98"/>
    </row>
    <row r="40" spans="1:187" ht="14.25" customHeight="1" hidden="1">
      <c r="A40" s="21"/>
      <c r="B40" s="17"/>
      <c r="C40" s="18"/>
      <c r="D40" s="21"/>
      <c r="E40" s="32"/>
      <c r="F40" s="17"/>
      <c r="G40" s="18"/>
      <c r="H40" s="17" t="s">
        <v>383</v>
      </c>
      <c r="I40" s="18">
        <v>230.1</v>
      </c>
      <c r="J40" s="17"/>
      <c r="K40" s="18"/>
      <c r="L40" s="18" t="s">
        <v>384</v>
      </c>
      <c r="M40" s="18">
        <v>52.36</v>
      </c>
      <c r="N40" s="18"/>
      <c r="O40" s="18"/>
      <c r="P40" s="18"/>
      <c r="Q40" s="18"/>
      <c r="R40" s="12"/>
      <c r="S40" s="19">
        <f t="shared" si="0"/>
        <v>282.46</v>
      </c>
      <c r="T40" s="30"/>
      <c r="U40" s="30"/>
      <c r="V40" s="30"/>
      <c r="W40" s="30"/>
      <c r="X40" s="30"/>
      <c r="Y40" s="31"/>
      <c r="Z40" s="30"/>
      <c r="AA40" s="30"/>
      <c r="AB40" s="31"/>
      <c r="AC40" s="20"/>
      <c r="AD40" s="20"/>
      <c r="AE40" s="20"/>
      <c r="AF40" s="2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R40" s="30"/>
      <c r="CS40" s="30"/>
      <c r="CT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1"/>
      <c r="FW40" s="98"/>
      <c r="FX40" s="98"/>
      <c r="FY40" s="98"/>
      <c r="FZ40" s="98"/>
      <c r="GA40" s="98"/>
      <c r="GB40" s="98"/>
      <c r="GC40" s="98"/>
      <c r="GD40" s="98"/>
      <c r="GE40" s="98"/>
    </row>
    <row r="41" spans="1:187" ht="21" customHeight="1" hidden="1">
      <c r="A41" s="21"/>
      <c r="B41" s="17"/>
      <c r="C41" s="18"/>
      <c r="D41" s="21"/>
      <c r="E41" s="32"/>
      <c r="F41" s="17"/>
      <c r="G41" s="18"/>
      <c r="H41" s="33" t="s">
        <v>385</v>
      </c>
      <c r="I41" s="18">
        <v>7213.65</v>
      </c>
      <c r="J41" s="21"/>
      <c r="K41" s="32"/>
      <c r="L41" s="32"/>
      <c r="M41" s="32"/>
      <c r="N41" s="32"/>
      <c r="O41" s="32"/>
      <c r="P41" s="32"/>
      <c r="Q41" s="32"/>
      <c r="R41" s="12"/>
      <c r="S41" s="19">
        <f t="shared" si="0"/>
        <v>7213.65</v>
      </c>
      <c r="T41" s="30"/>
      <c r="U41" s="30"/>
      <c r="V41" s="30"/>
      <c r="W41" s="30"/>
      <c r="X41" s="30"/>
      <c r="Y41" s="31"/>
      <c r="Z41" s="30"/>
      <c r="AA41" s="30"/>
      <c r="AB41" s="31"/>
      <c r="AC41" s="20"/>
      <c r="AD41" s="20"/>
      <c r="AE41" s="20"/>
      <c r="AF41" s="20"/>
      <c r="AG41" s="30"/>
      <c r="AH41" s="30"/>
      <c r="AI41" s="30"/>
      <c r="AJ41" s="30"/>
      <c r="AK41" s="30"/>
      <c r="AL41" s="30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R41" s="34"/>
      <c r="CS41" s="34"/>
      <c r="CT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97"/>
      <c r="FW41" s="98"/>
      <c r="FX41" s="98"/>
      <c r="FY41" s="98"/>
      <c r="FZ41" s="98"/>
      <c r="GA41" s="98"/>
      <c r="GB41" s="98"/>
      <c r="GC41" s="98"/>
      <c r="GD41" s="98"/>
      <c r="GE41" s="98"/>
    </row>
    <row r="42" spans="1:187" ht="23.25" customHeight="1" hidden="1">
      <c r="A42" s="21"/>
      <c r="B42" s="17"/>
      <c r="C42" s="18"/>
      <c r="D42" s="21"/>
      <c r="E42" s="32"/>
      <c r="F42" s="17"/>
      <c r="G42" s="18"/>
      <c r="H42" s="17"/>
      <c r="I42" s="18"/>
      <c r="J42" s="17"/>
      <c r="K42" s="18"/>
      <c r="L42" s="18"/>
      <c r="M42" s="18"/>
      <c r="N42" s="18"/>
      <c r="O42" s="18"/>
      <c r="P42" s="18"/>
      <c r="Q42" s="18"/>
      <c r="R42" s="12"/>
      <c r="S42" s="19">
        <f t="shared" si="0"/>
        <v>0</v>
      </c>
      <c r="T42" s="30"/>
      <c r="U42" s="30"/>
      <c r="V42" s="30"/>
      <c r="W42" s="30"/>
      <c r="X42" s="30"/>
      <c r="Y42" s="31"/>
      <c r="Z42" s="30"/>
      <c r="AA42" s="30"/>
      <c r="AB42" s="31"/>
      <c r="AC42" s="20"/>
      <c r="AD42" s="20"/>
      <c r="AE42" s="20"/>
      <c r="AF42" s="20"/>
      <c r="AG42" s="30"/>
      <c r="AH42" s="30"/>
      <c r="AI42" s="30"/>
      <c r="AJ42" s="30"/>
      <c r="AK42" s="30"/>
      <c r="AL42" s="30"/>
      <c r="AM42" s="34"/>
      <c r="AN42" s="30"/>
      <c r="AO42" s="30"/>
      <c r="AP42" s="34"/>
      <c r="AQ42" s="30"/>
      <c r="AR42" s="30"/>
      <c r="AS42" s="34"/>
      <c r="AT42" s="30"/>
      <c r="AU42" s="30"/>
      <c r="AV42" s="34"/>
      <c r="AW42" s="30"/>
      <c r="AX42" s="30"/>
      <c r="AY42" s="34"/>
      <c r="AZ42" s="30"/>
      <c r="BA42" s="30"/>
      <c r="BB42" s="34"/>
      <c r="BC42" s="30"/>
      <c r="BD42" s="30"/>
      <c r="BE42" s="34"/>
      <c r="BF42" s="30"/>
      <c r="BG42" s="30"/>
      <c r="BH42" s="34"/>
      <c r="BI42" s="30"/>
      <c r="BJ42" s="30"/>
      <c r="BK42" s="34"/>
      <c r="BL42" s="30"/>
      <c r="BM42" s="30"/>
      <c r="BN42" s="34"/>
      <c r="BO42" s="30"/>
      <c r="BP42" s="30"/>
      <c r="BS42" s="34"/>
      <c r="BT42" s="30"/>
      <c r="BU42" s="30"/>
      <c r="BV42" s="34"/>
      <c r="BW42" s="30"/>
      <c r="BX42" s="30"/>
      <c r="BY42" s="34"/>
      <c r="BZ42" s="30"/>
      <c r="CA42" s="30"/>
      <c r="CB42" s="34"/>
      <c r="CC42" s="30"/>
      <c r="CD42" s="30"/>
      <c r="CE42" s="34"/>
      <c r="CF42" s="30"/>
      <c r="CG42" s="30"/>
      <c r="CH42" s="34"/>
      <c r="CI42" s="30"/>
      <c r="CJ42" s="30"/>
      <c r="CK42" s="34"/>
      <c r="CL42" s="30"/>
      <c r="CM42" s="30"/>
      <c r="CN42" s="34"/>
      <c r="CO42" s="30"/>
      <c r="CP42" s="30"/>
      <c r="CR42" s="34"/>
      <c r="CS42" s="30"/>
      <c r="CT42" s="30"/>
      <c r="CV42" s="34"/>
      <c r="CW42" s="30"/>
      <c r="CX42" s="30"/>
      <c r="CY42" s="34"/>
      <c r="CZ42" s="30"/>
      <c r="DA42" s="30"/>
      <c r="DB42" s="34"/>
      <c r="DC42" s="30"/>
      <c r="DD42" s="30"/>
      <c r="DE42" s="34"/>
      <c r="DF42" s="30"/>
      <c r="DG42" s="30"/>
      <c r="DJ42" s="34"/>
      <c r="DK42" s="30"/>
      <c r="DL42" s="30"/>
      <c r="DM42" s="34"/>
      <c r="DN42" s="30"/>
      <c r="DO42" s="30"/>
      <c r="DP42" s="34"/>
      <c r="DQ42" s="30"/>
      <c r="DR42" s="30"/>
      <c r="DS42" s="34"/>
      <c r="DT42" s="30"/>
      <c r="DU42" s="30"/>
      <c r="DV42" s="34"/>
      <c r="DW42" s="30"/>
      <c r="DX42" s="30"/>
      <c r="DY42" s="34"/>
      <c r="DZ42" s="30"/>
      <c r="EA42" s="30"/>
      <c r="EB42" s="34"/>
      <c r="EC42" s="30"/>
      <c r="ED42" s="30"/>
      <c r="EE42" s="34"/>
      <c r="EF42" s="30"/>
      <c r="EG42" s="30"/>
      <c r="EH42" s="34"/>
      <c r="EI42" s="30"/>
      <c r="EJ42" s="30"/>
      <c r="EK42" s="34"/>
      <c r="EL42" s="30"/>
      <c r="EM42" s="30"/>
      <c r="EN42" s="34"/>
      <c r="EO42" s="30"/>
      <c r="EP42" s="30"/>
      <c r="EQ42" s="34"/>
      <c r="ER42" s="30"/>
      <c r="ES42" s="30"/>
      <c r="ET42" s="30"/>
      <c r="EU42" s="30"/>
      <c r="EV42" s="34"/>
      <c r="EW42" s="30"/>
      <c r="EX42" s="30"/>
      <c r="EY42" s="34"/>
      <c r="EZ42" s="30"/>
      <c r="FA42" s="30"/>
      <c r="FB42" s="34"/>
      <c r="FC42" s="30"/>
      <c r="FD42" s="30"/>
      <c r="FE42" s="34"/>
      <c r="FF42" s="30"/>
      <c r="FG42" s="30"/>
      <c r="FH42" s="34"/>
      <c r="FI42" s="30"/>
      <c r="FJ42" s="30"/>
      <c r="FK42" s="34"/>
      <c r="FL42" s="30"/>
      <c r="FM42" s="30"/>
      <c r="FN42" s="34"/>
      <c r="FO42" s="30"/>
      <c r="FP42" s="30"/>
      <c r="FQ42" s="34"/>
      <c r="FR42" s="30"/>
      <c r="FS42" s="30"/>
      <c r="FT42" s="34"/>
      <c r="FU42" s="30"/>
      <c r="FV42" s="31"/>
      <c r="FW42" s="98"/>
      <c r="FX42" s="98"/>
      <c r="FY42" s="98"/>
      <c r="FZ42" s="98"/>
      <c r="GA42" s="98"/>
      <c r="GB42" s="98"/>
      <c r="GC42" s="98"/>
      <c r="GD42" s="98"/>
      <c r="GE42" s="98"/>
    </row>
    <row r="43" spans="1:187" ht="15.75" customHeight="1">
      <c r="A43" s="21"/>
      <c r="B43" s="17"/>
      <c r="C43" s="18"/>
      <c r="D43" s="21"/>
      <c r="E43" s="32"/>
      <c r="F43" s="17"/>
      <c r="G43" s="18"/>
      <c r="H43" s="17"/>
      <c r="I43" s="18"/>
      <c r="J43" s="17"/>
      <c r="K43" s="18"/>
      <c r="L43" s="18" t="s">
        <v>386</v>
      </c>
      <c r="M43" s="18"/>
      <c r="N43" s="18"/>
      <c r="O43" s="18"/>
      <c r="P43" s="18" t="s">
        <v>387</v>
      </c>
      <c r="Q43" s="18">
        <v>233.73</v>
      </c>
      <c r="R43" s="12"/>
      <c r="S43" s="19">
        <f t="shared" si="0"/>
        <v>233.73</v>
      </c>
      <c r="T43" s="30"/>
      <c r="U43" s="30"/>
      <c r="V43" s="30"/>
      <c r="W43" s="30"/>
      <c r="X43" s="30"/>
      <c r="Y43" s="31"/>
      <c r="Z43" s="30"/>
      <c r="AA43" s="30"/>
      <c r="AB43" s="31"/>
      <c r="AC43" s="20"/>
      <c r="AD43" s="20"/>
      <c r="AE43" s="20"/>
      <c r="AF43" s="20"/>
      <c r="AG43" s="30"/>
      <c r="AH43" s="30"/>
      <c r="AI43" s="30"/>
      <c r="AJ43" s="30"/>
      <c r="AK43" s="30"/>
      <c r="AL43" s="30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R43" s="34"/>
      <c r="CS43" s="34"/>
      <c r="CT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97"/>
      <c r="FW43" s="98"/>
      <c r="FX43" s="98"/>
      <c r="FY43" s="98"/>
      <c r="FZ43" s="98"/>
      <c r="GA43" s="98"/>
      <c r="GB43" s="98"/>
      <c r="GC43" s="98"/>
      <c r="GD43" s="98"/>
      <c r="GE43" s="98"/>
    </row>
    <row r="44" spans="1:188" ht="62.25" customHeight="1">
      <c r="A44" s="21"/>
      <c r="B44" s="17"/>
      <c r="C44" s="18"/>
      <c r="D44" s="21"/>
      <c r="E44" s="32"/>
      <c r="F44" s="17"/>
      <c r="G44" s="18"/>
      <c r="H44" s="17"/>
      <c r="I44" s="18"/>
      <c r="J44" s="17"/>
      <c r="K44" s="18"/>
      <c r="L44" s="18"/>
      <c r="M44" s="18"/>
      <c r="N44" s="18" t="s">
        <v>388</v>
      </c>
      <c r="O44" s="18">
        <v>2274.21</v>
      </c>
      <c r="P44" s="18"/>
      <c r="Q44" s="18"/>
      <c r="R44" s="12"/>
      <c r="S44" s="19">
        <f t="shared" si="0"/>
        <v>2274.21</v>
      </c>
      <c r="T44" s="21"/>
      <c r="U44" s="32"/>
      <c r="V44" s="32"/>
      <c r="W44" s="21"/>
      <c r="X44" s="32"/>
      <c r="Y44" s="35"/>
      <c r="Z44" s="21"/>
      <c r="AA44" s="32"/>
      <c r="AB44" s="35"/>
      <c r="AC44" s="20"/>
      <c r="AD44" s="20"/>
      <c r="AE44" s="20"/>
      <c r="AF44" s="36" t="s">
        <v>389</v>
      </c>
      <c r="AG44" s="21"/>
      <c r="AH44" s="32"/>
      <c r="AI44" s="32"/>
      <c r="AJ44" s="21"/>
      <c r="AK44" s="32"/>
      <c r="AL44" s="32"/>
      <c r="AM44" s="21"/>
      <c r="AN44" s="32"/>
      <c r="AO44" s="32"/>
      <c r="AP44" s="21"/>
      <c r="AQ44" s="32"/>
      <c r="AR44" s="32"/>
      <c r="AS44" s="21"/>
      <c r="AT44" s="32"/>
      <c r="AU44" s="32"/>
      <c r="AV44" s="21"/>
      <c r="AW44" s="32"/>
      <c r="AX44" s="32"/>
      <c r="AY44" s="21"/>
      <c r="AZ44" s="32"/>
      <c r="BA44" s="32"/>
      <c r="BB44" s="21"/>
      <c r="BC44" s="32"/>
      <c r="BD44" s="32"/>
      <c r="BE44" s="21"/>
      <c r="BF44" s="32"/>
      <c r="BG44" s="32"/>
      <c r="BH44" s="21"/>
      <c r="BI44" s="32"/>
      <c r="BJ44" s="32"/>
      <c r="BK44" s="21"/>
      <c r="BL44" s="32"/>
      <c r="BM44" s="32"/>
      <c r="BN44" s="21"/>
      <c r="BO44" s="32"/>
      <c r="BP44" s="32"/>
      <c r="BQ44" s="37" t="s">
        <v>67</v>
      </c>
      <c r="BR44" s="37" t="s">
        <v>68</v>
      </c>
      <c r="BS44" s="21"/>
      <c r="BT44" s="32"/>
      <c r="BU44" s="32"/>
      <c r="BV44" s="21"/>
      <c r="BW44" s="32"/>
      <c r="BX44" s="32"/>
      <c r="BY44" s="21"/>
      <c r="BZ44" s="32"/>
      <c r="CA44" s="32"/>
      <c r="CB44" s="21"/>
      <c r="CC44" s="32"/>
      <c r="CD44" s="32"/>
      <c r="CE44" s="21"/>
      <c r="CF44" s="32"/>
      <c r="CG44" s="32"/>
      <c r="CH44" s="21"/>
      <c r="CI44" s="32"/>
      <c r="CJ44" s="32"/>
      <c r="CK44" s="21"/>
      <c r="CL44" s="32"/>
      <c r="CM44" s="32"/>
      <c r="CN44" s="21"/>
      <c r="CO44" s="32"/>
      <c r="CP44" s="32"/>
      <c r="CR44" s="21"/>
      <c r="CS44" s="32"/>
      <c r="CT44" s="32"/>
      <c r="CV44" s="21"/>
      <c r="CW44" s="32"/>
      <c r="CX44" s="32"/>
      <c r="CY44" s="21"/>
      <c r="CZ44" s="32"/>
      <c r="DA44" s="32"/>
      <c r="DB44" s="21"/>
      <c r="DC44" s="32"/>
      <c r="DD44" s="32"/>
      <c r="DE44" s="21"/>
      <c r="DF44" s="32"/>
      <c r="DG44" s="32"/>
      <c r="DH44" s="37" t="s">
        <v>411</v>
      </c>
      <c r="DI44" s="37" t="s">
        <v>412</v>
      </c>
      <c r="DJ44" s="21"/>
      <c r="DK44" s="32"/>
      <c r="DL44" s="32"/>
      <c r="DM44" s="21"/>
      <c r="DN44" s="32"/>
      <c r="DO44" s="32"/>
      <c r="DP44" s="21"/>
      <c r="DQ44" s="32"/>
      <c r="DR44" s="32"/>
      <c r="DS44" s="21"/>
      <c r="DT44" s="32"/>
      <c r="DU44" s="32"/>
      <c r="DV44" s="21"/>
      <c r="DW44" s="32"/>
      <c r="DX44" s="32"/>
      <c r="DY44" s="21"/>
      <c r="DZ44" s="32"/>
      <c r="EA44" s="32"/>
      <c r="EB44" s="21"/>
      <c r="EC44" s="32"/>
      <c r="ED44" s="32"/>
      <c r="EE44" s="21"/>
      <c r="EF44" s="32"/>
      <c r="EG44" s="32"/>
      <c r="EH44" s="21"/>
      <c r="EI44" s="32"/>
      <c r="EJ44" s="32"/>
      <c r="EK44" s="21"/>
      <c r="EL44" s="32"/>
      <c r="EM44" s="32"/>
      <c r="EN44" s="21"/>
      <c r="EO44" s="32"/>
      <c r="EP44" s="32"/>
      <c r="EQ44" s="21"/>
      <c r="ER44" s="32"/>
      <c r="ES44" s="32"/>
      <c r="ET44" s="37" t="s">
        <v>524</v>
      </c>
      <c r="EU44" s="37" t="s">
        <v>525</v>
      </c>
      <c r="EV44" s="21"/>
      <c r="EW44" s="32"/>
      <c r="EX44" s="32"/>
      <c r="EY44" s="21"/>
      <c r="EZ44" s="32"/>
      <c r="FA44" s="32"/>
      <c r="FB44" s="21"/>
      <c r="FC44" s="32"/>
      <c r="FD44" s="32"/>
      <c r="FE44" s="21"/>
      <c r="FF44" s="32"/>
      <c r="FG44" s="32"/>
      <c r="FH44" s="21"/>
      <c r="FI44" s="32"/>
      <c r="FJ44" s="32"/>
      <c r="FK44" s="21"/>
      <c r="FL44" s="32"/>
      <c r="FM44" s="32"/>
      <c r="FN44" s="21"/>
      <c r="FO44" s="32"/>
      <c r="FP44" s="32"/>
      <c r="FQ44" s="21"/>
      <c r="FR44" s="32"/>
      <c r="FS44" s="32"/>
      <c r="FT44" s="21"/>
      <c r="FU44" s="32"/>
      <c r="FV44" s="35"/>
      <c r="FW44" s="98"/>
      <c r="FX44" s="98"/>
      <c r="FY44" s="98"/>
      <c r="FZ44" s="98"/>
      <c r="GA44" s="98"/>
      <c r="GB44" s="98"/>
      <c r="GC44" s="98"/>
      <c r="GD44" s="98"/>
      <c r="GE44" s="98"/>
      <c r="GF44" s="141" t="s">
        <v>607</v>
      </c>
    </row>
    <row r="45" spans="1:188" ht="12.75">
      <c r="A45" s="12" t="s">
        <v>2</v>
      </c>
      <c r="B45" s="12"/>
      <c r="C45" s="19">
        <f>SUM(C8:C10)+C16+SUM(C30:C36)+SUM(C38:C44)</f>
        <v>65713.34</v>
      </c>
      <c r="D45" s="19"/>
      <c r="E45" s="19">
        <f>SUM(E8:E10)+E16+SUM(E30:E36)+SUM(E38:E44)</f>
        <v>65572.84</v>
      </c>
      <c r="F45" s="38"/>
      <c r="G45" s="19">
        <f>SUM(G8:G10)+G16+SUM(G30:G36)+SUM(G38:G44)</f>
        <v>68404.87</v>
      </c>
      <c r="H45" s="38"/>
      <c r="I45" s="19">
        <f>SUM(I8:I10)+I16+SUM(I30:I36)+SUM(I38:I44)</f>
        <v>74721.29</v>
      </c>
      <c r="J45" s="38"/>
      <c r="K45" s="19">
        <f>SUM(K8:K10)+K16+SUM(K30:K36)+SUM(K38:K44)</f>
        <v>66026.18000000001</v>
      </c>
      <c r="L45" s="19"/>
      <c r="M45" s="19">
        <f>SUM(M8:M10)+M16+SUM(M30:M36)+SUM(M38:M44)</f>
        <v>65557.14</v>
      </c>
      <c r="N45" s="19"/>
      <c r="O45" s="19">
        <f>SUM(O8:O10)+O16+SUM(O30:O36)+SUM(O38:O44)</f>
        <v>67570.43000000001</v>
      </c>
      <c r="P45" s="19"/>
      <c r="Q45" s="19">
        <f>SUM(Q8:Q10)+Q16+SUM(Q30:Q36)+SUM(Q38:Q44)</f>
        <v>66364.19</v>
      </c>
      <c r="R45" s="38"/>
      <c r="S45" s="19">
        <f t="shared" si="0"/>
        <v>539930.28</v>
      </c>
      <c r="T45" s="32"/>
      <c r="U45" s="32"/>
      <c r="V45" s="32">
        <f aca="true" t="shared" si="1" ref="V45:AE45">SUM(V8:V44)</f>
        <v>36598.24</v>
      </c>
      <c r="W45" s="32">
        <f t="shared" si="1"/>
        <v>0</v>
      </c>
      <c r="X45" s="32">
        <f t="shared" si="1"/>
        <v>0</v>
      </c>
      <c r="Y45" s="32">
        <f t="shared" si="1"/>
        <v>62871.69000000001</v>
      </c>
      <c r="Z45" s="32">
        <f t="shared" si="1"/>
        <v>0</v>
      </c>
      <c r="AA45" s="32">
        <f t="shared" si="1"/>
        <v>0</v>
      </c>
      <c r="AB45" s="32">
        <f t="shared" si="1"/>
        <v>59627.04</v>
      </c>
      <c r="AC45" s="32">
        <f t="shared" si="1"/>
        <v>0</v>
      </c>
      <c r="AD45" s="32">
        <f t="shared" si="1"/>
        <v>0</v>
      </c>
      <c r="AE45" s="32">
        <f t="shared" si="1"/>
        <v>67427.81571428571</v>
      </c>
      <c r="AF45" s="32">
        <f>S45+V45+Y45+AB45+AE45</f>
        <v>766455.0657142858</v>
      </c>
      <c r="AG45" s="32">
        <f aca="true" t="shared" si="2" ref="AG45:AL45">SUM(AG8:AG44)</f>
        <v>0</v>
      </c>
      <c r="AH45" s="32">
        <f t="shared" si="2"/>
        <v>0</v>
      </c>
      <c r="AI45" s="32">
        <f t="shared" si="2"/>
        <v>40114.863766233764</v>
      </c>
      <c r="AJ45" s="32">
        <f t="shared" si="2"/>
        <v>0</v>
      </c>
      <c r="AK45" s="32">
        <f t="shared" si="2"/>
        <v>0</v>
      </c>
      <c r="AL45" s="32">
        <f t="shared" si="2"/>
        <v>44366.049999999996</v>
      </c>
      <c r="AM45" s="32"/>
      <c r="AN45" s="32"/>
      <c r="AO45" s="32">
        <f aca="true" t="shared" si="3" ref="AO45:AU45">SUM(AO8:AO44)</f>
        <v>143316.07000000004</v>
      </c>
      <c r="AP45" s="32">
        <f t="shared" si="3"/>
        <v>0</v>
      </c>
      <c r="AQ45" s="32">
        <f t="shared" si="3"/>
        <v>0</v>
      </c>
      <c r="AR45" s="32">
        <f t="shared" si="3"/>
        <v>67807.13</v>
      </c>
      <c r="AS45" s="32">
        <f t="shared" si="3"/>
        <v>0</v>
      </c>
      <c r="AT45" s="32">
        <f t="shared" si="3"/>
        <v>0</v>
      </c>
      <c r="AU45" s="32">
        <f t="shared" si="3"/>
        <v>46130.14</v>
      </c>
      <c r="AV45" s="32"/>
      <c r="AW45" s="32"/>
      <c r="AX45" s="32">
        <f aca="true" t="shared" si="4" ref="AX45:BP45">SUM(AX8:AX44)</f>
        <v>41801.82</v>
      </c>
      <c r="AY45" s="32">
        <f t="shared" si="4"/>
        <v>0</v>
      </c>
      <c r="AZ45" s="32">
        <f t="shared" si="4"/>
        <v>0</v>
      </c>
      <c r="BA45" s="32">
        <f t="shared" si="4"/>
        <v>42167.49999999999</v>
      </c>
      <c r="BB45" s="32">
        <f t="shared" si="4"/>
        <v>0</v>
      </c>
      <c r="BC45" s="32">
        <f t="shared" si="4"/>
        <v>0</v>
      </c>
      <c r="BD45" s="32">
        <f t="shared" si="4"/>
        <v>43198.03</v>
      </c>
      <c r="BE45" s="32">
        <f t="shared" si="4"/>
        <v>0</v>
      </c>
      <c r="BF45" s="32">
        <f t="shared" si="4"/>
        <v>0</v>
      </c>
      <c r="BG45" s="32">
        <f t="shared" si="4"/>
        <v>44197.07000000001</v>
      </c>
      <c r="BH45" s="32">
        <f t="shared" si="4"/>
        <v>0</v>
      </c>
      <c r="BI45" s="32">
        <f t="shared" si="4"/>
        <v>0</v>
      </c>
      <c r="BJ45" s="32">
        <f t="shared" si="4"/>
        <v>39645.35</v>
      </c>
      <c r="BK45" s="32">
        <f t="shared" si="4"/>
        <v>0</v>
      </c>
      <c r="BL45" s="32">
        <f t="shared" si="4"/>
        <v>0</v>
      </c>
      <c r="BM45" s="32">
        <f t="shared" si="4"/>
        <v>48369.32000000001</v>
      </c>
      <c r="BN45" s="32">
        <f t="shared" si="4"/>
        <v>0</v>
      </c>
      <c r="BO45" s="32">
        <f t="shared" si="4"/>
        <v>0</v>
      </c>
      <c r="BP45" s="32">
        <f t="shared" si="4"/>
        <v>42805.19</v>
      </c>
      <c r="BQ45" s="32">
        <f>AI44:AI45+AL45+AO45+AR45+AU45+AX45+BA45+BD45+BG45+BJ45+BM45+BP45</f>
        <v>643918.5337662338</v>
      </c>
      <c r="BR45" s="32">
        <f>BQ45+AF45</f>
        <v>1410373.5994805195</v>
      </c>
      <c r="BS45" s="32"/>
      <c r="BT45" s="32"/>
      <c r="BU45" s="32">
        <f>SUM(BU8:BU44)</f>
        <v>42306.18</v>
      </c>
      <c r="BV45" s="32"/>
      <c r="BW45" s="32"/>
      <c r="BX45" s="32">
        <f>SUM(BX8:BX44)</f>
        <v>185296.46000000005</v>
      </c>
      <c r="BY45" s="32"/>
      <c r="BZ45" s="32"/>
      <c r="CA45" s="32">
        <f>SUM(CA8:CA44)</f>
        <v>63580.39999999999</v>
      </c>
      <c r="CB45" s="32"/>
      <c r="CC45" s="32"/>
      <c r="CD45" s="32">
        <f>SUM(CD8:CD44)</f>
        <v>49352.34999999999</v>
      </c>
      <c r="CE45" s="32"/>
      <c r="CF45" s="32"/>
      <c r="CG45" s="32">
        <f>SUM(CG8:CG44)</f>
        <v>52079.59</v>
      </c>
      <c r="CH45" s="32"/>
      <c r="CI45" s="32"/>
      <c r="CJ45" s="32">
        <f>SUM(CJ8:CJ44)</f>
        <v>61678.66</v>
      </c>
      <c r="CK45" s="32"/>
      <c r="CL45" s="32"/>
      <c r="CM45" s="32">
        <f>SUM(CM8:CM44)</f>
        <v>72449.2</v>
      </c>
      <c r="CN45" s="32"/>
      <c r="CO45" s="32"/>
      <c r="CP45" s="32">
        <f>SUM(CP8:CP44)</f>
        <v>109637.75999999998</v>
      </c>
      <c r="CR45" s="32"/>
      <c r="CS45" s="32"/>
      <c r="CT45" s="32">
        <f>SUM(CT8:CT44)</f>
        <v>39698.04</v>
      </c>
      <c r="CV45" s="32"/>
      <c r="CW45" s="32"/>
      <c r="CX45" s="32">
        <f>SUM(CX8:CX44)</f>
        <v>42269.25</v>
      </c>
      <c r="CY45" s="32"/>
      <c r="CZ45" s="32"/>
      <c r="DA45" s="32">
        <f>SUM(DA8:DA44)</f>
        <v>79994.57999999999</v>
      </c>
      <c r="DB45" s="32"/>
      <c r="DC45" s="32"/>
      <c r="DD45" s="32">
        <f>SUM(DD8:DD44)</f>
        <v>91851.04999999997</v>
      </c>
      <c r="DE45" s="32"/>
      <c r="DF45" s="32"/>
      <c r="DG45" s="32">
        <f>SUM(DG8:DG44)</f>
        <v>113522.19999999997</v>
      </c>
      <c r="DH45" s="10">
        <f>DG45+DD45+DA45+CX45+CU45+CR45+CO45+CL45+CI45+CF45+CC45+BZ45</f>
        <v>327637.07999999996</v>
      </c>
      <c r="DI45" s="39">
        <f>DH45+BR45</f>
        <v>1738010.6794805196</v>
      </c>
      <c r="DJ45" s="32"/>
      <c r="DK45" s="32"/>
      <c r="DL45" s="32">
        <f>SUM(DL8:DL44)</f>
        <v>48945.340000000004</v>
      </c>
      <c r="DM45" s="32"/>
      <c r="DN45" s="32"/>
      <c r="DO45" s="32">
        <f>SUM(DO8:DO44)</f>
        <v>44644.950000000004</v>
      </c>
      <c r="DP45" s="32"/>
      <c r="DQ45" s="32"/>
      <c r="DR45" s="32">
        <f>SUM(DR8:DR44)</f>
        <v>68939.18000000001</v>
      </c>
      <c r="DS45" s="32"/>
      <c r="DT45" s="32"/>
      <c r="DU45" s="32">
        <f>SUM(DU8:DU44)</f>
        <v>66981.27000000002</v>
      </c>
      <c r="DV45" s="32"/>
      <c r="DW45" s="32"/>
      <c r="DX45" s="32">
        <f>SUM(DX8:DX44)</f>
        <v>45543.79</v>
      </c>
      <c r="DY45" s="32"/>
      <c r="DZ45" s="32"/>
      <c r="EA45" s="32">
        <f>SUM(EA8:EA44)</f>
        <v>270576.86</v>
      </c>
      <c r="EB45" s="32"/>
      <c r="EC45" s="32"/>
      <c r="ED45" s="32">
        <f>SUM(ED8:ED44)</f>
        <v>124262.70999999999</v>
      </c>
      <c r="EE45" s="32"/>
      <c r="EF45" s="32"/>
      <c r="EG45" s="32">
        <f>SUM(EG8:EG44)</f>
        <v>129682.36</v>
      </c>
      <c r="EH45" s="32"/>
      <c r="EI45" s="32"/>
      <c r="EJ45" s="32">
        <f>SUM(EJ8:EJ44)</f>
        <v>49124.93000000001</v>
      </c>
      <c r="EK45" s="32"/>
      <c r="EL45" s="32"/>
      <c r="EM45" s="32">
        <f>SUM(EM8:EM44)</f>
        <v>49736.70000000001</v>
      </c>
      <c r="EN45" s="32"/>
      <c r="EO45" s="32"/>
      <c r="EP45" s="32">
        <f>SUM(EP8:EP44)</f>
        <v>100020.54999999999</v>
      </c>
      <c r="EQ45" s="32"/>
      <c r="ER45" s="32"/>
      <c r="ES45" s="32">
        <f>SUM(ES8:ES44)</f>
        <v>47214.63</v>
      </c>
      <c r="ET45" s="32">
        <f>SUM(ET8:ET44)</f>
        <v>0</v>
      </c>
      <c r="EU45" s="32">
        <f>SUM(EU8:EU44)</f>
        <v>0</v>
      </c>
      <c r="EV45" s="32"/>
      <c r="EW45" s="32"/>
      <c r="EX45" s="32">
        <f>SUM(EX8:EX44)</f>
        <v>51118.95</v>
      </c>
      <c r="EY45" s="32"/>
      <c r="EZ45" s="32"/>
      <c r="FA45" s="32">
        <f>SUM(FA8:FA44)</f>
        <v>52212.56</v>
      </c>
      <c r="FB45" s="32"/>
      <c r="FC45" s="32"/>
      <c r="FD45" s="32">
        <f>SUM(FD8:FD44)</f>
        <v>418925.43</v>
      </c>
      <c r="FE45" s="32"/>
      <c r="FF45" s="32"/>
      <c r="FG45" s="32">
        <f>SUM(FG8:FG44)</f>
        <v>76501.34999999999</v>
      </c>
      <c r="FH45" s="32"/>
      <c r="FI45" s="32"/>
      <c r="FJ45" s="32">
        <f>SUM(FJ8:FJ44)</f>
        <v>79706.945</v>
      </c>
      <c r="FK45" s="32"/>
      <c r="FL45" s="32"/>
      <c r="FM45" s="32">
        <f>SUM(FM8:FM44)</f>
        <v>50754.399999999994</v>
      </c>
      <c r="FN45" s="32"/>
      <c r="FO45" s="32"/>
      <c r="FP45" s="32">
        <f>SUM(FP8:FP44)</f>
        <v>103663.56999999999</v>
      </c>
      <c r="FQ45" s="32"/>
      <c r="FR45" s="32"/>
      <c r="FS45" s="32">
        <f>SUM(FS8:FS44)</f>
        <v>56296.479999999996</v>
      </c>
      <c r="FT45" s="32"/>
      <c r="FU45" s="32"/>
      <c r="FV45" s="35">
        <f>SUM(FV8:FV44)</f>
        <v>60921.869999999995</v>
      </c>
      <c r="FW45" s="98"/>
      <c r="FX45" s="98"/>
      <c r="FY45" s="32">
        <f>SUM(FY8:FY44)</f>
        <v>53754.399999999994</v>
      </c>
      <c r="FZ45" s="98"/>
      <c r="GA45" s="98"/>
      <c r="GB45" s="32">
        <f>SUM(GB8:GB44)</f>
        <v>55375.61</v>
      </c>
      <c r="GC45" s="98"/>
      <c r="GD45" s="98"/>
      <c r="GE45" s="32">
        <f>SUM(GE8:GE44)</f>
        <v>56884.33</v>
      </c>
      <c r="GF45" s="146"/>
    </row>
    <row r="46" spans="1:188" s="2" customFormat="1" ht="28.5" customHeight="1">
      <c r="A46" s="40" t="s">
        <v>27</v>
      </c>
      <c r="B46" s="41" t="s">
        <v>12</v>
      </c>
      <c r="C46" s="42"/>
      <c r="D46" s="42"/>
      <c r="E46" s="42"/>
      <c r="F46" s="43"/>
      <c r="G46" s="42"/>
      <c r="H46" s="42"/>
      <c r="I46" s="42"/>
      <c r="J46" s="41"/>
      <c r="K46" s="42"/>
      <c r="L46" s="42"/>
      <c r="M46" s="42"/>
      <c r="N46" s="41"/>
      <c r="O46" s="42"/>
      <c r="P46" s="42"/>
      <c r="Q46" s="42"/>
      <c r="R46" s="41" t="s">
        <v>13</v>
      </c>
      <c r="S46" s="42"/>
      <c r="T46" s="32"/>
      <c r="U46" s="32"/>
      <c r="V46" s="32"/>
      <c r="W46" s="32"/>
      <c r="X46" s="32"/>
      <c r="Y46" s="35"/>
      <c r="Z46" s="32"/>
      <c r="AA46" s="32"/>
      <c r="AB46" s="35"/>
      <c r="AC46" s="41"/>
      <c r="AD46" s="41"/>
      <c r="AE46" s="41"/>
      <c r="AF46" s="32">
        <f aca="true" t="shared" si="5" ref="AF46:AF83">S46+V46+Y46+AB46+AE46</f>
        <v>0</v>
      </c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>
        <f aca="true" t="shared" si="6" ref="BQ46:BQ83">AI45:AI46+AL46+AO46+AR46+AU46+AX46+BA46+BD46+BG46+BJ46+BM46+BP46</f>
        <v>0</v>
      </c>
      <c r="BR46" s="32">
        <f aca="true" t="shared" si="7" ref="BR46:BR83">BQ46+AF46</f>
        <v>0</v>
      </c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44"/>
      <c r="CR46" s="32"/>
      <c r="CS46" s="32"/>
      <c r="CT46" s="32"/>
      <c r="CU46" s="44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10">
        <f aca="true" t="shared" si="8" ref="DH46:DH82">DG46+DD46+DA46+CX46+CU46+CR46+CO46+CL46+CI46+CF46+CC46+BZ46</f>
        <v>0</v>
      </c>
      <c r="DI46" s="39">
        <f aca="true" t="shared" si="9" ref="DI46:DI83">DH46+BR46</f>
        <v>0</v>
      </c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73"/>
      <c r="EU46" s="73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5"/>
      <c r="FW46" s="99"/>
      <c r="FX46" s="99"/>
      <c r="FY46" s="32"/>
      <c r="FZ46" s="99"/>
      <c r="GA46" s="99"/>
      <c r="GB46" s="32"/>
      <c r="GC46" s="99"/>
      <c r="GD46" s="99"/>
      <c r="GE46" s="32"/>
      <c r="GF46" s="142"/>
    </row>
    <row r="47" spans="1:188" s="3" customFormat="1" ht="21">
      <c r="A47" s="45" t="s">
        <v>14</v>
      </c>
      <c r="B47" s="12"/>
      <c r="C47" s="19">
        <f>C45-C34-C35-C36</f>
        <v>36723.5</v>
      </c>
      <c r="D47" s="19"/>
      <c r="E47" s="19">
        <f aca="true" t="shared" si="10" ref="E47:Q47">E45-E34-E35-E36</f>
        <v>37104.399999999994</v>
      </c>
      <c r="F47" s="19"/>
      <c r="G47" s="19">
        <f t="shared" si="10"/>
        <v>37329.42999999999</v>
      </c>
      <c r="H47" s="19"/>
      <c r="I47" s="19">
        <f t="shared" si="10"/>
        <v>44167.25</v>
      </c>
      <c r="J47" s="19"/>
      <c r="K47" s="19">
        <f t="shared" si="10"/>
        <v>36723.5</v>
      </c>
      <c r="L47" s="19"/>
      <c r="M47" s="19">
        <f t="shared" si="10"/>
        <v>36775.86</v>
      </c>
      <c r="N47" s="19"/>
      <c r="O47" s="19">
        <f t="shared" si="10"/>
        <v>38997.71000000001</v>
      </c>
      <c r="P47" s="19"/>
      <c r="Q47" s="19">
        <f t="shared" si="10"/>
        <v>36957.23</v>
      </c>
      <c r="R47" s="19"/>
      <c r="S47" s="19">
        <f>C47+E47+G47+I47+K47+M47+O47+Q47</f>
        <v>304778.88</v>
      </c>
      <c r="T47" s="32"/>
      <c r="U47" s="32"/>
      <c r="V47" s="32">
        <f>V45</f>
        <v>36598.24</v>
      </c>
      <c r="W47" s="32">
        <f aca="true" t="shared" si="11" ref="W47:AL47">W45</f>
        <v>0</v>
      </c>
      <c r="X47" s="32">
        <f t="shared" si="11"/>
        <v>0</v>
      </c>
      <c r="Y47" s="32">
        <f t="shared" si="11"/>
        <v>62871.69000000001</v>
      </c>
      <c r="Z47" s="32">
        <f t="shared" si="11"/>
        <v>0</v>
      </c>
      <c r="AA47" s="32">
        <f t="shared" si="11"/>
        <v>0</v>
      </c>
      <c r="AB47" s="32">
        <f t="shared" si="11"/>
        <v>59627.04</v>
      </c>
      <c r="AC47" s="32">
        <f t="shared" si="11"/>
        <v>0</v>
      </c>
      <c r="AD47" s="32">
        <f t="shared" si="11"/>
        <v>0</v>
      </c>
      <c r="AE47" s="32">
        <f t="shared" si="11"/>
        <v>67427.81571428571</v>
      </c>
      <c r="AF47" s="32">
        <f t="shared" si="5"/>
        <v>531303.6657142857</v>
      </c>
      <c r="AG47" s="32">
        <f t="shared" si="11"/>
        <v>0</v>
      </c>
      <c r="AH47" s="32">
        <f t="shared" si="11"/>
        <v>0</v>
      </c>
      <c r="AI47" s="32">
        <f t="shared" si="11"/>
        <v>40114.863766233764</v>
      </c>
      <c r="AJ47" s="32">
        <f t="shared" si="11"/>
        <v>0</v>
      </c>
      <c r="AK47" s="32">
        <f t="shared" si="11"/>
        <v>0</v>
      </c>
      <c r="AL47" s="32">
        <f t="shared" si="11"/>
        <v>44366.049999999996</v>
      </c>
      <c r="AM47" s="32"/>
      <c r="AN47" s="32"/>
      <c r="AO47" s="32">
        <f>AO45</f>
        <v>143316.07000000004</v>
      </c>
      <c r="AP47" s="32">
        <f aca="true" t="shared" si="12" ref="AP47:AU47">AP45</f>
        <v>0</v>
      </c>
      <c r="AQ47" s="32">
        <f t="shared" si="12"/>
        <v>0</v>
      </c>
      <c r="AR47" s="32">
        <f t="shared" si="12"/>
        <v>67807.13</v>
      </c>
      <c r="AS47" s="32">
        <f t="shared" si="12"/>
        <v>0</v>
      </c>
      <c r="AT47" s="32">
        <f t="shared" si="12"/>
        <v>0</v>
      </c>
      <c r="AU47" s="32">
        <f t="shared" si="12"/>
        <v>46130.14</v>
      </c>
      <c r="AV47" s="32"/>
      <c r="AW47" s="32"/>
      <c r="AX47" s="32">
        <f>AX45</f>
        <v>41801.82</v>
      </c>
      <c r="AY47" s="32">
        <f aca="true" t="shared" si="13" ref="AY47:BM47">AY45</f>
        <v>0</v>
      </c>
      <c r="AZ47" s="32">
        <f t="shared" si="13"/>
        <v>0</v>
      </c>
      <c r="BA47" s="32">
        <f t="shared" si="13"/>
        <v>42167.49999999999</v>
      </c>
      <c r="BB47" s="32">
        <f t="shared" si="13"/>
        <v>0</v>
      </c>
      <c r="BC47" s="32">
        <f t="shared" si="13"/>
        <v>0</v>
      </c>
      <c r="BD47" s="32">
        <f t="shared" si="13"/>
        <v>43198.03</v>
      </c>
      <c r="BE47" s="32">
        <f t="shared" si="13"/>
        <v>0</v>
      </c>
      <c r="BF47" s="32">
        <f t="shared" si="13"/>
        <v>0</v>
      </c>
      <c r="BG47" s="32">
        <f t="shared" si="13"/>
        <v>44197.07000000001</v>
      </c>
      <c r="BH47" s="32">
        <f t="shared" si="13"/>
        <v>0</v>
      </c>
      <c r="BI47" s="32">
        <f t="shared" si="13"/>
        <v>0</v>
      </c>
      <c r="BJ47" s="32">
        <f t="shared" si="13"/>
        <v>39645.35</v>
      </c>
      <c r="BK47" s="32">
        <f t="shared" si="13"/>
        <v>0</v>
      </c>
      <c r="BL47" s="32">
        <f t="shared" si="13"/>
        <v>0</v>
      </c>
      <c r="BM47" s="32">
        <f t="shared" si="13"/>
        <v>48369.32000000001</v>
      </c>
      <c r="BN47" s="32">
        <f>BN45</f>
        <v>0</v>
      </c>
      <c r="BO47" s="32">
        <f>BO45</f>
        <v>0</v>
      </c>
      <c r="BP47" s="32">
        <f>BP45</f>
        <v>42805.19</v>
      </c>
      <c r="BQ47" s="32">
        <f t="shared" si="6"/>
        <v>643918.5337662338</v>
      </c>
      <c r="BR47" s="32">
        <f t="shared" si="7"/>
        <v>1175222.1994805196</v>
      </c>
      <c r="BS47" s="32"/>
      <c r="BT47" s="32"/>
      <c r="BU47" s="32">
        <f>BU45</f>
        <v>42306.18</v>
      </c>
      <c r="BV47" s="32"/>
      <c r="BW47" s="32"/>
      <c r="BX47" s="32">
        <f>BX45</f>
        <v>185296.46000000005</v>
      </c>
      <c r="BY47" s="32"/>
      <c r="BZ47" s="32"/>
      <c r="CA47" s="32">
        <f>CA45</f>
        <v>63580.39999999999</v>
      </c>
      <c r="CB47" s="32"/>
      <c r="CC47" s="32"/>
      <c r="CD47" s="32">
        <f>CD45</f>
        <v>49352.34999999999</v>
      </c>
      <c r="CE47" s="32"/>
      <c r="CF47" s="32"/>
      <c r="CG47" s="32">
        <f>CG45</f>
        <v>52079.59</v>
      </c>
      <c r="CH47" s="32"/>
      <c r="CI47" s="32"/>
      <c r="CJ47" s="32">
        <f>CJ45</f>
        <v>61678.66</v>
      </c>
      <c r="CK47" s="32"/>
      <c r="CL47" s="32"/>
      <c r="CM47" s="32">
        <f>CM45</f>
        <v>72449.2</v>
      </c>
      <c r="CN47" s="32"/>
      <c r="CO47" s="32"/>
      <c r="CP47" s="32">
        <f>CP45</f>
        <v>109637.75999999998</v>
      </c>
      <c r="CQ47" s="46">
        <f>BU47+BX47+CA47+CD47+CG47+CJ47+CM47+CP47</f>
        <v>636380.6</v>
      </c>
      <c r="CR47" s="32"/>
      <c r="CS47" s="32"/>
      <c r="CT47" s="32">
        <f>CT45</f>
        <v>39698.04</v>
      </c>
      <c r="CU47" s="47"/>
      <c r="CV47" s="32"/>
      <c r="CW47" s="32"/>
      <c r="CX47" s="32">
        <f>CX45</f>
        <v>42269.25</v>
      </c>
      <c r="CY47" s="32"/>
      <c r="CZ47" s="32"/>
      <c r="DA47" s="32">
        <f>DA45</f>
        <v>79994.57999999999</v>
      </c>
      <c r="DB47" s="32"/>
      <c r="DC47" s="32"/>
      <c r="DD47" s="32">
        <f>DD45</f>
        <v>91851.04999999997</v>
      </c>
      <c r="DE47" s="32"/>
      <c r="DF47" s="32"/>
      <c r="DG47" s="32">
        <f>DG45</f>
        <v>113522.19999999997</v>
      </c>
      <c r="DH47" s="10">
        <f t="shared" si="8"/>
        <v>327637.07999999996</v>
      </c>
      <c r="DI47" s="39">
        <f t="shared" si="9"/>
        <v>1502859.2794805197</v>
      </c>
      <c r="DJ47" s="32"/>
      <c r="DK47" s="32"/>
      <c r="DL47" s="32">
        <f>DL45</f>
        <v>48945.340000000004</v>
      </c>
      <c r="DM47" s="32"/>
      <c r="DN47" s="32"/>
      <c r="DO47" s="32">
        <f>DO45</f>
        <v>44644.950000000004</v>
      </c>
      <c r="DP47" s="32"/>
      <c r="DQ47" s="32"/>
      <c r="DR47" s="32">
        <f>DR45</f>
        <v>68939.18000000001</v>
      </c>
      <c r="DS47" s="32"/>
      <c r="DT47" s="32"/>
      <c r="DU47" s="32">
        <f>DU45</f>
        <v>66981.27000000002</v>
      </c>
      <c r="DV47" s="32"/>
      <c r="DW47" s="32"/>
      <c r="DX47" s="32">
        <f>DX45</f>
        <v>45543.79</v>
      </c>
      <c r="DY47" s="32"/>
      <c r="DZ47" s="32"/>
      <c r="EA47" s="32">
        <f>EA45</f>
        <v>270576.86</v>
      </c>
      <c r="EB47" s="32"/>
      <c r="EC47" s="32"/>
      <c r="ED47" s="32">
        <f>ED45</f>
        <v>124262.70999999999</v>
      </c>
      <c r="EE47" s="32"/>
      <c r="EF47" s="32"/>
      <c r="EG47" s="32">
        <f>EG45</f>
        <v>129682.36</v>
      </c>
      <c r="EH47" s="32"/>
      <c r="EI47" s="32"/>
      <c r="EJ47" s="32">
        <f>EJ45</f>
        <v>49124.93000000001</v>
      </c>
      <c r="EK47" s="32"/>
      <c r="EL47" s="32"/>
      <c r="EM47" s="32">
        <f>EM45</f>
        <v>49736.70000000001</v>
      </c>
      <c r="EN47" s="32"/>
      <c r="EO47" s="32"/>
      <c r="EP47" s="32">
        <f>EP45</f>
        <v>100020.54999999999</v>
      </c>
      <c r="EQ47" s="32"/>
      <c r="ER47" s="32"/>
      <c r="ES47" s="32">
        <f>ES45</f>
        <v>47214.63</v>
      </c>
      <c r="ET47" s="32">
        <f>ET45</f>
        <v>0</v>
      </c>
      <c r="EU47" s="32">
        <f>EU45</f>
        <v>0</v>
      </c>
      <c r="EV47" s="32"/>
      <c r="EW47" s="32"/>
      <c r="EX47" s="32">
        <f>EX45</f>
        <v>51118.95</v>
      </c>
      <c r="EY47" s="32"/>
      <c r="EZ47" s="32"/>
      <c r="FA47" s="32">
        <f>FA45</f>
        <v>52212.56</v>
      </c>
      <c r="FB47" s="32"/>
      <c r="FC47" s="32"/>
      <c r="FD47" s="32">
        <f>FD45</f>
        <v>418925.43</v>
      </c>
      <c r="FE47" s="32"/>
      <c r="FF47" s="32"/>
      <c r="FG47" s="32">
        <f>FG45</f>
        <v>76501.34999999999</v>
      </c>
      <c r="FH47" s="32"/>
      <c r="FI47" s="32"/>
      <c r="FJ47" s="32">
        <f>FJ45</f>
        <v>79706.945</v>
      </c>
      <c r="FK47" s="32"/>
      <c r="FL47" s="32"/>
      <c r="FM47" s="32">
        <f>FM45</f>
        <v>50754.399999999994</v>
      </c>
      <c r="FN47" s="32"/>
      <c r="FO47" s="32"/>
      <c r="FP47" s="32">
        <f>FP45</f>
        <v>103663.56999999999</v>
      </c>
      <c r="FQ47" s="32"/>
      <c r="FR47" s="32"/>
      <c r="FS47" s="32">
        <f>FS45</f>
        <v>56296.479999999996</v>
      </c>
      <c r="FT47" s="32"/>
      <c r="FU47" s="32"/>
      <c r="FV47" s="35">
        <f>FV45</f>
        <v>60921.869999999995</v>
      </c>
      <c r="FW47" s="53"/>
      <c r="FX47" s="53"/>
      <c r="FY47" s="32">
        <f>FY45</f>
        <v>53754.399999999994</v>
      </c>
      <c r="FZ47" s="53"/>
      <c r="GA47" s="53"/>
      <c r="GB47" s="32">
        <f>GB45</f>
        <v>55375.61</v>
      </c>
      <c r="GC47" s="53"/>
      <c r="GD47" s="53"/>
      <c r="GE47" s="32">
        <f>GE45</f>
        <v>56884.33</v>
      </c>
      <c r="GF47" s="27">
        <f>SUM(EX47:GE47)</f>
        <v>1116115.8950000003</v>
      </c>
    </row>
    <row r="48" spans="1:189" s="3" customFormat="1" ht="12.75">
      <c r="A48" s="164" t="s">
        <v>632</v>
      </c>
      <c r="B48" s="16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32"/>
      <c r="U48" s="32"/>
      <c r="V48" s="32"/>
      <c r="W48" s="32"/>
      <c r="X48" s="32"/>
      <c r="Y48" s="35"/>
      <c r="Z48" s="32"/>
      <c r="AA48" s="32"/>
      <c r="AB48" s="3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46"/>
      <c r="CR48" s="32"/>
      <c r="CS48" s="32"/>
      <c r="CT48" s="32"/>
      <c r="CU48" s="47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10"/>
      <c r="DI48" s="39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165">
        <f>EX49+EX50+EX51+EX52</f>
        <v>103028.7</v>
      </c>
      <c r="EY48" s="32"/>
      <c r="EZ48" s="32"/>
      <c r="FA48" s="165">
        <f>FA49+FA50+FA51+FA52</f>
        <v>102786.57</v>
      </c>
      <c r="FB48" s="32"/>
      <c r="FC48" s="32"/>
      <c r="FD48" s="165">
        <f>FD49+FD50+FD51+FD52</f>
        <v>102906.74</v>
      </c>
      <c r="FE48" s="32"/>
      <c r="FF48" s="32"/>
      <c r="FG48" s="165">
        <f>FG49+FG50+FG51+FG52</f>
        <v>102906.74</v>
      </c>
      <c r="FH48" s="32"/>
      <c r="FI48" s="32"/>
      <c r="FJ48" s="165">
        <f>FJ49+FJ50+FJ51+FJ52</f>
        <v>102906.74</v>
      </c>
      <c r="FK48" s="32"/>
      <c r="FL48" s="32"/>
      <c r="FM48" s="165">
        <f>FM49+FM50+FM51+FM52</f>
        <v>102906.74</v>
      </c>
      <c r="FN48" s="32"/>
      <c r="FO48" s="32"/>
      <c r="FP48" s="165">
        <f>FP49+FP50+FP51+FP52</f>
        <v>102906.74</v>
      </c>
      <c r="FQ48" s="32"/>
      <c r="FR48" s="32"/>
      <c r="FS48" s="165">
        <f>FS49+FS50+FS51+FS52</f>
        <v>102906.74</v>
      </c>
      <c r="FT48" s="32"/>
      <c r="FU48" s="32"/>
      <c r="FV48" s="165">
        <f>FV49+FV50+FV51+FV52</f>
        <v>102906.74</v>
      </c>
      <c r="FW48" s="53"/>
      <c r="FX48" s="53"/>
      <c r="FY48" s="165">
        <f>FY49+FY50+FY51+FY52</f>
        <v>102906.74</v>
      </c>
      <c r="FZ48" s="53"/>
      <c r="GA48" s="53"/>
      <c r="GB48" s="165">
        <f>GB49+GB50+GB51+GB52</f>
        <v>102906.74</v>
      </c>
      <c r="GC48" s="53"/>
      <c r="GD48" s="53"/>
      <c r="GE48" s="165">
        <f>GE49+GE50+GE51+GE52</f>
        <v>102906.74</v>
      </c>
      <c r="GF48" s="19">
        <f aca="true" t="shared" si="14" ref="GF48:GF58">SUM(EX48:GE48)</f>
        <v>1234882.67</v>
      </c>
      <c r="GG48" s="167">
        <f>GF48+GF63+GF70+GF50</f>
        <v>1570465.44</v>
      </c>
    </row>
    <row r="49" spans="1:188" s="112" customFormat="1" ht="12.75">
      <c r="A49" s="104" t="s">
        <v>633</v>
      </c>
      <c r="B49" s="105"/>
      <c r="C49" s="106">
        <v>51646.47</v>
      </c>
      <c r="D49" s="106"/>
      <c r="E49" s="106">
        <v>51646.47</v>
      </c>
      <c r="F49" s="106"/>
      <c r="G49" s="106">
        <v>51646.47</v>
      </c>
      <c r="H49" s="106"/>
      <c r="I49" s="106">
        <v>51646.47</v>
      </c>
      <c r="J49" s="107"/>
      <c r="K49" s="106">
        <v>51646.47</v>
      </c>
      <c r="L49" s="106"/>
      <c r="M49" s="106">
        <v>51646.47</v>
      </c>
      <c r="N49" s="107"/>
      <c r="O49" s="106">
        <v>51646.47</v>
      </c>
      <c r="P49" s="106"/>
      <c r="Q49" s="106">
        <v>51646.47</v>
      </c>
      <c r="R49" s="107"/>
      <c r="S49" s="108">
        <f>C49+E49+G49+I49+K49+M49+O49+Q49</f>
        <v>413171.76</v>
      </c>
      <c r="T49" s="109"/>
      <c r="U49" s="109"/>
      <c r="V49" s="109">
        <v>51646.47</v>
      </c>
      <c r="W49" s="109"/>
      <c r="X49" s="109"/>
      <c r="Y49" s="110">
        <v>51646.47</v>
      </c>
      <c r="Z49" s="109"/>
      <c r="AA49" s="109"/>
      <c r="AB49" s="110">
        <v>51646.47</v>
      </c>
      <c r="AC49" s="105"/>
      <c r="AD49" s="105"/>
      <c r="AE49" s="105">
        <v>51646.47</v>
      </c>
      <c r="AF49" s="109">
        <f t="shared" si="5"/>
        <v>619757.6399999999</v>
      </c>
      <c r="AG49" s="109"/>
      <c r="AH49" s="109"/>
      <c r="AI49" s="109">
        <v>57605.64</v>
      </c>
      <c r="AJ49" s="109"/>
      <c r="AK49" s="109"/>
      <c r="AL49" s="109">
        <v>57605.64</v>
      </c>
      <c r="AM49" s="109"/>
      <c r="AN49" s="109"/>
      <c r="AO49" s="109">
        <v>54629.82</v>
      </c>
      <c r="AP49" s="109"/>
      <c r="AQ49" s="109"/>
      <c r="AR49" s="109">
        <v>57605.64</v>
      </c>
      <c r="AS49" s="109"/>
      <c r="AT49" s="109"/>
      <c r="AU49" s="109">
        <v>57605.64</v>
      </c>
      <c r="AV49" s="109"/>
      <c r="AW49" s="109"/>
      <c r="AX49" s="109">
        <v>57605.64</v>
      </c>
      <c r="AY49" s="109"/>
      <c r="AZ49" s="109"/>
      <c r="BA49" s="109">
        <v>57605.64</v>
      </c>
      <c r="BB49" s="109"/>
      <c r="BC49" s="109"/>
      <c r="BD49" s="109">
        <v>57605.64</v>
      </c>
      <c r="BE49" s="109"/>
      <c r="BF49" s="109"/>
      <c r="BG49" s="109">
        <v>54054.23</v>
      </c>
      <c r="BH49" s="109"/>
      <c r="BI49" s="109"/>
      <c r="BJ49" s="109">
        <v>54054.23</v>
      </c>
      <c r="BK49" s="109"/>
      <c r="BL49" s="109"/>
      <c r="BM49" s="109">
        <v>54054.23</v>
      </c>
      <c r="BN49" s="109"/>
      <c r="BO49" s="109"/>
      <c r="BP49" s="109">
        <v>54054.23</v>
      </c>
      <c r="BQ49" s="109">
        <f>AI47:AI49+AL49+AO49+AR49+AU49+AX49+BA49+BD49+BG49+BJ49+BM49+BP49</f>
        <v>674086.22</v>
      </c>
      <c r="BR49" s="109">
        <f t="shared" si="7"/>
        <v>1293843.8599999999</v>
      </c>
      <c r="BS49" s="109"/>
      <c r="BT49" s="109"/>
      <c r="BU49" s="109">
        <v>52549.44</v>
      </c>
      <c r="BV49" s="109"/>
      <c r="BW49" s="109"/>
      <c r="BX49" s="109">
        <v>52549.44</v>
      </c>
      <c r="BY49" s="109"/>
      <c r="BZ49" s="109"/>
      <c r="CA49" s="109">
        <v>52549.44</v>
      </c>
      <c r="CB49" s="109"/>
      <c r="CC49" s="109"/>
      <c r="CD49" s="109">
        <v>52549.44</v>
      </c>
      <c r="CE49" s="109"/>
      <c r="CF49" s="109"/>
      <c r="CG49" s="109">
        <v>52550.31</v>
      </c>
      <c r="CH49" s="109"/>
      <c r="CI49" s="109"/>
      <c r="CJ49" s="109">
        <v>52550.31</v>
      </c>
      <c r="CK49" s="109"/>
      <c r="CL49" s="109"/>
      <c r="CM49" s="109">
        <v>52550.31</v>
      </c>
      <c r="CN49" s="109"/>
      <c r="CO49" s="109"/>
      <c r="CP49" s="109">
        <v>52550.31</v>
      </c>
      <c r="CQ49" s="111">
        <f>BU49+BX49+CA49+CD49+CG49+CJ49+CM49+CP49</f>
        <v>420399</v>
      </c>
      <c r="CR49" s="109"/>
      <c r="CS49" s="109"/>
      <c r="CT49" s="109"/>
      <c r="CV49" s="109"/>
      <c r="CW49" s="109"/>
      <c r="CX49" s="109">
        <v>52550.31</v>
      </c>
      <c r="CY49" s="109"/>
      <c r="CZ49" s="109"/>
      <c r="DA49" s="109">
        <v>52550.31</v>
      </c>
      <c r="DB49" s="109"/>
      <c r="DC49" s="109"/>
      <c r="DD49" s="109">
        <v>52550.31</v>
      </c>
      <c r="DE49" s="109"/>
      <c r="DF49" s="109"/>
      <c r="DG49" s="109">
        <v>52550.31</v>
      </c>
      <c r="DH49" s="113">
        <f t="shared" si="8"/>
        <v>210201.24</v>
      </c>
      <c r="DI49" s="114">
        <f t="shared" si="9"/>
        <v>1504045.0999999999</v>
      </c>
      <c r="DJ49" s="109"/>
      <c r="DK49" s="109"/>
      <c r="DL49" s="109">
        <v>75002.99</v>
      </c>
      <c r="DM49" s="109"/>
      <c r="DN49" s="109"/>
      <c r="DO49" s="109">
        <v>75002.99</v>
      </c>
      <c r="DP49" s="109"/>
      <c r="DQ49" s="109"/>
      <c r="DR49" s="109">
        <v>75002.99</v>
      </c>
      <c r="DS49" s="109"/>
      <c r="DT49" s="109"/>
      <c r="DU49" s="109">
        <v>75002.99</v>
      </c>
      <c r="DV49" s="109"/>
      <c r="DW49" s="109"/>
      <c r="DX49" s="109">
        <v>75002.99</v>
      </c>
      <c r="DY49" s="109"/>
      <c r="DZ49" s="109"/>
      <c r="EA49" s="109">
        <v>75002.99</v>
      </c>
      <c r="EB49" s="109"/>
      <c r="EC49" s="109"/>
      <c r="ED49" s="109">
        <v>75002.99</v>
      </c>
      <c r="EE49" s="109"/>
      <c r="EF49" s="109"/>
      <c r="EG49" s="109">
        <v>75002.99</v>
      </c>
      <c r="EH49" s="109"/>
      <c r="EI49" s="109"/>
      <c r="EJ49" s="109">
        <v>75002.99</v>
      </c>
      <c r="EK49" s="109"/>
      <c r="EL49" s="109"/>
      <c r="EM49" s="109">
        <v>75002.99</v>
      </c>
      <c r="EN49" s="109"/>
      <c r="EO49" s="109"/>
      <c r="EP49" s="109">
        <v>75002.99</v>
      </c>
      <c r="EQ49" s="109"/>
      <c r="ER49" s="109"/>
      <c r="ES49" s="109">
        <v>75002.99</v>
      </c>
      <c r="ET49" s="109">
        <f>SUM(DL49:ES49)</f>
        <v>900035.88</v>
      </c>
      <c r="EU49" s="109">
        <f>ET49+DI49</f>
        <v>2404080.98</v>
      </c>
      <c r="EV49" s="109"/>
      <c r="EW49" s="109"/>
      <c r="EX49" s="109">
        <v>99926.4</v>
      </c>
      <c r="EY49" s="109"/>
      <c r="EZ49" s="109"/>
      <c r="FA49" s="109">
        <v>99684.82</v>
      </c>
      <c r="FB49" s="109"/>
      <c r="FC49" s="109"/>
      <c r="FD49" s="109">
        <v>99804.99</v>
      </c>
      <c r="FE49" s="109"/>
      <c r="FF49" s="109"/>
      <c r="FG49" s="109">
        <v>99804.99</v>
      </c>
      <c r="FH49" s="109"/>
      <c r="FI49" s="109"/>
      <c r="FJ49" s="109">
        <v>99804.99</v>
      </c>
      <c r="FK49" s="109"/>
      <c r="FL49" s="109"/>
      <c r="FM49" s="109">
        <v>99804.99</v>
      </c>
      <c r="FN49" s="109"/>
      <c r="FO49" s="109"/>
      <c r="FP49" s="109">
        <v>99804.99</v>
      </c>
      <c r="FQ49" s="109"/>
      <c r="FR49" s="109"/>
      <c r="FS49" s="109">
        <v>99804.99</v>
      </c>
      <c r="FT49" s="109"/>
      <c r="FU49" s="109"/>
      <c r="FV49" s="110">
        <v>99804.99</v>
      </c>
      <c r="FW49" s="115"/>
      <c r="FX49" s="115"/>
      <c r="FY49" s="109">
        <v>99804.99</v>
      </c>
      <c r="FZ49" s="115"/>
      <c r="GA49" s="115"/>
      <c r="GB49" s="109">
        <v>99804.99</v>
      </c>
      <c r="GC49" s="115"/>
      <c r="GD49" s="115"/>
      <c r="GE49" s="109">
        <v>99804.99</v>
      </c>
      <c r="GF49" s="147">
        <f t="shared" si="14"/>
        <v>1197661.12</v>
      </c>
    </row>
    <row r="50" spans="1:188" s="112" customFormat="1" ht="12.75">
      <c r="A50" s="104" t="s">
        <v>634</v>
      </c>
      <c r="B50" s="105"/>
      <c r="C50" s="106"/>
      <c r="D50" s="106"/>
      <c r="E50" s="106"/>
      <c r="F50" s="106"/>
      <c r="G50" s="106"/>
      <c r="H50" s="106"/>
      <c r="I50" s="106"/>
      <c r="J50" s="107"/>
      <c r="K50" s="106"/>
      <c r="L50" s="106"/>
      <c r="M50" s="106"/>
      <c r="N50" s="107"/>
      <c r="O50" s="106"/>
      <c r="P50" s="106"/>
      <c r="Q50" s="106"/>
      <c r="R50" s="107"/>
      <c r="S50" s="108"/>
      <c r="T50" s="109"/>
      <c r="U50" s="109"/>
      <c r="V50" s="109"/>
      <c r="W50" s="109"/>
      <c r="X50" s="109"/>
      <c r="Y50" s="110"/>
      <c r="Z50" s="109"/>
      <c r="AA50" s="109"/>
      <c r="AB50" s="110"/>
      <c r="AC50" s="105"/>
      <c r="AD50" s="105"/>
      <c r="AE50" s="105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11"/>
      <c r="CR50" s="109"/>
      <c r="CS50" s="109"/>
      <c r="CT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13"/>
      <c r="DI50" s="114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>
        <v>1069.68</v>
      </c>
      <c r="EY50" s="109"/>
      <c r="EZ50" s="109"/>
      <c r="FA50" s="109">
        <v>1069.68</v>
      </c>
      <c r="FB50" s="109"/>
      <c r="FC50" s="109"/>
      <c r="FD50" s="109">
        <v>1069.68</v>
      </c>
      <c r="FE50" s="109"/>
      <c r="FF50" s="109"/>
      <c r="FG50" s="109">
        <v>1069.68</v>
      </c>
      <c r="FH50" s="109"/>
      <c r="FI50" s="109"/>
      <c r="FJ50" s="109">
        <v>1069.68</v>
      </c>
      <c r="FK50" s="109"/>
      <c r="FL50" s="109"/>
      <c r="FM50" s="109">
        <v>1069.68</v>
      </c>
      <c r="FN50" s="109"/>
      <c r="FO50" s="109"/>
      <c r="FP50" s="109">
        <v>1069.68</v>
      </c>
      <c r="FQ50" s="109"/>
      <c r="FR50" s="109"/>
      <c r="FS50" s="109">
        <v>1069.68</v>
      </c>
      <c r="FT50" s="109"/>
      <c r="FU50" s="109"/>
      <c r="FV50" s="109">
        <v>1069.68</v>
      </c>
      <c r="FW50" s="115"/>
      <c r="FX50" s="115"/>
      <c r="FY50" s="109">
        <v>1069.68</v>
      </c>
      <c r="FZ50" s="115"/>
      <c r="GA50" s="115"/>
      <c r="GB50" s="109">
        <v>1069.68</v>
      </c>
      <c r="GC50" s="115"/>
      <c r="GD50" s="115"/>
      <c r="GE50" s="109">
        <v>1069.68</v>
      </c>
      <c r="GF50" s="147">
        <f t="shared" si="14"/>
        <v>12836.160000000002</v>
      </c>
    </row>
    <row r="51" spans="1:188" s="112" customFormat="1" ht="12.75">
      <c r="A51" s="104" t="s">
        <v>635</v>
      </c>
      <c r="B51" s="105"/>
      <c r="C51" s="106"/>
      <c r="D51" s="106"/>
      <c r="E51" s="106"/>
      <c r="F51" s="106"/>
      <c r="G51" s="106"/>
      <c r="H51" s="106"/>
      <c r="I51" s="106"/>
      <c r="J51" s="107"/>
      <c r="K51" s="106"/>
      <c r="L51" s="106"/>
      <c r="M51" s="106"/>
      <c r="N51" s="107"/>
      <c r="O51" s="106"/>
      <c r="P51" s="106"/>
      <c r="Q51" s="106"/>
      <c r="R51" s="107"/>
      <c r="S51" s="108"/>
      <c r="T51" s="109"/>
      <c r="U51" s="109"/>
      <c r="V51" s="109"/>
      <c r="W51" s="109"/>
      <c r="X51" s="109"/>
      <c r="Y51" s="110"/>
      <c r="Z51" s="109"/>
      <c r="AA51" s="109"/>
      <c r="AB51" s="110"/>
      <c r="AC51" s="105"/>
      <c r="AD51" s="105"/>
      <c r="AE51" s="105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11"/>
      <c r="CR51" s="109"/>
      <c r="CS51" s="109"/>
      <c r="CT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13"/>
      <c r="DI51" s="114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>
        <v>2032.07</v>
      </c>
      <c r="EY51" s="109"/>
      <c r="EZ51" s="109"/>
      <c r="FA51" s="109">
        <v>2032.07</v>
      </c>
      <c r="FB51" s="109"/>
      <c r="FC51" s="109"/>
      <c r="FD51" s="109">
        <v>2032.07</v>
      </c>
      <c r="FE51" s="109"/>
      <c r="FF51" s="109"/>
      <c r="FG51" s="109">
        <v>2032.07</v>
      </c>
      <c r="FH51" s="109"/>
      <c r="FI51" s="109"/>
      <c r="FJ51" s="109">
        <v>2032.07</v>
      </c>
      <c r="FK51" s="109"/>
      <c r="FL51" s="109"/>
      <c r="FM51" s="109">
        <v>2032.07</v>
      </c>
      <c r="FN51" s="109"/>
      <c r="FO51" s="109"/>
      <c r="FP51" s="109">
        <v>2032.07</v>
      </c>
      <c r="FQ51" s="109"/>
      <c r="FR51" s="109"/>
      <c r="FS51" s="109">
        <v>2032.07</v>
      </c>
      <c r="FT51" s="109"/>
      <c r="FU51" s="109"/>
      <c r="FV51" s="109">
        <v>2032.07</v>
      </c>
      <c r="FW51" s="115"/>
      <c r="FX51" s="115"/>
      <c r="FY51" s="109">
        <v>2032.07</v>
      </c>
      <c r="FZ51" s="115"/>
      <c r="GA51" s="115"/>
      <c r="GB51" s="109">
        <v>2032.07</v>
      </c>
      <c r="GC51" s="115"/>
      <c r="GD51" s="115"/>
      <c r="GE51" s="109">
        <v>2032.07</v>
      </c>
      <c r="GF51" s="147">
        <f t="shared" si="14"/>
        <v>24384.84</v>
      </c>
    </row>
    <row r="52" spans="1:188" s="112" customFormat="1" ht="12.75">
      <c r="A52" s="104" t="s">
        <v>631</v>
      </c>
      <c r="B52" s="105"/>
      <c r="C52" s="106"/>
      <c r="D52" s="106"/>
      <c r="E52" s="106"/>
      <c r="F52" s="106"/>
      <c r="G52" s="106"/>
      <c r="H52" s="106"/>
      <c r="I52" s="106"/>
      <c r="J52" s="107"/>
      <c r="K52" s="106"/>
      <c r="L52" s="106"/>
      <c r="M52" s="106"/>
      <c r="N52" s="107"/>
      <c r="O52" s="106"/>
      <c r="P52" s="106"/>
      <c r="Q52" s="106"/>
      <c r="R52" s="107"/>
      <c r="S52" s="108"/>
      <c r="T52" s="109"/>
      <c r="U52" s="109"/>
      <c r="V52" s="109"/>
      <c r="W52" s="109"/>
      <c r="X52" s="109"/>
      <c r="Y52" s="110"/>
      <c r="Z52" s="109"/>
      <c r="AA52" s="109"/>
      <c r="AB52" s="110"/>
      <c r="AC52" s="105"/>
      <c r="AD52" s="105"/>
      <c r="AE52" s="105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11"/>
      <c r="CR52" s="109"/>
      <c r="CS52" s="109"/>
      <c r="CT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13"/>
      <c r="DI52" s="114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>
        <v>0.55</v>
      </c>
      <c r="EY52" s="109"/>
      <c r="EZ52" s="109"/>
      <c r="FA52" s="109">
        <v>0</v>
      </c>
      <c r="FB52" s="109"/>
      <c r="FC52" s="109"/>
      <c r="FD52" s="109">
        <v>0</v>
      </c>
      <c r="FE52" s="109"/>
      <c r="FF52" s="109"/>
      <c r="FG52" s="109">
        <v>0</v>
      </c>
      <c r="FH52" s="109"/>
      <c r="FI52" s="109"/>
      <c r="FJ52" s="109">
        <v>0</v>
      </c>
      <c r="FK52" s="109"/>
      <c r="FL52" s="109"/>
      <c r="FM52" s="109">
        <v>0</v>
      </c>
      <c r="FN52" s="109"/>
      <c r="FO52" s="109"/>
      <c r="FP52" s="109">
        <v>0</v>
      </c>
      <c r="FQ52" s="109"/>
      <c r="FR52" s="109"/>
      <c r="FS52" s="109">
        <v>0</v>
      </c>
      <c r="FT52" s="109"/>
      <c r="FU52" s="109"/>
      <c r="FV52" s="109">
        <v>0</v>
      </c>
      <c r="FW52" s="115"/>
      <c r="FX52" s="115"/>
      <c r="FY52" s="109">
        <v>0</v>
      </c>
      <c r="FZ52" s="115"/>
      <c r="GA52" s="115"/>
      <c r="GB52" s="109">
        <v>0</v>
      </c>
      <c r="GC52" s="115"/>
      <c r="GD52" s="115"/>
      <c r="GE52" s="109">
        <v>0</v>
      </c>
      <c r="GF52" s="147">
        <f t="shared" si="14"/>
        <v>0.55</v>
      </c>
    </row>
    <row r="53" spans="1:188" s="3" customFormat="1" ht="12.75">
      <c r="A53" s="164" t="s">
        <v>16</v>
      </c>
      <c r="B53" s="16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32"/>
      <c r="U53" s="32"/>
      <c r="V53" s="32"/>
      <c r="W53" s="32"/>
      <c r="X53" s="32"/>
      <c r="Y53" s="35"/>
      <c r="Z53" s="32"/>
      <c r="AA53" s="32"/>
      <c r="AB53" s="35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46"/>
      <c r="CR53" s="32"/>
      <c r="CS53" s="32"/>
      <c r="CT53" s="32"/>
      <c r="CU53" s="47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10"/>
      <c r="DI53" s="39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165">
        <f>EX54+EX55+EX56+EX57</f>
        <v>113750.81</v>
      </c>
      <c r="EY53" s="32"/>
      <c r="EZ53" s="32"/>
      <c r="FA53" s="165">
        <f>FA54+FA57</f>
        <v>102665.79</v>
      </c>
      <c r="FB53" s="32"/>
      <c r="FC53" s="32"/>
      <c r="FD53" s="165">
        <f>FD54+FD57</f>
        <v>101197.73</v>
      </c>
      <c r="FE53" s="32"/>
      <c r="FF53" s="32"/>
      <c r="FG53" s="165">
        <f>FG54+FG57</f>
        <v>98033.94</v>
      </c>
      <c r="FH53" s="32"/>
      <c r="FI53" s="32"/>
      <c r="FJ53" s="165">
        <f>FJ54+FJ57</f>
        <v>96768.40000000001</v>
      </c>
      <c r="FK53" s="32"/>
      <c r="FL53" s="32"/>
      <c r="FM53" s="165">
        <f>FM54+FM57</f>
        <v>98835.68000000001</v>
      </c>
      <c r="FN53" s="32"/>
      <c r="FO53" s="32"/>
      <c r="FP53" s="165">
        <f>FP54+FP57</f>
        <v>100799.08</v>
      </c>
      <c r="FQ53" s="32"/>
      <c r="FR53" s="32"/>
      <c r="FS53" s="165">
        <f>FS54+FS57</f>
        <v>97754.03</v>
      </c>
      <c r="FT53" s="32"/>
      <c r="FU53" s="32"/>
      <c r="FV53" s="165">
        <f>FV54+FV57</f>
        <v>100221.42</v>
      </c>
      <c r="FW53" s="53"/>
      <c r="FX53" s="53"/>
      <c r="FY53" s="165">
        <f>FY54+FY57</f>
        <v>101269.95</v>
      </c>
      <c r="FZ53" s="53"/>
      <c r="GA53" s="53"/>
      <c r="GB53" s="165">
        <f>GB54+GB57</f>
        <v>109518.22</v>
      </c>
      <c r="GC53" s="53"/>
      <c r="GD53" s="53"/>
      <c r="GE53" s="165">
        <f>GE54+GE57</f>
        <v>94957.45</v>
      </c>
      <c r="GF53" s="19">
        <f t="shared" si="14"/>
        <v>1215772.5</v>
      </c>
    </row>
    <row r="54" spans="1:188" s="112" customFormat="1" ht="12.75">
      <c r="A54" s="104" t="s">
        <v>633</v>
      </c>
      <c r="B54" s="105"/>
      <c r="C54" s="106">
        <f>3335.27+46315.24</f>
        <v>49650.509999999995</v>
      </c>
      <c r="D54" s="106"/>
      <c r="E54" s="106">
        <f>3335.27+48728.45</f>
        <v>52063.719999999994</v>
      </c>
      <c r="F54" s="106"/>
      <c r="G54" s="106">
        <f>3335.27+46717.88</f>
        <v>50053.149999999994</v>
      </c>
      <c r="H54" s="106"/>
      <c r="I54" s="106">
        <f>3343.42+46964.56</f>
        <v>50307.979999999996</v>
      </c>
      <c r="J54" s="107"/>
      <c r="K54" s="106">
        <f>3141.36+48997.76</f>
        <v>52139.12</v>
      </c>
      <c r="L54" s="106"/>
      <c r="M54" s="106">
        <f>3555.78+50433.17</f>
        <v>53988.95</v>
      </c>
      <c r="N54" s="107"/>
      <c r="O54" s="106">
        <f>3332.25+43958.05</f>
        <v>47290.3</v>
      </c>
      <c r="P54" s="106"/>
      <c r="Q54" s="106">
        <f>3378.81+49878.97</f>
        <v>53257.78</v>
      </c>
      <c r="R54" s="107"/>
      <c r="S54" s="108">
        <f>C54+E54+G54+I54+K54+M54+O54+Q54</f>
        <v>408751.51</v>
      </c>
      <c r="T54" s="109"/>
      <c r="U54" s="109"/>
      <c r="V54" s="109">
        <f>3378.81+52294.54</f>
        <v>55673.35</v>
      </c>
      <c r="W54" s="109"/>
      <c r="X54" s="109"/>
      <c r="Y54" s="110">
        <f>3301.59+43540.76</f>
        <v>46842.350000000006</v>
      </c>
      <c r="Z54" s="109"/>
      <c r="AA54" s="109"/>
      <c r="AB54" s="110">
        <f>3370.11+53933.98</f>
        <v>57304.090000000004</v>
      </c>
      <c r="AC54" s="105"/>
      <c r="AD54" s="105"/>
      <c r="AE54" s="105">
        <f>3408.27+45465.87</f>
        <v>48874.14</v>
      </c>
      <c r="AF54" s="109">
        <f t="shared" si="5"/>
        <v>617445.44</v>
      </c>
      <c r="AG54" s="109"/>
      <c r="AH54" s="109"/>
      <c r="AI54" s="109">
        <f>3801.6+45910.92</f>
        <v>49712.52</v>
      </c>
      <c r="AJ54" s="109"/>
      <c r="AK54" s="109"/>
      <c r="AL54" s="109">
        <f>3801.6+51130.55</f>
        <v>54932.15</v>
      </c>
      <c r="AM54" s="109"/>
      <c r="AN54" s="109"/>
      <c r="AO54" s="109">
        <f>6290.96+49335.24</f>
        <v>55626.2</v>
      </c>
      <c r="AP54" s="109"/>
      <c r="AQ54" s="109"/>
      <c r="AR54" s="109">
        <f>4162.04+55030.85</f>
        <v>59192.89</v>
      </c>
      <c r="AS54" s="109"/>
      <c r="AT54" s="109"/>
      <c r="AU54" s="109">
        <f>3854.11+56512.32</f>
        <v>60366.43</v>
      </c>
      <c r="AV54" s="109"/>
      <c r="AW54" s="109"/>
      <c r="AX54" s="109">
        <f>4315.56+48545.47</f>
        <v>52861.03</v>
      </c>
      <c r="AY54" s="109"/>
      <c r="AZ54" s="109"/>
      <c r="BA54" s="109">
        <f>3958.72+51067.76</f>
        <v>55026.48</v>
      </c>
      <c r="BB54" s="109"/>
      <c r="BC54" s="109"/>
      <c r="BD54" s="109">
        <v>58376.68</v>
      </c>
      <c r="BE54" s="109"/>
      <c r="BF54" s="109"/>
      <c r="BG54" s="109">
        <v>49176.06</v>
      </c>
      <c r="BH54" s="109"/>
      <c r="BI54" s="109"/>
      <c r="BJ54" s="109">
        <v>53015.36</v>
      </c>
      <c r="BK54" s="109"/>
      <c r="BL54" s="109"/>
      <c r="BM54" s="109">
        <v>59518.92</v>
      </c>
      <c r="BN54" s="109"/>
      <c r="BO54" s="109"/>
      <c r="BP54" s="109">
        <v>52843.18</v>
      </c>
      <c r="BQ54" s="109">
        <f>AI49:AI54+AL54+AO54+AR54+AU54+AX54+BA54+BD54+BG54+BJ54+BM54+BP54</f>
        <v>660647.9</v>
      </c>
      <c r="BR54" s="109">
        <f t="shared" si="7"/>
        <v>1278093.3399999999</v>
      </c>
      <c r="BS54" s="109"/>
      <c r="BT54" s="109"/>
      <c r="BU54" s="109">
        <v>52065.7</v>
      </c>
      <c r="BV54" s="109"/>
      <c r="BW54" s="109"/>
      <c r="BX54" s="109">
        <v>53595.5</v>
      </c>
      <c r="BY54" s="109"/>
      <c r="BZ54" s="109"/>
      <c r="CA54" s="109">
        <v>55274.49</v>
      </c>
      <c r="CB54" s="109"/>
      <c r="CC54" s="109"/>
      <c r="CD54" s="109">
        <v>52973.19</v>
      </c>
      <c r="CE54" s="109"/>
      <c r="CF54" s="109"/>
      <c r="CG54" s="109">
        <v>52904.16</v>
      </c>
      <c r="CH54" s="109"/>
      <c r="CI54" s="109"/>
      <c r="CJ54" s="109">
        <v>52912.18</v>
      </c>
      <c r="CK54" s="109"/>
      <c r="CL54" s="109"/>
      <c r="CM54" s="109">
        <v>52896.14</v>
      </c>
      <c r="CN54" s="109"/>
      <c r="CO54" s="109"/>
      <c r="CP54" s="109">
        <v>53162.07</v>
      </c>
      <c r="CQ54" s="111">
        <f>BU54+BX54+CA54+CD54+CG54+CJ54+CM54+CP54</f>
        <v>425783.43000000005</v>
      </c>
      <c r="CR54" s="109"/>
      <c r="CS54" s="109"/>
      <c r="CT54" s="109"/>
      <c r="CV54" s="109"/>
      <c r="CW54" s="109"/>
      <c r="CX54" s="109">
        <v>52297.63</v>
      </c>
      <c r="CY54" s="109"/>
      <c r="CZ54" s="109"/>
      <c r="DA54" s="109">
        <v>51076.73</v>
      </c>
      <c r="DB54" s="109"/>
      <c r="DC54" s="109"/>
      <c r="DD54" s="109">
        <v>54483.27</v>
      </c>
      <c r="DE54" s="109"/>
      <c r="DF54" s="109"/>
      <c r="DG54" s="109">
        <v>48628.51</v>
      </c>
      <c r="DH54" s="113">
        <f t="shared" si="8"/>
        <v>206486.14</v>
      </c>
      <c r="DI54" s="114">
        <f t="shared" si="9"/>
        <v>1484579.48</v>
      </c>
      <c r="DJ54" s="109"/>
      <c r="DK54" s="109"/>
      <c r="DL54" s="109">
        <v>56042.09</v>
      </c>
      <c r="DM54" s="109"/>
      <c r="DN54" s="109"/>
      <c r="DO54" s="109">
        <v>70281.59</v>
      </c>
      <c r="DP54" s="109"/>
      <c r="DQ54" s="109"/>
      <c r="DR54" s="109">
        <v>71553.52</v>
      </c>
      <c r="DS54" s="109"/>
      <c r="DT54" s="109"/>
      <c r="DU54" s="109">
        <v>75319.51</v>
      </c>
      <c r="DV54" s="109"/>
      <c r="DW54" s="109"/>
      <c r="DX54" s="109">
        <v>74587.77</v>
      </c>
      <c r="DY54" s="109"/>
      <c r="DZ54" s="109"/>
      <c r="EA54" s="109">
        <v>81175.91</v>
      </c>
      <c r="EB54" s="109"/>
      <c r="EC54" s="109"/>
      <c r="ED54" s="109">
        <v>72136.96</v>
      </c>
      <c r="EE54" s="109"/>
      <c r="EF54" s="109"/>
      <c r="EG54" s="109">
        <v>77365.79</v>
      </c>
      <c r="EH54" s="109"/>
      <c r="EI54" s="109"/>
      <c r="EJ54" s="109">
        <v>74253.14</v>
      </c>
      <c r="EK54" s="109"/>
      <c r="EL54" s="109"/>
      <c r="EM54" s="109">
        <v>75625.99</v>
      </c>
      <c r="EN54" s="109"/>
      <c r="EO54" s="109"/>
      <c r="EP54" s="109">
        <v>73829.94</v>
      </c>
      <c r="EQ54" s="109"/>
      <c r="ER54" s="109"/>
      <c r="ES54" s="109">
        <v>72658.92</v>
      </c>
      <c r="ET54" s="109">
        <f aca="true" t="shared" si="15" ref="ET54:ET83">SUM(DL54:ES54)</f>
        <v>874831.13</v>
      </c>
      <c r="EU54" s="109">
        <f aca="true" t="shared" si="16" ref="EU54:EU83">ET54+DI54</f>
        <v>2359410.61</v>
      </c>
      <c r="EV54" s="109"/>
      <c r="EW54" s="109"/>
      <c r="EX54" s="109">
        <v>72891.79</v>
      </c>
      <c r="EY54" s="109"/>
      <c r="EZ54" s="109"/>
      <c r="FA54" s="109">
        <v>98980.64</v>
      </c>
      <c r="FB54" s="109"/>
      <c r="FC54" s="109"/>
      <c r="FD54" s="109">
        <v>98781.23</v>
      </c>
      <c r="FE54" s="109"/>
      <c r="FF54" s="109"/>
      <c r="FG54" s="109">
        <v>97436.56</v>
      </c>
      <c r="FH54" s="109"/>
      <c r="FI54" s="109"/>
      <c r="FJ54" s="109">
        <v>96554.8</v>
      </c>
      <c r="FK54" s="109"/>
      <c r="FL54" s="109"/>
      <c r="FM54" s="109">
        <v>98482.41</v>
      </c>
      <c r="FN54" s="109"/>
      <c r="FO54" s="109"/>
      <c r="FP54" s="109">
        <v>100406.46</v>
      </c>
      <c r="FQ54" s="109"/>
      <c r="FR54" s="109"/>
      <c r="FS54" s="109">
        <v>97430.6</v>
      </c>
      <c r="FT54" s="109"/>
      <c r="FU54" s="109"/>
      <c r="FV54" s="110">
        <v>100100.98</v>
      </c>
      <c r="FW54" s="115"/>
      <c r="FX54" s="115"/>
      <c r="FY54" s="109">
        <v>101119.29</v>
      </c>
      <c r="FZ54" s="115"/>
      <c r="GA54" s="115"/>
      <c r="GB54" s="109">
        <v>109396.6</v>
      </c>
      <c r="GC54" s="115"/>
      <c r="GD54" s="115"/>
      <c r="GE54" s="109">
        <v>94949.08</v>
      </c>
      <c r="GF54" s="147">
        <f t="shared" si="14"/>
        <v>1166530.44</v>
      </c>
    </row>
    <row r="55" spans="1:188" s="112" customFormat="1" ht="12.75">
      <c r="A55" s="104" t="s">
        <v>634</v>
      </c>
      <c r="B55" s="105"/>
      <c r="C55" s="106"/>
      <c r="D55" s="106"/>
      <c r="E55" s="106"/>
      <c r="F55" s="106"/>
      <c r="G55" s="106"/>
      <c r="H55" s="106"/>
      <c r="I55" s="106"/>
      <c r="J55" s="107"/>
      <c r="K55" s="106"/>
      <c r="L55" s="106"/>
      <c r="M55" s="106"/>
      <c r="N55" s="107"/>
      <c r="O55" s="106"/>
      <c r="P55" s="106"/>
      <c r="Q55" s="106"/>
      <c r="R55" s="107"/>
      <c r="S55" s="108"/>
      <c r="T55" s="109"/>
      <c r="U55" s="109"/>
      <c r="V55" s="109"/>
      <c r="W55" s="109"/>
      <c r="X55" s="109"/>
      <c r="Y55" s="110"/>
      <c r="Z55" s="109"/>
      <c r="AA55" s="109"/>
      <c r="AB55" s="110"/>
      <c r="AC55" s="105"/>
      <c r="AD55" s="105"/>
      <c r="AE55" s="105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11"/>
      <c r="CR55" s="109"/>
      <c r="CS55" s="109"/>
      <c r="CT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13"/>
      <c r="DI55" s="114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>
        <v>1069.68</v>
      </c>
      <c r="EY55" s="109"/>
      <c r="EZ55" s="109"/>
      <c r="FA55" s="109">
        <v>1069.68</v>
      </c>
      <c r="FB55" s="109"/>
      <c r="FC55" s="109"/>
      <c r="FD55" s="109">
        <v>1069.68</v>
      </c>
      <c r="FE55" s="109"/>
      <c r="FF55" s="109"/>
      <c r="FG55" s="109">
        <v>1069.68</v>
      </c>
      <c r="FH55" s="109"/>
      <c r="FI55" s="109"/>
      <c r="FJ55" s="109">
        <v>1069.68</v>
      </c>
      <c r="FK55" s="109"/>
      <c r="FL55" s="109"/>
      <c r="FM55" s="109">
        <v>1069.68</v>
      </c>
      <c r="FN55" s="109"/>
      <c r="FO55" s="109"/>
      <c r="FP55" s="109">
        <v>1069.68</v>
      </c>
      <c r="FQ55" s="109"/>
      <c r="FR55" s="109"/>
      <c r="FS55" s="109">
        <v>1069.68</v>
      </c>
      <c r="FT55" s="109"/>
      <c r="FU55" s="109"/>
      <c r="FV55" s="109">
        <v>1069.68</v>
      </c>
      <c r="FW55" s="115"/>
      <c r="FX55" s="115"/>
      <c r="FY55" s="109">
        <v>1069.68</v>
      </c>
      <c r="FZ55" s="115"/>
      <c r="GA55" s="115"/>
      <c r="GB55" s="109">
        <v>1069.68</v>
      </c>
      <c r="GC55" s="115"/>
      <c r="GD55" s="115"/>
      <c r="GE55" s="109">
        <v>1069.68</v>
      </c>
      <c r="GF55" s="147">
        <f>GF50</f>
        <v>12836.160000000002</v>
      </c>
    </row>
    <row r="56" spans="1:188" s="112" customFormat="1" ht="12.75">
      <c r="A56" s="104" t="s">
        <v>635</v>
      </c>
      <c r="B56" s="105"/>
      <c r="C56" s="106"/>
      <c r="D56" s="106"/>
      <c r="E56" s="106"/>
      <c r="F56" s="106"/>
      <c r="G56" s="106"/>
      <c r="H56" s="106"/>
      <c r="I56" s="106"/>
      <c r="J56" s="107"/>
      <c r="K56" s="106"/>
      <c r="L56" s="106"/>
      <c r="M56" s="106"/>
      <c r="N56" s="107"/>
      <c r="O56" s="106"/>
      <c r="P56" s="106"/>
      <c r="Q56" s="106"/>
      <c r="R56" s="107"/>
      <c r="S56" s="108"/>
      <c r="T56" s="109"/>
      <c r="U56" s="109"/>
      <c r="V56" s="109"/>
      <c r="W56" s="109"/>
      <c r="X56" s="109"/>
      <c r="Y56" s="110"/>
      <c r="Z56" s="109"/>
      <c r="AA56" s="109"/>
      <c r="AB56" s="110"/>
      <c r="AC56" s="105"/>
      <c r="AD56" s="105"/>
      <c r="AE56" s="105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11"/>
      <c r="CR56" s="109"/>
      <c r="CS56" s="109"/>
      <c r="CT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13"/>
      <c r="DI56" s="114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>
        <v>2032.07</v>
      </c>
      <c r="EY56" s="109"/>
      <c r="EZ56" s="109"/>
      <c r="FA56" s="109">
        <v>2032.07</v>
      </c>
      <c r="FB56" s="109"/>
      <c r="FC56" s="109"/>
      <c r="FD56" s="109">
        <v>2032.07</v>
      </c>
      <c r="FE56" s="109"/>
      <c r="FF56" s="109"/>
      <c r="FG56" s="109">
        <v>2032.07</v>
      </c>
      <c r="FH56" s="109"/>
      <c r="FI56" s="109"/>
      <c r="FJ56" s="109">
        <v>2032.07</v>
      </c>
      <c r="FK56" s="109"/>
      <c r="FL56" s="109"/>
      <c r="FM56" s="109">
        <v>2032.07</v>
      </c>
      <c r="FN56" s="109"/>
      <c r="FO56" s="109"/>
      <c r="FP56" s="109">
        <v>2032.07</v>
      </c>
      <c r="FQ56" s="109"/>
      <c r="FR56" s="109"/>
      <c r="FS56" s="109">
        <v>2032.07</v>
      </c>
      <c r="FT56" s="109"/>
      <c r="FU56" s="109"/>
      <c r="FV56" s="109">
        <v>2032.07</v>
      </c>
      <c r="FW56" s="115"/>
      <c r="FX56" s="115"/>
      <c r="FY56" s="109">
        <v>2032.07</v>
      </c>
      <c r="FZ56" s="115"/>
      <c r="GA56" s="115"/>
      <c r="GB56" s="109">
        <v>2032.07</v>
      </c>
      <c r="GC56" s="115"/>
      <c r="GD56" s="115"/>
      <c r="GE56" s="109">
        <v>2032.07</v>
      </c>
      <c r="GF56" s="147">
        <v>24384.84</v>
      </c>
    </row>
    <row r="57" spans="1:188" s="112" customFormat="1" ht="12.75">
      <c r="A57" s="104" t="s">
        <v>631</v>
      </c>
      <c r="B57" s="105"/>
      <c r="C57" s="106"/>
      <c r="D57" s="106"/>
      <c r="E57" s="106"/>
      <c r="F57" s="106"/>
      <c r="G57" s="106"/>
      <c r="H57" s="106"/>
      <c r="I57" s="106"/>
      <c r="J57" s="107"/>
      <c r="K57" s="106"/>
      <c r="L57" s="106"/>
      <c r="M57" s="106"/>
      <c r="N57" s="107"/>
      <c r="O57" s="106"/>
      <c r="P57" s="106"/>
      <c r="Q57" s="106"/>
      <c r="R57" s="107"/>
      <c r="S57" s="108"/>
      <c r="T57" s="109"/>
      <c r="U57" s="109"/>
      <c r="V57" s="109"/>
      <c r="W57" s="109"/>
      <c r="X57" s="109"/>
      <c r="Y57" s="110"/>
      <c r="Z57" s="109"/>
      <c r="AA57" s="109"/>
      <c r="AB57" s="110"/>
      <c r="AC57" s="105"/>
      <c r="AD57" s="105"/>
      <c r="AE57" s="105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11"/>
      <c r="CR57" s="109"/>
      <c r="CS57" s="109"/>
      <c r="CT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13"/>
      <c r="DI57" s="114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>
        <v>37757.27</v>
      </c>
      <c r="EY57" s="109"/>
      <c r="EZ57" s="109"/>
      <c r="FA57" s="109">
        <v>3685.15</v>
      </c>
      <c r="FB57" s="109"/>
      <c r="FC57" s="109"/>
      <c r="FD57" s="109">
        <v>2416.5</v>
      </c>
      <c r="FE57" s="109"/>
      <c r="FF57" s="109"/>
      <c r="FG57" s="109">
        <v>597.38</v>
      </c>
      <c r="FH57" s="109"/>
      <c r="FI57" s="109"/>
      <c r="FJ57" s="109">
        <v>213.6</v>
      </c>
      <c r="FK57" s="109"/>
      <c r="FL57" s="109"/>
      <c r="FM57" s="109">
        <v>353.27</v>
      </c>
      <c r="FN57" s="109"/>
      <c r="FO57" s="109"/>
      <c r="FP57" s="109">
        <v>392.62</v>
      </c>
      <c r="FQ57" s="109"/>
      <c r="FR57" s="109"/>
      <c r="FS57" s="109">
        <v>323.43</v>
      </c>
      <c r="FT57" s="109"/>
      <c r="FU57" s="109"/>
      <c r="FV57" s="110">
        <v>120.44</v>
      </c>
      <c r="FW57" s="115"/>
      <c r="FX57" s="115"/>
      <c r="FY57" s="109">
        <v>150.66</v>
      </c>
      <c r="FZ57" s="115"/>
      <c r="GA57" s="115"/>
      <c r="GB57" s="109">
        <v>121.62</v>
      </c>
      <c r="GC57" s="115"/>
      <c r="GD57" s="115"/>
      <c r="GE57" s="109">
        <v>8.37</v>
      </c>
      <c r="GF57" s="147">
        <f t="shared" si="14"/>
        <v>46140.310000000005</v>
      </c>
    </row>
    <row r="58" spans="1:188" s="4" customFormat="1" ht="18" customHeight="1">
      <c r="A58" s="41" t="s">
        <v>17</v>
      </c>
      <c r="B58" s="20">
        <v>53359.31</v>
      </c>
      <c r="C58" s="48">
        <f>C49-C54</f>
        <v>1995.9600000000064</v>
      </c>
      <c r="D58" s="48"/>
      <c r="E58" s="48">
        <f aca="true" t="shared" si="17" ref="E58:Q58">E49-E54</f>
        <v>-417.2499999999927</v>
      </c>
      <c r="F58" s="48"/>
      <c r="G58" s="48">
        <f t="shared" si="17"/>
        <v>1593.320000000007</v>
      </c>
      <c r="H58" s="48"/>
      <c r="I58" s="48">
        <f t="shared" si="17"/>
        <v>1338.4900000000052</v>
      </c>
      <c r="J58" s="48"/>
      <c r="K58" s="48">
        <f t="shared" si="17"/>
        <v>-492.65000000000146</v>
      </c>
      <c r="L58" s="48"/>
      <c r="M58" s="48">
        <f t="shared" si="17"/>
        <v>-2342.479999999996</v>
      </c>
      <c r="N58" s="48"/>
      <c r="O58" s="48">
        <f t="shared" si="17"/>
        <v>4356.169999999998</v>
      </c>
      <c r="P58" s="48"/>
      <c r="Q58" s="48">
        <f t="shared" si="17"/>
        <v>-1611.3099999999977</v>
      </c>
      <c r="R58" s="48">
        <v>57779.56</v>
      </c>
      <c r="S58" s="19">
        <f>C58+E58+G58+I58+K58+M58+O58+Q58</f>
        <v>4420.250000000029</v>
      </c>
      <c r="T58" s="32"/>
      <c r="U58" s="32"/>
      <c r="V58" s="32">
        <f>V49-V54</f>
        <v>-4026.8799999999974</v>
      </c>
      <c r="W58" s="32">
        <f aca="true" t="shared" si="18" ref="W58:AL58">W49-W54</f>
        <v>0</v>
      </c>
      <c r="X58" s="32">
        <f t="shared" si="18"/>
        <v>0</v>
      </c>
      <c r="Y58" s="32">
        <f t="shared" si="18"/>
        <v>4804.119999999995</v>
      </c>
      <c r="Z58" s="32">
        <f t="shared" si="18"/>
        <v>0</v>
      </c>
      <c r="AA58" s="32">
        <f t="shared" si="18"/>
        <v>0</v>
      </c>
      <c r="AB58" s="32">
        <f t="shared" si="18"/>
        <v>-5657.620000000003</v>
      </c>
      <c r="AC58" s="32">
        <f t="shared" si="18"/>
        <v>0</v>
      </c>
      <c r="AD58" s="32">
        <f t="shared" si="18"/>
        <v>0</v>
      </c>
      <c r="AE58" s="32">
        <f t="shared" si="18"/>
        <v>2772.3300000000017</v>
      </c>
      <c r="AF58" s="32">
        <f t="shared" si="5"/>
        <v>2312.200000000026</v>
      </c>
      <c r="AG58" s="32">
        <f t="shared" si="18"/>
        <v>0</v>
      </c>
      <c r="AH58" s="32">
        <f t="shared" si="18"/>
        <v>0</v>
      </c>
      <c r="AI58" s="32">
        <f t="shared" si="18"/>
        <v>7893.120000000003</v>
      </c>
      <c r="AJ58" s="32">
        <f t="shared" si="18"/>
        <v>0</v>
      </c>
      <c r="AK58" s="32">
        <f t="shared" si="18"/>
        <v>0</v>
      </c>
      <c r="AL58" s="32">
        <f t="shared" si="18"/>
        <v>2673.489999999998</v>
      </c>
      <c r="AM58" s="32"/>
      <c r="AN58" s="32"/>
      <c r="AO58" s="32">
        <f>AO49-AO54</f>
        <v>-996.3799999999974</v>
      </c>
      <c r="AP58" s="32">
        <f aca="true" t="shared" si="19" ref="AP58:AU58">AP49-AP54</f>
        <v>0</v>
      </c>
      <c r="AQ58" s="32">
        <f t="shared" si="19"/>
        <v>0</v>
      </c>
      <c r="AR58" s="32">
        <f t="shared" si="19"/>
        <v>-1587.25</v>
      </c>
      <c r="AS58" s="32">
        <f t="shared" si="19"/>
        <v>0</v>
      </c>
      <c r="AT58" s="32">
        <f t="shared" si="19"/>
        <v>0</v>
      </c>
      <c r="AU58" s="32">
        <f t="shared" si="19"/>
        <v>-2760.790000000001</v>
      </c>
      <c r="AV58" s="32"/>
      <c r="AW58" s="32"/>
      <c r="AX58" s="32">
        <f>AX49-AX54</f>
        <v>4744.610000000001</v>
      </c>
      <c r="AY58" s="32">
        <f aca="true" t="shared" si="20" ref="AY58:BM58">AY49-AY54</f>
        <v>0</v>
      </c>
      <c r="AZ58" s="32">
        <f t="shared" si="20"/>
        <v>0</v>
      </c>
      <c r="BA58" s="32">
        <f t="shared" si="20"/>
        <v>2579.159999999996</v>
      </c>
      <c r="BB58" s="32">
        <f t="shared" si="20"/>
        <v>0</v>
      </c>
      <c r="BC58" s="32">
        <f t="shared" si="20"/>
        <v>0</v>
      </c>
      <c r="BD58" s="32">
        <f t="shared" si="20"/>
        <v>-771.0400000000009</v>
      </c>
      <c r="BE58" s="32">
        <f t="shared" si="20"/>
        <v>0</v>
      </c>
      <c r="BF58" s="32">
        <f t="shared" si="20"/>
        <v>0</v>
      </c>
      <c r="BG58" s="32">
        <f t="shared" si="20"/>
        <v>4878.1700000000055</v>
      </c>
      <c r="BH58" s="32">
        <f t="shared" si="20"/>
        <v>0</v>
      </c>
      <c r="BI58" s="32">
        <f t="shared" si="20"/>
        <v>0</v>
      </c>
      <c r="BJ58" s="32">
        <f t="shared" si="20"/>
        <v>1038.8700000000026</v>
      </c>
      <c r="BK58" s="32">
        <f t="shared" si="20"/>
        <v>0</v>
      </c>
      <c r="BL58" s="32">
        <f t="shared" si="20"/>
        <v>0</v>
      </c>
      <c r="BM58" s="32">
        <f t="shared" si="20"/>
        <v>-5464.689999999995</v>
      </c>
      <c r="BN58" s="32">
        <f>BN49-BN54</f>
        <v>0</v>
      </c>
      <c r="BO58" s="32">
        <f>BO49-BO54</f>
        <v>0</v>
      </c>
      <c r="BP58" s="32">
        <f>BP49-BP54</f>
        <v>1211.050000000003</v>
      </c>
      <c r="BQ58" s="32">
        <f>AI54:AI58+AL58+AO58+AR58+AU58+AX58+BA58+BD58+BG58+BJ58+BM58+BP58</f>
        <v>13438.320000000014</v>
      </c>
      <c r="BR58" s="32">
        <f t="shared" si="7"/>
        <v>15750.52000000004</v>
      </c>
      <c r="BS58" s="32"/>
      <c r="BT58" s="32"/>
      <c r="BU58" s="32">
        <f>BU49-BU54</f>
        <v>483.74000000000524</v>
      </c>
      <c r="BV58" s="32"/>
      <c r="BW58" s="32"/>
      <c r="BX58" s="32">
        <f>BX49-BX54</f>
        <v>-1046.0599999999977</v>
      </c>
      <c r="BY58" s="32"/>
      <c r="BZ58" s="32"/>
      <c r="CA58" s="32">
        <f>CA49-CA54</f>
        <v>-2725.0499999999956</v>
      </c>
      <c r="CB58" s="32"/>
      <c r="CC58" s="32"/>
      <c r="CD58" s="32">
        <f>CD49-CD54</f>
        <v>-423.75</v>
      </c>
      <c r="CE58" s="32"/>
      <c r="CF58" s="32"/>
      <c r="CG58" s="32">
        <f>CG49-CG54</f>
        <v>-353.8500000000058</v>
      </c>
      <c r="CH58" s="32"/>
      <c r="CI58" s="32"/>
      <c r="CJ58" s="32">
        <f>CJ49-CJ54</f>
        <v>-361.8700000000026</v>
      </c>
      <c r="CK58" s="32"/>
      <c r="CL58" s="32"/>
      <c r="CM58" s="32">
        <f>CM49-CM54</f>
        <v>-345.83000000000175</v>
      </c>
      <c r="CN58" s="32"/>
      <c r="CO58" s="32"/>
      <c r="CP58" s="32">
        <f>CP49-CP54</f>
        <v>-611.760000000002</v>
      </c>
      <c r="CQ58" s="50"/>
      <c r="CR58" s="32"/>
      <c r="CS58" s="32"/>
      <c r="CT58" s="32">
        <f>CT49-CT54</f>
        <v>0</v>
      </c>
      <c r="CU58" s="50"/>
      <c r="CV58" s="32"/>
      <c r="CW58" s="32"/>
      <c r="CX58" s="32">
        <f>CX49-CX54</f>
        <v>252.6800000000003</v>
      </c>
      <c r="CY58" s="32"/>
      <c r="CZ58" s="32"/>
      <c r="DA58" s="32">
        <f>DA49-DA54</f>
        <v>1473.5799999999945</v>
      </c>
      <c r="DB58" s="32"/>
      <c r="DC58" s="32"/>
      <c r="DD58" s="32">
        <f>DD49-DD54</f>
        <v>-1932.9599999999991</v>
      </c>
      <c r="DE58" s="32"/>
      <c r="DF58" s="32"/>
      <c r="DG58" s="32">
        <f>DG49-DG54</f>
        <v>3921.7999999999956</v>
      </c>
      <c r="DH58" s="10">
        <f t="shared" si="8"/>
        <v>3715.0999999999913</v>
      </c>
      <c r="DI58" s="39">
        <f t="shared" si="9"/>
        <v>19465.62000000003</v>
      </c>
      <c r="DJ58" s="32"/>
      <c r="DK58" s="32"/>
      <c r="DL58" s="32">
        <f>DL49-DL54</f>
        <v>18960.90000000001</v>
      </c>
      <c r="DM58" s="32"/>
      <c r="DN58" s="32"/>
      <c r="DO58" s="32">
        <f>DO49-DO54</f>
        <v>4721.400000000009</v>
      </c>
      <c r="DP58" s="32"/>
      <c r="DQ58" s="32"/>
      <c r="DR58" s="32">
        <f>DR49-DR54</f>
        <v>3449.470000000001</v>
      </c>
      <c r="DS58" s="32"/>
      <c r="DT58" s="32"/>
      <c r="DU58" s="32">
        <f>DU49-DU54</f>
        <v>-316.5199999999895</v>
      </c>
      <c r="DV58" s="32"/>
      <c r="DW58" s="32"/>
      <c r="DX58" s="32">
        <f>DX49-DX54</f>
        <v>415.22000000000116</v>
      </c>
      <c r="DY58" s="32"/>
      <c r="DZ58" s="32"/>
      <c r="EA58" s="32">
        <f>EA49-EA54</f>
        <v>-6172.919999999998</v>
      </c>
      <c r="EB58" s="32"/>
      <c r="EC58" s="32"/>
      <c r="ED58" s="32">
        <f>ED49-ED54</f>
        <v>2866.029999999999</v>
      </c>
      <c r="EE58" s="32"/>
      <c r="EF58" s="32"/>
      <c r="EG58" s="32">
        <f>EG49-EG54</f>
        <v>-2362.7999999999884</v>
      </c>
      <c r="EH58" s="32"/>
      <c r="EI58" s="32"/>
      <c r="EJ58" s="32">
        <f>EJ49-EJ54</f>
        <v>749.8500000000058</v>
      </c>
      <c r="EK58" s="32"/>
      <c r="EL58" s="32"/>
      <c r="EM58" s="32">
        <f>EM49-EM54</f>
        <v>-623</v>
      </c>
      <c r="EN58" s="32"/>
      <c r="EO58" s="32"/>
      <c r="EP58" s="32">
        <f>EP49-EP54</f>
        <v>1173.050000000003</v>
      </c>
      <c r="EQ58" s="32"/>
      <c r="ER58" s="32"/>
      <c r="ES58" s="32">
        <f>ES49-ES54</f>
        <v>2344.070000000007</v>
      </c>
      <c r="ET58" s="32">
        <f t="shared" si="15"/>
        <v>25204.75000000006</v>
      </c>
      <c r="EU58" s="32">
        <f t="shared" si="16"/>
        <v>44670.37000000009</v>
      </c>
      <c r="EV58" s="32"/>
      <c r="EW58" s="32"/>
      <c r="EX58" s="32">
        <f>EX48-EX53</f>
        <v>-10722.11</v>
      </c>
      <c r="EY58" s="32"/>
      <c r="EZ58" s="32"/>
      <c r="FA58" s="32">
        <f>FA48-FA53</f>
        <v>120.78000000001339</v>
      </c>
      <c r="FB58" s="32"/>
      <c r="FC58" s="32"/>
      <c r="FD58" s="32">
        <f>FD48-FD53</f>
        <v>1709.0100000000093</v>
      </c>
      <c r="FE58" s="32"/>
      <c r="FF58" s="32"/>
      <c r="FG58" s="32">
        <f>FG48-FG53</f>
        <v>4872.800000000003</v>
      </c>
      <c r="FH58" s="32"/>
      <c r="FI58" s="32"/>
      <c r="FJ58" s="32">
        <f>FJ48-FJ53</f>
        <v>6138.3399999999965</v>
      </c>
      <c r="FK58" s="32"/>
      <c r="FL58" s="32"/>
      <c r="FM58" s="32">
        <f>FM48-FM53</f>
        <v>4071.0599999999977</v>
      </c>
      <c r="FN58" s="32"/>
      <c r="FO58" s="32"/>
      <c r="FP58" s="32">
        <f>FP48-FP53</f>
        <v>2107.6600000000035</v>
      </c>
      <c r="FQ58" s="32"/>
      <c r="FR58" s="32"/>
      <c r="FS58" s="32">
        <f>FS48-FS53</f>
        <v>5152.710000000006</v>
      </c>
      <c r="FT58" s="32"/>
      <c r="FU58" s="32"/>
      <c r="FV58" s="32">
        <f>FV48-FV53</f>
        <v>2685.320000000007</v>
      </c>
      <c r="FW58" s="100"/>
      <c r="FX58" s="100"/>
      <c r="FY58" s="32">
        <f>FY48-FY53</f>
        <v>1636.7900000000081</v>
      </c>
      <c r="FZ58" s="100"/>
      <c r="GA58" s="100"/>
      <c r="GB58" s="32">
        <f>GB48-GB53</f>
        <v>-6611.479999999996</v>
      </c>
      <c r="GC58" s="100"/>
      <c r="GD58" s="100"/>
      <c r="GE58" s="32">
        <f>GE48-GE53</f>
        <v>7949.290000000008</v>
      </c>
      <c r="GF58" s="27">
        <f t="shared" si="14"/>
        <v>19110.170000000056</v>
      </c>
    </row>
    <row r="59" spans="1:188" s="4" customFormat="1" ht="22.5">
      <c r="A59" s="41" t="s">
        <v>18</v>
      </c>
      <c r="B59" s="20"/>
      <c r="C59" s="48"/>
      <c r="D59" s="48"/>
      <c r="E59" s="48"/>
      <c r="F59" s="48"/>
      <c r="G59" s="48"/>
      <c r="H59" s="48"/>
      <c r="I59" s="48"/>
      <c r="J59" s="49"/>
      <c r="K59" s="48"/>
      <c r="L59" s="48"/>
      <c r="M59" s="48"/>
      <c r="N59" s="49"/>
      <c r="O59" s="48"/>
      <c r="P59" s="48"/>
      <c r="Q59" s="48"/>
      <c r="R59" s="49"/>
      <c r="S59" s="48">
        <v>4420.25</v>
      </c>
      <c r="T59" s="19"/>
      <c r="U59" s="19"/>
      <c r="V59" s="19"/>
      <c r="W59" s="19"/>
      <c r="X59" s="19"/>
      <c r="Y59" s="51"/>
      <c r="Z59" s="19"/>
      <c r="AA59" s="19"/>
      <c r="AB59" s="51"/>
      <c r="AC59" s="20"/>
      <c r="AD59" s="20"/>
      <c r="AE59" s="20"/>
      <c r="AF59" s="32">
        <f t="shared" si="5"/>
        <v>4420.25</v>
      </c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32">
        <f t="shared" si="6"/>
        <v>0</v>
      </c>
      <c r="BR59" s="32">
        <f t="shared" si="7"/>
        <v>4420.25</v>
      </c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50"/>
      <c r="CR59" s="19"/>
      <c r="CS59" s="19"/>
      <c r="CT59" s="19"/>
      <c r="CU59" s="50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0">
        <f t="shared" si="8"/>
        <v>0</v>
      </c>
      <c r="DI59" s="39">
        <f t="shared" si="9"/>
        <v>4420.25</v>
      </c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32">
        <f t="shared" si="15"/>
        <v>0</v>
      </c>
      <c r="EU59" s="32">
        <f t="shared" si="16"/>
        <v>4420.25</v>
      </c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00"/>
      <c r="FX59" s="100"/>
      <c r="FY59" s="19"/>
      <c r="FZ59" s="100"/>
      <c r="GA59" s="100"/>
      <c r="GB59" s="19"/>
      <c r="GC59" s="100"/>
      <c r="GD59" s="100"/>
      <c r="GE59" s="19"/>
      <c r="GF59" s="27"/>
    </row>
    <row r="60" spans="1:188" s="4" customFormat="1" ht="22.5">
      <c r="A60" s="41" t="s">
        <v>19</v>
      </c>
      <c r="B60" s="20"/>
      <c r="C60" s="48">
        <f>C54-C47</f>
        <v>12927.009999999995</v>
      </c>
      <c r="D60" s="48"/>
      <c r="E60" s="48">
        <f aca="true" t="shared" si="21" ref="E60:Q60">E54-E47</f>
        <v>14959.32</v>
      </c>
      <c r="F60" s="48"/>
      <c r="G60" s="48">
        <f t="shared" si="21"/>
        <v>12723.720000000001</v>
      </c>
      <c r="H60" s="48"/>
      <c r="I60" s="48">
        <f t="shared" si="21"/>
        <v>6140.729999999996</v>
      </c>
      <c r="J60" s="48"/>
      <c r="K60" s="48">
        <f t="shared" si="21"/>
        <v>15415.620000000003</v>
      </c>
      <c r="L60" s="48"/>
      <c r="M60" s="48">
        <f t="shared" si="21"/>
        <v>17213.089999999997</v>
      </c>
      <c r="N60" s="48"/>
      <c r="O60" s="48">
        <f t="shared" si="21"/>
        <v>8292.589999999997</v>
      </c>
      <c r="P60" s="48"/>
      <c r="Q60" s="48">
        <f t="shared" si="21"/>
        <v>16300.549999999996</v>
      </c>
      <c r="R60" s="48"/>
      <c r="S60" s="19">
        <f>C60+E60+G60+I60+K60+M60+O60+Q60</f>
        <v>103972.62999999998</v>
      </c>
      <c r="T60" s="42"/>
      <c r="U60" s="42"/>
      <c r="V60" s="32">
        <f>V54-V47</f>
        <v>19075.11</v>
      </c>
      <c r="W60" s="32">
        <f aca="true" t="shared" si="22" ref="W60:AL60">W54-W47</f>
        <v>0</v>
      </c>
      <c r="X60" s="32">
        <f t="shared" si="22"/>
        <v>0</v>
      </c>
      <c r="Y60" s="32">
        <f t="shared" si="22"/>
        <v>-16029.340000000004</v>
      </c>
      <c r="Z60" s="32">
        <f t="shared" si="22"/>
        <v>0</v>
      </c>
      <c r="AA60" s="32">
        <f t="shared" si="22"/>
        <v>0</v>
      </c>
      <c r="AB60" s="32">
        <f t="shared" si="22"/>
        <v>-2322.949999999997</v>
      </c>
      <c r="AC60" s="32">
        <f t="shared" si="22"/>
        <v>0</v>
      </c>
      <c r="AD60" s="32">
        <f t="shared" si="22"/>
        <v>0</v>
      </c>
      <c r="AE60" s="32">
        <f t="shared" si="22"/>
        <v>-18553.67571428571</v>
      </c>
      <c r="AF60" s="32">
        <f t="shared" si="5"/>
        <v>86141.77428571426</v>
      </c>
      <c r="AG60" s="32">
        <f t="shared" si="22"/>
        <v>0</v>
      </c>
      <c r="AH60" s="32">
        <f t="shared" si="22"/>
        <v>0</v>
      </c>
      <c r="AI60" s="32">
        <f t="shared" si="22"/>
        <v>9597.656233766233</v>
      </c>
      <c r="AJ60" s="32">
        <f t="shared" si="22"/>
        <v>0</v>
      </c>
      <c r="AK60" s="32">
        <f t="shared" si="22"/>
        <v>0</v>
      </c>
      <c r="AL60" s="32">
        <f t="shared" si="22"/>
        <v>10566.100000000006</v>
      </c>
      <c r="AM60" s="42"/>
      <c r="AN60" s="42"/>
      <c r="AO60" s="32">
        <f>AO54-AO47</f>
        <v>-87689.87000000004</v>
      </c>
      <c r="AP60" s="32">
        <f aca="true" t="shared" si="23" ref="AP60:AU60">AP54-AP47</f>
        <v>0</v>
      </c>
      <c r="AQ60" s="32">
        <f t="shared" si="23"/>
        <v>0</v>
      </c>
      <c r="AR60" s="32">
        <f t="shared" si="23"/>
        <v>-8614.240000000005</v>
      </c>
      <c r="AS60" s="32">
        <f t="shared" si="23"/>
        <v>0</v>
      </c>
      <c r="AT60" s="32">
        <f t="shared" si="23"/>
        <v>0</v>
      </c>
      <c r="AU60" s="32">
        <f t="shared" si="23"/>
        <v>14236.29</v>
      </c>
      <c r="AV60" s="32"/>
      <c r="AW60" s="32"/>
      <c r="AX60" s="32">
        <f>AX54-AX47</f>
        <v>11059.21</v>
      </c>
      <c r="AY60" s="32">
        <f aca="true" t="shared" si="24" ref="AY60:BM60">AY54-AY47</f>
        <v>0</v>
      </c>
      <c r="AZ60" s="32">
        <f t="shared" si="24"/>
        <v>0</v>
      </c>
      <c r="BA60" s="32">
        <f t="shared" si="24"/>
        <v>12858.98000000001</v>
      </c>
      <c r="BB60" s="32">
        <f t="shared" si="24"/>
        <v>0</v>
      </c>
      <c r="BC60" s="32">
        <f t="shared" si="24"/>
        <v>0</v>
      </c>
      <c r="BD60" s="32">
        <f t="shared" si="24"/>
        <v>15178.650000000001</v>
      </c>
      <c r="BE60" s="32">
        <f t="shared" si="24"/>
        <v>0</v>
      </c>
      <c r="BF60" s="32">
        <f t="shared" si="24"/>
        <v>0</v>
      </c>
      <c r="BG60" s="32">
        <f t="shared" si="24"/>
        <v>4978.989999999991</v>
      </c>
      <c r="BH60" s="32">
        <f t="shared" si="24"/>
        <v>0</v>
      </c>
      <c r="BI60" s="32">
        <f t="shared" si="24"/>
        <v>0</v>
      </c>
      <c r="BJ60" s="32">
        <f t="shared" si="24"/>
        <v>13370.010000000002</v>
      </c>
      <c r="BK60" s="32">
        <f t="shared" si="24"/>
        <v>0</v>
      </c>
      <c r="BL60" s="32">
        <f t="shared" si="24"/>
        <v>0</v>
      </c>
      <c r="BM60" s="32">
        <f t="shared" si="24"/>
        <v>11149.599999999991</v>
      </c>
      <c r="BN60" s="32">
        <f>BN54-BN47</f>
        <v>0</v>
      </c>
      <c r="BO60" s="32">
        <f>BO54-BO47</f>
        <v>0</v>
      </c>
      <c r="BP60" s="32">
        <f>BP54-BP47</f>
        <v>10037.989999999998</v>
      </c>
      <c r="BQ60" s="32">
        <f t="shared" si="6"/>
        <v>16729.366233766188</v>
      </c>
      <c r="BR60" s="32">
        <f t="shared" si="7"/>
        <v>102871.14051948045</v>
      </c>
      <c r="BS60" s="32"/>
      <c r="BT60" s="32"/>
      <c r="BU60" s="32">
        <f>BU54-BU47</f>
        <v>9759.519999999997</v>
      </c>
      <c r="BV60" s="32"/>
      <c r="BW60" s="32"/>
      <c r="BX60" s="32">
        <f>BX54-BX47</f>
        <v>-131700.96000000005</v>
      </c>
      <c r="BY60" s="32"/>
      <c r="BZ60" s="32"/>
      <c r="CA60" s="32">
        <f>CA54-CA47</f>
        <v>-8305.909999999989</v>
      </c>
      <c r="CB60" s="32"/>
      <c r="CC60" s="32"/>
      <c r="CD60" s="32">
        <f>CD54-CD47</f>
        <v>3620.840000000011</v>
      </c>
      <c r="CE60" s="32"/>
      <c r="CF60" s="32"/>
      <c r="CG60" s="32">
        <f>CG54-CG47</f>
        <v>824.570000000007</v>
      </c>
      <c r="CH60" s="32"/>
      <c r="CI60" s="32"/>
      <c r="CJ60" s="32">
        <f>CJ54-CJ47</f>
        <v>-8766.480000000003</v>
      </c>
      <c r="CK60" s="32"/>
      <c r="CL60" s="32"/>
      <c r="CM60" s="32">
        <f>CM54-CM47</f>
        <v>-19553.059999999998</v>
      </c>
      <c r="CN60" s="32"/>
      <c r="CO60" s="32"/>
      <c r="CP60" s="32">
        <f>CP54-CP47</f>
        <v>-56475.68999999998</v>
      </c>
      <c r="CQ60" s="50"/>
      <c r="CR60" s="32"/>
      <c r="CS60" s="32"/>
      <c r="CT60" s="32">
        <f>CT54-CT47</f>
        <v>-39698.04</v>
      </c>
      <c r="CU60" s="50"/>
      <c r="CV60" s="32"/>
      <c r="CW60" s="32"/>
      <c r="CX60" s="32">
        <f>CX54-CX47</f>
        <v>10028.379999999997</v>
      </c>
      <c r="CY60" s="32"/>
      <c r="CZ60" s="32"/>
      <c r="DA60" s="32">
        <f>DA54-DA47</f>
        <v>-28917.849999999984</v>
      </c>
      <c r="DB60" s="32"/>
      <c r="DC60" s="32"/>
      <c r="DD60" s="32">
        <f>DD54-DD47</f>
        <v>-37367.77999999998</v>
      </c>
      <c r="DE60" s="32"/>
      <c r="DF60" s="32"/>
      <c r="DG60" s="32">
        <f>DG54-DG47</f>
        <v>-64893.689999999966</v>
      </c>
      <c r="DH60" s="10">
        <f t="shared" si="8"/>
        <v>-121150.93999999992</v>
      </c>
      <c r="DI60" s="39">
        <f t="shared" si="9"/>
        <v>-18279.79948051946</v>
      </c>
      <c r="DJ60" s="32"/>
      <c r="DK60" s="32"/>
      <c r="DL60" s="32">
        <f>DL54-DL47</f>
        <v>7096.749999999993</v>
      </c>
      <c r="DM60" s="32"/>
      <c r="DN60" s="32"/>
      <c r="DO60" s="32">
        <f>DO54-DO47</f>
        <v>25636.639999999992</v>
      </c>
      <c r="DP60" s="32"/>
      <c r="DQ60" s="32"/>
      <c r="DR60" s="32">
        <f>DR54-DR47</f>
        <v>2614.3399999999965</v>
      </c>
      <c r="DS60" s="32"/>
      <c r="DT60" s="32"/>
      <c r="DU60" s="32">
        <f>DU54-DU47</f>
        <v>8338.239999999976</v>
      </c>
      <c r="DV60" s="32"/>
      <c r="DW60" s="32"/>
      <c r="DX60" s="32">
        <f>DX54-DX47</f>
        <v>29043.980000000003</v>
      </c>
      <c r="DY60" s="32"/>
      <c r="DZ60" s="32"/>
      <c r="EA60" s="32">
        <f>EA54-EA47</f>
        <v>-189400.94999999998</v>
      </c>
      <c r="EB60" s="32"/>
      <c r="EC60" s="32"/>
      <c r="ED60" s="32">
        <f>ED54-ED47</f>
        <v>-52125.749999999985</v>
      </c>
      <c r="EE60" s="32"/>
      <c r="EF60" s="32"/>
      <c r="EG60" s="32">
        <f>EG54-EG47</f>
        <v>-52316.57000000001</v>
      </c>
      <c r="EH60" s="32"/>
      <c r="EI60" s="32"/>
      <c r="EJ60" s="32">
        <f>EJ54-EJ47</f>
        <v>25128.209999999992</v>
      </c>
      <c r="EK60" s="32"/>
      <c r="EL60" s="32"/>
      <c r="EM60" s="32">
        <f>EM54-EM47</f>
        <v>25889.289999999994</v>
      </c>
      <c r="EN60" s="32"/>
      <c r="EO60" s="32"/>
      <c r="EP60" s="32">
        <f>EP54-EP47</f>
        <v>-26190.609999999986</v>
      </c>
      <c r="EQ60" s="32"/>
      <c r="ER60" s="32"/>
      <c r="ES60" s="32">
        <f>ES54-ES47</f>
        <v>25444.29</v>
      </c>
      <c r="ET60" s="32">
        <f t="shared" si="15"/>
        <v>-170842.13999999998</v>
      </c>
      <c r="EU60" s="32">
        <f t="shared" si="16"/>
        <v>-189121.93948051945</v>
      </c>
      <c r="EV60" s="32"/>
      <c r="EW60" s="32"/>
      <c r="EX60" s="32">
        <f>EX53-EX47</f>
        <v>62631.86</v>
      </c>
      <c r="EY60" s="32"/>
      <c r="EZ60" s="32"/>
      <c r="FA60" s="32">
        <f>FA53-FA47</f>
        <v>50453.229999999996</v>
      </c>
      <c r="FB60" s="32"/>
      <c r="FC60" s="32"/>
      <c r="FD60" s="32">
        <f>FD53-FD47</f>
        <v>-317727.7</v>
      </c>
      <c r="FE60" s="32"/>
      <c r="FF60" s="32"/>
      <c r="FG60" s="32">
        <f>FG53-FG47</f>
        <v>21532.59000000001</v>
      </c>
      <c r="FH60" s="32"/>
      <c r="FI60" s="32"/>
      <c r="FJ60" s="32">
        <f>FJ53-FJ47</f>
        <v>17061.455</v>
      </c>
      <c r="FK60" s="32"/>
      <c r="FL60" s="32"/>
      <c r="FM60" s="32">
        <f>FM53-FM47</f>
        <v>48081.28000000001</v>
      </c>
      <c r="FN60" s="32"/>
      <c r="FO60" s="32"/>
      <c r="FP60" s="32">
        <f>FP53-FP47</f>
        <v>-2864.4899999999907</v>
      </c>
      <c r="FQ60" s="32"/>
      <c r="FR60" s="32"/>
      <c r="FS60" s="32">
        <f>FS53-FS47</f>
        <v>41457.55</v>
      </c>
      <c r="FT60" s="32"/>
      <c r="FU60" s="32"/>
      <c r="FV60" s="32">
        <f>FV53-FV47</f>
        <v>39299.55</v>
      </c>
      <c r="FW60" s="100"/>
      <c r="FX60" s="100"/>
      <c r="FY60" s="32">
        <f>FY53-FY47</f>
        <v>47515.55</v>
      </c>
      <c r="FZ60" s="100"/>
      <c r="GA60" s="100"/>
      <c r="GB60" s="32">
        <f>GB53-GB47</f>
        <v>54142.61</v>
      </c>
      <c r="GC60" s="100"/>
      <c r="GD60" s="100"/>
      <c r="GE60" s="32">
        <f>GE53-GE47</f>
        <v>38073.119999999995</v>
      </c>
      <c r="GF60" s="27">
        <f aca="true" t="shared" si="25" ref="GF60:GF83">SUM(EX60:GE60)</f>
        <v>99656.60500000003</v>
      </c>
    </row>
    <row r="61" spans="1:188" s="4" customFormat="1" ht="12.75">
      <c r="A61" s="41"/>
      <c r="B61" s="20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19"/>
      <c r="T61" s="19"/>
      <c r="U61" s="19"/>
      <c r="V61" s="19"/>
      <c r="W61" s="19"/>
      <c r="X61" s="19"/>
      <c r="Y61" s="51"/>
      <c r="Z61" s="19"/>
      <c r="AA61" s="19"/>
      <c r="AB61" s="51"/>
      <c r="AC61" s="20"/>
      <c r="AD61" s="20"/>
      <c r="AE61" s="20"/>
      <c r="AF61" s="32">
        <f t="shared" si="5"/>
        <v>0</v>
      </c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32">
        <f t="shared" si="6"/>
        <v>0</v>
      </c>
      <c r="BR61" s="32">
        <f t="shared" si="7"/>
        <v>0</v>
      </c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50"/>
      <c r="CR61" s="27"/>
      <c r="CS61" s="27"/>
      <c r="CT61" s="27"/>
      <c r="CU61" s="50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10">
        <f t="shared" si="8"/>
        <v>0</v>
      </c>
      <c r="DI61" s="39">
        <f t="shared" si="9"/>
        <v>0</v>
      </c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32">
        <f t="shared" si="15"/>
        <v>0</v>
      </c>
      <c r="EU61" s="32">
        <f t="shared" si="16"/>
        <v>0</v>
      </c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6"/>
      <c r="FW61" s="100"/>
      <c r="FX61" s="100"/>
      <c r="FY61" s="27"/>
      <c r="FZ61" s="100"/>
      <c r="GA61" s="100"/>
      <c r="GB61" s="27"/>
      <c r="GC61" s="100"/>
      <c r="GD61" s="100"/>
      <c r="GE61" s="27"/>
      <c r="GF61" s="27"/>
    </row>
    <row r="62" spans="1:188" s="3" customFormat="1" ht="12.75">
      <c r="A62" s="45" t="s">
        <v>20</v>
      </c>
      <c r="B62" s="17"/>
      <c r="C62" s="18">
        <v>6332.84</v>
      </c>
      <c r="D62" s="17"/>
      <c r="E62" s="18">
        <v>6218.94</v>
      </c>
      <c r="F62" s="17"/>
      <c r="G62" s="18">
        <v>6788.44</v>
      </c>
      <c r="H62" s="17"/>
      <c r="I62" s="18">
        <v>6674.54</v>
      </c>
      <c r="J62" s="17"/>
      <c r="K62" s="18">
        <v>6401.18</v>
      </c>
      <c r="L62" s="18"/>
      <c r="M62" s="18">
        <v>6287.28</v>
      </c>
      <c r="N62" s="18"/>
      <c r="O62" s="18">
        <v>6241.72</v>
      </c>
      <c r="P62" s="18"/>
      <c r="Q62" s="18">
        <v>6423.96</v>
      </c>
      <c r="R62" s="17"/>
      <c r="S62" s="19">
        <f>C62+E62+G62+I62+K62+M62+O62+Q62</f>
        <v>51368.9</v>
      </c>
      <c r="T62" s="48"/>
      <c r="U62" s="48"/>
      <c r="V62" s="48">
        <v>6310.06</v>
      </c>
      <c r="W62" s="48"/>
      <c r="X62" s="48"/>
      <c r="Y62" s="48">
        <v>6310.06</v>
      </c>
      <c r="Z62" s="48"/>
      <c r="AA62" s="48"/>
      <c r="AB62" s="48">
        <v>6310.06</v>
      </c>
      <c r="AC62" s="20"/>
      <c r="AD62" s="20"/>
      <c r="AE62" s="48">
        <v>6310.06</v>
      </c>
      <c r="AF62" s="32">
        <f t="shared" si="5"/>
        <v>76609.14</v>
      </c>
      <c r="AG62" s="48"/>
      <c r="AH62" s="48"/>
      <c r="AI62" s="48">
        <v>6493.46</v>
      </c>
      <c r="AJ62" s="48"/>
      <c r="AK62" s="48"/>
      <c r="AL62" s="48">
        <v>6555.26</v>
      </c>
      <c r="AM62" s="48"/>
      <c r="AN62" s="48"/>
      <c r="AO62" s="48">
        <v>6475.18</v>
      </c>
      <c r="AP62" s="48"/>
      <c r="AQ62" s="48"/>
      <c r="AR62" s="48">
        <v>6557.25</v>
      </c>
      <c r="AS62" s="48"/>
      <c r="AT62" s="48"/>
      <c r="AU62" s="48">
        <v>6542.79</v>
      </c>
      <c r="AV62" s="48"/>
      <c r="AW62" s="48"/>
      <c r="AX62" s="48">
        <v>6621.34</v>
      </c>
      <c r="AY62" s="48"/>
      <c r="AZ62" s="48"/>
      <c r="BA62" s="48">
        <v>6621.34</v>
      </c>
      <c r="BB62" s="48"/>
      <c r="BC62" s="48"/>
      <c r="BD62" s="48">
        <v>2776.63</v>
      </c>
      <c r="BE62" s="48"/>
      <c r="BF62" s="48"/>
      <c r="BG62" s="48">
        <v>3203.82</v>
      </c>
      <c r="BH62" s="48"/>
      <c r="BI62" s="48"/>
      <c r="BJ62" s="48">
        <v>6621.34</v>
      </c>
      <c r="BK62" s="48"/>
      <c r="BL62" s="48"/>
      <c r="BM62" s="48">
        <v>6621.34</v>
      </c>
      <c r="BN62" s="48"/>
      <c r="BO62" s="48"/>
      <c r="BP62" s="48">
        <v>6553.81</v>
      </c>
      <c r="BQ62" s="32">
        <f t="shared" si="6"/>
        <v>71643.55999999998</v>
      </c>
      <c r="BR62" s="32">
        <f t="shared" si="7"/>
        <v>148252.69999999998</v>
      </c>
      <c r="BS62" s="48"/>
      <c r="BT62" s="48"/>
      <c r="BU62" s="48">
        <v>7102.91</v>
      </c>
      <c r="BV62" s="48"/>
      <c r="BW62" s="48"/>
      <c r="BX62" s="48">
        <v>7102.91</v>
      </c>
      <c r="BY62" s="48"/>
      <c r="BZ62" s="48"/>
      <c r="CA62" s="48">
        <v>916.4</v>
      </c>
      <c r="CB62" s="48"/>
      <c r="CC62" s="48"/>
      <c r="CD62" s="48">
        <v>6873.9</v>
      </c>
      <c r="CE62" s="48"/>
      <c r="CF62" s="48"/>
      <c r="CG62" s="48">
        <v>7103.03</v>
      </c>
      <c r="CH62" s="48"/>
      <c r="CI62" s="48"/>
      <c r="CJ62" s="48">
        <v>5208.85</v>
      </c>
      <c r="CK62" s="48"/>
      <c r="CL62" s="48"/>
      <c r="CM62" s="48">
        <v>7103.03</v>
      </c>
      <c r="CN62" s="48"/>
      <c r="CO62" s="48"/>
      <c r="CP62" s="48">
        <v>7103.03</v>
      </c>
      <c r="CQ62" s="46">
        <f>BU62+BX62+CA62+CD62+CG62+CJ62+CM62+CP62</f>
        <v>48514.06</v>
      </c>
      <c r="CR62" s="48"/>
      <c r="CS62" s="48"/>
      <c r="CT62" s="48"/>
      <c r="CU62" s="47"/>
      <c r="CV62" s="48"/>
      <c r="CW62" s="48"/>
      <c r="CX62" s="48">
        <v>7103.03</v>
      </c>
      <c r="CY62" s="48"/>
      <c r="CZ62" s="48"/>
      <c r="DA62" s="48">
        <v>7103.03</v>
      </c>
      <c r="DB62" s="48"/>
      <c r="DC62" s="48"/>
      <c r="DD62" s="48">
        <v>7103.03</v>
      </c>
      <c r="DE62" s="48"/>
      <c r="DF62" s="48"/>
      <c r="DG62" s="48">
        <v>7103.03</v>
      </c>
      <c r="DH62" s="10">
        <f t="shared" si="8"/>
        <v>28412.12</v>
      </c>
      <c r="DI62" s="39">
        <f t="shared" si="9"/>
        <v>176664.81999999998</v>
      </c>
      <c r="DJ62" s="48"/>
      <c r="DK62" s="48"/>
      <c r="DL62" s="48">
        <v>8186.54</v>
      </c>
      <c r="DM62" s="48"/>
      <c r="DN62" s="48"/>
      <c r="DO62" s="48">
        <v>8186.54</v>
      </c>
      <c r="DP62" s="48"/>
      <c r="DQ62" s="48"/>
      <c r="DR62" s="48">
        <v>8186.54</v>
      </c>
      <c r="DS62" s="48"/>
      <c r="DT62" s="48"/>
      <c r="DU62" s="48">
        <v>8186.54</v>
      </c>
      <c r="DV62" s="48"/>
      <c r="DW62" s="48"/>
      <c r="DX62" s="48">
        <v>8186.54</v>
      </c>
      <c r="DY62" s="48"/>
      <c r="DZ62" s="48"/>
      <c r="EA62" s="48">
        <v>8186.54</v>
      </c>
      <c r="EB62" s="48"/>
      <c r="EC62" s="48"/>
      <c r="ED62" s="48">
        <v>8186.54</v>
      </c>
      <c r="EE62" s="48"/>
      <c r="EF62" s="48"/>
      <c r="EG62" s="48">
        <v>8186.54</v>
      </c>
      <c r="EH62" s="48"/>
      <c r="EI62" s="48"/>
      <c r="EJ62" s="48">
        <v>8186.54</v>
      </c>
      <c r="EK62" s="48"/>
      <c r="EL62" s="48"/>
      <c r="EM62" s="48">
        <v>6492.68</v>
      </c>
      <c r="EN62" s="48"/>
      <c r="EO62" s="48"/>
      <c r="EP62" s="48">
        <v>8186.54</v>
      </c>
      <c r="EQ62" s="48"/>
      <c r="ER62" s="48"/>
      <c r="ES62" s="48">
        <v>8186.54</v>
      </c>
      <c r="ET62" s="32">
        <f t="shared" si="15"/>
        <v>96544.62</v>
      </c>
      <c r="EU62" s="32">
        <f t="shared" si="16"/>
        <v>273209.43999999994</v>
      </c>
      <c r="EV62" s="48"/>
      <c r="EW62" s="48"/>
      <c r="EX62" s="48">
        <v>2142.32</v>
      </c>
      <c r="EY62" s="48"/>
      <c r="EZ62" s="48"/>
      <c r="FA62" s="48">
        <v>8788.63</v>
      </c>
      <c r="FB62" s="48"/>
      <c r="FC62" s="48"/>
      <c r="FD62" s="48">
        <v>8788.63</v>
      </c>
      <c r="FE62" s="48"/>
      <c r="FF62" s="48"/>
      <c r="FG62" s="48">
        <v>8788.63</v>
      </c>
      <c r="FH62" s="48"/>
      <c r="FI62" s="48"/>
      <c r="FJ62" s="48">
        <v>8788.63</v>
      </c>
      <c r="FK62" s="48"/>
      <c r="FL62" s="48"/>
      <c r="FM62" s="48">
        <v>8788.63</v>
      </c>
      <c r="FN62" s="48"/>
      <c r="FO62" s="48"/>
      <c r="FP62" s="48">
        <v>8788.63</v>
      </c>
      <c r="FQ62" s="48"/>
      <c r="FR62" s="48"/>
      <c r="FS62" s="48">
        <v>8788.63</v>
      </c>
      <c r="FT62" s="48"/>
      <c r="FU62" s="48"/>
      <c r="FV62" s="52">
        <v>8788.63</v>
      </c>
      <c r="FW62" s="53"/>
      <c r="FX62" s="53"/>
      <c r="FY62" s="48">
        <v>8788.63</v>
      </c>
      <c r="FZ62" s="53"/>
      <c r="GA62" s="53"/>
      <c r="GB62" s="48">
        <v>8788.63</v>
      </c>
      <c r="GC62" s="53"/>
      <c r="GD62" s="53"/>
      <c r="GE62" s="48">
        <v>8788.63</v>
      </c>
      <c r="GF62" s="27">
        <f t="shared" si="25"/>
        <v>98817.25</v>
      </c>
    </row>
    <row r="63" spans="1:188" s="112" customFormat="1" ht="12.75">
      <c r="A63" s="104" t="s">
        <v>15</v>
      </c>
      <c r="B63" s="105"/>
      <c r="C63" s="106">
        <v>2232.16</v>
      </c>
      <c r="D63" s="106"/>
      <c r="E63" s="106">
        <v>4578.95</v>
      </c>
      <c r="F63" s="106"/>
      <c r="G63" s="106">
        <v>6613.53</v>
      </c>
      <c r="H63" s="106"/>
      <c r="I63" s="106">
        <v>6626.04</v>
      </c>
      <c r="J63" s="107"/>
      <c r="K63" s="106">
        <v>5236.12</v>
      </c>
      <c r="L63" s="106"/>
      <c r="M63" s="106">
        <v>5960.73</v>
      </c>
      <c r="N63" s="107"/>
      <c r="O63" s="106">
        <v>6013.92</v>
      </c>
      <c r="P63" s="106"/>
      <c r="Q63" s="106">
        <v>5975.29</v>
      </c>
      <c r="R63" s="107"/>
      <c r="S63" s="108">
        <f>C63+E63+G63+I63+K63+M63+O63+Q63</f>
        <v>43236.74</v>
      </c>
      <c r="T63" s="106"/>
      <c r="U63" s="106"/>
      <c r="V63" s="106">
        <v>6263.89</v>
      </c>
      <c r="W63" s="106"/>
      <c r="X63" s="106"/>
      <c r="Y63" s="116">
        <v>6215.72</v>
      </c>
      <c r="Z63" s="106"/>
      <c r="AA63" s="106"/>
      <c r="AB63" s="116">
        <v>6114.71</v>
      </c>
      <c r="AC63" s="105"/>
      <c r="AD63" s="105"/>
      <c r="AE63" s="105">
        <v>5490.79</v>
      </c>
      <c r="AF63" s="109">
        <f t="shared" si="5"/>
        <v>67321.84999999999</v>
      </c>
      <c r="AG63" s="106"/>
      <c r="AH63" s="106"/>
      <c r="AI63" s="106">
        <v>6493.46</v>
      </c>
      <c r="AJ63" s="106"/>
      <c r="AK63" s="106"/>
      <c r="AL63" s="106">
        <v>6555.26</v>
      </c>
      <c r="AM63" s="106"/>
      <c r="AN63" s="106"/>
      <c r="AO63" s="106">
        <v>6475.18</v>
      </c>
      <c r="AP63" s="106"/>
      <c r="AQ63" s="106"/>
      <c r="AR63" s="106">
        <v>6557.25</v>
      </c>
      <c r="AS63" s="106"/>
      <c r="AT63" s="106"/>
      <c r="AU63" s="106">
        <v>6542.79</v>
      </c>
      <c r="AV63" s="106"/>
      <c r="AW63" s="106"/>
      <c r="AX63" s="106">
        <v>6621.34</v>
      </c>
      <c r="AY63" s="106"/>
      <c r="AZ63" s="106"/>
      <c r="BA63" s="106">
        <v>6621.34</v>
      </c>
      <c r="BB63" s="106"/>
      <c r="BC63" s="106"/>
      <c r="BD63" s="106">
        <v>2776.63</v>
      </c>
      <c r="BE63" s="106"/>
      <c r="BF63" s="106"/>
      <c r="BG63" s="106">
        <v>3203.82</v>
      </c>
      <c r="BH63" s="106"/>
      <c r="BI63" s="106"/>
      <c r="BJ63" s="106">
        <v>6621.34</v>
      </c>
      <c r="BK63" s="106"/>
      <c r="BL63" s="106"/>
      <c r="BM63" s="106">
        <v>6621.34</v>
      </c>
      <c r="BN63" s="106"/>
      <c r="BO63" s="106"/>
      <c r="BP63" s="106">
        <v>6553.81</v>
      </c>
      <c r="BQ63" s="109">
        <f t="shared" si="6"/>
        <v>71643.55999999998</v>
      </c>
      <c r="BR63" s="109">
        <f t="shared" si="7"/>
        <v>138965.40999999997</v>
      </c>
      <c r="BS63" s="106"/>
      <c r="BT63" s="106"/>
      <c r="BU63" s="106">
        <v>7102.91</v>
      </c>
      <c r="BV63" s="106"/>
      <c r="BW63" s="106"/>
      <c r="BX63" s="106">
        <v>7102.91</v>
      </c>
      <c r="BY63" s="106"/>
      <c r="BZ63" s="106"/>
      <c r="CA63" s="106">
        <v>916.4</v>
      </c>
      <c r="CB63" s="106"/>
      <c r="CC63" s="106"/>
      <c r="CD63" s="106">
        <v>6873.9</v>
      </c>
      <c r="CE63" s="106"/>
      <c r="CF63" s="106"/>
      <c r="CG63" s="106">
        <v>7103.03</v>
      </c>
      <c r="CH63" s="106"/>
      <c r="CI63" s="106"/>
      <c r="CJ63" s="106">
        <v>5208.85</v>
      </c>
      <c r="CK63" s="106"/>
      <c r="CL63" s="106"/>
      <c r="CM63" s="106">
        <v>7103.03</v>
      </c>
      <c r="CN63" s="106"/>
      <c r="CO63" s="106"/>
      <c r="CP63" s="106">
        <v>7103.03</v>
      </c>
      <c r="CQ63" s="111">
        <f>BU63+BX63+CA63+CD63+CG63+CJ63+CM63+CP63</f>
        <v>48514.06</v>
      </c>
      <c r="CR63" s="106"/>
      <c r="CS63" s="106"/>
      <c r="CT63" s="106"/>
      <c r="CV63" s="106"/>
      <c r="CW63" s="106"/>
      <c r="CX63" s="106">
        <v>7103.03</v>
      </c>
      <c r="CY63" s="106"/>
      <c r="CZ63" s="106"/>
      <c r="DA63" s="106">
        <v>7103.03</v>
      </c>
      <c r="DB63" s="106"/>
      <c r="DC63" s="106"/>
      <c r="DD63" s="106">
        <v>7103.03</v>
      </c>
      <c r="DE63" s="106"/>
      <c r="DF63" s="106"/>
      <c r="DG63" s="106">
        <v>7103.03</v>
      </c>
      <c r="DH63" s="113">
        <f t="shared" si="8"/>
        <v>28412.12</v>
      </c>
      <c r="DI63" s="114">
        <f t="shared" si="9"/>
        <v>167377.52999999997</v>
      </c>
      <c r="DJ63" s="106"/>
      <c r="DK63" s="106"/>
      <c r="DL63" s="106">
        <v>8186.54</v>
      </c>
      <c r="DM63" s="106"/>
      <c r="DN63" s="106"/>
      <c r="DO63" s="106">
        <v>8186.54</v>
      </c>
      <c r="DP63" s="106"/>
      <c r="DQ63" s="106"/>
      <c r="DR63" s="106">
        <v>8186.54</v>
      </c>
      <c r="DS63" s="106"/>
      <c r="DT63" s="106"/>
      <c r="DU63" s="106">
        <v>8186.54</v>
      </c>
      <c r="DV63" s="106"/>
      <c r="DW63" s="106"/>
      <c r="DX63" s="106">
        <v>8186.54</v>
      </c>
      <c r="DY63" s="106"/>
      <c r="DZ63" s="106"/>
      <c r="EA63" s="106">
        <v>8186.54</v>
      </c>
      <c r="EB63" s="106"/>
      <c r="EC63" s="106"/>
      <c r="ED63" s="106">
        <v>8186.54</v>
      </c>
      <c r="EE63" s="106"/>
      <c r="EF63" s="106"/>
      <c r="EG63" s="106">
        <v>8186.54</v>
      </c>
      <c r="EH63" s="106"/>
      <c r="EI63" s="106"/>
      <c r="EJ63" s="106">
        <v>8186.54</v>
      </c>
      <c r="EK63" s="106"/>
      <c r="EL63" s="106"/>
      <c r="EM63" s="106">
        <v>6492.68</v>
      </c>
      <c r="EN63" s="106"/>
      <c r="EO63" s="106"/>
      <c r="EP63" s="106">
        <v>8186.54</v>
      </c>
      <c r="EQ63" s="106"/>
      <c r="ER63" s="106"/>
      <c r="ES63" s="106">
        <v>8186.54</v>
      </c>
      <c r="ET63" s="109">
        <f t="shared" si="15"/>
        <v>96544.62</v>
      </c>
      <c r="EU63" s="109">
        <f t="shared" si="16"/>
        <v>263922.14999999997</v>
      </c>
      <c r="EV63" s="106"/>
      <c r="EW63" s="106"/>
      <c r="EX63" s="106">
        <v>2142.32</v>
      </c>
      <c r="EY63" s="106"/>
      <c r="EZ63" s="106"/>
      <c r="FA63" s="106">
        <v>8788.63</v>
      </c>
      <c r="FB63" s="106"/>
      <c r="FC63" s="106"/>
      <c r="FD63" s="106">
        <v>8788.63</v>
      </c>
      <c r="FE63" s="106"/>
      <c r="FF63" s="106"/>
      <c r="FG63" s="106">
        <v>8788.63</v>
      </c>
      <c r="FH63" s="106"/>
      <c r="FI63" s="106"/>
      <c r="FJ63" s="106">
        <v>8788.63</v>
      </c>
      <c r="FK63" s="106"/>
      <c r="FL63" s="106"/>
      <c r="FM63" s="106">
        <v>8788.63</v>
      </c>
      <c r="FN63" s="106"/>
      <c r="FO63" s="106"/>
      <c r="FP63" s="106">
        <v>8788.63</v>
      </c>
      <c r="FQ63" s="106"/>
      <c r="FR63" s="106"/>
      <c r="FS63" s="106">
        <v>8788.63</v>
      </c>
      <c r="FT63" s="106"/>
      <c r="FU63" s="106"/>
      <c r="FV63" s="116">
        <v>8788.63</v>
      </c>
      <c r="FW63" s="115"/>
      <c r="FX63" s="115"/>
      <c r="FY63" s="106">
        <v>8788.63</v>
      </c>
      <c r="FZ63" s="115"/>
      <c r="GA63" s="115"/>
      <c r="GB63" s="106">
        <v>8788.63</v>
      </c>
      <c r="GC63" s="115"/>
      <c r="GD63" s="115"/>
      <c r="GE63" s="106">
        <v>8788.63</v>
      </c>
      <c r="GF63" s="147">
        <f t="shared" si="25"/>
        <v>98817.25</v>
      </c>
    </row>
    <row r="64" spans="1:188" s="112" customFormat="1" ht="12.75">
      <c r="A64" s="104" t="s">
        <v>16</v>
      </c>
      <c r="B64" s="105"/>
      <c r="C64" s="106">
        <f>165.66+4067.34</f>
        <v>4233</v>
      </c>
      <c r="D64" s="106"/>
      <c r="E64" s="106">
        <f>342.44+2542.4</f>
        <v>2884.84</v>
      </c>
      <c r="F64" s="106"/>
      <c r="G64" s="106">
        <f>478.38+3989.01</f>
        <v>4467.39</v>
      </c>
      <c r="H64" s="106"/>
      <c r="I64" s="106">
        <f>478.38+5661.37</f>
        <v>6139.75</v>
      </c>
      <c r="J64" s="107"/>
      <c r="K64" s="106">
        <f>351.14+6165.09</f>
        <v>6516.2300000000005</v>
      </c>
      <c r="L64" s="106"/>
      <c r="M64" s="106">
        <f>478+5092.14</f>
        <v>5570.14</v>
      </c>
      <c r="N64" s="107"/>
      <c r="O64" s="106">
        <f>455.6+4998.89</f>
        <v>5454.490000000001</v>
      </c>
      <c r="P64" s="106"/>
      <c r="Q64" s="106">
        <f>439.75+5623.64</f>
        <v>6063.39</v>
      </c>
      <c r="R64" s="107"/>
      <c r="S64" s="108">
        <f>C64+E64+G64+I64+K64+M64+O64+Q64</f>
        <v>41329.229999999996</v>
      </c>
      <c r="T64" s="106"/>
      <c r="U64" s="106"/>
      <c r="V64" s="106">
        <f>466.99+6024.09</f>
        <v>6491.08</v>
      </c>
      <c r="W64" s="106"/>
      <c r="X64" s="106"/>
      <c r="Y64" s="116">
        <f>455.6+4939.73</f>
        <v>5395.33</v>
      </c>
      <c r="Z64" s="106"/>
      <c r="AA64" s="106"/>
      <c r="AB64" s="116">
        <f>463.32+6693.93</f>
        <v>7157.25</v>
      </c>
      <c r="AC64" s="105"/>
      <c r="AD64" s="105"/>
      <c r="AE64" s="105">
        <f>420.25+5198.75</f>
        <v>5619</v>
      </c>
      <c r="AF64" s="109">
        <f t="shared" si="5"/>
        <v>65991.89</v>
      </c>
      <c r="AG64" s="106"/>
      <c r="AH64" s="106"/>
      <c r="AI64" s="106">
        <f>440.36+5012.56</f>
        <v>5452.92</v>
      </c>
      <c r="AJ64" s="106"/>
      <c r="AK64" s="106"/>
      <c r="AL64" s="106">
        <f>440.36+5770.4</f>
        <v>6210.759999999999</v>
      </c>
      <c r="AM64" s="106"/>
      <c r="AN64" s="106"/>
      <c r="AO64" s="106">
        <f>433.02+6192.83</f>
        <v>6625.85</v>
      </c>
      <c r="AP64" s="106"/>
      <c r="AQ64" s="106"/>
      <c r="AR64" s="106">
        <f>481.19+6341.63</f>
        <v>6822.82</v>
      </c>
      <c r="AS64" s="106"/>
      <c r="AT64" s="106"/>
      <c r="AU64" s="106">
        <f>446.38+6422.99</f>
        <v>6869.37</v>
      </c>
      <c r="AV64" s="106"/>
      <c r="AW64" s="106"/>
      <c r="AX64" s="106">
        <f>499.45+5573.55</f>
        <v>6073</v>
      </c>
      <c r="AY64" s="106"/>
      <c r="AZ64" s="106"/>
      <c r="BA64" s="106">
        <f>458.41+5866.45</f>
        <v>6324.86</v>
      </c>
      <c r="BB64" s="106"/>
      <c r="BC64" s="106"/>
      <c r="BD64" s="106">
        <v>6624.77</v>
      </c>
      <c r="BE64" s="106"/>
      <c r="BF64" s="106"/>
      <c r="BG64" s="106">
        <v>2731.47</v>
      </c>
      <c r="BH64" s="106"/>
      <c r="BI64" s="106"/>
      <c r="BJ64" s="106">
        <v>3290.31</v>
      </c>
      <c r="BK64" s="106"/>
      <c r="BL64" s="106"/>
      <c r="BM64" s="106">
        <v>6798.51</v>
      </c>
      <c r="BN64" s="106"/>
      <c r="BO64" s="106"/>
      <c r="BP64" s="106">
        <v>6336.46</v>
      </c>
      <c r="BQ64" s="109">
        <f t="shared" si="6"/>
        <v>70161.1</v>
      </c>
      <c r="BR64" s="109">
        <f t="shared" si="7"/>
        <v>136152.99</v>
      </c>
      <c r="BS64" s="106"/>
      <c r="BT64" s="106"/>
      <c r="BU64" s="106">
        <v>6311.26</v>
      </c>
      <c r="BV64" s="106"/>
      <c r="BW64" s="106"/>
      <c r="BX64" s="106">
        <v>7050.33</v>
      </c>
      <c r="BY64" s="106"/>
      <c r="BZ64" s="106"/>
      <c r="CA64" s="106">
        <v>7270.3</v>
      </c>
      <c r="CB64" s="106"/>
      <c r="CC64" s="106"/>
      <c r="CD64" s="106">
        <v>1494.04</v>
      </c>
      <c r="CE64" s="106"/>
      <c r="CF64" s="106"/>
      <c r="CG64" s="106">
        <v>6774.35</v>
      </c>
      <c r="CH64" s="106"/>
      <c r="CI64" s="106"/>
      <c r="CJ64" s="106">
        <v>5306.86</v>
      </c>
      <c r="CK64" s="106"/>
      <c r="CL64" s="106"/>
      <c r="CM64" s="106">
        <v>7076.07</v>
      </c>
      <c r="CN64" s="106"/>
      <c r="CO64" s="106"/>
      <c r="CP64" s="106">
        <v>6890.08</v>
      </c>
      <c r="CQ64" s="111">
        <f>BU64+BX64+CA64+CD64+CG64+CJ64+CM64+CP64</f>
        <v>48173.29</v>
      </c>
      <c r="CR64" s="106"/>
      <c r="CS64" s="106"/>
      <c r="CT64" s="106"/>
      <c r="CV64" s="106"/>
      <c r="CW64" s="106"/>
      <c r="CX64" s="106">
        <v>7054.13</v>
      </c>
      <c r="CY64" s="106"/>
      <c r="CZ64" s="106"/>
      <c r="DA64" s="106">
        <v>6896.4</v>
      </c>
      <c r="DB64" s="106"/>
      <c r="DC64" s="106"/>
      <c r="DD64" s="106">
        <v>7352.15</v>
      </c>
      <c r="DE64" s="106"/>
      <c r="DF64" s="106"/>
      <c r="DG64" s="106">
        <v>6567.69</v>
      </c>
      <c r="DH64" s="113">
        <f t="shared" si="8"/>
        <v>27870.37</v>
      </c>
      <c r="DI64" s="114">
        <f t="shared" si="9"/>
        <v>164023.36</v>
      </c>
      <c r="DJ64" s="106"/>
      <c r="DK64" s="106"/>
      <c r="DL64" s="106">
        <v>7531.08</v>
      </c>
      <c r="DM64" s="106"/>
      <c r="DN64" s="106"/>
      <c r="DO64" s="106">
        <v>7747</v>
      </c>
      <c r="DP64" s="106"/>
      <c r="DQ64" s="106"/>
      <c r="DR64" s="106">
        <v>7839.31</v>
      </c>
      <c r="DS64" s="106"/>
      <c r="DT64" s="106"/>
      <c r="DU64" s="106">
        <v>8255.11</v>
      </c>
      <c r="DV64" s="106"/>
      <c r="DW64" s="106"/>
      <c r="DX64" s="106">
        <v>8177.54</v>
      </c>
      <c r="DY64" s="106"/>
      <c r="DZ64" s="106"/>
      <c r="EA64" s="106">
        <v>8883.77</v>
      </c>
      <c r="EB64" s="106"/>
      <c r="EC64" s="106"/>
      <c r="ED64" s="106">
        <v>7879.06</v>
      </c>
      <c r="EE64" s="106"/>
      <c r="EF64" s="106"/>
      <c r="EG64" s="106">
        <v>8447.6</v>
      </c>
      <c r="EH64" s="106"/>
      <c r="EI64" s="106"/>
      <c r="EJ64" s="106">
        <v>8108.75</v>
      </c>
      <c r="EK64" s="106"/>
      <c r="EL64" s="106"/>
      <c r="EM64" s="106">
        <v>8210.11</v>
      </c>
      <c r="EN64" s="106"/>
      <c r="EO64" s="106"/>
      <c r="EP64" s="106">
        <v>6514.79</v>
      </c>
      <c r="EQ64" s="106"/>
      <c r="ER64" s="106"/>
      <c r="ES64" s="106">
        <v>7860.01</v>
      </c>
      <c r="ET64" s="109">
        <f t="shared" si="15"/>
        <v>95454.12999999999</v>
      </c>
      <c r="EU64" s="109">
        <f t="shared" si="16"/>
        <v>259477.49</v>
      </c>
      <c r="EV64" s="106"/>
      <c r="EW64" s="106"/>
      <c r="EX64" s="106">
        <v>7565.73</v>
      </c>
      <c r="EY64" s="106"/>
      <c r="EZ64" s="106"/>
      <c r="FA64" s="106">
        <v>3191.49</v>
      </c>
      <c r="FB64" s="106"/>
      <c r="FC64" s="106"/>
      <c r="FD64" s="106">
        <v>8527.56</v>
      </c>
      <c r="FE64" s="106"/>
      <c r="FF64" s="106"/>
      <c r="FG64" s="106">
        <v>8473.07</v>
      </c>
      <c r="FH64" s="106"/>
      <c r="FI64" s="106"/>
      <c r="FJ64" s="106">
        <v>8481.46</v>
      </c>
      <c r="FK64" s="106"/>
      <c r="FL64" s="106"/>
      <c r="FM64" s="106">
        <v>8647.63</v>
      </c>
      <c r="FN64" s="106"/>
      <c r="FO64" s="106"/>
      <c r="FP64" s="106">
        <v>8812.84</v>
      </c>
      <c r="FQ64" s="106"/>
      <c r="FR64" s="106"/>
      <c r="FS64" s="106">
        <v>8558.24</v>
      </c>
      <c r="FT64" s="106"/>
      <c r="FU64" s="106"/>
      <c r="FV64" s="116">
        <v>8802.48</v>
      </c>
      <c r="FW64" s="115"/>
      <c r="FX64" s="115"/>
      <c r="FY64" s="106">
        <v>8897.73</v>
      </c>
      <c r="FZ64" s="115"/>
      <c r="GA64" s="115"/>
      <c r="GB64" s="106">
        <v>9627.97</v>
      </c>
      <c r="GC64" s="115"/>
      <c r="GD64" s="115"/>
      <c r="GE64" s="106">
        <v>8359.94</v>
      </c>
      <c r="GF64" s="147">
        <f t="shared" si="25"/>
        <v>97946.14</v>
      </c>
    </row>
    <row r="65" spans="1:188" s="4" customFormat="1" ht="18" customHeight="1">
      <c r="A65" s="41" t="s">
        <v>17</v>
      </c>
      <c r="B65" s="20">
        <v>4954.9</v>
      </c>
      <c r="C65" s="48">
        <f>C63-C64</f>
        <v>-2000.8400000000001</v>
      </c>
      <c r="D65" s="48"/>
      <c r="E65" s="48">
        <f>E63-E64</f>
        <v>1694.1099999999997</v>
      </c>
      <c r="F65" s="48"/>
      <c r="G65" s="48">
        <f>G63-G64</f>
        <v>2146.1399999999994</v>
      </c>
      <c r="H65" s="48"/>
      <c r="I65" s="48">
        <f>I63-I64</f>
        <v>486.28999999999996</v>
      </c>
      <c r="J65" s="48"/>
      <c r="K65" s="48">
        <f>K63-K64</f>
        <v>-1280.1100000000006</v>
      </c>
      <c r="L65" s="48"/>
      <c r="M65" s="48">
        <f>M63-M64</f>
        <v>390.58999999999924</v>
      </c>
      <c r="N65" s="48"/>
      <c r="O65" s="48">
        <f>O63-O64</f>
        <v>559.4299999999994</v>
      </c>
      <c r="P65" s="48"/>
      <c r="Q65" s="48">
        <f>Q63-Q64</f>
        <v>-88.10000000000036</v>
      </c>
      <c r="R65" s="48">
        <v>6862.41</v>
      </c>
      <c r="S65" s="19">
        <f>C65+E65+G65+I65+K65+M65+O65+Q65</f>
        <v>1907.5099999999966</v>
      </c>
      <c r="T65" s="48"/>
      <c r="U65" s="48"/>
      <c r="V65" s="48">
        <f>V63-V64</f>
        <v>-227.1899999999996</v>
      </c>
      <c r="W65" s="48">
        <f aca="true" t="shared" si="26" ref="W65:AL65">W63-W64</f>
        <v>0</v>
      </c>
      <c r="X65" s="48">
        <f t="shared" si="26"/>
        <v>0</v>
      </c>
      <c r="Y65" s="48">
        <f t="shared" si="26"/>
        <v>820.3900000000003</v>
      </c>
      <c r="Z65" s="48">
        <f t="shared" si="26"/>
        <v>0</v>
      </c>
      <c r="AA65" s="48">
        <f t="shared" si="26"/>
        <v>0</v>
      </c>
      <c r="AB65" s="48">
        <f t="shared" si="26"/>
        <v>-1042.54</v>
      </c>
      <c r="AC65" s="48">
        <f t="shared" si="26"/>
        <v>0</v>
      </c>
      <c r="AD65" s="48">
        <f t="shared" si="26"/>
        <v>0</v>
      </c>
      <c r="AE65" s="48">
        <f t="shared" si="26"/>
        <v>-128.21000000000004</v>
      </c>
      <c r="AF65" s="32">
        <f t="shared" si="5"/>
        <v>1329.9599999999973</v>
      </c>
      <c r="AG65" s="48">
        <f t="shared" si="26"/>
        <v>0</v>
      </c>
      <c r="AH65" s="48">
        <f t="shared" si="26"/>
        <v>0</v>
      </c>
      <c r="AI65" s="48">
        <f t="shared" si="26"/>
        <v>1040.54</v>
      </c>
      <c r="AJ65" s="48">
        <f t="shared" si="26"/>
        <v>0</v>
      </c>
      <c r="AK65" s="48">
        <f t="shared" si="26"/>
        <v>0</v>
      </c>
      <c r="AL65" s="48">
        <f t="shared" si="26"/>
        <v>344.5000000000009</v>
      </c>
      <c r="AM65" s="48"/>
      <c r="AN65" s="48"/>
      <c r="AO65" s="48">
        <f>AO63-AO64</f>
        <v>-150.67000000000007</v>
      </c>
      <c r="AP65" s="48">
        <f aca="true" t="shared" si="27" ref="AP65:AU65">AP63-AP64</f>
        <v>0</v>
      </c>
      <c r="AQ65" s="48">
        <f t="shared" si="27"/>
        <v>0</v>
      </c>
      <c r="AR65" s="48">
        <f t="shared" si="27"/>
        <v>-265.5699999999997</v>
      </c>
      <c r="AS65" s="48">
        <f t="shared" si="27"/>
        <v>0</v>
      </c>
      <c r="AT65" s="48">
        <f t="shared" si="27"/>
        <v>0</v>
      </c>
      <c r="AU65" s="48">
        <f t="shared" si="27"/>
        <v>-326.5799999999999</v>
      </c>
      <c r="AV65" s="48"/>
      <c r="AW65" s="48"/>
      <c r="AX65" s="48">
        <f>AX63-AX64</f>
        <v>548.3400000000001</v>
      </c>
      <c r="AY65" s="48">
        <f aca="true" t="shared" si="28" ref="AY65:BM65">AY63-AY64</f>
        <v>0</v>
      </c>
      <c r="AZ65" s="48">
        <f t="shared" si="28"/>
        <v>0</v>
      </c>
      <c r="BA65" s="48">
        <f t="shared" si="28"/>
        <v>296.4800000000005</v>
      </c>
      <c r="BB65" s="48">
        <f t="shared" si="28"/>
        <v>0</v>
      </c>
      <c r="BC65" s="48">
        <f t="shared" si="28"/>
        <v>0</v>
      </c>
      <c r="BD65" s="48">
        <f t="shared" si="28"/>
        <v>-3848.1400000000003</v>
      </c>
      <c r="BE65" s="48">
        <f t="shared" si="28"/>
        <v>0</v>
      </c>
      <c r="BF65" s="48">
        <f t="shared" si="28"/>
        <v>0</v>
      </c>
      <c r="BG65" s="48">
        <f t="shared" si="28"/>
        <v>472.35000000000036</v>
      </c>
      <c r="BH65" s="48">
        <f t="shared" si="28"/>
        <v>0</v>
      </c>
      <c r="BI65" s="48">
        <f t="shared" si="28"/>
        <v>0</v>
      </c>
      <c r="BJ65" s="48">
        <f t="shared" si="28"/>
        <v>3331.03</v>
      </c>
      <c r="BK65" s="48">
        <f t="shared" si="28"/>
        <v>0</v>
      </c>
      <c r="BL65" s="48">
        <f t="shared" si="28"/>
        <v>0</v>
      </c>
      <c r="BM65" s="48">
        <f t="shared" si="28"/>
        <v>-177.17000000000007</v>
      </c>
      <c r="BN65" s="48">
        <f>BN63-BN64</f>
        <v>0</v>
      </c>
      <c r="BO65" s="48">
        <f>BO63-BO64</f>
        <v>0</v>
      </c>
      <c r="BP65" s="48">
        <f>BP63-BP64</f>
        <v>217.35000000000036</v>
      </c>
      <c r="BQ65" s="32">
        <f t="shared" si="6"/>
        <v>1482.4600000000023</v>
      </c>
      <c r="BR65" s="32">
        <f t="shared" si="7"/>
        <v>2812.4199999999996</v>
      </c>
      <c r="BS65" s="48"/>
      <c r="BT65" s="48"/>
      <c r="BU65" s="48">
        <f>BU63-BU64</f>
        <v>791.6499999999996</v>
      </c>
      <c r="BV65" s="48"/>
      <c r="BW65" s="48"/>
      <c r="BX65" s="48">
        <f>BX63-BX64</f>
        <v>52.57999999999993</v>
      </c>
      <c r="BY65" s="48"/>
      <c r="BZ65" s="48"/>
      <c r="CA65" s="48">
        <f>CA63-CA64</f>
        <v>-6353.900000000001</v>
      </c>
      <c r="CB65" s="48"/>
      <c r="CC65" s="48"/>
      <c r="CD65" s="48">
        <f>CD63-CD64</f>
        <v>5379.86</v>
      </c>
      <c r="CE65" s="48"/>
      <c r="CF65" s="48"/>
      <c r="CG65" s="48">
        <f>CG63-CG64</f>
        <v>328.6799999999994</v>
      </c>
      <c r="CH65" s="48"/>
      <c r="CI65" s="48"/>
      <c r="CJ65" s="48">
        <f>CJ63-CJ64</f>
        <v>-98.00999999999931</v>
      </c>
      <c r="CK65" s="48"/>
      <c r="CL65" s="48"/>
      <c r="CM65" s="48">
        <f>CM63-CM64</f>
        <v>26.960000000000036</v>
      </c>
      <c r="CN65" s="48"/>
      <c r="CO65" s="48"/>
      <c r="CP65" s="48">
        <f>CP63-CP64</f>
        <v>212.94999999999982</v>
      </c>
      <c r="CQ65" s="50"/>
      <c r="CR65" s="48"/>
      <c r="CS65" s="48"/>
      <c r="CT65" s="48">
        <f>CT63-CT64</f>
        <v>0</v>
      </c>
      <c r="CU65" s="50"/>
      <c r="CV65" s="48"/>
      <c r="CW65" s="48"/>
      <c r="CX65" s="48">
        <f>CX63-CX64</f>
        <v>48.899999999999636</v>
      </c>
      <c r="CY65" s="48"/>
      <c r="CZ65" s="48"/>
      <c r="DA65" s="48">
        <f>DA63-DA64</f>
        <v>206.6300000000001</v>
      </c>
      <c r="DB65" s="48"/>
      <c r="DC65" s="48"/>
      <c r="DD65" s="48">
        <f>DD63-DD64</f>
        <v>-249.1199999999999</v>
      </c>
      <c r="DE65" s="48"/>
      <c r="DF65" s="48"/>
      <c r="DG65" s="48">
        <f>DG63-DG64</f>
        <v>535.3400000000001</v>
      </c>
      <c r="DH65" s="10">
        <f t="shared" si="8"/>
        <v>541.75</v>
      </c>
      <c r="DI65" s="39">
        <f t="shared" si="9"/>
        <v>3354.1699999999996</v>
      </c>
      <c r="DJ65" s="48"/>
      <c r="DK65" s="48"/>
      <c r="DL65" s="48">
        <f>DL63-DL64</f>
        <v>655.46</v>
      </c>
      <c r="DM65" s="48"/>
      <c r="DN65" s="48"/>
      <c r="DO65" s="48">
        <f>DO63-DO64</f>
        <v>439.53999999999996</v>
      </c>
      <c r="DP65" s="48"/>
      <c r="DQ65" s="48"/>
      <c r="DR65" s="48">
        <f>DR63-DR64</f>
        <v>347.22999999999956</v>
      </c>
      <c r="DS65" s="48"/>
      <c r="DT65" s="48"/>
      <c r="DU65" s="48">
        <f>DU63-DU64</f>
        <v>-68.57000000000062</v>
      </c>
      <c r="DV65" s="48"/>
      <c r="DW65" s="48"/>
      <c r="DX65" s="48">
        <f>DX63-DX64</f>
        <v>9</v>
      </c>
      <c r="DY65" s="48"/>
      <c r="DZ65" s="48"/>
      <c r="EA65" s="48">
        <f>EA63-EA64</f>
        <v>-697.2300000000005</v>
      </c>
      <c r="EB65" s="48"/>
      <c r="EC65" s="48"/>
      <c r="ED65" s="48">
        <f>ED63-ED64</f>
        <v>307.47999999999956</v>
      </c>
      <c r="EE65" s="48"/>
      <c r="EF65" s="48"/>
      <c r="EG65" s="48">
        <f>EG63-EG64</f>
        <v>-261.0600000000004</v>
      </c>
      <c r="EH65" s="48"/>
      <c r="EI65" s="48"/>
      <c r="EJ65" s="48">
        <f>EJ63-EJ64</f>
        <v>77.78999999999996</v>
      </c>
      <c r="EK65" s="48"/>
      <c r="EL65" s="48"/>
      <c r="EM65" s="48">
        <f>EM63-EM64</f>
        <v>-1717.4300000000003</v>
      </c>
      <c r="EN65" s="48"/>
      <c r="EO65" s="48"/>
      <c r="EP65" s="48">
        <f>EP63-EP64</f>
        <v>1671.75</v>
      </c>
      <c r="EQ65" s="48"/>
      <c r="ER65" s="48"/>
      <c r="ES65" s="48">
        <f>ES63-ES64</f>
        <v>326.52999999999975</v>
      </c>
      <c r="ET65" s="32">
        <f t="shared" si="15"/>
        <v>1090.489999999997</v>
      </c>
      <c r="EU65" s="32">
        <f t="shared" si="16"/>
        <v>4444.659999999996</v>
      </c>
      <c r="EV65" s="48"/>
      <c r="EW65" s="48"/>
      <c r="EX65" s="48">
        <f>EX63-EX64</f>
        <v>-5423.41</v>
      </c>
      <c r="EY65" s="48"/>
      <c r="EZ65" s="48"/>
      <c r="FA65" s="48">
        <f>FA63-FA64</f>
        <v>5597.139999999999</v>
      </c>
      <c r="FB65" s="48"/>
      <c r="FC65" s="48"/>
      <c r="FD65" s="48">
        <f>FD63-FD64</f>
        <v>261.0699999999997</v>
      </c>
      <c r="FE65" s="48"/>
      <c r="FF65" s="48"/>
      <c r="FG65" s="48">
        <f>FG63-FG64</f>
        <v>315.5599999999995</v>
      </c>
      <c r="FH65" s="48"/>
      <c r="FI65" s="48"/>
      <c r="FJ65" s="48">
        <f>FJ63-FJ64</f>
        <v>307.1700000000001</v>
      </c>
      <c r="FK65" s="48"/>
      <c r="FL65" s="48"/>
      <c r="FM65" s="48">
        <f>FM63-FM64</f>
        <v>141</v>
      </c>
      <c r="FN65" s="48"/>
      <c r="FO65" s="48"/>
      <c r="FP65" s="48">
        <f>FP63-FP64</f>
        <v>-24.210000000000946</v>
      </c>
      <c r="FQ65" s="48"/>
      <c r="FR65" s="48"/>
      <c r="FS65" s="48">
        <f>FS63-FS64</f>
        <v>230.38999999999942</v>
      </c>
      <c r="FT65" s="48"/>
      <c r="FU65" s="48"/>
      <c r="FV65" s="52">
        <f>FV63-FV64</f>
        <v>-13.850000000000364</v>
      </c>
      <c r="FW65" s="100"/>
      <c r="FX65" s="100"/>
      <c r="FY65" s="48">
        <f>FY63-FY64</f>
        <v>-109.10000000000036</v>
      </c>
      <c r="FZ65" s="100"/>
      <c r="GA65" s="100"/>
      <c r="GB65" s="48">
        <f>GB63-GB64</f>
        <v>-839.3400000000001</v>
      </c>
      <c r="GC65" s="100"/>
      <c r="GD65" s="100"/>
      <c r="GE65" s="48">
        <f>GE63-GE64</f>
        <v>428.6899999999987</v>
      </c>
      <c r="GF65" s="27">
        <f t="shared" si="25"/>
        <v>871.1099999999951</v>
      </c>
    </row>
    <row r="66" spans="1:188" s="4" customFormat="1" ht="22.5" hidden="1">
      <c r="A66" s="41" t="s">
        <v>18</v>
      </c>
      <c r="B66" s="20"/>
      <c r="C66" s="48"/>
      <c r="D66" s="48"/>
      <c r="E66" s="48"/>
      <c r="F66" s="48"/>
      <c r="G66" s="48"/>
      <c r="H66" s="48"/>
      <c r="I66" s="48"/>
      <c r="J66" s="49"/>
      <c r="K66" s="48"/>
      <c r="L66" s="48"/>
      <c r="M66" s="48"/>
      <c r="N66" s="49"/>
      <c r="O66" s="48"/>
      <c r="P66" s="48"/>
      <c r="Q66" s="48"/>
      <c r="R66" s="49"/>
      <c r="S66" s="48">
        <v>1907.51</v>
      </c>
      <c r="T66" s="48"/>
      <c r="U66" s="48"/>
      <c r="V66" s="48"/>
      <c r="W66" s="48"/>
      <c r="X66" s="48"/>
      <c r="Y66" s="52"/>
      <c r="Z66" s="48"/>
      <c r="AA66" s="48"/>
      <c r="AB66" s="52"/>
      <c r="AC66" s="20"/>
      <c r="AD66" s="20"/>
      <c r="AE66" s="20"/>
      <c r="AF66" s="32">
        <f t="shared" si="5"/>
        <v>1907.51</v>
      </c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32">
        <f t="shared" si="6"/>
        <v>0</v>
      </c>
      <c r="BR66" s="32">
        <f t="shared" si="7"/>
        <v>1907.51</v>
      </c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50"/>
      <c r="CR66" s="48"/>
      <c r="CS66" s="48"/>
      <c r="CT66" s="48"/>
      <c r="CU66" s="50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10">
        <f t="shared" si="8"/>
        <v>0</v>
      </c>
      <c r="DI66" s="39">
        <f t="shared" si="9"/>
        <v>1907.51</v>
      </c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32">
        <f t="shared" si="15"/>
        <v>0</v>
      </c>
      <c r="EU66" s="32">
        <f t="shared" si="16"/>
        <v>1907.51</v>
      </c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52"/>
      <c r="FW66" s="100"/>
      <c r="FX66" s="100"/>
      <c r="FY66" s="48"/>
      <c r="FZ66" s="100"/>
      <c r="GA66" s="100"/>
      <c r="GB66" s="48"/>
      <c r="GC66" s="100"/>
      <c r="GD66" s="100"/>
      <c r="GE66" s="48"/>
      <c r="GF66" s="27">
        <f t="shared" si="25"/>
        <v>0</v>
      </c>
    </row>
    <row r="67" spans="1:188" s="4" customFormat="1" ht="22.5">
      <c r="A67" s="41" t="s">
        <v>19</v>
      </c>
      <c r="B67" s="20"/>
      <c r="C67" s="48">
        <f>C64-C62</f>
        <v>-2099.84</v>
      </c>
      <c r="D67" s="48"/>
      <c r="E67" s="48">
        <f aca="true" t="shared" si="29" ref="E67:Q67">E64-E62</f>
        <v>-3334.0999999999995</v>
      </c>
      <c r="F67" s="48"/>
      <c r="G67" s="48">
        <f t="shared" si="29"/>
        <v>-2321.0499999999993</v>
      </c>
      <c r="H67" s="48"/>
      <c r="I67" s="48">
        <f t="shared" si="29"/>
        <v>-534.79</v>
      </c>
      <c r="J67" s="48"/>
      <c r="K67" s="48">
        <f t="shared" si="29"/>
        <v>115.05000000000018</v>
      </c>
      <c r="L67" s="48"/>
      <c r="M67" s="48">
        <f t="shared" si="29"/>
        <v>-717.1399999999994</v>
      </c>
      <c r="N67" s="48"/>
      <c r="O67" s="48">
        <f t="shared" si="29"/>
        <v>-787.2299999999996</v>
      </c>
      <c r="P67" s="48"/>
      <c r="Q67" s="48">
        <f t="shared" si="29"/>
        <v>-360.5699999999997</v>
      </c>
      <c r="R67" s="48"/>
      <c r="S67" s="19">
        <f>C67+E67+G67+I67+K67+M67+O67+Q67</f>
        <v>-10039.669999999998</v>
      </c>
      <c r="T67" s="48"/>
      <c r="U67" s="48"/>
      <c r="V67" s="48">
        <f>V64-V62</f>
        <v>181.01999999999953</v>
      </c>
      <c r="W67" s="48">
        <f aca="true" t="shared" si="30" ref="W67:AL67">W64-W62</f>
        <v>0</v>
      </c>
      <c r="X67" s="48">
        <f t="shared" si="30"/>
        <v>0</v>
      </c>
      <c r="Y67" s="48">
        <f t="shared" si="30"/>
        <v>-914.7300000000005</v>
      </c>
      <c r="Z67" s="48">
        <f t="shared" si="30"/>
        <v>0</v>
      </c>
      <c r="AA67" s="48">
        <f t="shared" si="30"/>
        <v>0</v>
      </c>
      <c r="AB67" s="48">
        <f t="shared" si="30"/>
        <v>847.1899999999996</v>
      </c>
      <c r="AC67" s="48">
        <f t="shared" si="30"/>
        <v>0</v>
      </c>
      <c r="AD67" s="48">
        <f t="shared" si="30"/>
        <v>0</v>
      </c>
      <c r="AE67" s="48">
        <f t="shared" si="30"/>
        <v>-691.0600000000004</v>
      </c>
      <c r="AF67" s="32">
        <f t="shared" si="5"/>
        <v>-10617.25</v>
      </c>
      <c r="AG67" s="48">
        <f t="shared" si="30"/>
        <v>0</v>
      </c>
      <c r="AH67" s="48">
        <f t="shared" si="30"/>
        <v>0</v>
      </c>
      <c r="AI67" s="48">
        <f t="shared" si="30"/>
        <v>-1040.54</v>
      </c>
      <c r="AJ67" s="48">
        <f t="shared" si="30"/>
        <v>0</v>
      </c>
      <c r="AK67" s="48">
        <f t="shared" si="30"/>
        <v>0</v>
      </c>
      <c r="AL67" s="48">
        <f t="shared" si="30"/>
        <v>-344.5000000000009</v>
      </c>
      <c r="AM67" s="48"/>
      <c r="AN67" s="48"/>
      <c r="AO67" s="48">
        <f>AO64-AO62</f>
        <v>150.67000000000007</v>
      </c>
      <c r="AP67" s="48">
        <f aca="true" t="shared" si="31" ref="AP67:AU67">AP64-AP62</f>
        <v>0</v>
      </c>
      <c r="AQ67" s="48">
        <f t="shared" si="31"/>
        <v>0</v>
      </c>
      <c r="AR67" s="48">
        <f t="shared" si="31"/>
        <v>265.5699999999997</v>
      </c>
      <c r="AS67" s="48">
        <f t="shared" si="31"/>
        <v>0</v>
      </c>
      <c r="AT67" s="48">
        <f t="shared" si="31"/>
        <v>0</v>
      </c>
      <c r="AU67" s="48">
        <f t="shared" si="31"/>
        <v>326.5799999999999</v>
      </c>
      <c r="AV67" s="48"/>
      <c r="AW67" s="48"/>
      <c r="AX67" s="48">
        <f>AX64-AX62</f>
        <v>-548.3400000000001</v>
      </c>
      <c r="AY67" s="48">
        <f aca="true" t="shared" si="32" ref="AY67:BM67">AY64-AY62</f>
        <v>0</v>
      </c>
      <c r="AZ67" s="48">
        <f t="shared" si="32"/>
        <v>0</v>
      </c>
      <c r="BA67" s="48">
        <f t="shared" si="32"/>
        <v>-296.4800000000005</v>
      </c>
      <c r="BB67" s="48">
        <f t="shared" si="32"/>
        <v>0</v>
      </c>
      <c r="BC67" s="48">
        <f t="shared" si="32"/>
        <v>0</v>
      </c>
      <c r="BD67" s="48">
        <f t="shared" si="32"/>
        <v>3848.1400000000003</v>
      </c>
      <c r="BE67" s="48">
        <f t="shared" si="32"/>
        <v>0</v>
      </c>
      <c r="BF67" s="48">
        <f t="shared" si="32"/>
        <v>0</v>
      </c>
      <c r="BG67" s="48">
        <f t="shared" si="32"/>
        <v>-472.35000000000036</v>
      </c>
      <c r="BH67" s="48">
        <f t="shared" si="32"/>
        <v>0</v>
      </c>
      <c r="BI67" s="48">
        <f t="shared" si="32"/>
        <v>0</v>
      </c>
      <c r="BJ67" s="48">
        <f t="shared" si="32"/>
        <v>-3331.03</v>
      </c>
      <c r="BK67" s="48">
        <f t="shared" si="32"/>
        <v>0</v>
      </c>
      <c r="BL67" s="48">
        <f t="shared" si="32"/>
        <v>0</v>
      </c>
      <c r="BM67" s="48">
        <f t="shared" si="32"/>
        <v>177.17000000000007</v>
      </c>
      <c r="BN67" s="48">
        <f>BN64-BN62</f>
        <v>0</v>
      </c>
      <c r="BO67" s="48">
        <f>BO64-BO62</f>
        <v>0</v>
      </c>
      <c r="BP67" s="48">
        <f>BP64-BP62</f>
        <v>-217.35000000000036</v>
      </c>
      <c r="BQ67" s="32">
        <f t="shared" si="6"/>
        <v>-1482.4600000000023</v>
      </c>
      <c r="BR67" s="32">
        <f t="shared" si="7"/>
        <v>-12099.710000000003</v>
      </c>
      <c r="BS67" s="48"/>
      <c r="BT67" s="48"/>
      <c r="BU67" s="48">
        <f>BU64-BU62</f>
        <v>-791.6499999999996</v>
      </c>
      <c r="BV67" s="48"/>
      <c r="BW67" s="48"/>
      <c r="BX67" s="48">
        <f>BX64-BX62</f>
        <v>-52.57999999999993</v>
      </c>
      <c r="BY67" s="48"/>
      <c r="BZ67" s="48"/>
      <c r="CA67" s="48">
        <f>CA64-CA62</f>
        <v>6353.900000000001</v>
      </c>
      <c r="CB67" s="48"/>
      <c r="CC67" s="48"/>
      <c r="CD67" s="48">
        <f>CD64-CD62</f>
        <v>-5379.86</v>
      </c>
      <c r="CE67" s="48"/>
      <c r="CF67" s="48"/>
      <c r="CG67" s="48">
        <f>CG64-CG62</f>
        <v>-328.6799999999994</v>
      </c>
      <c r="CH67" s="48"/>
      <c r="CI67" s="48"/>
      <c r="CJ67" s="48">
        <f>CJ64-CJ62</f>
        <v>98.00999999999931</v>
      </c>
      <c r="CK67" s="48"/>
      <c r="CL67" s="48"/>
      <c r="CM67" s="48">
        <f>CM64-CM62</f>
        <v>-26.960000000000036</v>
      </c>
      <c r="CN67" s="48"/>
      <c r="CO67" s="48"/>
      <c r="CP67" s="48">
        <f>CP64-CP62</f>
        <v>-212.94999999999982</v>
      </c>
      <c r="CQ67" s="50"/>
      <c r="CR67" s="48"/>
      <c r="CS67" s="48"/>
      <c r="CT67" s="48">
        <f>CT64-CT62</f>
        <v>0</v>
      </c>
      <c r="CU67" s="50"/>
      <c r="CV67" s="48"/>
      <c r="CW67" s="48"/>
      <c r="CX67" s="48">
        <f>CX64-CX62</f>
        <v>-48.899999999999636</v>
      </c>
      <c r="CY67" s="48"/>
      <c r="CZ67" s="48"/>
      <c r="DA67" s="48">
        <f>DA64-DA62</f>
        <v>-206.6300000000001</v>
      </c>
      <c r="DB67" s="48"/>
      <c r="DC67" s="48"/>
      <c r="DD67" s="48">
        <f>DD64-DD62</f>
        <v>249.1199999999999</v>
      </c>
      <c r="DE67" s="48"/>
      <c r="DF67" s="48"/>
      <c r="DG67" s="48">
        <f>DG64-DG62</f>
        <v>-535.3400000000001</v>
      </c>
      <c r="DH67" s="10">
        <f t="shared" si="8"/>
        <v>-541.75</v>
      </c>
      <c r="DI67" s="39">
        <f t="shared" si="9"/>
        <v>-12641.460000000003</v>
      </c>
      <c r="DJ67" s="48"/>
      <c r="DK67" s="48"/>
      <c r="DL67" s="48">
        <f>DL64-DL62</f>
        <v>-655.46</v>
      </c>
      <c r="DM67" s="48"/>
      <c r="DN67" s="48"/>
      <c r="DO67" s="48">
        <f>DO64-DO62</f>
        <v>-439.53999999999996</v>
      </c>
      <c r="DP67" s="48"/>
      <c r="DQ67" s="48"/>
      <c r="DR67" s="48">
        <f>DR64-DR62</f>
        <v>-347.22999999999956</v>
      </c>
      <c r="DS67" s="48"/>
      <c r="DT67" s="48"/>
      <c r="DU67" s="48">
        <f>DU64-DU62</f>
        <v>68.57000000000062</v>
      </c>
      <c r="DV67" s="48"/>
      <c r="DW67" s="48"/>
      <c r="DX67" s="48">
        <f>DX64-DX62</f>
        <v>-9</v>
      </c>
      <c r="DY67" s="48"/>
      <c r="DZ67" s="48"/>
      <c r="EA67" s="48">
        <f>EA64-EA62</f>
        <v>697.2300000000005</v>
      </c>
      <c r="EB67" s="48"/>
      <c r="EC67" s="48"/>
      <c r="ED67" s="48">
        <f>ED64-ED62</f>
        <v>-307.47999999999956</v>
      </c>
      <c r="EE67" s="48"/>
      <c r="EF67" s="48"/>
      <c r="EG67" s="48">
        <f>EG64-EG62</f>
        <v>261.0600000000004</v>
      </c>
      <c r="EH67" s="48"/>
      <c r="EI67" s="48"/>
      <c r="EJ67" s="48">
        <f>EJ64-EJ62</f>
        <v>-77.78999999999996</v>
      </c>
      <c r="EK67" s="48"/>
      <c r="EL67" s="48"/>
      <c r="EM67" s="48">
        <f>EM64-EM62</f>
        <v>1717.4300000000003</v>
      </c>
      <c r="EN67" s="48"/>
      <c r="EO67" s="48"/>
      <c r="EP67" s="48">
        <f>EP64-EP62</f>
        <v>-1671.75</v>
      </c>
      <c r="EQ67" s="48"/>
      <c r="ER67" s="48"/>
      <c r="ES67" s="48">
        <f>ES64-ES62</f>
        <v>-326.52999999999975</v>
      </c>
      <c r="ET67" s="32">
        <f t="shared" si="15"/>
        <v>-1090.489999999997</v>
      </c>
      <c r="EU67" s="32">
        <f t="shared" si="16"/>
        <v>-13731.95</v>
      </c>
      <c r="EV67" s="48"/>
      <c r="EW67" s="48"/>
      <c r="EX67" s="48">
        <f>EX64-EX62</f>
        <v>5423.41</v>
      </c>
      <c r="EY67" s="48"/>
      <c r="EZ67" s="48"/>
      <c r="FA67" s="48">
        <f>FA64-FA62</f>
        <v>-5597.139999999999</v>
      </c>
      <c r="FB67" s="48"/>
      <c r="FC67" s="48"/>
      <c r="FD67" s="48">
        <f>FD64-FD62</f>
        <v>-261.0699999999997</v>
      </c>
      <c r="FE67" s="48"/>
      <c r="FF67" s="48"/>
      <c r="FG67" s="48">
        <f>FG64-FG62</f>
        <v>-315.5599999999995</v>
      </c>
      <c r="FH67" s="48"/>
      <c r="FI67" s="48"/>
      <c r="FJ67" s="48">
        <f>FJ64-FJ62</f>
        <v>-307.1700000000001</v>
      </c>
      <c r="FK67" s="48"/>
      <c r="FL67" s="48"/>
      <c r="FM67" s="48">
        <f>FM64-FM62</f>
        <v>-141</v>
      </c>
      <c r="FN67" s="48"/>
      <c r="FO67" s="48"/>
      <c r="FP67" s="48">
        <f>FP64-FP62</f>
        <v>24.210000000000946</v>
      </c>
      <c r="FQ67" s="48"/>
      <c r="FR67" s="48"/>
      <c r="FS67" s="48">
        <f>FS64-FS62</f>
        <v>-230.38999999999942</v>
      </c>
      <c r="FT67" s="48"/>
      <c r="FU67" s="48"/>
      <c r="FV67" s="52">
        <f>FV64-FV62</f>
        <v>13.850000000000364</v>
      </c>
      <c r="FW67" s="100"/>
      <c r="FX67" s="100"/>
      <c r="FY67" s="48">
        <f>FY64-FY62</f>
        <v>109.10000000000036</v>
      </c>
      <c r="FZ67" s="100"/>
      <c r="GA67" s="100"/>
      <c r="GB67" s="48">
        <f>GB64-GB62</f>
        <v>839.3400000000001</v>
      </c>
      <c r="GC67" s="100"/>
      <c r="GD67" s="100"/>
      <c r="GE67" s="48">
        <f>GE64-GE62</f>
        <v>-428.6899999999987</v>
      </c>
      <c r="GF67" s="27">
        <f t="shared" si="25"/>
        <v>-871.1099999999951</v>
      </c>
    </row>
    <row r="68" spans="1:188" s="4" customFormat="1" ht="12.75">
      <c r="A68" s="41"/>
      <c r="B68" s="20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19"/>
      <c r="T68" s="18"/>
      <c r="U68" s="18"/>
      <c r="V68" s="18"/>
      <c r="W68" s="18"/>
      <c r="X68" s="18"/>
      <c r="Y68" s="22"/>
      <c r="Z68" s="18"/>
      <c r="AA68" s="18"/>
      <c r="AB68" s="22"/>
      <c r="AC68" s="20"/>
      <c r="AD68" s="20"/>
      <c r="AE68" s="20"/>
      <c r="AF68" s="32">
        <f t="shared" si="5"/>
        <v>0</v>
      </c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32">
        <f t="shared" si="6"/>
        <v>0</v>
      </c>
      <c r="BR68" s="32">
        <f t="shared" si="7"/>
        <v>0</v>
      </c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50"/>
      <c r="CR68" s="18"/>
      <c r="CS68" s="18"/>
      <c r="CT68" s="18"/>
      <c r="CU68" s="50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0">
        <f t="shared" si="8"/>
        <v>0</v>
      </c>
      <c r="DI68" s="39">
        <f t="shared" si="9"/>
        <v>0</v>
      </c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32">
        <f t="shared" si="15"/>
        <v>0</v>
      </c>
      <c r="EU68" s="32">
        <f t="shared" si="16"/>
        <v>0</v>
      </c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22"/>
      <c r="FW68" s="100"/>
      <c r="FX68" s="100"/>
      <c r="FY68" s="18"/>
      <c r="FZ68" s="100"/>
      <c r="GA68" s="100"/>
      <c r="GB68" s="18"/>
      <c r="GC68" s="100"/>
      <c r="GD68" s="100"/>
      <c r="GE68" s="18"/>
      <c r="GF68" s="27"/>
    </row>
    <row r="69" spans="1:188" s="3" customFormat="1" ht="12.75">
      <c r="A69" s="45" t="s">
        <v>21</v>
      </c>
      <c r="B69" s="17"/>
      <c r="C69" s="18">
        <v>18220.12</v>
      </c>
      <c r="D69" s="17"/>
      <c r="E69" s="18">
        <v>17892.42</v>
      </c>
      <c r="F69" s="17"/>
      <c r="G69" s="18">
        <v>19530.92</v>
      </c>
      <c r="H69" s="17"/>
      <c r="I69" s="18">
        <v>19203.22</v>
      </c>
      <c r="J69" s="17"/>
      <c r="K69" s="18">
        <v>18416.74</v>
      </c>
      <c r="L69" s="18"/>
      <c r="M69" s="18">
        <v>18089.04</v>
      </c>
      <c r="N69" s="18"/>
      <c r="O69" s="18">
        <v>17957.96</v>
      </c>
      <c r="P69" s="18"/>
      <c r="Q69" s="18">
        <v>18482.28</v>
      </c>
      <c r="R69" s="17"/>
      <c r="S69" s="19">
        <f>C69+E69+G69+I69+K69+M69+O69+Q69</f>
        <v>147792.69999999998</v>
      </c>
      <c r="T69" s="48"/>
      <c r="U69" s="48"/>
      <c r="V69" s="48">
        <v>12448.5</v>
      </c>
      <c r="W69" s="48"/>
      <c r="X69" s="48"/>
      <c r="Y69" s="48">
        <v>12448.5</v>
      </c>
      <c r="Z69" s="48"/>
      <c r="AA69" s="48"/>
      <c r="AB69" s="48">
        <v>12448.5</v>
      </c>
      <c r="AC69" s="20"/>
      <c r="AD69" s="20"/>
      <c r="AE69" s="48">
        <v>12448.5</v>
      </c>
      <c r="AF69" s="32">
        <f t="shared" si="5"/>
        <v>197586.69999999998</v>
      </c>
      <c r="AG69" s="48"/>
      <c r="AH69" s="48"/>
      <c r="AI69" s="48">
        <v>15238.27</v>
      </c>
      <c r="AJ69" s="48"/>
      <c r="AK69" s="48"/>
      <c r="AL69" s="48">
        <v>15266.67</v>
      </c>
      <c r="AM69" s="48"/>
      <c r="AN69" s="48"/>
      <c r="AO69" s="48">
        <v>15036.26</v>
      </c>
      <c r="AP69" s="48"/>
      <c r="AQ69" s="48"/>
      <c r="AR69" s="48">
        <v>15346.26</v>
      </c>
      <c r="AS69" s="48"/>
      <c r="AT69" s="48"/>
      <c r="AU69" s="48">
        <v>15237.28</v>
      </c>
      <c r="AV69" s="48"/>
      <c r="AW69" s="48"/>
      <c r="AX69" s="48">
        <v>15469.84</v>
      </c>
      <c r="AY69" s="48"/>
      <c r="AZ69" s="48"/>
      <c r="BA69" s="48">
        <v>15469.84</v>
      </c>
      <c r="BB69" s="48"/>
      <c r="BC69" s="48"/>
      <c r="BD69" s="48">
        <v>15469.84</v>
      </c>
      <c r="BE69" s="48"/>
      <c r="BF69" s="48"/>
      <c r="BG69" s="48">
        <v>15469.84</v>
      </c>
      <c r="BH69" s="48"/>
      <c r="BI69" s="48"/>
      <c r="BJ69" s="48">
        <v>15469.84</v>
      </c>
      <c r="BK69" s="48"/>
      <c r="BL69" s="48"/>
      <c r="BM69" s="48">
        <v>15469.84</v>
      </c>
      <c r="BN69" s="48"/>
      <c r="BO69" s="48"/>
      <c r="BP69" s="48">
        <v>15275.56</v>
      </c>
      <c r="BQ69" s="32">
        <f t="shared" si="6"/>
        <v>184219.34</v>
      </c>
      <c r="BR69" s="32">
        <f t="shared" si="7"/>
        <v>381806.04</v>
      </c>
      <c r="BS69" s="48"/>
      <c r="BT69" s="48"/>
      <c r="BU69" s="48">
        <v>15530.07</v>
      </c>
      <c r="BV69" s="48"/>
      <c r="BW69" s="48"/>
      <c r="BX69" s="48">
        <v>15530.07</v>
      </c>
      <c r="BY69" s="48"/>
      <c r="BZ69" s="48"/>
      <c r="CA69" s="48">
        <v>15530.07</v>
      </c>
      <c r="CB69" s="48"/>
      <c r="CC69" s="48"/>
      <c r="CD69" s="48">
        <v>15530.07</v>
      </c>
      <c r="CE69" s="48"/>
      <c r="CF69" s="48"/>
      <c r="CG69" s="48">
        <v>15530.33</v>
      </c>
      <c r="CH69" s="48"/>
      <c r="CI69" s="48"/>
      <c r="CJ69" s="48">
        <v>15530.33</v>
      </c>
      <c r="CK69" s="48"/>
      <c r="CL69" s="48"/>
      <c r="CM69" s="48">
        <v>15530.33</v>
      </c>
      <c r="CN69" s="48"/>
      <c r="CO69" s="48"/>
      <c r="CP69" s="48">
        <v>15530.33</v>
      </c>
      <c r="CQ69" s="46">
        <f>BU69+BX69+CA69+CD69+CG69+CJ69+CM69+CP69</f>
        <v>124241.6</v>
      </c>
      <c r="CR69" s="48"/>
      <c r="CS69" s="48"/>
      <c r="CT69" s="48"/>
      <c r="CU69" s="47"/>
      <c r="CV69" s="48"/>
      <c r="CW69" s="48"/>
      <c r="CX69" s="48">
        <v>15530.33</v>
      </c>
      <c r="CY69" s="48"/>
      <c r="CZ69" s="48"/>
      <c r="DA69" s="48">
        <v>15530.33</v>
      </c>
      <c r="DB69" s="48"/>
      <c r="DC69" s="48"/>
      <c r="DD69" s="48">
        <v>15530.33</v>
      </c>
      <c r="DE69" s="48"/>
      <c r="DF69" s="48"/>
      <c r="DG69" s="48">
        <v>15530.33</v>
      </c>
      <c r="DH69" s="10">
        <f t="shared" si="8"/>
        <v>62121.32</v>
      </c>
      <c r="DI69" s="39">
        <f t="shared" si="9"/>
        <v>443927.36</v>
      </c>
      <c r="DJ69" s="48"/>
      <c r="DK69" s="48"/>
      <c r="DL69" s="48">
        <v>17456.55</v>
      </c>
      <c r="DM69" s="48"/>
      <c r="DN69" s="48"/>
      <c r="DO69" s="48">
        <v>17456.55</v>
      </c>
      <c r="DP69" s="48"/>
      <c r="DQ69" s="48"/>
      <c r="DR69" s="48">
        <v>17456.55</v>
      </c>
      <c r="DS69" s="48"/>
      <c r="DT69" s="48"/>
      <c r="DU69" s="48">
        <v>17456.55</v>
      </c>
      <c r="DV69" s="48"/>
      <c r="DW69" s="48"/>
      <c r="DX69" s="48">
        <v>17456.55</v>
      </c>
      <c r="DY69" s="48"/>
      <c r="DZ69" s="48"/>
      <c r="EA69" s="48">
        <v>17456.55</v>
      </c>
      <c r="EB69" s="48"/>
      <c r="EC69" s="48"/>
      <c r="ED69" s="48">
        <v>17456.55</v>
      </c>
      <c r="EE69" s="48"/>
      <c r="EF69" s="48"/>
      <c r="EG69" s="48">
        <v>17456.55</v>
      </c>
      <c r="EH69" s="48"/>
      <c r="EI69" s="48"/>
      <c r="EJ69" s="48">
        <v>17456.55</v>
      </c>
      <c r="EK69" s="48"/>
      <c r="EL69" s="48"/>
      <c r="EM69" s="48">
        <v>17456.55</v>
      </c>
      <c r="EN69" s="48"/>
      <c r="EO69" s="48"/>
      <c r="EP69" s="48">
        <v>17456.55</v>
      </c>
      <c r="EQ69" s="48"/>
      <c r="ER69" s="48"/>
      <c r="ES69" s="48">
        <v>17456.55</v>
      </c>
      <c r="ET69" s="32">
        <f t="shared" si="15"/>
        <v>209478.59999999995</v>
      </c>
      <c r="EU69" s="32">
        <f t="shared" si="16"/>
        <v>653405.96</v>
      </c>
      <c r="EV69" s="48"/>
      <c r="EW69" s="48"/>
      <c r="EX69" s="48">
        <v>18661</v>
      </c>
      <c r="EY69" s="48"/>
      <c r="EZ69" s="48"/>
      <c r="FA69" s="48">
        <v>18660.76</v>
      </c>
      <c r="FB69" s="48"/>
      <c r="FC69" s="48"/>
      <c r="FD69" s="48">
        <v>18660.76</v>
      </c>
      <c r="FE69" s="48"/>
      <c r="FF69" s="48"/>
      <c r="FG69" s="48">
        <v>18660.76</v>
      </c>
      <c r="FH69" s="48"/>
      <c r="FI69" s="48"/>
      <c r="FJ69" s="48">
        <v>18660.76</v>
      </c>
      <c r="FK69" s="48"/>
      <c r="FL69" s="48"/>
      <c r="FM69" s="48">
        <v>18660.76</v>
      </c>
      <c r="FN69" s="48"/>
      <c r="FO69" s="48"/>
      <c r="FP69" s="48">
        <v>18660.76</v>
      </c>
      <c r="FQ69" s="48"/>
      <c r="FR69" s="48"/>
      <c r="FS69" s="48">
        <v>18660.76</v>
      </c>
      <c r="FT69" s="48"/>
      <c r="FU69" s="48"/>
      <c r="FV69" s="52">
        <v>18660.76</v>
      </c>
      <c r="FW69" s="53"/>
      <c r="FX69" s="53"/>
      <c r="FY69" s="48">
        <v>18660.76</v>
      </c>
      <c r="FZ69" s="53"/>
      <c r="GA69" s="53"/>
      <c r="GB69" s="48">
        <v>18660.76</v>
      </c>
      <c r="GC69" s="53"/>
      <c r="GD69" s="53"/>
      <c r="GE69" s="48">
        <v>18660.76</v>
      </c>
      <c r="GF69" s="27">
        <f t="shared" si="25"/>
        <v>223929.36000000002</v>
      </c>
    </row>
    <row r="70" spans="1:188" s="112" customFormat="1" ht="12.75">
      <c r="A70" s="104" t="s">
        <v>15</v>
      </c>
      <c r="B70" s="105"/>
      <c r="C70" s="106">
        <v>14544.1</v>
      </c>
      <c r="D70" s="106"/>
      <c r="E70" s="106">
        <v>14219.51</v>
      </c>
      <c r="F70" s="106"/>
      <c r="G70" s="106">
        <v>14453.88</v>
      </c>
      <c r="H70" s="106"/>
      <c r="I70" s="106">
        <v>14946.06</v>
      </c>
      <c r="J70" s="107"/>
      <c r="K70" s="106">
        <v>14260.54</v>
      </c>
      <c r="L70" s="106"/>
      <c r="M70" s="106">
        <v>13476.64</v>
      </c>
      <c r="N70" s="107"/>
      <c r="O70" s="106">
        <v>13676.9</v>
      </c>
      <c r="P70" s="106"/>
      <c r="Q70" s="106">
        <v>13418.53</v>
      </c>
      <c r="R70" s="107"/>
      <c r="S70" s="108">
        <f>C70+E70+G70+I70+K70+M70+O70+Q70</f>
        <v>112996.15999999999</v>
      </c>
      <c r="T70" s="106"/>
      <c r="U70" s="106"/>
      <c r="V70" s="106">
        <v>13992.87</v>
      </c>
      <c r="W70" s="106"/>
      <c r="X70" s="106"/>
      <c r="Y70" s="116">
        <v>14532.88</v>
      </c>
      <c r="Z70" s="106"/>
      <c r="AA70" s="106"/>
      <c r="AB70" s="116">
        <v>14099.1</v>
      </c>
      <c r="AC70" s="105"/>
      <c r="AD70" s="105"/>
      <c r="AE70" s="105">
        <v>14025.04</v>
      </c>
      <c r="AF70" s="109">
        <f t="shared" si="5"/>
        <v>169646.05</v>
      </c>
      <c r="AG70" s="106"/>
      <c r="AH70" s="106"/>
      <c r="AI70" s="106">
        <v>15238.27</v>
      </c>
      <c r="AJ70" s="106"/>
      <c r="AK70" s="106"/>
      <c r="AL70" s="106">
        <v>15266.67</v>
      </c>
      <c r="AM70" s="106"/>
      <c r="AN70" s="106"/>
      <c r="AO70" s="106">
        <v>15036.26</v>
      </c>
      <c r="AP70" s="106"/>
      <c r="AQ70" s="106"/>
      <c r="AR70" s="106">
        <v>15346.26</v>
      </c>
      <c r="AS70" s="106"/>
      <c r="AT70" s="106"/>
      <c r="AU70" s="106">
        <v>15237.28</v>
      </c>
      <c r="AV70" s="106"/>
      <c r="AW70" s="106"/>
      <c r="AX70" s="106">
        <v>15469.84</v>
      </c>
      <c r="AY70" s="106"/>
      <c r="AZ70" s="106"/>
      <c r="BA70" s="106">
        <v>15469.84</v>
      </c>
      <c r="BB70" s="106"/>
      <c r="BC70" s="106"/>
      <c r="BD70" s="106">
        <v>15469.84</v>
      </c>
      <c r="BE70" s="106"/>
      <c r="BF70" s="106"/>
      <c r="BG70" s="106">
        <v>15469.84</v>
      </c>
      <c r="BH70" s="106"/>
      <c r="BI70" s="106"/>
      <c r="BJ70" s="106">
        <v>15469.84</v>
      </c>
      <c r="BK70" s="106"/>
      <c r="BL70" s="106"/>
      <c r="BM70" s="106">
        <v>15469.84</v>
      </c>
      <c r="BN70" s="106"/>
      <c r="BO70" s="106"/>
      <c r="BP70" s="106">
        <v>15275.56</v>
      </c>
      <c r="BQ70" s="109">
        <f t="shared" si="6"/>
        <v>184219.34</v>
      </c>
      <c r="BR70" s="109">
        <f t="shared" si="7"/>
        <v>353865.39</v>
      </c>
      <c r="BS70" s="106"/>
      <c r="BT70" s="106"/>
      <c r="BU70" s="106">
        <v>15530.07</v>
      </c>
      <c r="BV70" s="106"/>
      <c r="BW70" s="106"/>
      <c r="BX70" s="106">
        <v>15530.07</v>
      </c>
      <c r="BY70" s="106"/>
      <c r="BZ70" s="106"/>
      <c r="CA70" s="106">
        <v>15530.7</v>
      </c>
      <c r="CB70" s="106"/>
      <c r="CC70" s="106"/>
      <c r="CD70" s="106">
        <v>15530.07</v>
      </c>
      <c r="CE70" s="106"/>
      <c r="CF70" s="106"/>
      <c r="CG70" s="106">
        <v>15530.33</v>
      </c>
      <c r="CH70" s="106"/>
      <c r="CI70" s="106"/>
      <c r="CJ70" s="106">
        <v>15530.33</v>
      </c>
      <c r="CK70" s="106"/>
      <c r="CL70" s="106"/>
      <c r="CM70" s="106">
        <v>15530.33</v>
      </c>
      <c r="CN70" s="106"/>
      <c r="CO70" s="106"/>
      <c r="CP70" s="106">
        <v>15530.33</v>
      </c>
      <c r="CQ70" s="111">
        <f>BU70+BX70+CA70+CD70+CG70+CJ70+CM70+CP70</f>
        <v>124242.23</v>
      </c>
      <c r="CR70" s="106"/>
      <c r="CS70" s="106"/>
      <c r="CT70" s="106"/>
      <c r="CV70" s="106"/>
      <c r="CW70" s="106"/>
      <c r="CX70" s="106">
        <v>15530.33</v>
      </c>
      <c r="CY70" s="106"/>
      <c r="CZ70" s="106"/>
      <c r="DA70" s="106">
        <v>15530.33</v>
      </c>
      <c r="DB70" s="106"/>
      <c r="DC70" s="106"/>
      <c r="DD70" s="106">
        <v>15530.33</v>
      </c>
      <c r="DE70" s="106"/>
      <c r="DF70" s="106"/>
      <c r="DG70" s="106">
        <v>15530.33</v>
      </c>
      <c r="DH70" s="113">
        <f t="shared" si="8"/>
        <v>62121.32</v>
      </c>
      <c r="DI70" s="114">
        <f t="shared" si="9"/>
        <v>415986.71</v>
      </c>
      <c r="DJ70" s="106"/>
      <c r="DK70" s="106"/>
      <c r="DL70" s="106">
        <v>17456.55</v>
      </c>
      <c r="DM70" s="106"/>
      <c r="DN70" s="106"/>
      <c r="DO70" s="106">
        <v>17456.55</v>
      </c>
      <c r="DP70" s="106"/>
      <c r="DQ70" s="106"/>
      <c r="DR70" s="106">
        <v>17456.55</v>
      </c>
      <c r="DS70" s="106"/>
      <c r="DT70" s="106"/>
      <c r="DU70" s="106">
        <v>17456.55</v>
      </c>
      <c r="DV70" s="106"/>
      <c r="DW70" s="106"/>
      <c r="DX70" s="106">
        <v>17456.55</v>
      </c>
      <c r="DY70" s="106"/>
      <c r="DZ70" s="106"/>
      <c r="EA70" s="106">
        <v>17456.55</v>
      </c>
      <c r="EB70" s="106"/>
      <c r="EC70" s="106"/>
      <c r="ED70" s="106">
        <v>17456.55</v>
      </c>
      <c r="EE70" s="106"/>
      <c r="EF70" s="106"/>
      <c r="EG70" s="106">
        <v>17456.55</v>
      </c>
      <c r="EH70" s="106"/>
      <c r="EI70" s="106"/>
      <c r="EJ70" s="106">
        <v>17456.55</v>
      </c>
      <c r="EK70" s="106"/>
      <c r="EL70" s="106"/>
      <c r="EM70" s="106">
        <v>17456.55</v>
      </c>
      <c r="EN70" s="106"/>
      <c r="EO70" s="106"/>
      <c r="EP70" s="106">
        <v>17456.55</v>
      </c>
      <c r="EQ70" s="106"/>
      <c r="ER70" s="106"/>
      <c r="ES70" s="106">
        <v>17456.55</v>
      </c>
      <c r="ET70" s="109">
        <f t="shared" si="15"/>
        <v>209478.59999999995</v>
      </c>
      <c r="EU70" s="109">
        <f t="shared" si="16"/>
        <v>625465.3099999999</v>
      </c>
      <c r="EV70" s="106"/>
      <c r="EW70" s="106"/>
      <c r="EX70" s="106">
        <v>18661</v>
      </c>
      <c r="EY70" s="106"/>
      <c r="EZ70" s="106"/>
      <c r="FA70" s="106">
        <v>18660.76</v>
      </c>
      <c r="FB70" s="106"/>
      <c r="FC70" s="106"/>
      <c r="FD70" s="106">
        <v>18660.76</v>
      </c>
      <c r="FE70" s="106"/>
      <c r="FF70" s="106"/>
      <c r="FG70" s="106">
        <v>18660.76</v>
      </c>
      <c r="FH70" s="106"/>
      <c r="FI70" s="106"/>
      <c r="FJ70" s="106">
        <v>18660.76</v>
      </c>
      <c r="FK70" s="106"/>
      <c r="FL70" s="106"/>
      <c r="FM70" s="106">
        <v>18660.76</v>
      </c>
      <c r="FN70" s="106"/>
      <c r="FO70" s="106"/>
      <c r="FP70" s="106">
        <v>18660.76</v>
      </c>
      <c r="FQ70" s="106"/>
      <c r="FR70" s="106"/>
      <c r="FS70" s="106">
        <v>18660.76</v>
      </c>
      <c r="FT70" s="106"/>
      <c r="FU70" s="106"/>
      <c r="FV70" s="116">
        <v>18660.76</v>
      </c>
      <c r="FW70" s="115"/>
      <c r="FX70" s="115"/>
      <c r="FY70" s="106">
        <v>18660.76</v>
      </c>
      <c r="FZ70" s="115"/>
      <c r="GA70" s="115"/>
      <c r="GB70" s="106">
        <v>18660.76</v>
      </c>
      <c r="GC70" s="115"/>
      <c r="GD70" s="115"/>
      <c r="GE70" s="106">
        <v>18660.76</v>
      </c>
      <c r="GF70" s="147">
        <f t="shared" si="25"/>
        <v>223929.36000000002</v>
      </c>
    </row>
    <row r="71" spans="1:188" s="112" customFormat="1" ht="12.75">
      <c r="A71" s="104" t="s">
        <v>16</v>
      </c>
      <c r="B71" s="105"/>
      <c r="C71" s="106">
        <f>1207.15+13854.97</f>
        <v>15062.119999999999</v>
      </c>
      <c r="D71" s="106"/>
      <c r="E71" s="106">
        <f>1199.44+12722.38</f>
        <v>13921.82</v>
      </c>
      <c r="F71" s="106"/>
      <c r="G71" s="106">
        <f>1220.68+12652.05</f>
        <v>13872.73</v>
      </c>
      <c r="H71" s="106"/>
      <c r="I71" s="106">
        <f>1237.35+13414.69</f>
        <v>14652.04</v>
      </c>
      <c r="J71" s="107"/>
      <c r="K71" s="106">
        <f>1068.69+14153.88</f>
        <v>15222.57</v>
      </c>
      <c r="L71" s="106"/>
      <c r="M71" s="106">
        <f>1240.39+13096.79</f>
        <v>14337.18</v>
      </c>
      <c r="N71" s="107"/>
      <c r="O71" s="106">
        <f>1170.42+11617.89</f>
        <v>12788.31</v>
      </c>
      <c r="P71" s="106"/>
      <c r="Q71" s="106">
        <f>1127.67+12058.53</f>
        <v>13186.2</v>
      </c>
      <c r="R71" s="107"/>
      <c r="S71" s="108">
        <f>C71+E71+G71+I71+K71+M71+O71+Q71</f>
        <v>113042.96999999999</v>
      </c>
      <c r="T71" s="106"/>
      <c r="U71" s="106"/>
      <c r="V71" s="106">
        <f>1197.72+13935.58</f>
        <v>15133.3</v>
      </c>
      <c r="W71" s="106"/>
      <c r="X71" s="106"/>
      <c r="Y71" s="116">
        <f>1179.72+11094.65</f>
        <v>12274.369999999999</v>
      </c>
      <c r="Z71" s="106"/>
      <c r="AA71" s="106"/>
      <c r="AB71" s="116">
        <f>1201.92+15389.32</f>
        <v>16591.239999999998</v>
      </c>
      <c r="AC71" s="105"/>
      <c r="AD71" s="105"/>
      <c r="AE71" s="105">
        <f>1212.49+12573.18</f>
        <v>13785.67</v>
      </c>
      <c r="AF71" s="109">
        <f t="shared" si="5"/>
        <v>170827.55</v>
      </c>
      <c r="AG71" s="106"/>
      <c r="AH71" s="106"/>
      <c r="AI71" s="106">
        <f>1013.37+12315.56</f>
        <v>13328.93</v>
      </c>
      <c r="AJ71" s="106"/>
      <c r="AK71" s="106"/>
      <c r="AL71" s="106">
        <f>1028.86+13159.99</f>
        <v>14188.85</v>
      </c>
      <c r="AM71" s="106"/>
      <c r="AN71" s="106"/>
      <c r="AO71" s="106">
        <f>1011.73+14267.81</f>
        <v>15279.539999999999</v>
      </c>
      <c r="AP71" s="106"/>
      <c r="AQ71" s="106"/>
      <c r="AR71" s="106">
        <f>1126.45+14369.45</f>
        <v>15495.900000000001</v>
      </c>
      <c r="AS71" s="106"/>
      <c r="AT71" s="106"/>
      <c r="AU71" s="106">
        <f>1042.96+14780.61</f>
        <v>15823.57</v>
      </c>
      <c r="AV71" s="106"/>
      <c r="AW71" s="106"/>
      <c r="AX71" s="106">
        <f>1166.88+12871.91</f>
        <v>14038.79</v>
      </c>
      <c r="AY71" s="106"/>
      <c r="AZ71" s="106"/>
      <c r="BA71" s="106">
        <f>1071.05+13706.04</f>
        <v>14777.09</v>
      </c>
      <c r="BB71" s="106"/>
      <c r="BC71" s="106"/>
      <c r="BD71" s="106">
        <v>15634.2</v>
      </c>
      <c r="BE71" s="106"/>
      <c r="BF71" s="106"/>
      <c r="BG71" s="106">
        <v>14001.82</v>
      </c>
      <c r="BH71" s="106"/>
      <c r="BI71" s="106"/>
      <c r="BJ71" s="106">
        <v>15119.42</v>
      </c>
      <c r="BK71" s="106"/>
      <c r="BL71" s="106"/>
      <c r="BM71" s="106">
        <v>16591.9</v>
      </c>
      <c r="BN71" s="106"/>
      <c r="BO71" s="106"/>
      <c r="BP71" s="106">
        <v>15344.38</v>
      </c>
      <c r="BQ71" s="109">
        <f t="shared" si="6"/>
        <v>179624.39</v>
      </c>
      <c r="BR71" s="109">
        <f t="shared" si="7"/>
        <v>350451.94</v>
      </c>
      <c r="BS71" s="106"/>
      <c r="BT71" s="106"/>
      <c r="BU71" s="106">
        <v>14877.64</v>
      </c>
      <c r="BV71" s="106"/>
      <c r="BW71" s="106"/>
      <c r="BX71" s="106">
        <v>15685.33</v>
      </c>
      <c r="BY71" s="106"/>
      <c r="BZ71" s="106"/>
      <c r="CA71" s="106">
        <v>16290.28</v>
      </c>
      <c r="CB71" s="106"/>
      <c r="CC71" s="106"/>
      <c r="CD71" s="106">
        <v>15642.48</v>
      </c>
      <c r="CE71" s="106"/>
      <c r="CF71" s="106"/>
      <c r="CG71" s="106">
        <v>15628.08</v>
      </c>
      <c r="CH71" s="106"/>
      <c r="CI71" s="106"/>
      <c r="CJ71" s="106">
        <v>15628.02</v>
      </c>
      <c r="CK71" s="106"/>
      <c r="CL71" s="106"/>
      <c r="CM71" s="106">
        <v>15631.76</v>
      </c>
      <c r="CN71" s="106"/>
      <c r="CO71" s="106"/>
      <c r="CP71" s="106">
        <v>15702.92</v>
      </c>
      <c r="CQ71" s="111">
        <f>BU71+BX71+CA71+CD71+CG71+CJ71+CM71+CP71</f>
        <v>125086.51</v>
      </c>
      <c r="CR71" s="106"/>
      <c r="CS71" s="106"/>
      <c r="CT71" s="106"/>
      <c r="CV71" s="106"/>
      <c r="CW71" s="106"/>
      <c r="CX71" s="106">
        <v>15455.43</v>
      </c>
      <c r="CY71" s="106"/>
      <c r="CZ71" s="106"/>
      <c r="DA71" s="106">
        <v>15094.84</v>
      </c>
      <c r="DB71" s="106"/>
      <c r="DC71" s="106"/>
      <c r="DD71" s="106">
        <v>16101.08</v>
      </c>
      <c r="DE71" s="106"/>
      <c r="DF71" s="106"/>
      <c r="DG71" s="106">
        <v>14371.02</v>
      </c>
      <c r="DH71" s="113">
        <f t="shared" si="8"/>
        <v>61022.37</v>
      </c>
      <c r="DI71" s="114">
        <f t="shared" si="9"/>
        <v>411474.31</v>
      </c>
      <c r="DJ71" s="106"/>
      <c r="DK71" s="106"/>
      <c r="DL71" s="106">
        <v>16559.62</v>
      </c>
      <c r="DM71" s="106"/>
      <c r="DN71" s="106"/>
      <c r="DO71" s="106">
        <v>16541.52</v>
      </c>
      <c r="DP71" s="106"/>
      <c r="DQ71" s="106"/>
      <c r="DR71" s="106">
        <v>16724.93</v>
      </c>
      <c r="DS71" s="106"/>
      <c r="DT71" s="106"/>
      <c r="DU71" s="106">
        <v>17612.69</v>
      </c>
      <c r="DV71" s="106"/>
      <c r="DW71" s="106"/>
      <c r="DX71" s="106">
        <v>17448.2</v>
      </c>
      <c r="DY71" s="106"/>
      <c r="DZ71" s="106"/>
      <c r="EA71" s="106">
        <v>18960.65</v>
      </c>
      <c r="EB71" s="106"/>
      <c r="EC71" s="106"/>
      <c r="ED71" s="106">
        <v>16803.05</v>
      </c>
      <c r="EE71" s="106"/>
      <c r="EF71" s="106"/>
      <c r="EG71" s="106">
        <v>18014.47</v>
      </c>
      <c r="EH71" s="106"/>
      <c r="EI71" s="106"/>
      <c r="EJ71" s="106">
        <v>17295.95</v>
      </c>
      <c r="EK71" s="106"/>
      <c r="EL71" s="106"/>
      <c r="EM71" s="106">
        <v>17602.44</v>
      </c>
      <c r="EN71" s="106"/>
      <c r="EO71" s="106"/>
      <c r="EP71" s="106">
        <v>17183.62</v>
      </c>
      <c r="EQ71" s="106"/>
      <c r="ER71" s="106"/>
      <c r="ES71" s="106">
        <v>16915.01</v>
      </c>
      <c r="ET71" s="109">
        <f t="shared" si="15"/>
        <v>207662.15000000002</v>
      </c>
      <c r="EU71" s="109">
        <f t="shared" si="16"/>
        <v>619136.46</v>
      </c>
      <c r="EV71" s="106"/>
      <c r="EW71" s="106"/>
      <c r="EX71" s="106">
        <v>16967.71</v>
      </c>
      <c r="EY71" s="106"/>
      <c r="EZ71" s="106"/>
      <c r="FA71" s="106">
        <v>18808.57</v>
      </c>
      <c r="FB71" s="106"/>
      <c r="FC71" s="106"/>
      <c r="FD71" s="106">
        <v>18696.81</v>
      </c>
      <c r="FE71" s="106"/>
      <c r="FF71" s="106"/>
      <c r="FG71" s="106">
        <v>18281.94</v>
      </c>
      <c r="FH71" s="106"/>
      <c r="FI71" s="106"/>
      <c r="FJ71" s="106">
        <v>18072.29</v>
      </c>
      <c r="FK71" s="106"/>
      <c r="FL71" s="106"/>
      <c r="FM71" s="106">
        <v>18449.51</v>
      </c>
      <c r="FN71" s="106"/>
      <c r="FO71" s="106"/>
      <c r="FP71" s="106">
        <v>18807.58</v>
      </c>
      <c r="FQ71" s="106"/>
      <c r="FR71" s="106"/>
      <c r="FS71" s="106">
        <v>18252.22</v>
      </c>
      <c r="FT71" s="106"/>
      <c r="FU71" s="106"/>
      <c r="FV71" s="116">
        <v>18726.66</v>
      </c>
      <c r="FW71" s="115"/>
      <c r="FX71" s="115"/>
      <c r="FY71" s="106">
        <v>18923.88</v>
      </c>
      <c r="FZ71" s="115"/>
      <c r="GA71" s="115"/>
      <c r="GB71" s="106">
        <v>20468.33</v>
      </c>
      <c r="GC71" s="115"/>
      <c r="GD71" s="115"/>
      <c r="GE71" s="106">
        <v>17753.57</v>
      </c>
      <c r="GF71" s="147">
        <f t="shared" si="25"/>
        <v>222209.07</v>
      </c>
    </row>
    <row r="72" spans="1:188" s="4" customFormat="1" ht="18" customHeight="1">
      <c r="A72" s="41" t="s">
        <v>17</v>
      </c>
      <c r="B72" s="20">
        <v>15308.06</v>
      </c>
      <c r="C72" s="48">
        <f>C70-C71</f>
        <v>-518.0199999999986</v>
      </c>
      <c r="D72" s="48"/>
      <c r="E72" s="48">
        <f>E70-E71</f>
        <v>297.6900000000005</v>
      </c>
      <c r="F72" s="48"/>
      <c r="G72" s="48">
        <f>G70-G71</f>
        <v>581.1499999999996</v>
      </c>
      <c r="H72" s="48"/>
      <c r="I72" s="48">
        <f>I70-I71</f>
        <v>294.0199999999986</v>
      </c>
      <c r="J72" s="48"/>
      <c r="K72" s="48">
        <f>K70-K71</f>
        <v>-962.0299999999988</v>
      </c>
      <c r="L72" s="48"/>
      <c r="M72" s="48">
        <f>M70-M71</f>
        <v>-860.5400000000009</v>
      </c>
      <c r="N72" s="48"/>
      <c r="O72" s="48">
        <f>O70-O71</f>
        <v>888.5900000000001</v>
      </c>
      <c r="P72" s="48"/>
      <c r="Q72" s="48">
        <f>Q70-Q71</f>
        <v>232.32999999999993</v>
      </c>
      <c r="R72" s="48">
        <v>15261.55</v>
      </c>
      <c r="S72" s="19">
        <f>C72+E72+G72+I72+K72+M72+O72+Q72</f>
        <v>-46.80999999999949</v>
      </c>
      <c r="T72" s="48"/>
      <c r="U72" s="48"/>
      <c r="V72" s="48">
        <f>V70-V71</f>
        <v>-1140.4299999999985</v>
      </c>
      <c r="W72" s="48">
        <f aca="true" t="shared" si="33" ref="W72:AL72">W70-W71</f>
        <v>0</v>
      </c>
      <c r="X72" s="48">
        <f t="shared" si="33"/>
        <v>0</v>
      </c>
      <c r="Y72" s="48">
        <f t="shared" si="33"/>
        <v>2258.51</v>
      </c>
      <c r="Z72" s="48">
        <f t="shared" si="33"/>
        <v>0</v>
      </c>
      <c r="AA72" s="48">
        <f t="shared" si="33"/>
        <v>0</v>
      </c>
      <c r="AB72" s="48">
        <f t="shared" si="33"/>
        <v>-2492.1399999999976</v>
      </c>
      <c r="AC72" s="48">
        <f t="shared" si="33"/>
        <v>0</v>
      </c>
      <c r="AD72" s="48">
        <f t="shared" si="33"/>
        <v>0</v>
      </c>
      <c r="AE72" s="48">
        <f t="shared" si="33"/>
        <v>239.3700000000008</v>
      </c>
      <c r="AF72" s="32">
        <f t="shared" si="5"/>
        <v>-1181.4999999999945</v>
      </c>
      <c r="AG72" s="48">
        <f t="shared" si="33"/>
        <v>0</v>
      </c>
      <c r="AH72" s="48">
        <f t="shared" si="33"/>
        <v>0</v>
      </c>
      <c r="AI72" s="48">
        <f t="shared" si="33"/>
        <v>1909.3400000000001</v>
      </c>
      <c r="AJ72" s="48">
        <f t="shared" si="33"/>
        <v>0</v>
      </c>
      <c r="AK72" s="48">
        <f t="shared" si="33"/>
        <v>0</v>
      </c>
      <c r="AL72" s="48">
        <f t="shared" si="33"/>
        <v>1077.8199999999997</v>
      </c>
      <c r="AM72" s="48"/>
      <c r="AN72" s="48"/>
      <c r="AO72" s="48">
        <f>AO70-AO71</f>
        <v>-243.27999999999884</v>
      </c>
      <c r="AP72" s="48">
        <f aca="true" t="shared" si="34" ref="AP72:AU72">AP70-AP71</f>
        <v>0</v>
      </c>
      <c r="AQ72" s="48">
        <f t="shared" si="34"/>
        <v>0</v>
      </c>
      <c r="AR72" s="48">
        <f t="shared" si="34"/>
        <v>-149.64000000000124</v>
      </c>
      <c r="AS72" s="48">
        <f t="shared" si="34"/>
        <v>0</v>
      </c>
      <c r="AT72" s="48">
        <f t="shared" si="34"/>
        <v>0</v>
      </c>
      <c r="AU72" s="48">
        <f t="shared" si="34"/>
        <v>-586.289999999999</v>
      </c>
      <c r="AV72" s="48"/>
      <c r="AW72" s="48"/>
      <c r="AX72" s="48">
        <f>AX70-AX71</f>
        <v>1431.0499999999993</v>
      </c>
      <c r="AY72" s="48">
        <f aca="true" t="shared" si="35" ref="AY72:BM72">AY70-AY71</f>
        <v>0</v>
      </c>
      <c r="AZ72" s="48">
        <f t="shared" si="35"/>
        <v>0</v>
      </c>
      <c r="BA72" s="48">
        <f t="shared" si="35"/>
        <v>692.75</v>
      </c>
      <c r="BB72" s="48">
        <f t="shared" si="35"/>
        <v>0</v>
      </c>
      <c r="BC72" s="48">
        <f t="shared" si="35"/>
        <v>0</v>
      </c>
      <c r="BD72" s="48">
        <f t="shared" si="35"/>
        <v>-164.36000000000058</v>
      </c>
      <c r="BE72" s="48">
        <f t="shared" si="35"/>
        <v>0</v>
      </c>
      <c r="BF72" s="48">
        <f t="shared" si="35"/>
        <v>0</v>
      </c>
      <c r="BG72" s="48">
        <f t="shared" si="35"/>
        <v>1468.0200000000004</v>
      </c>
      <c r="BH72" s="48">
        <f t="shared" si="35"/>
        <v>0</v>
      </c>
      <c r="BI72" s="48">
        <f t="shared" si="35"/>
        <v>0</v>
      </c>
      <c r="BJ72" s="48">
        <f t="shared" si="35"/>
        <v>350.4200000000001</v>
      </c>
      <c r="BK72" s="48">
        <f t="shared" si="35"/>
        <v>0</v>
      </c>
      <c r="BL72" s="48">
        <f t="shared" si="35"/>
        <v>0</v>
      </c>
      <c r="BM72" s="48">
        <f t="shared" si="35"/>
        <v>-1122.0600000000013</v>
      </c>
      <c r="BN72" s="48">
        <f>BN70-BN71</f>
        <v>0</v>
      </c>
      <c r="BO72" s="48">
        <f>BO70-BO71</f>
        <v>0</v>
      </c>
      <c r="BP72" s="48">
        <f>BP70-BP71</f>
        <v>-68.81999999999971</v>
      </c>
      <c r="BQ72" s="32">
        <f t="shared" si="6"/>
        <v>4594.949999999999</v>
      </c>
      <c r="BR72" s="32">
        <f t="shared" si="7"/>
        <v>3413.4500000000044</v>
      </c>
      <c r="BS72" s="48"/>
      <c r="BT72" s="48"/>
      <c r="BU72" s="48">
        <f>BU70-BU71</f>
        <v>652.4300000000003</v>
      </c>
      <c r="BV72" s="48"/>
      <c r="BW72" s="48"/>
      <c r="BX72" s="48">
        <f>BX70-BX71</f>
        <v>-155.26000000000022</v>
      </c>
      <c r="BY72" s="48"/>
      <c r="BZ72" s="48"/>
      <c r="CA72" s="48">
        <f>CA70-CA71</f>
        <v>-759.5799999999999</v>
      </c>
      <c r="CB72" s="48"/>
      <c r="CC72" s="48"/>
      <c r="CD72" s="48">
        <f>CD70-CD71</f>
        <v>-112.40999999999985</v>
      </c>
      <c r="CE72" s="48"/>
      <c r="CF72" s="48"/>
      <c r="CG72" s="48">
        <f>CG70-CG71</f>
        <v>-97.75</v>
      </c>
      <c r="CH72" s="48"/>
      <c r="CI72" s="48"/>
      <c r="CJ72" s="48">
        <f>CJ70-CJ71</f>
        <v>-97.69000000000051</v>
      </c>
      <c r="CK72" s="48"/>
      <c r="CL72" s="48"/>
      <c r="CM72" s="48">
        <f>CM70-CM71</f>
        <v>-101.43000000000029</v>
      </c>
      <c r="CN72" s="48"/>
      <c r="CO72" s="48"/>
      <c r="CP72" s="48">
        <f>CP70-CP71</f>
        <v>-172.59000000000015</v>
      </c>
      <c r="CQ72" s="50"/>
      <c r="CR72" s="48"/>
      <c r="CS72" s="48"/>
      <c r="CT72" s="48">
        <f>CT70-CT71</f>
        <v>0</v>
      </c>
      <c r="CU72" s="50"/>
      <c r="CV72" s="48"/>
      <c r="CW72" s="48"/>
      <c r="CX72" s="48">
        <f>CX70-CX71</f>
        <v>74.89999999999964</v>
      </c>
      <c r="CY72" s="48"/>
      <c r="CZ72" s="48"/>
      <c r="DA72" s="48">
        <f>DA70-DA71</f>
        <v>435.4899999999998</v>
      </c>
      <c r="DB72" s="48"/>
      <c r="DC72" s="48"/>
      <c r="DD72" s="48">
        <f>DD70-DD71</f>
        <v>-570.75</v>
      </c>
      <c r="DE72" s="48"/>
      <c r="DF72" s="48"/>
      <c r="DG72" s="48">
        <f>DG70-DG71</f>
        <v>1159.3099999999995</v>
      </c>
      <c r="DH72" s="10">
        <f t="shared" si="8"/>
        <v>1098.949999999999</v>
      </c>
      <c r="DI72" s="39">
        <f t="shared" si="9"/>
        <v>4512.400000000003</v>
      </c>
      <c r="DJ72" s="48"/>
      <c r="DK72" s="48"/>
      <c r="DL72" s="48">
        <f>DL70-DL71</f>
        <v>896.9300000000003</v>
      </c>
      <c r="DM72" s="48"/>
      <c r="DN72" s="48"/>
      <c r="DO72" s="48">
        <f>DO70-DO71</f>
        <v>915.0299999999988</v>
      </c>
      <c r="DP72" s="48"/>
      <c r="DQ72" s="48"/>
      <c r="DR72" s="48">
        <f>DR70-DR71</f>
        <v>731.619999999999</v>
      </c>
      <c r="DS72" s="48"/>
      <c r="DT72" s="48"/>
      <c r="DU72" s="48">
        <f>DU70-DU71</f>
        <v>-156.13999999999942</v>
      </c>
      <c r="DV72" s="48"/>
      <c r="DW72" s="48"/>
      <c r="DX72" s="48">
        <f>DX70-DX71</f>
        <v>8.349999999998545</v>
      </c>
      <c r="DY72" s="48"/>
      <c r="DZ72" s="48"/>
      <c r="EA72" s="48">
        <f>EA70-EA71</f>
        <v>-1504.1000000000022</v>
      </c>
      <c r="EB72" s="48"/>
      <c r="EC72" s="48"/>
      <c r="ED72" s="48">
        <f>ED70-ED71</f>
        <v>653.5</v>
      </c>
      <c r="EE72" s="48"/>
      <c r="EF72" s="48"/>
      <c r="EG72" s="48">
        <f>EG70-EG71</f>
        <v>-557.9200000000019</v>
      </c>
      <c r="EH72" s="48"/>
      <c r="EI72" s="48"/>
      <c r="EJ72" s="48">
        <f>EJ70-EJ71</f>
        <v>160.59999999999854</v>
      </c>
      <c r="EK72" s="48"/>
      <c r="EL72" s="48"/>
      <c r="EM72" s="48">
        <f>EM70-EM71</f>
        <v>-145.88999999999942</v>
      </c>
      <c r="EN72" s="48"/>
      <c r="EO72" s="48"/>
      <c r="EP72" s="48">
        <f>EP70-EP71</f>
        <v>272.9300000000003</v>
      </c>
      <c r="EQ72" s="48"/>
      <c r="ER72" s="48"/>
      <c r="ES72" s="48">
        <f>ES70-ES71</f>
        <v>541.5400000000009</v>
      </c>
      <c r="ET72" s="32">
        <f t="shared" si="15"/>
        <v>1816.4499999999935</v>
      </c>
      <c r="EU72" s="32">
        <f t="shared" si="16"/>
        <v>6328.849999999997</v>
      </c>
      <c r="EV72" s="48"/>
      <c r="EW72" s="48"/>
      <c r="EX72" s="48">
        <f>EX70-EX71</f>
        <v>1693.2900000000009</v>
      </c>
      <c r="EY72" s="48"/>
      <c r="EZ72" s="48"/>
      <c r="FA72" s="48">
        <f>FA70-FA71</f>
        <v>-147.8100000000013</v>
      </c>
      <c r="FB72" s="48"/>
      <c r="FC72" s="48"/>
      <c r="FD72" s="48">
        <f>FD70-FD71</f>
        <v>-36.05000000000291</v>
      </c>
      <c r="FE72" s="48"/>
      <c r="FF72" s="48"/>
      <c r="FG72" s="48">
        <f>FG70-FG71</f>
        <v>378.8199999999997</v>
      </c>
      <c r="FH72" s="48"/>
      <c r="FI72" s="48"/>
      <c r="FJ72" s="48">
        <f>FJ70-FJ71</f>
        <v>588.4699999999975</v>
      </c>
      <c r="FK72" s="48"/>
      <c r="FL72" s="48"/>
      <c r="FM72" s="48">
        <f>FM70-FM71</f>
        <v>211.25</v>
      </c>
      <c r="FN72" s="48"/>
      <c r="FO72" s="48"/>
      <c r="FP72" s="48">
        <f>FP70-FP71</f>
        <v>-146.82000000000335</v>
      </c>
      <c r="FQ72" s="48"/>
      <c r="FR72" s="48"/>
      <c r="FS72" s="48">
        <f>FS70-FS71</f>
        <v>408.53999999999724</v>
      </c>
      <c r="FT72" s="48"/>
      <c r="FU72" s="48"/>
      <c r="FV72" s="52">
        <f>FV70-FV71</f>
        <v>-65.90000000000146</v>
      </c>
      <c r="FW72" s="100"/>
      <c r="FX72" s="100"/>
      <c r="FY72" s="48">
        <f>FY70-FY71</f>
        <v>-263.1200000000026</v>
      </c>
      <c r="FZ72" s="100"/>
      <c r="GA72" s="100"/>
      <c r="GB72" s="48">
        <f>GB70-GB71</f>
        <v>-1807.5700000000033</v>
      </c>
      <c r="GC72" s="100"/>
      <c r="GD72" s="100"/>
      <c r="GE72" s="48">
        <f>GE70-GE71</f>
        <v>907.1899999999987</v>
      </c>
      <c r="GF72" s="27">
        <f t="shared" si="25"/>
        <v>1720.289999999979</v>
      </c>
    </row>
    <row r="73" spans="1:188" s="4" customFormat="1" ht="22.5" hidden="1">
      <c r="A73" s="41" t="s">
        <v>18</v>
      </c>
      <c r="B73" s="20"/>
      <c r="C73" s="48"/>
      <c r="D73" s="48"/>
      <c r="E73" s="48"/>
      <c r="F73" s="48"/>
      <c r="G73" s="48"/>
      <c r="H73" s="48"/>
      <c r="I73" s="48"/>
      <c r="J73" s="49"/>
      <c r="K73" s="48"/>
      <c r="L73" s="48"/>
      <c r="M73" s="48"/>
      <c r="N73" s="49"/>
      <c r="O73" s="48"/>
      <c r="P73" s="48"/>
      <c r="Q73" s="48"/>
      <c r="R73" s="49"/>
      <c r="S73" s="48">
        <v>-46.81</v>
      </c>
      <c r="T73" s="48"/>
      <c r="U73" s="48"/>
      <c r="V73" s="48"/>
      <c r="W73" s="48"/>
      <c r="X73" s="48"/>
      <c r="Y73" s="52"/>
      <c r="Z73" s="48"/>
      <c r="AA73" s="48"/>
      <c r="AB73" s="52"/>
      <c r="AC73" s="20"/>
      <c r="AD73" s="20"/>
      <c r="AE73" s="20"/>
      <c r="AF73" s="32">
        <f t="shared" si="5"/>
        <v>-46.81</v>
      </c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32">
        <f t="shared" si="6"/>
        <v>0</v>
      </c>
      <c r="BR73" s="32">
        <f t="shared" si="7"/>
        <v>-46.81</v>
      </c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50"/>
      <c r="CR73" s="48"/>
      <c r="CS73" s="48"/>
      <c r="CT73" s="48"/>
      <c r="CU73" s="50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10">
        <f t="shared" si="8"/>
        <v>0</v>
      </c>
      <c r="DI73" s="39">
        <f t="shared" si="9"/>
        <v>-46.81</v>
      </c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32">
        <f t="shared" si="15"/>
        <v>0</v>
      </c>
      <c r="EU73" s="32">
        <f t="shared" si="16"/>
        <v>-46.81</v>
      </c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52"/>
      <c r="FW73" s="100"/>
      <c r="FX73" s="100"/>
      <c r="FY73" s="48"/>
      <c r="FZ73" s="100"/>
      <c r="GA73" s="100"/>
      <c r="GB73" s="48"/>
      <c r="GC73" s="100"/>
      <c r="GD73" s="100"/>
      <c r="GE73" s="48"/>
      <c r="GF73" s="27">
        <f t="shared" si="25"/>
        <v>0</v>
      </c>
    </row>
    <row r="74" spans="1:188" s="4" customFormat="1" ht="22.5">
      <c r="A74" s="41" t="s">
        <v>19</v>
      </c>
      <c r="B74" s="20"/>
      <c r="C74" s="48">
        <f>C71-C69</f>
        <v>-3158</v>
      </c>
      <c r="D74" s="48"/>
      <c r="E74" s="48">
        <f aca="true" t="shared" si="36" ref="E74:Q74">E71-E69</f>
        <v>-3970.5999999999985</v>
      </c>
      <c r="F74" s="48"/>
      <c r="G74" s="48">
        <f t="shared" si="36"/>
        <v>-5658.189999999999</v>
      </c>
      <c r="H74" s="48"/>
      <c r="I74" s="48">
        <f t="shared" si="36"/>
        <v>-4551.18</v>
      </c>
      <c r="J74" s="48"/>
      <c r="K74" s="48">
        <f t="shared" si="36"/>
        <v>-3194.170000000002</v>
      </c>
      <c r="L74" s="48"/>
      <c r="M74" s="48">
        <f t="shared" si="36"/>
        <v>-3751.8600000000006</v>
      </c>
      <c r="N74" s="48"/>
      <c r="O74" s="48">
        <f t="shared" si="36"/>
        <v>-5169.65</v>
      </c>
      <c r="P74" s="48"/>
      <c r="Q74" s="48">
        <f t="shared" si="36"/>
        <v>-5296.079999999998</v>
      </c>
      <c r="R74" s="48"/>
      <c r="S74" s="19">
        <f>C74+E74+G74+I74+K74+M74+O74+Q74</f>
        <v>-34749.729999999996</v>
      </c>
      <c r="T74" s="48"/>
      <c r="U74" s="48"/>
      <c r="V74" s="48">
        <f>V71-V69</f>
        <v>2684.7999999999993</v>
      </c>
      <c r="W74" s="48">
        <f aca="true" t="shared" si="37" ref="W74:AL74">W71-W69</f>
        <v>0</v>
      </c>
      <c r="X74" s="48">
        <f t="shared" si="37"/>
        <v>0</v>
      </c>
      <c r="Y74" s="48">
        <f t="shared" si="37"/>
        <v>-174.13000000000102</v>
      </c>
      <c r="Z74" s="48">
        <f t="shared" si="37"/>
        <v>0</v>
      </c>
      <c r="AA74" s="48">
        <f t="shared" si="37"/>
        <v>0</v>
      </c>
      <c r="AB74" s="48">
        <f t="shared" si="37"/>
        <v>4142.739999999998</v>
      </c>
      <c r="AC74" s="48">
        <f t="shared" si="37"/>
        <v>0</v>
      </c>
      <c r="AD74" s="48">
        <f t="shared" si="37"/>
        <v>0</v>
      </c>
      <c r="AE74" s="48">
        <f t="shared" si="37"/>
        <v>1337.17</v>
      </c>
      <c r="AF74" s="32">
        <f t="shared" si="5"/>
        <v>-26759.15</v>
      </c>
      <c r="AG74" s="48">
        <f t="shared" si="37"/>
        <v>0</v>
      </c>
      <c r="AH74" s="48">
        <f t="shared" si="37"/>
        <v>0</v>
      </c>
      <c r="AI74" s="48">
        <f t="shared" si="37"/>
        <v>-1909.3400000000001</v>
      </c>
      <c r="AJ74" s="48">
        <f t="shared" si="37"/>
        <v>0</v>
      </c>
      <c r="AK74" s="48">
        <f t="shared" si="37"/>
        <v>0</v>
      </c>
      <c r="AL74" s="48">
        <f t="shared" si="37"/>
        <v>-1077.8199999999997</v>
      </c>
      <c r="AM74" s="48"/>
      <c r="AN74" s="48"/>
      <c r="AO74" s="48">
        <f>AO71-AO69</f>
        <v>243.27999999999884</v>
      </c>
      <c r="AP74" s="48">
        <f aca="true" t="shared" si="38" ref="AP74:AU74">AP71-AP69</f>
        <v>0</v>
      </c>
      <c r="AQ74" s="48">
        <f t="shared" si="38"/>
        <v>0</v>
      </c>
      <c r="AR74" s="48">
        <f t="shared" si="38"/>
        <v>149.64000000000124</v>
      </c>
      <c r="AS74" s="48">
        <f t="shared" si="38"/>
        <v>0</v>
      </c>
      <c r="AT74" s="48">
        <f t="shared" si="38"/>
        <v>0</v>
      </c>
      <c r="AU74" s="48">
        <f t="shared" si="38"/>
        <v>586.289999999999</v>
      </c>
      <c r="AV74" s="48"/>
      <c r="AW74" s="48"/>
      <c r="AX74" s="48">
        <f>AX71-AX69</f>
        <v>-1431.0499999999993</v>
      </c>
      <c r="AY74" s="48">
        <f aca="true" t="shared" si="39" ref="AY74:BM74">AY71-AY69</f>
        <v>0</v>
      </c>
      <c r="AZ74" s="48">
        <f t="shared" si="39"/>
        <v>0</v>
      </c>
      <c r="BA74" s="48">
        <f t="shared" si="39"/>
        <v>-692.75</v>
      </c>
      <c r="BB74" s="48">
        <f t="shared" si="39"/>
        <v>0</v>
      </c>
      <c r="BC74" s="48">
        <f t="shared" si="39"/>
        <v>0</v>
      </c>
      <c r="BD74" s="48">
        <f t="shared" si="39"/>
        <v>164.36000000000058</v>
      </c>
      <c r="BE74" s="48">
        <f t="shared" si="39"/>
        <v>0</v>
      </c>
      <c r="BF74" s="48">
        <f t="shared" si="39"/>
        <v>0</v>
      </c>
      <c r="BG74" s="48">
        <f t="shared" si="39"/>
        <v>-1468.0200000000004</v>
      </c>
      <c r="BH74" s="48">
        <f t="shared" si="39"/>
        <v>0</v>
      </c>
      <c r="BI74" s="48">
        <f t="shared" si="39"/>
        <v>0</v>
      </c>
      <c r="BJ74" s="48">
        <f t="shared" si="39"/>
        <v>-350.4200000000001</v>
      </c>
      <c r="BK74" s="48">
        <f t="shared" si="39"/>
        <v>0</v>
      </c>
      <c r="BL74" s="48">
        <f t="shared" si="39"/>
        <v>0</v>
      </c>
      <c r="BM74" s="48">
        <f t="shared" si="39"/>
        <v>1122.0600000000013</v>
      </c>
      <c r="BN74" s="48">
        <f>BN71-BN69</f>
        <v>0</v>
      </c>
      <c r="BO74" s="48">
        <f>BO71-BO69</f>
        <v>0</v>
      </c>
      <c r="BP74" s="48">
        <f>BP71-BP69</f>
        <v>68.81999999999971</v>
      </c>
      <c r="BQ74" s="32">
        <f t="shared" si="6"/>
        <v>-4594.949999999999</v>
      </c>
      <c r="BR74" s="32">
        <f t="shared" si="7"/>
        <v>-31354.1</v>
      </c>
      <c r="BS74" s="48"/>
      <c r="BT74" s="48"/>
      <c r="BU74" s="48">
        <f>BU71-BU69</f>
        <v>-652.4300000000003</v>
      </c>
      <c r="BV74" s="48"/>
      <c r="BW74" s="48"/>
      <c r="BX74" s="48">
        <f>BX71-BX69</f>
        <v>155.26000000000022</v>
      </c>
      <c r="BY74" s="48"/>
      <c r="BZ74" s="48"/>
      <c r="CA74" s="48">
        <f>CA71-CA69</f>
        <v>760.210000000001</v>
      </c>
      <c r="CB74" s="48"/>
      <c r="CC74" s="48"/>
      <c r="CD74" s="48">
        <f>CD71-CD69</f>
        <v>112.40999999999985</v>
      </c>
      <c r="CE74" s="48"/>
      <c r="CF74" s="48"/>
      <c r="CG74" s="48">
        <f>CG71-CG69</f>
        <v>97.75</v>
      </c>
      <c r="CH74" s="48"/>
      <c r="CI74" s="48"/>
      <c r="CJ74" s="48">
        <f>CJ71-CJ69</f>
        <v>97.69000000000051</v>
      </c>
      <c r="CK74" s="48"/>
      <c r="CL74" s="48"/>
      <c r="CM74" s="48">
        <f>CM71-CM69</f>
        <v>101.43000000000029</v>
      </c>
      <c r="CN74" s="48"/>
      <c r="CO74" s="48"/>
      <c r="CP74" s="48">
        <f>CP71-CP69</f>
        <v>172.59000000000015</v>
      </c>
      <c r="CQ74" s="50"/>
      <c r="CR74" s="48"/>
      <c r="CS74" s="48"/>
      <c r="CT74" s="48">
        <f>CT71-CT69</f>
        <v>0</v>
      </c>
      <c r="CU74" s="50"/>
      <c r="CV74" s="48"/>
      <c r="CW74" s="48"/>
      <c r="CX74" s="48">
        <f>CX71-CX69</f>
        <v>-74.89999999999964</v>
      </c>
      <c r="CY74" s="48"/>
      <c r="CZ74" s="48"/>
      <c r="DA74" s="48">
        <f>DA71-DA69</f>
        <v>-435.4899999999998</v>
      </c>
      <c r="DB74" s="48"/>
      <c r="DC74" s="48"/>
      <c r="DD74" s="48">
        <f>DD71-DD69</f>
        <v>570.75</v>
      </c>
      <c r="DE74" s="48"/>
      <c r="DF74" s="48"/>
      <c r="DG74" s="48">
        <f>DG71-DG69</f>
        <v>-1159.3099999999995</v>
      </c>
      <c r="DH74" s="10">
        <f t="shared" si="8"/>
        <v>-1098.949999999999</v>
      </c>
      <c r="DI74" s="39">
        <f t="shared" si="9"/>
        <v>-32453.049999999996</v>
      </c>
      <c r="DJ74" s="48"/>
      <c r="DK74" s="48"/>
      <c r="DL74" s="48">
        <f>DL71-DL69</f>
        <v>-896.9300000000003</v>
      </c>
      <c r="DM74" s="48"/>
      <c r="DN74" s="48"/>
      <c r="DO74" s="48">
        <f>DO71-DO69</f>
        <v>-915.0299999999988</v>
      </c>
      <c r="DP74" s="48"/>
      <c r="DQ74" s="48"/>
      <c r="DR74" s="48">
        <f>DR71-DR69</f>
        <v>-731.619999999999</v>
      </c>
      <c r="DS74" s="48"/>
      <c r="DT74" s="48"/>
      <c r="DU74" s="48">
        <f>DU71-DU69</f>
        <v>156.13999999999942</v>
      </c>
      <c r="DV74" s="48"/>
      <c r="DW74" s="48"/>
      <c r="DX74" s="48">
        <f>DX71-DX69</f>
        <v>-8.349999999998545</v>
      </c>
      <c r="DY74" s="48"/>
      <c r="DZ74" s="48"/>
      <c r="EA74" s="48">
        <f>EA71-EA69</f>
        <v>1504.1000000000022</v>
      </c>
      <c r="EB74" s="48"/>
      <c r="EC74" s="48"/>
      <c r="ED74" s="48">
        <f>ED71-ED69</f>
        <v>-653.5</v>
      </c>
      <c r="EE74" s="48"/>
      <c r="EF74" s="48"/>
      <c r="EG74" s="48">
        <f>EG71-EG69</f>
        <v>557.9200000000019</v>
      </c>
      <c r="EH74" s="48"/>
      <c r="EI74" s="48"/>
      <c r="EJ74" s="48">
        <f>EJ71-EJ69</f>
        <v>-160.59999999999854</v>
      </c>
      <c r="EK74" s="48"/>
      <c r="EL74" s="48"/>
      <c r="EM74" s="48">
        <f>EM71-EM69</f>
        <v>145.88999999999942</v>
      </c>
      <c r="EN74" s="48"/>
      <c r="EO74" s="48"/>
      <c r="EP74" s="48">
        <f>EP71-EP69</f>
        <v>-272.9300000000003</v>
      </c>
      <c r="EQ74" s="48"/>
      <c r="ER74" s="48"/>
      <c r="ES74" s="48">
        <f>ES71-ES69</f>
        <v>-541.5400000000009</v>
      </c>
      <c r="ET74" s="32">
        <f t="shared" si="15"/>
        <v>-1816.4499999999935</v>
      </c>
      <c r="EU74" s="32">
        <f t="shared" si="16"/>
        <v>-34269.499999999985</v>
      </c>
      <c r="EV74" s="48"/>
      <c r="EW74" s="48"/>
      <c r="EX74" s="48">
        <f>EX71-EX69</f>
        <v>-1693.2900000000009</v>
      </c>
      <c r="EY74" s="48"/>
      <c r="EZ74" s="48"/>
      <c r="FA74" s="48">
        <f>FA71-FA69</f>
        <v>147.8100000000013</v>
      </c>
      <c r="FB74" s="48"/>
      <c r="FC74" s="48"/>
      <c r="FD74" s="48">
        <f>FD71-FD69</f>
        <v>36.05000000000291</v>
      </c>
      <c r="FE74" s="48"/>
      <c r="FF74" s="48"/>
      <c r="FG74" s="48">
        <f>FG71-FG69</f>
        <v>-378.8199999999997</v>
      </c>
      <c r="FH74" s="48"/>
      <c r="FI74" s="48"/>
      <c r="FJ74" s="48">
        <f>FJ71-FJ69</f>
        <v>-588.4699999999975</v>
      </c>
      <c r="FK74" s="48"/>
      <c r="FL74" s="48"/>
      <c r="FM74" s="48">
        <f>FM71-FM69</f>
        <v>-211.25</v>
      </c>
      <c r="FN74" s="48"/>
      <c r="FO74" s="48"/>
      <c r="FP74" s="48">
        <f>FP71-FP69</f>
        <v>146.82000000000335</v>
      </c>
      <c r="FQ74" s="48"/>
      <c r="FR74" s="48"/>
      <c r="FS74" s="48">
        <f>FS71-FS69</f>
        <v>-408.53999999999724</v>
      </c>
      <c r="FT74" s="48"/>
      <c r="FU74" s="48"/>
      <c r="FV74" s="52">
        <f>FV71-FV69</f>
        <v>65.90000000000146</v>
      </c>
      <c r="FW74" s="100"/>
      <c r="FX74" s="100"/>
      <c r="FY74" s="48">
        <f>FY71-FY69</f>
        <v>263.1200000000026</v>
      </c>
      <c r="FZ74" s="100"/>
      <c r="GA74" s="100"/>
      <c r="GB74" s="48">
        <f>GB71-GB69</f>
        <v>1807.5700000000033</v>
      </c>
      <c r="GC74" s="100"/>
      <c r="GD74" s="100"/>
      <c r="GE74" s="48">
        <f>GE71-GE69</f>
        <v>-907.1899999999987</v>
      </c>
      <c r="GF74" s="27">
        <f t="shared" si="25"/>
        <v>-1720.289999999979</v>
      </c>
    </row>
    <row r="75" spans="1:188" s="5" customFormat="1" ht="12.75">
      <c r="A75" s="17"/>
      <c r="B75" s="17"/>
      <c r="C75" s="17"/>
      <c r="D75" s="17"/>
      <c r="E75" s="17"/>
      <c r="F75" s="17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8"/>
      <c r="U75" s="18"/>
      <c r="V75" s="18"/>
      <c r="W75" s="18"/>
      <c r="X75" s="18"/>
      <c r="Y75" s="22"/>
      <c r="Z75" s="18"/>
      <c r="AA75" s="18"/>
      <c r="AB75" s="22"/>
      <c r="AC75" s="20"/>
      <c r="AD75" s="20"/>
      <c r="AE75" s="20"/>
      <c r="AF75" s="32">
        <f t="shared" si="5"/>
        <v>0</v>
      </c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32">
        <f t="shared" si="6"/>
        <v>0</v>
      </c>
      <c r="BR75" s="32">
        <f t="shared" si="7"/>
        <v>0</v>
      </c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54"/>
      <c r="CR75" s="18"/>
      <c r="CS75" s="18"/>
      <c r="CT75" s="18"/>
      <c r="CU75" s="54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0">
        <f t="shared" si="8"/>
        <v>0</v>
      </c>
      <c r="DI75" s="39">
        <f t="shared" si="9"/>
        <v>0</v>
      </c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32">
        <f t="shared" si="15"/>
        <v>0</v>
      </c>
      <c r="EU75" s="32">
        <f t="shared" si="16"/>
        <v>0</v>
      </c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22"/>
      <c r="FW75" s="101"/>
      <c r="FX75" s="101"/>
      <c r="FY75" s="18"/>
      <c r="FZ75" s="101"/>
      <c r="GA75" s="101"/>
      <c r="GB75" s="18"/>
      <c r="GC75" s="101"/>
      <c r="GD75" s="101"/>
      <c r="GE75" s="18"/>
      <c r="GF75" s="27"/>
    </row>
    <row r="76" spans="1:188" s="5" customFormat="1" ht="12.75">
      <c r="A76" s="45" t="s">
        <v>22</v>
      </c>
      <c r="B76" s="17"/>
      <c r="C76" s="18">
        <v>4436.88</v>
      </c>
      <c r="D76" s="17"/>
      <c r="E76" s="18">
        <v>4357.08</v>
      </c>
      <c r="F76" s="17"/>
      <c r="G76" s="18">
        <v>4756.08</v>
      </c>
      <c r="H76" s="17"/>
      <c r="I76" s="18">
        <v>4676.28</v>
      </c>
      <c r="J76" s="17"/>
      <c r="K76" s="18">
        <v>4484.76</v>
      </c>
      <c r="L76" s="18"/>
      <c r="M76" s="18">
        <v>4404.96</v>
      </c>
      <c r="N76" s="18"/>
      <c r="O76" s="18">
        <v>4373.04</v>
      </c>
      <c r="P76" s="18"/>
      <c r="Q76" s="18">
        <v>4500.72</v>
      </c>
      <c r="R76" s="17"/>
      <c r="S76" s="19">
        <f>C76+E76+G76+I76+K76+M76+O76+Q76</f>
        <v>35989.8</v>
      </c>
      <c r="T76" s="48"/>
      <c r="U76" s="48"/>
      <c r="V76" s="48">
        <v>8085.8</v>
      </c>
      <c r="W76" s="48"/>
      <c r="X76" s="48"/>
      <c r="Y76" s="52">
        <v>7007.99</v>
      </c>
      <c r="Z76" s="48"/>
      <c r="AA76" s="48"/>
      <c r="AB76" s="52">
        <v>7000.51</v>
      </c>
      <c r="AC76" s="20"/>
      <c r="AD76" s="20"/>
      <c r="AE76" s="20">
        <v>6266.61</v>
      </c>
      <c r="AF76" s="32">
        <f t="shared" si="5"/>
        <v>64350.71000000001</v>
      </c>
      <c r="AG76" s="48"/>
      <c r="AH76" s="48"/>
      <c r="AI76" s="48">
        <v>5949.71</v>
      </c>
      <c r="AJ76" s="48"/>
      <c r="AK76" s="48"/>
      <c r="AL76" s="48">
        <v>5868.43</v>
      </c>
      <c r="AM76" s="48"/>
      <c r="AN76" s="48"/>
      <c r="AO76" s="48">
        <v>6552.47</v>
      </c>
      <c r="AP76" s="48"/>
      <c r="AQ76" s="48"/>
      <c r="AR76" s="48">
        <v>6697.41</v>
      </c>
      <c r="AS76" s="48"/>
      <c r="AT76" s="48"/>
      <c r="AU76" s="48">
        <v>6259.35</v>
      </c>
      <c r="AV76" s="48"/>
      <c r="AW76" s="48"/>
      <c r="AX76" s="48">
        <v>6285.28</v>
      </c>
      <c r="AY76" s="48"/>
      <c r="AZ76" s="48"/>
      <c r="BA76" s="48">
        <v>6265.27</v>
      </c>
      <c r="BB76" s="48"/>
      <c r="BC76" s="48"/>
      <c r="BD76" s="48">
        <v>5997.05</v>
      </c>
      <c r="BE76" s="48"/>
      <c r="BF76" s="48"/>
      <c r="BG76" s="48">
        <v>6271.66</v>
      </c>
      <c r="BH76" s="48"/>
      <c r="BI76" s="48"/>
      <c r="BJ76" s="48">
        <v>6404.35</v>
      </c>
      <c r="BK76" s="48"/>
      <c r="BL76" s="48"/>
      <c r="BM76" s="48">
        <v>6530.55</v>
      </c>
      <c r="BN76" s="48"/>
      <c r="BO76" s="48"/>
      <c r="BP76" s="48">
        <f>BM76</f>
        <v>6530.55</v>
      </c>
      <c r="BQ76" s="32">
        <f t="shared" si="6"/>
        <v>75612.08</v>
      </c>
      <c r="BR76" s="32">
        <f t="shared" si="7"/>
        <v>139962.79</v>
      </c>
      <c r="BS76" s="48"/>
      <c r="BT76" s="48"/>
      <c r="BU76" s="48">
        <v>7265.1</v>
      </c>
      <c r="BV76" s="48"/>
      <c r="BW76" s="48"/>
      <c r="BX76" s="48">
        <v>7366.36</v>
      </c>
      <c r="BY76" s="48"/>
      <c r="BZ76" s="48"/>
      <c r="CA76" s="48">
        <v>7106.06</v>
      </c>
      <c r="CB76" s="48"/>
      <c r="CC76" s="48"/>
      <c r="CD76" s="48">
        <v>7260.07</v>
      </c>
      <c r="CE76" s="48"/>
      <c r="CF76" s="48"/>
      <c r="CG76" s="48">
        <v>7398.16</v>
      </c>
      <c r="CH76" s="48"/>
      <c r="CI76" s="48"/>
      <c r="CJ76" s="48">
        <v>7231.93</v>
      </c>
      <c r="CK76" s="48"/>
      <c r="CL76" s="48"/>
      <c r="CM76" s="48">
        <v>6643.56</v>
      </c>
      <c r="CN76" s="48"/>
      <c r="CO76" s="48"/>
      <c r="CP76" s="48">
        <v>7028.56</v>
      </c>
      <c r="CQ76" s="46">
        <f>BU76+BX76+CA76+CD76+CG76+CJ76+CM76+CP76</f>
        <v>57299.799999999996</v>
      </c>
      <c r="CR76" s="48"/>
      <c r="CS76" s="48"/>
      <c r="CT76" s="48"/>
      <c r="CU76" s="54"/>
      <c r="CV76" s="48"/>
      <c r="CW76" s="48"/>
      <c r="CX76" s="48">
        <v>6997.68</v>
      </c>
      <c r="CY76" s="48"/>
      <c r="CZ76" s="48"/>
      <c r="DA76" s="48">
        <v>7268</v>
      </c>
      <c r="DB76" s="48"/>
      <c r="DC76" s="48"/>
      <c r="DD76" s="48">
        <v>7333.97</v>
      </c>
      <c r="DE76" s="48"/>
      <c r="DF76" s="48"/>
      <c r="DG76" s="48">
        <v>7309.64</v>
      </c>
      <c r="DH76" s="10">
        <f t="shared" si="8"/>
        <v>28909.29</v>
      </c>
      <c r="DI76" s="39">
        <f t="shared" si="9"/>
        <v>168872.08000000002</v>
      </c>
      <c r="DJ76" s="48"/>
      <c r="DK76" s="48"/>
      <c r="DL76" s="48">
        <v>7494.87</v>
      </c>
      <c r="DM76" s="48"/>
      <c r="DN76" s="48"/>
      <c r="DO76" s="48">
        <v>7831.16</v>
      </c>
      <c r="DP76" s="48"/>
      <c r="DQ76" s="48"/>
      <c r="DR76" s="48">
        <v>7722.56</v>
      </c>
      <c r="DS76" s="48"/>
      <c r="DT76" s="48"/>
      <c r="DU76" s="48">
        <v>7918.05</v>
      </c>
      <c r="DV76" s="48"/>
      <c r="DW76" s="48"/>
      <c r="DX76" s="48">
        <v>7858.94</v>
      </c>
      <c r="DY76" s="48"/>
      <c r="DZ76" s="48"/>
      <c r="EA76" s="48">
        <v>7963.9</v>
      </c>
      <c r="EB76" s="48"/>
      <c r="EC76" s="48"/>
      <c r="ED76" s="48">
        <v>7988.28</v>
      </c>
      <c r="EE76" s="48"/>
      <c r="EF76" s="48"/>
      <c r="EG76" s="48">
        <v>7955.86</v>
      </c>
      <c r="EH76" s="48"/>
      <c r="EI76" s="48"/>
      <c r="EJ76" s="48">
        <v>8039.53</v>
      </c>
      <c r="EK76" s="48"/>
      <c r="EL76" s="48"/>
      <c r="EM76" s="48">
        <v>8061.64</v>
      </c>
      <c r="EN76" s="48"/>
      <c r="EO76" s="48"/>
      <c r="EP76" s="48">
        <v>8042.74</v>
      </c>
      <c r="EQ76" s="48"/>
      <c r="ER76" s="48"/>
      <c r="ES76" s="48">
        <v>8051.46</v>
      </c>
      <c r="ET76" s="32">
        <f t="shared" si="15"/>
        <v>94928.99000000002</v>
      </c>
      <c r="EU76" s="32">
        <f t="shared" si="16"/>
        <v>263801.07000000007</v>
      </c>
      <c r="EV76" s="48"/>
      <c r="EW76" s="48"/>
      <c r="EX76" s="48">
        <v>8145.58</v>
      </c>
      <c r="EY76" s="48"/>
      <c r="EZ76" s="48"/>
      <c r="FA76" s="48">
        <v>8829.7</v>
      </c>
      <c r="FB76" s="48"/>
      <c r="FC76" s="48"/>
      <c r="FD76" s="48">
        <v>8487.64</v>
      </c>
      <c r="FE76" s="48"/>
      <c r="FF76" s="48"/>
      <c r="FG76" s="48">
        <v>8487.64</v>
      </c>
      <c r="FH76" s="48"/>
      <c r="FI76" s="48"/>
      <c r="FJ76" s="48">
        <v>8487.64</v>
      </c>
      <c r="FK76" s="48"/>
      <c r="FL76" s="48"/>
      <c r="FM76" s="48">
        <v>8487.64</v>
      </c>
      <c r="FN76" s="48"/>
      <c r="FO76" s="48"/>
      <c r="FP76" s="48">
        <v>8487.64</v>
      </c>
      <c r="FQ76" s="48"/>
      <c r="FR76" s="48"/>
      <c r="FS76" s="48">
        <v>8487.64</v>
      </c>
      <c r="FT76" s="48"/>
      <c r="FU76" s="48"/>
      <c r="FV76" s="52">
        <v>8487.64</v>
      </c>
      <c r="FW76" s="101"/>
      <c r="FX76" s="101"/>
      <c r="FY76" s="48">
        <v>8487.64</v>
      </c>
      <c r="FZ76" s="101"/>
      <c r="GA76" s="101"/>
      <c r="GB76" s="48">
        <v>8487.64</v>
      </c>
      <c r="GC76" s="101"/>
      <c r="GD76" s="101"/>
      <c r="GE76" s="48">
        <v>8487.64</v>
      </c>
      <c r="GF76" s="27">
        <f t="shared" si="25"/>
        <v>101851.68</v>
      </c>
    </row>
    <row r="77" spans="1:188" s="119" customFormat="1" ht="12.75">
      <c r="A77" s="104" t="s">
        <v>23</v>
      </c>
      <c r="B77" s="117"/>
      <c r="C77" s="117">
        <v>4423.37</v>
      </c>
      <c r="D77" s="117"/>
      <c r="E77" s="117">
        <v>4362.47</v>
      </c>
      <c r="F77" s="117"/>
      <c r="G77" s="118">
        <v>4587.64</v>
      </c>
      <c r="H77" s="118"/>
      <c r="I77" s="118">
        <v>4642.3</v>
      </c>
      <c r="J77" s="118"/>
      <c r="K77" s="118">
        <v>4416</v>
      </c>
      <c r="L77" s="118"/>
      <c r="M77" s="118">
        <v>4138.91</v>
      </c>
      <c r="N77" s="118"/>
      <c r="O77" s="118">
        <v>4205.46</v>
      </c>
      <c r="P77" s="118"/>
      <c r="Q77" s="118">
        <v>4147.34</v>
      </c>
      <c r="R77" s="118"/>
      <c r="S77" s="108">
        <f aca="true" t="shared" si="40" ref="S77:S83">C77+E77+G77+I77+K77+M77+O77+Q77</f>
        <v>34923.49</v>
      </c>
      <c r="T77" s="106"/>
      <c r="U77" s="106"/>
      <c r="V77" s="106">
        <v>4385.91</v>
      </c>
      <c r="W77" s="106"/>
      <c r="X77" s="106"/>
      <c r="Y77" s="116">
        <v>4352.16</v>
      </c>
      <c r="Z77" s="106"/>
      <c r="AA77" s="106"/>
      <c r="AB77" s="116">
        <v>4281.39</v>
      </c>
      <c r="AC77" s="105"/>
      <c r="AD77" s="105"/>
      <c r="AE77" s="105">
        <v>4286.33</v>
      </c>
      <c r="AF77" s="109">
        <f t="shared" si="5"/>
        <v>52229.28</v>
      </c>
      <c r="AG77" s="106"/>
      <c r="AH77" s="106"/>
      <c r="AI77" s="106">
        <v>5949.71</v>
      </c>
      <c r="AJ77" s="106"/>
      <c r="AK77" s="106"/>
      <c r="AL77" s="106">
        <v>5868.43</v>
      </c>
      <c r="AM77" s="106"/>
      <c r="AN77" s="106"/>
      <c r="AO77" s="106">
        <v>6552.47</v>
      </c>
      <c r="AP77" s="106"/>
      <c r="AQ77" s="106"/>
      <c r="AR77" s="106">
        <v>6697.41</v>
      </c>
      <c r="AS77" s="106"/>
      <c r="AT77" s="106"/>
      <c r="AU77" s="106">
        <v>6259.35</v>
      </c>
      <c r="AV77" s="106"/>
      <c r="AW77" s="106"/>
      <c r="AX77" s="106">
        <v>6285.28</v>
      </c>
      <c r="AY77" s="106"/>
      <c r="AZ77" s="106"/>
      <c r="BA77" s="106">
        <v>6265.27</v>
      </c>
      <c r="BB77" s="106"/>
      <c r="BC77" s="106"/>
      <c r="BD77" s="106">
        <v>5997.05</v>
      </c>
      <c r="BE77" s="106"/>
      <c r="BF77" s="106"/>
      <c r="BG77" s="106">
        <v>6271.66</v>
      </c>
      <c r="BH77" s="106"/>
      <c r="BI77" s="106"/>
      <c r="BJ77" s="106">
        <v>6404.35</v>
      </c>
      <c r="BK77" s="106"/>
      <c r="BL77" s="106"/>
      <c r="BM77" s="106">
        <v>6530.55</v>
      </c>
      <c r="BN77" s="106"/>
      <c r="BO77" s="106"/>
      <c r="BP77" s="106">
        <v>6530.55</v>
      </c>
      <c r="BQ77" s="109">
        <f t="shared" si="6"/>
        <v>75612.08</v>
      </c>
      <c r="BR77" s="109">
        <f t="shared" si="7"/>
        <v>127841.36</v>
      </c>
      <c r="BS77" s="106"/>
      <c r="BT77" s="106"/>
      <c r="BU77" s="106">
        <v>7265.1</v>
      </c>
      <c r="BV77" s="106"/>
      <c r="BW77" s="106"/>
      <c r="BX77" s="106">
        <v>7366.36</v>
      </c>
      <c r="BY77" s="106"/>
      <c r="BZ77" s="106"/>
      <c r="CA77" s="106">
        <v>7106.06</v>
      </c>
      <c r="CB77" s="106"/>
      <c r="CC77" s="106"/>
      <c r="CD77" s="106">
        <v>7260.07</v>
      </c>
      <c r="CE77" s="106"/>
      <c r="CF77" s="106"/>
      <c r="CG77" s="106">
        <v>7398.16</v>
      </c>
      <c r="CH77" s="106"/>
      <c r="CI77" s="106"/>
      <c r="CJ77" s="106">
        <v>7231.93</v>
      </c>
      <c r="CK77" s="106"/>
      <c r="CL77" s="106"/>
      <c r="CM77" s="106">
        <v>6643.56</v>
      </c>
      <c r="CN77" s="106"/>
      <c r="CO77" s="106"/>
      <c r="CP77" s="106">
        <v>7028.56</v>
      </c>
      <c r="CQ77" s="111">
        <f>BU77+BX77+CA77+CD77+CG77+CJ77+CM77+CP77</f>
        <v>57299.799999999996</v>
      </c>
      <c r="CR77" s="106"/>
      <c r="CS77" s="106"/>
      <c r="CT77" s="106"/>
      <c r="CV77" s="106"/>
      <c r="CW77" s="106"/>
      <c r="CX77" s="106">
        <v>6997.68</v>
      </c>
      <c r="CY77" s="106"/>
      <c r="CZ77" s="106"/>
      <c r="DA77" s="106">
        <v>7268</v>
      </c>
      <c r="DB77" s="106"/>
      <c r="DC77" s="106"/>
      <c r="DD77" s="106">
        <v>7333.97</v>
      </c>
      <c r="DE77" s="106"/>
      <c r="DF77" s="106"/>
      <c r="DG77" s="106">
        <v>7309.64</v>
      </c>
      <c r="DH77" s="113">
        <f t="shared" si="8"/>
        <v>28909.29</v>
      </c>
      <c r="DI77" s="114">
        <f t="shared" si="9"/>
        <v>156750.65</v>
      </c>
      <c r="DJ77" s="106"/>
      <c r="DK77" s="106"/>
      <c r="DL77" s="106">
        <v>7494.87</v>
      </c>
      <c r="DM77" s="106"/>
      <c r="DN77" s="106"/>
      <c r="DO77" s="106">
        <v>7831.16</v>
      </c>
      <c r="DP77" s="106"/>
      <c r="DQ77" s="106"/>
      <c r="DR77" s="106">
        <v>7722.56</v>
      </c>
      <c r="DS77" s="106"/>
      <c r="DT77" s="106"/>
      <c r="DU77" s="106">
        <v>7918.05</v>
      </c>
      <c r="DV77" s="106"/>
      <c r="DW77" s="106"/>
      <c r="DX77" s="106">
        <v>7858.94</v>
      </c>
      <c r="DY77" s="106"/>
      <c r="DZ77" s="106"/>
      <c r="EA77" s="106">
        <v>7963.9</v>
      </c>
      <c r="EB77" s="106"/>
      <c r="EC77" s="106"/>
      <c r="ED77" s="106">
        <v>7988.28</v>
      </c>
      <c r="EE77" s="106"/>
      <c r="EF77" s="106"/>
      <c r="EG77" s="106">
        <v>7955.86</v>
      </c>
      <c r="EH77" s="106"/>
      <c r="EI77" s="106"/>
      <c r="EJ77" s="106">
        <v>8039.53</v>
      </c>
      <c r="EK77" s="106"/>
      <c r="EL77" s="106"/>
      <c r="EM77" s="106">
        <v>8061.64</v>
      </c>
      <c r="EN77" s="106"/>
      <c r="EO77" s="106"/>
      <c r="EP77" s="106">
        <v>8042.74</v>
      </c>
      <c r="EQ77" s="106"/>
      <c r="ER77" s="106"/>
      <c r="ES77" s="106">
        <v>8051.46</v>
      </c>
      <c r="ET77" s="109">
        <f t="shared" si="15"/>
        <v>94928.99000000002</v>
      </c>
      <c r="EU77" s="109">
        <f t="shared" si="16"/>
        <v>251679.64</v>
      </c>
      <c r="EV77" s="106"/>
      <c r="EW77" s="106"/>
      <c r="EX77" s="106">
        <v>8145.58</v>
      </c>
      <c r="EY77" s="106"/>
      <c r="EZ77" s="106"/>
      <c r="FA77" s="106">
        <v>8829.7</v>
      </c>
      <c r="FB77" s="106"/>
      <c r="FC77" s="106"/>
      <c r="FD77" s="106">
        <v>8487.64</v>
      </c>
      <c r="FE77" s="106"/>
      <c r="FF77" s="106"/>
      <c r="FG77" s="106">
        <v>8487.64</v>
      </c>
      <c r="FH77" s="106"/>
      <c r="FI77" s="106"/>
      <c r="FJ77" s="106">
        <v>8487.64</v>
      </c>
      <c r="FK77" s="106"/>
      <c r="FL77" s="106"/>
      <c r="FM77" s="106">
        <v>8487.64</v>
      </c>
      <c r="FN77" s="106"/>
      <c r="FO77" s="106"/>
      <c r="FP77" s="106">
        <v>8487.64</v>
      </c>
      <c r="FQ77" s="106"/>
      <c r="FR77" s="106"/>
      <c r="FS77" s="106">
        <v>8487.64</v>
      </c>
      <c r="FT77" s="106"/>
      <c r="FU77" s="106"/>
      <c r="FV77" s="116">
        <v>8487.64</v>
      </c>
      <c r="FW77" s="120"/>
      <c r="FX77" s="120"/>
      <c r="FY77" s="106">
        <v>8487.64</v>
      </c>
      <c r="FZ77" s="120"/>
      <c r="GA77" s="120"/>
      <c r="GB77" s="106">
        <v>8487.64</v>
      </c>
      <c r="GC77" s="120"/>
      <c r="GD77" s="120"/>
      <c r="GE77" s="106">
        <v>8487.64</v>
      </c>
      <c r="GF77" s="147">
        <f t="shared" si="25"/>
        <v>101851.68</v>
      </c>
    </row>
    <row r="78" spans="1:188" s="119" customFormat="1" ht="12.75">
      <c r="A78" s="104" t="s">
        <v>16</v>
      </c>
      <c r="B78" s="117"/>
      <c r="C78" s="117">
        <f>327.18+3830.82</f>
        <v>4158</v>
      </c>
      <c r="D78" s="117"/>
      <c r="E78" s="117">
        <f>327.18+3985.99</f>
        <v>4313.17</v>
      </c>
      <c r="F78" s="117"/>
      <c r="G78" s="118">
        <f>335.16+3920.88</f>
        <v>4256.04</v>
      </c>
      <c r="H78" s="118"/>
      <c r="I78" s="118">
        <f>335.16+4213.05</f>
        <v>4548.21</v>
      </c>
      <c r="J78" s="118"/>
      <c r="K78" s="118">
        <f>295.26+4439.11</f>
        <v>4734.37</v>
      </c>
      <c r="L78" s="118"/>
      <c r="M78" s="118">
        <f>337.55+4176.18</f>
        <v>4513.7300000000005</v>
      </c>
      <c r="N78" s="118"/>
      <c r="O78" s="118">
        <f>319.2+3516.71</f>
        <v>3835.91</v>
      </c>
      <c r="P78" s="118"/>
      <c r="Q78" s="118">
        <f>308.1+3912.52</f>
        <v>4220.62</v>
      </c>
      <c r="R78" s="118"/>
      <c r="S78" s="108">
        <f t="shared" si="40"/>
        <v>34580.049999999996</v>
      </c>
      <c r="T78" s="106"/>
      <c r="U78" s="106"/>
      <c r="V78" s="106">
        <f>327.18+4222.43</f>
        <v>4549.610000000001</v>
      </c>
      <c r="W78" s="106"/>
      <c r="X78" s="106"/>
      <c r="Y78" s="116">
        <f>319.2+3459.99</f>
        <v>3779.1899999999996</v>
      </c>
      <c r="Z78" s="106"/>
      <c r="AA78" s="106"/>
      <c r="AB78" s="116">
        <f>324.61+4688.91</f>
        <v>5013.5199999999995</v>
      </c>
      <c r="AC78" s="105"/>
      <c r="AD78" s="105"/>
      <c r="AE78" s="105">
        <f>327.18+3672.16</f>
        <v>3999.3399999999997</v>
      </c>
      <c r="AF78" s="109">
        <f t="shared" si="5"/>
        <v>51921.70999999999</v>
      </c>
      <c r="AG78" s="106"/>
      <c r="AH78" s="106"/>
      <c r="AI78" s="106">
        <f>452.23+3907.25</f>
        <v>4359.48</v>
      </c>
      <c r="AJ78" s="106"/>
      <c r="AK78" s="106"/>
      <c r="AL78" s="106">
        <f>447.08+5019.43</f>
        <v>5466.51</v>
      </c>
      <c r="AM78" s="106"/>
      <c r="AN78" s="106"/>
      <c r="AO78" s="106">
        <f>459.34+5385.08</f>
        <v>5844.42</v>
      </c>
      <c r="AP78" s="106"/>
      <c r="AQ78" s="106"/>
      <c r="AR78" s="106">
        <f>516.81+6160.64</f>
        <v>6677.450000000001</v>
      </c>
      <c r="AS78" s="106"/>
      <c r="AT78" s="106"/>
      <c r="AU78" s="106">
        <f>454.8+6444.45</f>
        <v>6899.25</v>
      </c>
      <c r="AV78" s="106"/>
      <c r="AW78" s="106"/>
      <c r="AX78" s="106">
        <f>502.54+5356.23</f>
        <v>5858.7699999999995</v>
      </c>
      <c r="AY78" s="106"/>
      <c r="AZ78" s="106"/>
      <c r="BA78" s="106">
        <f>463.26+5660.29</f>
        <v>6123.55</v>
      </c>
      <c r="BB78" s="106"/>
      <c r="BC78" s="106"/>
      <c r="BD78" s="106">
        <v>6089.76</v>
      </c>
      <c r="BE78" s="106"/>
      <c r="BF78" s="106"/>
      <c r="BG78" s="106">
        <v>5495.05</v>
      </c>
      <c r="BH78" s="106"/>
      <c r="BI78" s="106"/>
      <c r="BJ78" s="106">
        <v>6136.45</v>
      </c>
      <c r="BK78" s="106"/>
      <c r="BL78" s="106"/>
      <c r="BM78" s="106">
        <v>6904.41</v>
      </c>
      <c r="BN78" s="106"/>
      <c r="BO78" s="106"/>
      <c r="BP78" s="106">
        <v>6306.94</v>
      </c>
      <c r="BQ78" s="109">
        <f t="shared" si="6"/>
        <v>72162.04000000001</v>
      </c>
      <c r="BR78" s="109">
        <f t="shared" si="7"/>
        <v>124083.75</v>
      </c>
      <c r="BS78" s="106"/>
      <c r="BT78" s="106"/>
      <c r="BU78" s="106">
        <v>6045.76</v>
      </c>
      <c r="BV78" s="106"/>
      <c r="BW78" s="106"/>
      <c r="BX78" s="106">
        <v>6960.88</v>
      </c>
      <c r="BY78" s="106"/>
      <c r="BZ78" s="106"/>
      <c r="CA78" s="106">
        <v>7560.38</v>
      </c>
      <c r="CB78" s="106"/>
      <c r="CC78" s="106"/>
      <c r="CD78" s="106">
        <v>6936.4</v>
      </c>
      <c r="CE78" s="106"/>
      <c r="CF78" s="106"/>
      <c r="CG78" s="106">
        <v>7131.06</v>
      </c>
      <c r="CH78" s="106"/>
      <c r="CI78" s="106"/>
      <c r="CJ78" s="106">
        <v>7318.72</v>
      </c>
      <c r="CK78" s="106"/>
      <c r="CL78" s="106"/>
      <c r="CM78" s="106">
        <v>6991</v>
      </c>
      <c r="CN78" s="106"/>
      <c r="CO78" s="106"/>
      <c r="CP78" s="106">
        <v>7481.74</v>
      </c>
      <c r="CQ78" s="111">
        <f>BU78+BX78+CA78+CD78+CG78+CJ78+CM78+CP78</f>
        <v>56425.939999999995</v>
      </c>
      <c r="CR78" s="106"/>
      <c r="CS78" s="106"/>
      <c r="CT78" s="106"/>
      <c r="CV78" s="106"/>
      <c r="CW78" s="106"/>
      <c r="CX78" s="106">
        <v>6833.78</v>
      </c>
      <c r="CY78" s="106"/>
      <c r="CZ78" s="106"/>
      <c r="DA78" s="106">
        <v>6616.97</v>
      </c>
      <c r="DB78" s="106"/>
      <c r="DC78" s="106"/>
      <c r="DD78" s="106">
        <v>7236.88</v>
      </c>
      <c r="DE78" s="106"/>
      <c r="DF78" s="106"/>
      <c r="DG78" s="106">
        <v>6562.53</v>
      </c>
      <c r="DH78" s="113">
        <f t="shared" si="8"/>
        <v>27250.16</v>
      </c>
      <c r="DI78" s="114">
        <f t="shared" si="9"/>
        <v>151333.91</v>
      </c>
      <c r="DJ78" s="106"/>
      <c r="DK78" s="106"/>
      <c r="DL78" s="106">
        <v>7790.26</v>
      </c>
      <c r="DM78" s="106"/>
      <c r="DN78" s="106"/>
      <c r="DO78" s="106">
        <v>7235.83</v>
      </c>
      <c r="DP78" s="106"/>
      <c r="DQ78" s="106"/>
      <c r="DR78" s="106">
        <v>7266.15</v>
      </c>
      <c r="DS78" s="106"/>
      <c r="DT78" s="106"/>
      <c r="DU78" s="106">
        <v>7764.85</v>
      </c>
      <c r="DV78" s="106"/>
      <c r="DW78" s="106"/>
      <c r="DX78" s="106">
        <v>7744.07</v>
      </c>
      <c r="DY78" s="106"/>
      <c r="DZ78" s="106"/>
      <c r="EA78" s="106">
        <v>8362.14</v>
      </c>
      <c r="EB78" s="106"/>
      <c r="EC78" s="106"/>
      <c r="ED78" s="106">
        <v>7506.08</v>
      </c>
      <c r="EE78" s="106"/>
      <c r="EF78" s="106"/>
      <c r="EG78" s="106">
        <v>8189.02</v>
      </c>
      <c r="EH78" s="106"/>
      <c r="EI78" s="106"/>
      <c r="EJ78" s="106">
        <v>7784.74</v>
      </c>
      <c r="EK78" s="106"/>
      <c r="EL78" s="106"/>
      <c r="EM78" s="106">
        <v>7859.6</v>
      </c>
      <c r="EN78" s="106"/>
      <c r="EO78" s="106"/>
      <c r="EP78" s="106">
        <v>7806.52</v>
      </c>
      <c r="EQ78" s="106"/>
      <c r="ER78" s="106"/>
      <c r="ES78" s="106">
        <v>7798.93</v>
      </c>
      <c r="ET78" s="109">
        <f t="shared" si="15"/>
        <v>93108.19</v>
      </c>
      <c r="EU78" s="109">
        <f t="shared" si="16"/>
        <v>244442.1</v>
      </c>
      <c r="EV78" s="106"/>
      <c r="EW78" s="106"/>
      <c r="EX78" s="106">
        <v>7855.53</v>
      </c>
      <c r="EY78" s="106"/>
      <c r="EZ78" s="106"/>
      <c r="FA78" s="106">
        <v>8078.39</v>
      </c>
      <c r="FB78" s="106"/>
      <c r="FC78" s="106"/>
      <c r="FD78" s="106">
        <v>8693.78</v>
      </c>
      <c r="FE78" s="106"/>
      <c r="FF78" s="106"/>
      <c r="FG78" s="106">
        <v>8255.7</v>
      </c>
      <c r="FH78" s="106"/>
      <c r="FI78" s="106"/>
      <c r="FJ78" s="106">
        <v>8129.51</v>
      </c>
      <c r="FK78" s="106"/>
      <c r="FL78" s="106"/>
      <c r="FM78" s="106">
        <v>8317.57</v>
      </c>
      <c r="FN78" s="106"/>
      <c r="FO78" s="106"/>
      <c r="FP78" s="106">
        <v>8469.94</v>
      </c>
      <c r="FQ78" s="106"/>
      <c r="FR78" s="106"/>
      <c r="FS78" s="106">
        <v>8238.51</v>
      </c>
      <c r="FT78" s="106"/>
      <c r="FU78" s="106"/>
      <c r="FV78" s="116">
        <v>8425.18</v>
      </c>
      <c r="FW78" s="120"/>
      <c r="FX78" s="120"/>
      <c r="FY78" s="106">
        <v>8532.37</v>
      </c>
      <c r="FZ78" s="120"/>
      <c r="GA78" s="120"/>
      <c r="GB78" s="106">
        <v>9231.73</v>
      </c>
      <c r="GC78" s="120"/>
      <c r="GD78" s="120"/>
      <c r="GE78" s="106">
        <v>7982.35</v>
      </c>
      <c r="GF78" s="147">
        <f t="shared" si="25"/>
        <v>100210.56000000001</v>
      </c>
    </row>
    <row r="79" spans="1:188" s="5" customFormat="1" ht="12.75">
      <c r="A79" s="41" t="s">
        <v>17</v>
      </c>
      <c r="B79" s="17">
        <v>4469.87</v>
      </c>
      <c r="C79" s="17">
        <f>C77-C78</f>
        <v>265.3699999999999</v>
      </c>
      <c r="D79" s="17"/>
      <c r="E79" s="17">
        <f aca="true" t="shared" si="41" ref="E79:Q79">E77-E78</f>
        <v>49.30000000000018</v>
      </c>
      <c r="F79" s="17"/>
      <c r="G79" s="17">
        <f t="shared" si="41"/>
        <v>331.60000000000036</v>
      </c>
      <c r="H79" s="17"/>
      <c r="I79" s="17">
        <f t="shared" si="41"/>
        <v>94.09000000000015</v>
      </c>
      <c r="J79" s="17"/>
      <c r="K79" s="17">
        <f t="shared" si="41"/>
        <v>-318.3699999999999</v>
      </c>
      <c r="L79" s="17"/>
      <c r="M79" s="17">
        <f t="shared" si="41"/>
        <v>-374.8200000000006</v>
      </c>
      <c r="N79" s="17"/>
      <c r="O79" s="17">
        <f t="shared" si="41"/>
        <v>369.5500000000002</v>
      </c>
      <c r="P79" s="17"/>
      <c r="Q79" s="17">
        <f t="shared" si="41"/>
        <v>-73.27999999999975</v>
      </c>
      <c r="R79" s="17">
        <v>4813.31</v>
      </c>
      <c r="S79" s="19">
        <f t="shared" si="40"/>
        <v>343.4400000000005</v>
      </c>
      <c r="T79" s="48"/>
      <c r="U79" s="48"/>
      <c r="V79" s="48">
        <f>V77-V78</f>
        <v>-163.70000000000073</v>
      </c>
      <c r="W79" s="48">
        <f aca="true" t="shared" si="42" ref="W79:AL79">W77-W78</f>
        <v>0</v>
      </c>
      <c r="X79" s="48">
        <f t="shared" si="42"/>
        <v>0</v>
      </c>
      <c r="Y79" s="48">
        <f t="shared" si="42"/>
        <v>572.9700000000003</v>
      </c>
      <c r="Z79" s="48">
        <f t="shared" si="42"/>
        <v>0</v>
      </c>
      <c r="AA79" s="48">
        <f t="shared" si="42"/>
        <v>0</v>
      </c>
      <c r="AB79" s="48">
        <f t="shared" si="42"/>
        <v>-732.1299999999992</v>
      </c>
      <c r="AC79" s="48">
        <f t="shared" si="42"/>
        <v>0</v>
      </c>
      <c r="AD79" s="48">
        <f t="shared" si="42"/>
        <v>0</v>
      </c>
      <c r="AE79" s="48">
        <f t="shared" si="42"/>
        <v>286.99000000000024</v>
      </c>
      <c r="AF79" s="32">
        <f t="shared" si="5"/>
        <v>307.5700000000011</v>
      </c>
      <c r="AG79" s="48">
        <f t="shared" si="42"/>
        <v>0</v>
      </c>
      <c r="AH79" s="48">
        <f t="shared" si="42"/>
        <v>0</v>
      </c>
      <c r="AI79" s="48">
        <f t="shared" si="42"/>
        <v>1590.2300000000005</v>
      </c>
      <c r="AJ79" s="48">
        <f t="shared" si="42"/>
        <v>0</v>
      </c>
      <c r="AK79" s="48">
        <f t="shared" si="42"/>
        <v>0</v>
      </c>
      <c r="AL79" s="48">
        <f t="shared" si="42"/>
        <v>401.9200000000001</v>
      </c>
      <c r="AM79" s="48"/>
      <c r="AN79" s="48"/>
      <c r="AO79" s="48">
        <f>AO77-AO78</f>
        <v>708.0500000000002</v>
      </c>
      <c r="AP79" s="48">
        <f aca="true" t="shared" si="43" ref="AP79:AU79">AP77-AP78</f>
        <v>0</v>
      </c>
      <c r="AQ79" s="48">
        <f t="shared" si="43"/>
        <v>0</v>
      </c>
      <c r="AR79" s="48">
        <f t="shared" si="43"/>
        <v>19.959999999999127</v>
      </c>
      <c r="AS79" s="48">
        <f t="shared" si="43"/>
        <v>0</v>
      </c>
      <c r="AT79" s="48">
        <f t="shared" si="43"/>
        <v>0</v>
      </c>
      <c r="AU79" s="48">
        <f t="shared" si="43"/>
        <v>-639.8999999999996</v>
      </c>
      <c r="AV79" s="48"/>
      <c r="AW79" s="48"/>
      <c r="AX79" s="48">
        <f>AX77-AX78</f>
        <v>426.5100000000002</v>
      </c>
      <c r="AY79" s="48">
        <f aca="true" t="shared" si="44" ref="AY79:BM79">AY77-AY78</f>
        <v>0</v>
      </c>
      <c r="AZ79" s="48">
        <f t="shared" si="44"/>
        <v>0</v>
      </c>
      <c r="BA79" s="48">
        <f t="shared" si="44"/>
        <v>141.72000000000025</v>
      </c>
      <c r="BB79" s="48">
        <f t="shared" si="44"/>
        <v>0</v>
      </c>
      <c r="BC79" s="48">
        <f t="shared" si="44"/>
        <v>0</v>
      </c>
      <c r="BD79" s="48">
        <f t="shared" si="44"/>
        <v>-92.71000000000004</v>
      </c>
      <c r="BE79" s="48">
        <f t="shared" si="44"/>
        <v>0</v>
      </c>
      <c r="BF79" s="48">
        <f t="shared" si="44"/>
        <v>0</v>
      </c>
      <c r="BG79" s="48">
        <f t="shared" si="44"/>
        <v>776.6099999999997</v>
      </c>
      <c r="BH79" s="48">
        <f t="shared" si="44"/>
        <v>0</v>
      </c>
      <c r="BI79" s="48">
        <f t="shared" si="44"/>
        <v>0</v>
      </c>
      <c r="BJ79" s="48">
        <f t="shared" si="44"/>
        <v>267.90000000000055</v>
      </c>
      <c r="BK79" s="48">
        <f t="shared" si="44"/>
        <v>0</v>
      </c>
      <c r="BL79" s="48">
        <f t="shared" si="44"/>
        <v>0</v>
      </c>
      <c r="BM79" s="48">
        <f t="shared" si="44"/>
        <v>-373.8599999999997</v>
      </c>
      <c r="BN79" s="48">
        <f>BN77-BN78</f>
        <v>0</v>
      </c>
      <c r="BO79" s="48">
        <f>BO77-BO78</f>
        <v>0</v>
      </c>
      <c r="BP79" s="48">
        <f>BP77-BP78</f>
        <v>223.61000000000058</v>
      </c>
      <c r="BQ79" s="32">
        <f t="shared" si="6"/>
        <v>3450.040000000002</v>
      </c>
      <c r="BR79" s="32">
        <f t="shared" si="7"/>
        <v>3757.610000000003</v>
      </c>
      <c r="BS79" s="48"/>
      <c r="BT79" s="48"/>
      <c r="BU79" s="48">
        <f>BU77-BU78</f>
        <v>1219.3400000000001</v>
      </c>
      <c r="BV79" s="48"/>
      <c r="BW79" s="48"/>
      <c r="BX79" s="48">
        <f>BX77-BX78</f>
        <v>405.47999999999956</v>
      </c>
      <c r="BY79" s="48"/>
      <c r="BZ79" s="48"/>
      <c r="CA79" s="48">
        <f>CA77-CA78</f>
        <v>-454.3199999999997</v>
      </c>
      <c r="CB79" s="48"/>
      <c r="CC79" s="48"/>
      <c r="CD79" s="48">
        <f>CD77-CD78</f>
        <v>323.6700000000001</v>
      </c>
      <c r="CE79" s="48"/>
      <c r="CF79" s="48"/>
      <c r="CG79" s="48">
        <f>CG77-CG78</f>
        <v>267.09999999999945</v>
      </c>
      <c r="CH79" s="48"/>
      <c r="CI79" s="48"/>
      <c r="CJ79" s="48">
        <f>CJ77-CJ78</f>
        <v>-86.78999999999996</v>
      </c>
      <c r="CK79" s="48"/>
      <c r="CL79" s="48"/>
      <c r="CM79" s="48">
        <f>CM77-CM78</f>
        <v>-347.4399999999996</v>
      </c>
      <c r="CN79" s="48"/>
      <c r="CO79" s="48"/>
      <c r="CP79" s="48">
        <f>CP77-CP78</f>
        <v>-453.1799999999994</v>
      </c>
      <c r="CQ79" s="54"/>
      <c r="CR79" s="48"/>
      <c r="CS79" s="48"/>
      <c r="CT79" s="48">
        <f>CT77-CT78</f>
        <v>0</v>
      </c>
      <c r="CU79" s="54"/>
      <c r="CV79" s="48"/>
      <c r="CW79" s="48"/>
      <c r="CX79" s="48">
        <f>CX77-CX78</f>
        <v>163.90000000000055</v>
      </c>
      <c r="CY79" s="48"/>
      <c r="CZ79" s="48"/>
      <c r="DA79" s="48">
        <f>DA77-DA78</f>
        <v>651.0299999999997</v>
      </c>
      <c r="DB79" s="48"/>
      <c r="DC79" s="48"/>
      <c r="DD79" s="48">
        <f>DD77-DD78</f>
        <v>97.09000000000015</v>
      </c>
      <c r="DE79" s="48"/>
      <c r="DF79" s="48"/>
      <c r="DG79" s="48">
        <f>DG77-DG78</f>
        <v>747.1100000000006</v>
      </c>
      <c r="DH79" s="10">
        <f t="shared" si="8"/>
        <v>1659.130000000001</v>
      </c>
      <c r="DI79" s="39">
        <f t="shared" si="9"/>
        <v>5416.740000000003</v>
      </c>
      <c r="DJ79" s="48"/>
      <c r="DK79" s="48"/>
      <c r="DL79" s="48">
        <f>DL77-DL78</f>
        <v>-295.3900000000003</v>
      </c>
      <c r="DM79" s="48"/>
      <c r="DN79" s="48"/>
      <c r="DO79" s="48">
        <f>DO77-DO78</f>
        <v>595.3299999999999</v>
      </c>
      <c r="DP79" s="48"/>
      <c r="DQ79" s="48"/>
      <c r="DR79" s="48">
        <f>DR77-DR78</f>
        <v>456.41000000000076</v>
      </c>
      <c r="DS79" s="48"/>
      <c r="DT79" s="48"/>
      <c r="DU79" s="48">
        <f>DU77-DU78</f>
        <v>153.19999999999982</v>
      </c>
      <c r="DV79" s="48"/>
      <c r="DW79" s="48"/>
      <c r="DX79" s="48">
        <f>DX77-DX78</f>
        <v>114.86999999999989</v>
      </c>
      <c r="DY79" s="48"/>
      <c r="DZ79" s="48"/>
      <c r="EA79" s="48">
        <f>EA77-EA78</f>
        <v>-398.2399999999998</v>
      </c>
      <c r="EB79" s="48"/>
      <c r="EC79" s="48"/>
      <c r="ED79" s="48">
        <f>ED77-ED78</f>
        <v>482.1999999999998</v>
      </c>
      <c r="EE79" s="48"/>
      <c r="EF79" s="48"/>
      <c r="EG79" s="48">
        <f>EG77-EG78</f>
        <v>-233.16000000000076</v>
      </c>
      <c r="EH79" s="48"/>
      <c r="EI79" s="48"/>
      <c r="EJ79" s="48">
        <f>EJ77-EJ78</f>
        <v>254.78999999999996</v>
      </c>
      <c r="EK79" s="48"/>
      <c r="EL79" s="48"/>
      <c r="EM79" s="48">
        <f>EM77-EM78</f>
        <v>202.03999999999996</v>
      </c>
      <c r="EN79" s="48"/>
      <c r="EO79" s="48"/>
      <c r="EP79" s="48">
        <f>EP77-EP78</f>
        <v>236.21999999999935</v>
      </c>
      <c r="EQ79" s="48"/>
      <c r="ER79" s="48"/>
      <c r="ES79" s="48">
        <f>ES77-ES78</f>
        <v>252.52999999999975</v>
      </c>
      <c r="ET79" s="32">
        <f t="shared" si="15"/>
        <v>1820.7999999999984</v>
      </c>
      <c r="EU79" s="32">
        <f t="shared" si="16"/>
        <v>7237.540000000002</v>
      </c>
      <c r="EV79" s="48"/>
      <c r="EW79" s="48"/>
      <c r="EX79" s="48">
        <f>EX77-EX78</f>
        <v>290.0500000000002</v>
      </c>
      <c r="EY79" s="48"/>
      <c r="EZ79" s="48"/>
      <c r="FA79" s="48">
        <f>FA77-FA78</f>
        <v>751.3100000000004</v>
      </c>
      <c r="FB79" s="48"/>
      <c r="FC79" s="48"/>
      <c r="FD79" s="48">
        <f>FD77-FD78</f>
        <v>-206.14000000000124</v>
      </c>
      <c r="FE79" s="48"/>
      <c r="FF79" s="48"/>
      <c r="FG79" s="48">
        <f>FG77-FG78</f>
        <v>231.9399999999987</v>
      </c>
      <c r="FH79" s="48"/>
      <c r="FI79" s="48"/>
      <c r="FJ79" s="48">
        <f>FJ77-FJ78</f>
        <v>358.1299999999992</v>
      </c>
      <c r="FK79" s="48"/>
      <c r="FL79" s="48"/>
      <c r="FM79" s="48">
        <f>FM77-FM78</f>
        <v>170.0699999999997</v>
      </c>
      <c r="FN79" s="48"/>
      <c r="FO79" s="48"/>
      <c r="FP79" s="48">
        <f>FP77-FP78</f>
        <v>17.69999999999891</v>
      </c>
      <c r="FQ79" s="48"/>
      <c r="FR79" s="48"/>
      <c r="FS79" s="48">
        <f>FS77-FS78</f>
        <v>249.1299999999992</v>
      </c>
      <c r="FT79" s="48"/>
      <c r="FU79" s="48"/>
      <c r="FV79" s="52">
        <f>FV77-FV78</f>
        <v>62.45999999999913</v>
      </c>
      <c r="FW79" s="101"/>
      <c r="FX79" s="101"/>
      <c r="FY79" s="48">
        <f>FY77-FY78</f>
        <v>-44.73000000000138</v>
      </c>
      <c r="FZ79" s="101"/>
      <c r="GA79" s="101"/>
      <c r="GB79" s="48">
        <f>GB77-GB78</f>
        <v>-744.0900000000001</v>
      </c>
      <c r="GC79" s="101"/>
      <c r="GD79" s="101"/>
      <c r="GE79" s="48">
        <f>GE77-GE78</f>
        <v>505.28999999999905</v>
      </c>
      <c r="GF79" s="27">
        <f t="shared" si="25"/>
        <v>1641.1199999999917</v>
      </c>
    </row>
    <row r="80" spans="1:188" s="5" customFormat="1" ht="22.5" hidden="1">
      <c r="A80" s="41" t="s">
        <v>24</v>
      </c>
      <c r="B80" s="17"/>
      <c r="C80" s="17"/>
      <c r="D80" s="17"/>
      <c r="E80" s="17"/>
      <c r="F80" s="17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>
        <v>343.44</v>
      </c>
      <c r="T80" s="48"/>
      <c r="U80" s="48"/>
      <c r="V80" s="48"/>
      <c r="W80" s="48"/>
      <c r="X80" s="48"/>
      <c r="Y80" s="52"/>
      <c r="Z80" s="48"/>
      <c r="AA80" s="48"/>
      <c r="AB80" s="52"/>
      <c r="AC80" s="20"/>
      <c r="AD80" s="20"/>
      <c r="AE80" s="20"/>
      <c r="AF80" s="32">
        <f t="shared" si="5"/>
        <v>343.44</v>
      </c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32">
        <f t="shared" si="6"/>
        <v>0</v>
      </c>
      <c r="BR80" s="32">
        <f t="shared" si="7"/>
        <v>343.44</v>
      </c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54"/>
      <c r="CR80" s="48"/>
      <c r="CS80" s="48"/>
      <c r="CT80" s="48"/>
      <c r="CU80" s="54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10">
        <f t="shared" si="8"/>
        <v>0</v>
      </c>
      <c r="DI80" s="39">
        <f t="shared" si="9"/>
        <v>343.44</v>
      </c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32">
        <f t="shared" si="15"/>
        <v>0</v>
      </c>
      <c r="EU80" s="32">
        <f t="shared" si="16"/>
        <v>343.44</v>
      </c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52"/>
      <c r="FW80" s="101"/>
      <c r="FX80" s="101"/>
      <c r="FY80" s="48"/>
      <c r="FZ80" s="101"/>
      <c r="GA80" s="101"/>
      <c r="GB80" s="48"/>
      <c r="GC80" s="101"/>
      <c r="GD80" s="101"/>
      <c r="GE80" s="48"/>
      <c r="GF80" s="27">
        <f t="shared" si="25"/>
        <v>0</v>
      </c>
    </row>
    <row r="81" spans="1:188" s="5" customFormat="1" ht="22.5">
      <c r="A81" s="41" t="s">
        <v>19</v>
      </c>
      <c r="B81" s="17"/>
      <c r="C81" s="18">
        <f>C78-C76</f>
        <v>-278.8800000000001</v>
      </c>
      <c r="D81" s="18">
        <f aca="true" t="shared" si="45" ref="D81:Q81">D78-D76</f>
        <v>0</v>
      </c>
      <c r="E81" s="18">
        <f t="shared" si="45"/>
        <v>-43.909999999999854</v>
      </c>
      <c r="F81" s="18">
        <f t="shared" si="45"/>
        <v>0</v>
      </c>
      <c r="G81" s="18">
        <f t="shared" si="45"/>
        <v>-500.03999999999996</v>
      </c>
      <c r="H81" s="18">
        <f t="shared" si="45"/>
        <v>0</v>
      </c>
      <c r="I81" s="18">
        <f t="shared" si="45"/>
        <v>-128.0699999999997</v>
      </c>
      <c r="J81" s="18">
        <f t="shared" si="45"/>
        <v>0</v>
      </c>
      <c r="K81" s="18">
        <f t="shared" si="45"/>
        <v>249.60999999999967</v>
      </c>
      <c r="L81" s="18">
        <f t="shared" si="45"/>
        <v>0</v>
      </c>
      <c r="M81" s="18">
        <f t="shared" si="45"/>
        <v>108.77000000000044</v>
      </c>
      <c r="N81" s="18">
        <f t="shared" si="45"/>
        <v>0</v>
      </c>
      <c r="O81" s="18">
        <f t="shared" si="45"/>
        <v>-537.1300000000001</v>
      </c>
      <c r="P81" s="18">
        <f t="shared" si="45"/>
        <v>0</v>
      </c>
      <c r="Q81" s="18">
        <f t="shared" si="45"/>
        <v>-280.10000000000036</v>
      </c>
      <c r="R81" s="18"/>
      <c r="S81" s="19">
        <f t="shared" si="40"/>
        <v>-1409.75</v>
      </c>
      <c r="T81" s="53"/>
      <c r="U81" s="53"/>
      <c r="V81" s="55">
        <f>V78-V76</f>
        <v>-3536.1899999999996</v>
      </c>
      <c r="W81" s="55">
        <f aca="true" t="shared" si="46" ref="W81:AL81">W78-W76</f>
        <v>0</v>
      </c>
      <c r="X81" s="55">
        <f t="shared" si="46"/>
        <v>0</v>
      </c>
      <c r="Y81" s="55">
        <f t="shared" si="46"/>
        <v>-3228.8</v>
      </c>
      <c r="Z81" s="55">
        <f t="shared" si="46"/>
        <v>0</v>
      </c>
      <c r="AA81" s="55">
        <f t="shared" si="46"/>
        <v>0</v>
      </c>
      <c r="AB81" s="55">
        <f t="shared" si="46"/>
        <v>-1986.9900000000007</v>
      </c>
      <c r="AC81" s="55">
        <f t="shared" si="46"/>
        <v>0</v>
      </c>
      <c r="AD81" s="55">
        <f t="shared" si="46"/>
        <v>0</v>
      </c>
      <c r="AE81" s="55">
        <f t="shared" si="46"/>
        <v>-2267.27</v>
      </c>
      <c r="AF81" s="32">
        <f t="shared" si="5"/>
        <v>-12429</v>
      </c>
      <c r="AG81" s="55">
        <f t="shared" si="46"/>
        <v>0</v>
      </c>
      <c r="AH81" s="55">
        <f t="shared" si="46"/>
        <v>0</v>
      </c>
      <c r="AI81" s="55">
        <f t="shared" si="46"/>
        <v>-1590.2300000000005</v>
      </c>
      <c r="AJ81" s="55">
        <f t="shared" si="46"/>
        <v>0</v>
      </c>
      <c r="AK81" s="55">
        <f t="shared" si="46"/>
        <v>0</v>
      </c>
      <c r="AL81" s="55">
        <f t="shared" si="46"/>
        <v>-401.9200000000001</v>
      </c>
      <c r="AM81" s="48"/>
      <c r="AN81" s="48"/>
      <c r="AO81" s="48">
        <f>AO78-AO76</f>
        <v>-708.0500000000002</v>
      </c>
      <c r="AP81" s="48">
        <f aca="true" t="shared" si="47" ref="AP81:AU81">AP78-AP76</f>
        <v>0</v>
      </c>
      <c r="AQ81" s="48">
        <f t="shared" si="47"/>
        <v>0</v>
      </c>
      <c r="AR81" s="48">
        <f t="shared" si="47"/>
        <v>-19.959999999999127</v>
      </c>
      <c r="AS81" s="48">
        <f t="shared" si="47"/>
        <v>0</v>
      </c>
      <c r="AT81" s="48">
        <f t="shared" si="47"/>
        <v>0</v>
      </c>
      <c r="AU81" s="48">
        <f t="shared" si="47"/>
        <v>639.8999999999996</v>
      </c>
      <c r="AV81" s="48"/>
      <c r="AW81" s="48"/>
      <c r="AX81" s="48">
        <f>AX78-AX76</f>
        <v>-426.5100000000002</v>
      </c>
      <c r="AY81" s="48">
        <f aca="true" t="shared" si="48" ref="AY81:BM81">AY78-AY76</f>
        <v>0</v>
      </c>
      <c r="AZ81" s="48">
        <f t="shared" si="48"/>
        <v>0</v>
      </c>
      <c r="BA81" s="48">
        <f t="shared" si="48"/>
        <v>-141.72000000000025</v>
      </c>
      <c r="BB81" s="48">
        <f t="shared" si="48"/>
        <v>0</v>
      </c>
      <c r="BC81" s="48">
        <f t="shared" si="48"/>
        <v>0</v>
      </c>
      <c r="BD81" s="48">
        <f t="shared" si="48"/>
        <v>92.71000000000004</v>
      </c>
      <c r="BE81" s="48">
        <f t="shared" si="48"/>
        <v>0</v>
      </c>
      <c r="BF81" s="48">
        <f t="shared" si="48"/>
        <v>0</v>
      </c>
      <c r="BG81" s="48">
        <f t="shared" si="48"/>
        <v>-776.6099999999997</v>
      </c>
      <c r="BH81" s="48">
        <f t="shared" si="48"/>
        <v>0</v>
      </c>
      <c r="BI81" s="48">
        <f t="shared" si="48"/>
        <v>0</v>
      </c>
      <c r="BJ81" s="48">
        <f t="shared" si="48"/>
        <v>-267.90000000000055</v>
      </c>
      <c r="BK81" s="48">
        <f t="shared" si="48"/>
        <v>0</v>
      </c>
      <c r="BL81" s="48">
        <f t="shared" si="48"/>
        <v>0</v>
      </c>
      <c r="BM81" s="48">
        <f t="shared" si="48"/>
        <v>373.8599999999997</v>
      </c>
      <c r="BN81" s="48">
        <f>BN78-BN76</f>
        <v>0</v>
      </c>
      <c r="BO81" s="48">
        <f>BO78-BO76</f>
        <v>0</v>
      </c>
      <c r="BP81" s="48">
        <f>BP78-BP76</f>
        <v>-223.61000000000058</v>
      </c>
      <c r="BQ81" s="32">
        <f t="shared" si="6"/>
        <v>-3450.040000000002</v>
      </c>
      <c r="BR81" s="32">
        <f t="shared" si="7"/>
        <v>-15879.04</v>
      </c>
      <c r="BS81" s="48"/>
      <c r="BT81" s="48"/>
      <c r="BU81" s="48">
        <f>BU78-BU76</f>
        <v>-1219.3400000000001</v>
      </c>
      <c r="BV81" s="48"/>
      <c r="BW81" s="48"/>
      <c r="BX81" s="48">
        <f>BX78-BX76</f>
        <v>-405.47999999999956</v>
      </c>
      <c r="BY81" s="48"/>
      <c r="BZ81" s="48"/>
      <c r="CA81" s="48">
        <f>CA78-CA76</f>
        <v>454.3199999999997</v>
      </c>
      <c r="CB81" s="48"/>
      <c r="CC81" s="48"/>
      <c r="CD81" s="48">
        <f>CD78-CD76</f>
        <v>-323.6700000000001</v>
      </c>
      <c r="CE81" s="48"/>
      <c r="CF81" s="48"/>
      <c r="CG81" s="48">
        <f>CG78-CG76</f>
        <v>-267.09999999999945</v>
      </c>
      <c r="CH81" s="48"/>
      <c r="CI81" s="48"/>
      <c r="CJ81" s="48">
        <f>CJ78-CJ76</f>
        <v>86.78999999999996</v>
      </c>
      <c r="CK81" s="48"/>
      <c r="CL81" s="48"/>
      <c r="CM81" s="48">
        <f>CM78-CM76</f>
        <v>347.4399999999996</v>
      </c>
      <c r="CN81" s="48"/>
      <c r="CO81" s="48"/>
      <c r="CP81" s="48">
        <f>CP78-CP76</f>
        <v>453.1799999999994</v>
      </c>
      <c r="CQ81" s="46">
        <f>CQ47+CQ62+CQ69+CQ76</f>
        <v>866436.0599999999</v>
      </c>
      <c r="CR81" s="48"/>
      <c r="CS81" s="48"/>
      <c r="CT81" s="48">
        <f>CT78-CT76</f>
        <v>0</v>
      </c>
      <c r="CU81" s="54"/>
      <c r="CV81" s="48"/>
      <c r="CW81" s="48"/>
      <c r="CX81" s="48">
        <f>CX78-CX76</f>
        <v>-163.90000000000055</v>
      </c>
      <c r="CY81" s="48"/>
      <c r="CZ81" s="48"/>
      <c r="DA81" s="48">
        <f>DA78-DA76</f>
        <v>-651.0299999999997</v>
      </c>
      <c r="DB81" s="48"/>
      <c r="DC81" s="48"/>
      <c r="DD81" s="48">
        <f>DD78-DD76</f>
        <v>-97.09000000000015</v>
      </c>
      <c r="DE81" s="48"/>
      <c r="DF81" s="48"/>
      <c r="DG81" s="48">
        <f>DG78-DG76</f>
        <v>-747.1100000000006</v>
      </c>
      <c r="DH81" s="10">
        <f t="shared" si="8"/>
        <v>-1659.130000000001</v>
      </c>
      <c r="DI81" s="39">
        <f t="shared" si="9"/>
        <v>-17538.170000000002</v>
      </c>
      <c r="DJ81" s="48"/>
      <c r="DK81" s="48"/>
      <c r="DL81" s="48">
        <f>DL78-DL76</f>
        <v>295.3900000000003</v>
      </c>
      <c r="DM81" s="48"/>
      <c r="DN81" s="48"/>
      <c r="DO81" s="48">
        <f>DO78-DO76</f>
        <v>-595.3299999999999</v>
      </c>
      <c r="DP81" s="48"/>
      <c r="DQ81" s="48"/>
      <c r="DR81" s="48">
        <f>DR78-DR76</f>
        <v>-456.41000000000076</v>
      </c>
      <c r="DS81" s="48"/>
      <c r="DT81" s="48"/>
      <c r="DU81" s="48">
        <f>DU78-DU76</f>
        <v>-153.19999999999982</v>
      </c>
      <c r="DV81" s="48"/>
      <c r="DW81" s="48"/>
      <c r="DX81" s="48">
        <f>DX78-DX76</f>
        <v>-114.86999999999989</v>
      </c>
      <c r="DY81" s="48"/>
      <c r="DZ81" s="48"/>
      <c r="EA81" s="48">
        <f>EA78-EA76</f>
        <v>398.2399999999998</v>
      </c>
      <c r="EB81" s="48"/>
      <c r="EC81" s="48"/>
      <c r="ED81" s="48">
        <f>ED78-ED76</f>
        <v>-482.1999999999998</v>
      </c>
      <c r="EE81" s="48"/>
      <c r="EF81" s="48"/>
      <c r="EG81" s="48">
        <f>EG78-EG76</f>
        <v>233.16000000000076</v>
      </c>
      <c r="EH81" s="48"/>
      <c r="EI81" s="48"/>
      <c r="EJ81" s="48">
        <f>EJ78-EJ76</f>
        <v>-254.78999999999996</v>
      </c>
      <c r="EK81" s="48"/>
      <c r="EL81" s="48"/>
      <c r="EM81" s="48">
        <f>EM78-EM76</f>
        <v>-202.03999999999996</v>
      </c>
      <c r="EN81" s="48"/>
      <c r="EO81" s="48"/>
      <c r="EP81" s="48">
        <f>EP78-EP76</f>
        <v>-236.21999999999935</v>
      </c>
      <c r="EQ81" s="48"/>
      <c r="ER81" s="48"/>
      <c r="ES81" s="48">
        <f>ES78-ES76</f>
        <v>-252.52999999999975</v>
      </c>
      <c r="ET81" s="32">
        <f t="shared" si="15"/>
        <v>-1820.7999999999984</v>
      </c>
      <c r="EU81" s="32">
        <f t="shared" si="16"/>
        <v>-19358.97</v>
      </c>
      <c r="EV81" s="48"/>
      <c r="EW81" s="48"/>
      <c r="EX81" s="48">
        <f>EX78-EX76</f>
        <v>-290.0500000000002</v>
      </c>
      <c r="EY81" s="48"/>
      <c r="EZ81" s="48"/>
      <c r="FA81" s="48">
        <f>FA78-FA76</f>
        <v>-751.3100000000004</v>
      </c>
      <c r="FB81" s="48"/>
      <c r="FC81" s="48"/>
      <c r="FD81" s="48">
        <f>FD78-FD76</f>
        <v>206.14000000000124</v>
      </c>
      <c r="FE81" s="48"/>
      <c r="FF81" s="48"/>
      <c r="FG81" s="48">
        <f>FG78-FG76</f>
        <v>-231.9399999999987</v>
      </c>
      <c r="FH81" s="48"/>
      <c r="FI81" s="48"/>
      <c r="FJ81" s="48">
        <f>FJ78-FJ76</f>
        <v>-358.1299999999992</v>
      </c>
      <c r="FK81" s="48"/>
      <c r="FL81" s="48"/>
      <c r="FM81" s="48">
        <f>FM78-FM76</f>
        <v>-170.0699999999997</v>
      </c>
      <c r="FN81" s="48"/>
      <c r="FO81" s="48"/>
      <c r="FP81" s="48">
        <f>FP78-FP76</f>
        <v>-17.69999999999891</v>
      </c>
      <c r="FQ81" s="48"/>
      <c r="FR81" s="48"/>
      <c r="FS81" s="48">
        <f>FS78-FS76</f>
        <v>-249.1299999999992</v>
      </c>
      <c r="FT81" s="48"/>
      <c r="FU81" s="48"/>
      <c r="FV81" s="52">
        <f>FV78-FV76</f>
        <v>-62.45999999999913</v>
      </c>
      <c r="FW81" s="101"/>
      <c r="FX81" s="101"/>
      <c r="FY81" s="48">
        <f>FY78-FY76</f>
        <v>44.73000000000138</v>
      </c>
      <c r="FZ81" s="101"/>
      <c r="GA81" s="101"/>
      <c r="GB81" s="48">
        <f>GB78-GB76</f>
        <v>744.0900000000001</v>
      </c>
      <c r="GC81" s="101"/>
      <c r="GD81" s="101"/>
      <c r="GE81" s="48">
        <f>GE78-GE76</f>
        <v>-505.28999999999905</v>
      </c>
      <c r="GF81" s="27">
        <f t="shared" si="25"/>
        <v>-1641.1199999999917</v>
      </c>
    </row>
    <row r="82" spans="1:188" s="6" customFormat="1" ht="18.75" customHeight="1">
      <c r="A82" s="56" t="s">
        <v>25</v>
      </c>
      <c r="B82" s="57"/>
      <c r="C82" s="58">
        <f>C58+C65+C72+C79</f>
        <v>-257.52999999999247</v>
      </c>
      <c r="D82" s="58">
        <f aca="true" t="shared" si="49" ref="D82:Q82">D58+D65+D72+D79</f>
        <v>0</v>
      </c>
      <c r="E82" s="58">
        <f t="shared" si="49"/>
        <v>1623.8500000000076</v>
      </c>
      <c r="F82" s="58">
        <f t="shared" si="49"/>
        <v>0</v>
      </c>
      <c r="G82" s="58">
        <f t="shared" si="49"/>
        <v>4652.210000000006</v>
      </c>
      <c r="H82" s="58">
        <f t="shared" si="49"/>
        <v>0</v>
      </c>
      <c r="I82" s="58">
        <f t="shared" si="49"/>
        <v>2212.890000000004</v>
      </c>
      <c r="J82" s="58">
        <f t="shared" si="49"/>
        <v>0</v>
      </c>
      <c r="K82" s="58">
        <f t="shared" si="49"/>
        <v>-3053.1600000000008</v>
      </c>
      <c r="L82" s="58">
        <f t="shared" si="49"/>
        <v>0</v>
      </c>
      <c r="M82" s="58">
        <f t="shared" si="49"/>
        <v>-3187.249999999998</v>
      </c>
      <c r="N82" s="58">
        <f t="shared" si="49"/>
        <v>0</v>
      </c>
      <c r="O82" s="58">
        <f t="shared" si="49"/>
        <v>6173.739999999998</v>
      </c>
      <c r="P82" s="58">
        <f t="shared" si="49"/>
        <v>0</v>
      </c>
      <c r="Q82" s="58">
        <f t="shared" si="49"/>
        <v>-1540.3599999999979</v>
      </c>
      <c r="R82" s="58"/>
      <c r="S82" s="19">
        <f t="shared" si="40"/>
        <v>6624.390000000027</v>
      </c>
      <c r="T82" s="18"/>
      <c r="U82" s="18"/>
      <c r="V82" s="18">
        <f>V58+V65+V72+V79</f>
        <v>-5558.199999999996</v>
      </c>
      <c r="W82" s="18">
        <f aca="true" t="shared" si="50" ref="W82:AL82">W58+W65+W72+W79</f>
        <v>0</v>
      </c>
      <c r="X82" s="18">
        <f t="shared" si="50"/>
        <v>0</v>
      </c>
      <c r="Y82" s="18">
        <f t="shared" si="50"/>
        <v>8455.989999999996</v>
      </c>
      <c r="Z82" s="18">
        <f t="shared" si="50"/>
        <v>0</v>
      </c>
      <c r="AA82" s="18">
        <f t="shared" si="50"/>
        <v>0</v>
      </c>
      <c r="AB82" s="18">
        <f t="shared" si="50"/>
        <v>-9924.429999999998</v>
      </c>
      <c r="AC82" s="18">
        <f t="shared" si="50"/>
        <v>0</v>
      </c>
      <c r="AD82" s="18">
        <f t="shared" si="50"/>
        <v>0</v>
      </c>
      <c r="AE82" s="18">
        <f t="shared" si="50"/>
        <v>3170.4800000000027</v>
      </c>
      <c r="AF82" s="32">
        <f t="shared" si="5"/>
        <v>2768.23000000003</v>
      </c>
      <c r="AG82" s="18">
        <f t="shared" si="50"/>
        <v>0</v>
      </c>
      <c r="AH82" s="18">
        <f t="shared" si="50"/>
        <v>0</v>
      </c>
      <c r="AI82" s="18">
        <f t="shared" si="50"/>
        <v>12433.230000000003</v>
      </c>
      <c r="AJ82" s="18">
        <f t="shared" si="50"/>
        <v>0</v>
      </c>
      <c r="AK82" s="18">
        <f t="shared" si="50"/>
        <v>0</v>
      </c>
      <c r="AL82" s="18">
        <f t="shared" si="50"/>
        <v>4497.729999999999</v>
      </c>
      <c r="AM82" s="48"/>
      <c r="AN82" s="48"/>
      <c r="AO82" s="48">
        <f>AO58+AO65+AO72+AO79</f>
        <v>-682.2799999999961</v>
      </c>
      <c r="AP82" s="48">
        <f aca="true" t="shared" si="51" ref="AP82:AU82">AP58+AP65+AP72+AP79</f>
        <v>0</v>
      </c>
      <c r="AQ82" s="48">
        <f t="shared" si="51"/>
        <v>0</v>
      </c>
      <c r="AR82" s="48">
        <f t="shared" si="51"/>
        <v>-1982.5000000000018</v>
      </c>
      <c r="AS82" s="48">
        <f t="shared" si="51"/>
        <v>0</v>
      </c>
      <c r="AT82" s="48">
        <f t="shared" si="51"/>
        <v>0</v>
      </c>
      <c r="AU82" s="48">
        <f t="shared" si="51"/>
        <v>-4313.5599999999995</v>
      </c>
      <c r="AV82" s="48"/>
      <c r="AW82" s="48"/>
      <c r="AX82" s="48">
        <f>AX58+AX65+AX72+AX79</f>
        <v>7150.51</v>
      </c>
      <c r="AY82" s="48">
        <f aca="true" t="shared" si="52" ref="AY82:BM82">AY58+AY65+AY72+AY79</f>
        <v>0</v>
      </c>
      <c r="AZ82" s="48">
        <f t="shared" si="52"/>
        <v>0</v>
      </c>
      <c r="BA82" s="48">
        <f t="shared" si="52"/>
        <v>3710.109999999997</v>
      </c>
      <c r="BB82" s="48">
        <f t="shared" si="52"/>
        <v>0</v>
      </c>
      <c r="BC82" s="48">
        <f t="shared" si="52"/>
        <v>0</v>
      </c>
      <c r="BD82" s="48">
        <f t="shared" si="52"/>
        <v>-4876.250000000002</v>
      </c>
      <c r="BE82" s="48">
        <f t="shared" si="52"/>
        <v>0</v>
      </c>
      <c r="BF82" s="48">
        <f t="shared" si="52"/>
        <v>0</v>
      </c>
      <c r="BG82" s="48">
        <f t="shared" si="52"/>
        <v>7595.150000000006</v>
      </c>
      <c r="BH82" s="48">
        <f t="shared" si="52"/>
        <v>0</v>
      </c>
      <c r="BI82" s="48">
        <f t="shared" si="52"/>
        <v>0</v>
      </c>
      <c r="BJ82" s="48">
        <f t="shared" si="52"/>
        <v>4988.220000000004</v>
      </c>
      <c r="BK82" s="48">
        <f t="shared" si="52"/>
        <v>0</v>
      </c>
      <c r="BL82" s="48">
        <f t="shared" si="52"/>
        <v>0</v>
      </c>
      <c r="BM82" s="48">
        <f t="shared" si="52"/>
        <v>-7137.779999999996</v>
      </c>
      <c r="BN82" s="48">
        <f>BN58+BN65+BN72+BN79</f>
        <v>0</v>
      </c>
      <c r="BO82" s="48">
        <f>BO58+BO65+BO72+BO79</f>
        <v>0</v>
      </c>
      <c r="BP82" s="48">
        <f>BP58+BP65+BP72+BP79</f>
        <v>1583.1900000000041</v>
      </c>
      <c r="BQ82" s="32">
        <f t="shared" si="6"/>
        <v>22965.77000000002</v>
      </c>
      <c r="BR82" s="32">
        <f t="shared" si="7"/>
        <v>25734.000000000047</v>
      </c>
      <c r="BS82" s="48"/>
      <c r="BT82" s="48"/>
      <c r="BU82" s="48">
        <f>BU58+BU65+BU72+BU79</f>
        <v>3147.1600000000053</v>
      </c>
      <c r="BV82" s="48"/>
      <c r="BW82" s="48"/>
      <c r="BX82" s="48">
        <f>BX58+BX65+BX72+BX79</f>
        <v>-743.2599999999984</v>
      </c>
      <c r="BY82" s="48"/>
      <c r="BZ82" s="48"/>
      <c r="CA82" s="48">
        <f>CA58+CA65+CA72+CA79</f>
        <v>-10292.849999999997</v>
      </c>
      <c r="CB82" s="48"/>
      <c r="CC82" s="48"/>
      <c r="CD82" s="48">
        <f>CD58+CD65+CD72+CD79</f>
        <v>5167.37</v>
      </c>
      <c r="CE82" s="48"/>
      <c r="CF82" s="48"/>
      <c r="CG82" s="48">
        <f>CG58+CG65+CG72+CG79</f>
        <v>144.17999999999302</v>
      </c>
      <c r="CH82" s="48"/>
      <c r="CI82" s="48"/>
      <c r="CJ82" s="48">
        <f>CJ58+CJ65+CJ72+CJ79</f>
        <v>-644.3600000000024</v>
      </c>
      <c r="CK82" s="48"/>
      <c r="CL82" s="48"/>
      <c r="CM82" s="48">
        <f>CM58+CM65+CM72+CM79</f>
        <v>-767.7400000000016</v>
      </c>
      <c r="CN82" s="48"/>
      <c r="CO82" s="48"/>
      <c r="CP82" s="48">
        <f>CP58+CP65+CP72+CP79</f>
        <v>-1024.5800000000017</v>
      </c>
      <c r="CQ82" s="46">
        <f>CQ49+CQ63+CQ70+CQ77</f>
        <v>650455.0900000001</v>
      </c>
      <c r="CR82" s="48"/>
      <c r="CS82" s="48"/>
      <c r="CT82" s="48">
        <f>CT58+CT65+CT72+CT79</f>
        <v>0</v>
      </c>
      <c r="CU82" s="59"/>
      <c r="CV82" s="48"/>
      <c r="CW82" s="48"/>
      <c r="CX82" s="48">
        <f>CX58+CX65+CX72+CX79</f>
        <v>540.3800000000001</v>
      </c>
      <c r="CY82" s="48"/>
      <c r="CZ82" s="48"/>
      <c r="DA82" s="48">
        <f>DA58+DA65+DA72+DA79</f>
        <v>2766.729999999994</v>
      </c>
      <c r="DB82" s="48"/>
      <c r="DC82" s="48"/>
      <c r="DD82" s="48">
        <f>DD58+DD65+DD72+DD79</f>
        <v>-2655.739999999999</v>
      </c>
      <c r="DE82" s="48"/>
      <c r="DF82" s="48"/>
      <c r="DG82" s="48">
        <f>DG58+DG65+DG72+DG79</f>
        <v>6363.559999999996</v>
      </c>
      <c r="DH82" s="10">
        <f t="shared" si="8"/>
        <v>7014.929999999991</v>
      </c>
      <c r="DI82" s="39">
        <f t="shared" si="9"/>
        <v>32748.930000000037</v>
      </c>
      <c r="DJ82" s="48"/>
      <c r="DK82" s="48"/>
      <c r="DL82" s="48">
        <f>DL58+DL65+DL72+DL79</f>
        <v>20217.90000000001</v>
      </c>
      <c r="DM82" s="48"/>
      <c r="DN82" s="48"/>
      <c r="DO82" s="48">
        <f>DO58+DO65+DO72+DO79</f>
        <v>6671.3000000000075</v>
      </c>
      <c r="DP82" s="48"/>
      <c r="DQ82" s="48"/>
      <c r="DR82" s="48">
        <f>DR58+DR65+DR72+DR79</f>
        <v>4984.7300000000005</v>
      </c>
      <c r="DS82" s="48"/>
      <c r="DT82" s="48"/>
      <c r="DU82" s="48">
        <f>DU58+DU65+DU72+DU79</f>
        <v>-388.02999999998974</v>
      </c>
      <c r="DV82" s="48"/>
      <c r="DW82" s="48"/>
      <c r="DX82" s="48">
        <f>DX58+DX65+DX72+DX79</f>
        <v>547.4399999999996</v>
      </c>
      <c r="DY82" s="48"/>
      <c r="DZ82" s="48"/>
      <c r="EA82" s="48">
        <f>EA58+EA65+EA72+EA79</f>
        <v>-8772.49</v>
      </c>
      <c r="EB82" s="48"/>
      <c r="EC82" s="48"/>
      <c r="ED82" s="48">
        <f>ED58+ED65+ED72+ED79</f>
        <v>4309.209999999998</v>
      </c>
      <c r="EE82" s="48"/>
      <c r="EF82" s="48"/>
      <c r="EG82" s="48">
        <f>EG58+EG65+EG72+EG79</f>
        <v>-3414.9399999999914</v>
      </c>
      <c r="EH82" s="48"/>
      <c r="EI82" s="48"/>
      <c r="EJ82" s="48">
        <f>EJ58+EJ65+EJ72+EJ79</f>
        <v>1243.0300000000043</v>
      </c>
      <c r="EK82" s="48"/>
      <c r="EL82" s="48"/>
      <c r="EM82" s="48">
        <f>EM58+EM65+EM72+EM79</f>
        <v>-2284.2799999999997</v>
      </c>
      <c r="EN82" s="48"/>
      <c r="EO82" s="48"/>
      <c r="EP82" s="48">
        <f>EP58+EP65+EP72+EP79</f>
        <v>3353.9500000000025</v>
      </c>
      <c r="EQ82" s="48"/>
      <c r="ER82" s="48"/>
      <c r="ES82" s="48">
        <f>ES58+ES65+ES72+ES79</f>
        <v>3464.6700000000073</v>
      </c>
      <c r="ET82" s="32">
        <f t="shared" si="15"/>
        <v>29932.49000000004</v>
      </c>
      <c r="EU82" s="32">
        <f t="shared" si="16"/>
        <v>62681.42000000008</v>
      </c>
      <c r="EV82" s="48"/>
      <c r="EW82" s="48"/>
      <c r="EX82" s="48">
        <f>EX58+EX65+EX72+EX79</f>
        <v>-14162.18</v>
      </c>
      <c r="EY82" s="48"/>
      <c r="EZ82" s="48"/>
      <c r="FA82" s="48">
        <f>FA58+FA65+FA72+FA79</f>
        <v>6321.420000000012</v>
      </c>
      <c r="FB82" s="48"/>
      <c r="FC82" s="48"/>
      <c r="FD82" s="48">
        <f>FD58+FD65+FD72+FD79</f>
        <v>1727.8900000000049</v>
      </c>
      <c r="FE82" s="48"/>
      <c r="FF82" s="48"/>
      <c r="FG82" s="48">
        <f>FG58+FG65+FG72+FG79</f>
        <v>5799.120000000001</v>
      </c>
      <c r="FH82" s="48"/>
      <c r="FI82" s="48"/>
      <c r="FJ82" s="48">
        <f>FJ58+FJ65+FJ72+FJ79</f>
        <v>7392.109999999993</v>
      </c>
      <c r="FK82" s="48"/>
      <c r="FL82" s="48"/>
      <c r="FM82" s="48">
        <f>FM58+FM65+FM72+FM79</f>
        <v>4593.379999999997</v>
      </c>
      <c r="FN82" s="48"/>
      <c r="FO82" s="48"/>
      <c r="FP82" s="48">
        <f>FP58+FP65+FP72+FP79</f>
        <v>1954.329999999998</v>
      </c>
      <c r="FQ82" s="48"/>
      <c r="FR82" s="48"/>
      <c r="FS82" s="48">
        <f>FS58+FS65+FS72+FS79</f>
        <v>6040.770000000002</v>
      </c>
      <c r="FT82" s="48"/>
      <c r="FU82" s="48"/>
      <c r="FV82" s="52">
        <f>FV58+FV65+FV72+FV79</f>
        <v>2668.0300000000043</v>
      </c>
      <c r="FW82" s="60"/>
      <c r="FX82" s="60"/>
      <c r="FY82" s="48">
        <f>FY58+FY65+FY72+FY79</f>
        <v>1219.8400000000038</v>
      </c>
      <c r="FZ82" s="60"/>
      <c r="GA82" s="60"/>
      <c r="GB82" s="48">
        <f>GB58+GB65+GB72+GB79</f>
        <v>-10002.48</v>
      </c>
      <c r="GC82" s="60"/>
      <c r="GD82" s="60"/>
      <c r="GE82" s="48">
        <f>GE58+GE65+GE72+GE79</f>
        <v>9790.460000000005</v>
      </c>
      <c r="GF82" s="27">
        <f t="shared" si="25"/>
        <v>23342.690000000024</v>
      </c>
    </row>
    <row r="83" spans="1:188" s="6" customFormat="1" ht="24">
      <c r="A83" s="56" t="s">
        <v>26</v>
      </c>
      <c r="B83" s="57"/>
      <c r="C83" s="58">
        <f>C60+C67+C74+C81</f>
        <v>7390.2899999999945</v>
      </c>
      <c r="D83" s="58">
        <f aca="true" t="shared" si="53" ref="D83:Q83">D60+D67+D74+D81</f>
        <v>0</v>
      </c>
      <c r="E83" s="58">
        <f t="shared" si="53"/>
        <v>7610.710000000003</v>
      </c>
      <c r="F83" s="58">
        <f t="shared" si="53"/>
        <v>0</v>
      </c>
      <c r="G83" s="58">
        <f t="shared" si="53"/>
        <v>4244.440000000003</v>
      </c>
      <c r="H83" s="58">
        <f t="shared" si="53"/>
        <v>0</v>
      </c>
      <c r="I83" s="58">
        <f t="shared" si="53"/>
        <v>926.689999999996</v>
      </c>
      <c r="J83" s="58">
        <f t="shared" si="53"/>
        <v>0</v>
      </c>
      <c r="K83" s="58">
        <f t="shared" si="53"/>
        <v>12586.11</v>
      </c>
      <c r="L83" s="58">
        <f t="shared" si="53"/>
        <v>0</v>
      </c>
      <c r="M83" s="58">
        <f t="shared" si="53"/>
        <v>12852.859999999997</v>
      </c>
      <c r="N83" s="58">
        <f t="shared" si="53"/>
        <v>0</v>
      </c>
      <c r="O83" s="58">
        <f t="shared" si="53"/>
        <v>1798.5799999999972</v>
      </c>
      <c r="P83" s="58">
        <f t="shared" si="53"/>
        <v>0</v>
      </c>
      <c r="Q83" s="58">
        <f t="shared" si="53"/>
        <v>10363.799999999997</v>
      </c>
      <c r="R83" s="60"/>
      <c r="S83" s="19">
        <f t="shared" si="40"/>
        <v>57773.47999999998</v>
      </c>
      <c r="T83" s="53"/>
      <c r="U83" s="53"/>
      <c r="V83" s="55">
        <f>V60+V67+V74+V81</f>
        <v>18404.74</v>
      </c>
      <c r="W83" s="55">
        <f aca="true" t="shared" si="54" ref="W83:AL83">W60+W67+W74+W81</f>
        <v>0</v>
      </c>
      <c r="X83" s="55">
        <f t="shared" si="54"/>
        <v>0</v>
      </c>
      <c r="Y83" s="55">
        <f t="shared" si="54"/>
        <v>-20347.000000000004</v>
      </c>
      <c r="Z83" s="55">
        <f t="shared" si="54"/>
        <v>0</v>
      </c>
      <c r="AA83" s="55">
        <f t="shared" si="54"/>
        <v>0</v>
      </c>
      <c r="AB83" s="55">
        <f t="shared" si="54"/>
        <v>679.9899999999998</v>
      </c>
      <c r="AC83" s="55">
        <f t="shared" si="54"/>
        <v>0</v>
      </c>
      <c r="AD83" s="55">
        <f t="shared" si="54"/>
        <v>0</v>
      </c>
      <c r="AE83" s="55">
        <f t="shared" si="54"/>
        <v>-20174.83571428571</v>
      </c>
      <c r="AF83" s="32">
        <f t="shared" si="5"/>
        <v>36336.37428571428</v>
      </c>
      <c r="AG83" s="55">
        <f t="shared" si="54"/>
        <v>0</v>
      </c>
      <c r="AH83" s="55">
        <f t="shared" si="54"/>
        <v>0</v>
      </c>
      <c r="AI83" s="55">
        <f t="shared" si="54"/>
        <v>5057.546233766231</v>
      </c>
      <c r="AJ83" s="55">
        <f t="shared" si="54"/>
        <v>0</v>
      </c>
      <c r="AK83" s="55">
        <f t="shared" si="54"/>
        <v>0</v>
      </c>
      <c r="AL83" s="55">
        <f t="shared" si="54"/>
        <v>8741.860000000006</v>
      </c>
      <c r="AM83" s="48"/>
      <c r="AN83" s="48"/>
      <c r="AO83" s="48">
        <f>AO60+AO67+AO74+AO81</f>
        <v>-88003.97000000004</v>
      </c>
      <c r="AP83" s="48">
        <f aca="true" t="shared" si="55" ref="AP83:AU83">AP60+AP67+AP74+AP81</f>
        <v>0</v>
      </c>
      <c r="AQ83" s="48">
        <f t="shared" si="55"/>
        <v>0</v>
      </c>
      <c r="AR83" s="48">
        <f t="shared" si="55"/>
        <v>-8218.990000000003</v>
      </c>
      <c r="AS83" s="48">
        <f t="shared" si="55"/>
        <v>0</v>
      </c>
      <c r="AT83" s="48">
        <f t="shared" si="55"/>
        <v>0</v>
      </c>
      <c r="AU83" s="48">
        <f t="shared" si="55"/>
        <v>15789.06</v>
      </c>
      <c r="AV83" s="48"/>
      <c r="AW83" s="48"/>
      <c r="AX83" s="48">
        <f>AX60+AX67+AX74+AX81</f>
        <v>8653.31</v>
      </c>
      <c r="AY83" s="48">
        <f aca="true" t="shared" si="56" ref="AY83:BM83">AY60+AY67+AY74+AY81</f>
        <v>0</v>
      </c>
      <c r="AZ83" s="48">
        <f t="shared" si="56"/>
        <v>0</v>
      </c>
      <c r="BA83" s="48">
        <f t="shared" si="56"/>
        <v>11728.03000000001</v>
      </c>
      <c r="BB83" s="48">
        <f t="shared" si="56"/>
        <v>0</v>
      </c>
      <c r="BC83" s="48">
        <f t="shared" si="56"/>
        <v>0</v>
      </c>
      <c r="BD83" s="48">
        <f t="shared" si="56"/>
        <v>19283.86</v>
      </c>
      <c r="BE83" s="48">
        <f t="shared" si="56"/>
        <v>0</v>
      </c>
      <c r="BF83" s="48">
        <f t="shared" si="56"/>
        <v>0</v>
      </c>
      <c r="BG83" s="48">
        <f t="shared" si="56"/>
        <v>2262.00999999999</v>
      </c>
      <c r="BH83" s="48">
        <f t="shared" si="56"/>
        <v>0</v>
      </c>
      <c r="BI83" s="48">
        <f t="shared" si="56"/>
        <v>0</v>
      </c>
      <c r="BJ83" s="48">
        <f t="shared" si="56"/>
        <v>9420.66</v>
      </c>
      <c r="BK83" s="48">
        <f t="shared" si="56"/>
        <v>0</v>
      </c>
      <c r="BL83" s="48">
        <f t="shared" si="56"/>
        <v>0</v>
      </c>
      <c r="BM83" s="48">
        <f t="shared" si="56"/>
        <v>12822.689999999991</v>
      </c>
      <c r="BN83" s="48">
        <f>BN60+BN67+BN74+BN81</f>
        <v>0</v>
      </c>
      <c r="BO83" s="48">
        <f>BO60+BO67+BO74+BO81</f>
        <v>0</v>
      </c>
      <c r="BP83" s="48">
        <f>BP60+BP67+BP74+BP81</f>
        <v>9665.849999999997</v>
      </c>
      <c r="BQ83" s="32">
        <f t="shared" si="6"/>
        <v>7201.916233766171</v>
      </c>
      <c r="BR83" s="32">
        <f t="shared" si="7"/>
        <v>43538.29051948045</v>
      </c>
      <c r="BS83" s="48"/>
      <c r="BT83" s="48"/>
      <c r="BU83" s="48">
        <f>BU60+BU67+BU74+BU81</f>
        <v>7096.099999999997</v>
      </c>
      <c r="BV83" s="48"/>
      <c r="BW83" s="48"/>
      <c r="BX83" s="48">
        <f>BX60+BX67+BX74+BX81</f>
        <v>-132003.76000000004</v>
      </c>
      <c r="BY83" s="48"/>
      <c r="BZ83" s="48"/>
      <c r="CA83" s="48">
        <f>CA60+CA67+CA74+CA81</f>
        <v>-737.4799999999877</v>
      </c>
      <c r="CB83" s="48"/>
      <c r="CC83" s="48"/>
      <c r="CD83" s="48">
        <f>CD60+CD67+CD74+CD81</f>
        <v>-1970.2799999999888</v>
      </c>
      <c r="CE83" s="48"/>
      <c r="CF83" s="48"/>
      <c r="CG83" s="48">
        <f>CG60+CG67+CG74+CG81</f>
        <v>326.54000000000815</v>
      </c>
      <c r="CH83" s="48"/>
      <c r="CI83" s="48"/>
      <c r="CJ83" s="48">
        <f>CJ60+CJ67+CJ74+CJ81</f>
        <v>-8483.990000000005</v>
      </c>
      <c r="CK83" s="48"/>
      <c r="CL83" s="48"/>
      <c r="CM83" s="48">
        <f>CM60+CM67+CM74+CM81</f>
        <v>-19131.149999999998</v>
      </c>
      <c r="CN83" s="48"/>
      <c r="CO83" s="48"/>
      <c r="CP83" s="48">
        <f>CP60+CP67+CP74+CP81</f>
        <v>-56062.86999999997</v>
      </c>
      <c r="CQ83" s="46">
        <f>CQ54+CQ64+CQ71+CQ78+CP86</f>
        <v>655469.1699999999</v>
      </c>
      <c r="CR83" s="48"/>
      <c r="CS83" s="48"/>
      <c r="CT83" s="48">
        <f>CT60+CT67+CT74+CT81</f>
        <v>-39698.04</v>
      </c>
      <c r="CU83" s="59"/>
      <c r="CV83" s="48"/>
      <c r="CW83" s="48"/>
      <c r="CX83" s="48">
        <f>CX60+CX67+CX74+CX81</f>
        <v>9740.679999999997</v>
      </c>
      <c r="CY83" s="48"/>
      <c r="CZ83" s="48"/>
      <c r="DA83" s="48">
        <f>DA60+DA67+DA74+DA81</f>
        <v>-30210.999999999985</v>
      </c>
      <c r="DB83" s="48"/>
      <c r="DC83" s="48"/>
      <c r="DD83" s="48">
        <f>DD60+DD67+DD74+DD81</f>
        <v>-36644.99999999997</v>
      </c>
      <c r="DE83" s="48"/>
      <c r="DF83" s="48"/>
      <c r="DG83" s="48">
        <f>DG60+DG67+DG74+DG81</f>
        <v>-67335.44999999997</v>
      </c>
      <c r="DH83" s="39">
        <f>DG83+DD83+DA83+CX83+CP83+CM83+CJ83+CG83+CD83+CA83+BX83+BU83</f>
        <v>-335417.6599999999</v>
      </c>
      <c r="DI83" s="39">
        <f t="shared" si="9"/>
        <v>-291879.36948051944</v>
      </c>
      <c r="DJ83" s="48"/>
      <c r="DK83" s="48"/>
      <c r="DL83" s="48">
        <f>DL60+DL67+DL74+DL81</f>
        <v>5839.749999999993</v>
      </c>
      <c r="DM83" s="48"/>
      <c r="DN83" s="48"/>
      <c r="DO83" s="48">
        <f>DO60+DO67+DO74+DO81</f>
        <v>23686.73999999999</v>
      </c>
      <c r="DP83" s="48"/>
      <c r="DQ83" s="48"/>
      <c r="DR83" s="48">
        <f>DR60+DR67+DR74+DR81</f>
        <v>1079.0799999999972</v>
      </c>
      <c r="DS83" s="48"/>
      <c r="DT83" s="48"/>
      <c r="DU83" s="48">
        <f>DU60+DU67+DU74+DU81</f>
        <v>8409.749999999975</v>
      </c>
      <c r="DV83" s="48"/>
      <c r="DW83" s="48"/>
      <c r="DX83" s="48">
        <f>DX60+DX67+DX74+DX81</f>
        <v>28911.760000000006</v>
      </c>
      <c r="DY83" s="48"/>
      <c r="DZ83" s="48"/>
      <c r="EA83" s="48">
        <f>EA60+EA67+EA74+EA81</f>
        <v>-186801.37999999998</v>
      </c>
      <c r="EB83" s="48"/>
      <c r="EC83" s="48"/>
      <c r="ED83" s="48">
        <f>ED60+ED67+ED74+ED81</f>
        <v>-53568.92999999998</v>
      </c>
      <c r="EE83" s="48"/>
      <c r="EF83" s="48"/>
      <c r="EG83" s="48">
        <f>EG60+EG67+EG74+EG81</f>
        <v>-51264.43000000001</v>
      </c>
      <c r="EH83" s="48"/>
      <c r="EI83" s="48"/>
      <c r="EJ83" s="48">
        <f>EJ60+EJ67+EJ74+EJ81</f>
        <v>24635.02999999999</v>
      </c>
      <c r="EK83" s="48"/>
      <c r="EL83" s="48"/>
      <c r="EM83" s="48">
        <f>EM60+EM67+EM74+EM81</f>
        <v>27550.569999999992</v>
      </c>
      <c r="EN83" s="48"/>
      <c r="EO83" s="48"/>
      <c r="EP83" s="48">
        <f>EP60+EP67+EP74+EP81</f>
        <v>-28371.509999999987</v>
      </c>
      <c r="EQ83" s="48"/>
      <c r="ER83" s="48"/>
      <c r="ES83" s="48">
        <f>ES60+ES67+ES74+ES81</f>
        <v>24323.690000000002</v>
      </c>
      <c r="ET83" s="32">
        <f t="shared" si="15"/>
        <v>-175569.87999999998</v>
      </c>
      <c r="EU83" s="32">
        <f t="shared" si="16"/>
        <v>-467449.24948051944</v>
      </c>
      <c r="EV83" s="48"/>
      <c r="EW83" s="48"/>
      <c r="EX83" s="48">
        <f>EX60+EX67+EX74+EX81</f>
        <v>66071.93000000001</v>
      </c>
      <c r="EY83" s="48"/>
      <c r="EZ83" s="48"/>
      <c r="FA83" s="48">
        <f>FA60+FA67+FA74+FA81</f>
        <v>44252.59</v>
      </c>
      <c r="FB83" s="48"/>
      <c r="FC83" s="48"/>
      <c r="FD83" s="48">
        <f>FD60+FD67+FD74+FD81</f>
        <v>-317746.58</v>
      </c>
      <c r="FE83" s="48"/>
      <c r="FF83" s="48"/>
      <c r="FG83" s="48">
        <f>FG60+FG67+FG74+FG81</f>
        <v>20606.270000000015</v>
      </c>
      <c r="FH83" s="48"/>
      <c r="FI83" s="48"/>
      <c r="FJ83" s="48">
        <f>FJ60+FJ67+FJ74+FJ81</f>
        <v>15807.685000000007</v>
      </c>
      <c r="FK83" s="48"/>
      <c r="FL83" s="48"/>
      <c r="FM83" s="48">
        <f>FM60+FM67+FM74+FM81</f>
        <v>47558.960000000014</v>
      </c>
      <c r="FN83" s="48"/>
      <c r="FO83" s="48"/>
      <c r="FP83" s="48">
        <f>FP60+FP67+FP74+FP81</f>
        <v>-2711.1599999999853</v>
      </c>
      <c r="FQ83" s="48"/>
      <c r="FR83" s="48"/>
      <c r="FS83" s="48">
        <f>FS60+FS67+FS74+FS81</f>
        <v>40569.49000000001</v>
      </c>
      <c r="FT83" s="48"/>
      <c r="FU83" s="48"/>
      <c r="FV83" s="52">
        <f>FV60+FV67+FV74+FV81</f>
        <v>39316.840000000004</v>
      </c>
      <c r="FW83" s="60"/>
      <c r="FX83" s="60"/>
      <c r="FY83" s="48">
        <f>FY60+FY67+FY74+FY81</f>
        <v>47932.50000000001</v>
      </c>
      <c r="FZ83" s="60"/>
      <c r="GA83" s="60"/>
      <c r="GB83" s="48">
        <f>GB60+GB67+GB74+GB81</f>
        <v>57533.61</v>
      </c>
      <c r="GC83" s="60"/>
      <c r="GD83" s="60"/>
      <c r="GE83" s="48">
        <f>GE60+GE67+GE74+GE81</f>
        <v>36231.94999999999</v>
      </c>
      <c r="GF83" s="152">
        <f t="shared" si="25"/>
        <v>95424.08500000005</v>
      </c>
    </row>
    <row r="84" spans="1:187" ht="12.75">
      <c r="A84" s="61"/>
      <c r="B84" s="61"/>
      <c r="C84" s="61"/>
      <c r="D84" s="61"/>
      <c r="E84" s="62">
        <f>C83+E83</f>
        <v>15000.999999999996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62">
        <f>S83+V83</f>
        <v>76178.21999999999</v>
      </c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63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R84" s="8"/>
      <c r="CS84" s="8"/>
      <c r="CT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Y84" s="8"/>
      <c r="GB84" s="8"/>
      <c r="GE84" s="8"/>
    </row>
    <row r="85" spans="1:187" ht="14.25">
      <c r="A85" s="197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39">
        <f>AU83+AR83+AO83+AL83+AI83+AE83+AB83+Y83+V83+S83</f>
        <v>-30298.11948051954</v>
      </c>
      <c r="AV85" s="8"/>
      <c r="AW85" s="8"/>
      <c r="AX85" s="39"/>
      <c r="AY85" s="8"/>
      <c r="AZ85" s="8"/>
      <c r="BA85" s="8"/>
      <c r="BB85" s="8"/>
      <c r="BC85" s="8"/>
      <c r="BD85" s="62">
        <f>BD83+BA83+AX83+AU83+AR83+AO83+AL83+AI83+AE83+AB83+Y83+V83+S83</f>
        <v>9367.08051948047</v>
      </c>
      <c r="BE85" s="8"/>
      <c r="BF85" s="8"/>
      <c r="BG85" s="62"/>
      <c r="BH85" s="8"/>
      <c r="BI85" s="8"/>
      <c r="BJ85" s="62">
        <f>BD85+BG83+BJ83</f>
        <v>21049.75051948046</v>
      </c>
      <c r="BK85" s="8"/>
      <c r="BL85" s="8"/>
      <c r="BM85" s="62">
        <f>BJ85+BM83</f>
        <v>33872.44051948046</v>
      </c>
      <c r="BN85" s="8"/>
      <c r="BO85" s="8"/>
      <c r="BP85" s="62">
        <f>BM85+BP83</f>
        <v>43538.290519480455</v>
      </c>
      <c r="BQ85" s="39"/>
      <c r="BS85" s="8"/>
      <c r="BT85" s="8"/>
      <c r="BU85" s="62">
        <f>BP87+BU83</f>
        <v>56087.05051948045</v>
      </c>
      <c r="BV85" s="8"/>
      <c r="BW85" s="8"/>
      <c r="BX85" s="62">
        <f>BU85+BX83</f>
        <v>-75916.70948051958</v>
      </c>
      <c r="BY85" s="8"/>
      <c r="BZ85" s="8"/>
      <c r="CA85" s="62">
        <f>BX85+CA83</f>
        <v>-76654.18948051956</v>
      </c>
      <c r="CB85" s="8"/>
      <c r="CC85" s="8"/>
      <c r="CD85" s="62">
        <f>CA85+CD83</f>
        <v>-78624.46948051955</v>
      </c>
      <c r="CE85" s="8"/>
      <c r="CF85" s="8"/>
      <c r="CG85" s="62">
        <f>CD85+CG83</f>
        <v>-78297.92948051954</v>
      </c>
      <c r="CH85" s="8"/>
      <c r="CI85" s="8"/>
      <c r="CJ85" s="62">
        <f>CG85+CJ83</f>
        <v>-86781.91948051954</v>
      </c>
      <c r="CK85" s="8"/>
      <c r="CL85" s="8"/>
      <c r="CM85" s="62">
        <f>CJ85+CM83</f>
        <v>-105913.06948051954</v>
      </c>
      <c r="CN85" s="8"/>
      <c r="CO85" s="8"/>
      <c r="CP85" s="62">
        <f>CM85+CP83</f>
        <v>-161975.9394805195</v>
      </c>
      <c r="CR85" s="8"/>
      <c r="CS85" s="8"/>
      <c r="CT85" s="62">
        <f>CQ85+CT83</f>
        <v>-39698.04</v>
      </c>
      <c r="CV85" s="8"/>
      <c r="CW85" s="8"/>
      <c r="CX85" s="62">
        <f>CP85+CX83</f>
        <v>-152235.2594805195</v>
      </c>
      <c r="CY85" s="8"/>
      <c r="CZ85" s="8"/>
      <c r="DA85" s="62">
        <f>CX85+DA83</f>
        <v>-182446.2594805195</v>
      </c>
      <c r="DB85" s="8"/>
      <c r="DC85" s="8"/>
      <c r="DD85" s="62">
        <f>DA85+DD83</f>
        <v>-219091.25948051948</v>
      </c>
      <c r="DE85" s="8"/>
      <c r="DF85" s="8"/>
      <c r="DG85" s="62">
        <f>DD85+DG83</f>
        <v>-286426.70948051946</v>
      </c>
      <c r="DJ85" s="8"/>
      <c r="DK85" s="8"/>
      <c r="DL85" s="62">
        <f>DI87+DL83</f>
        <v>-258437.26948051946</v>
      </c>
      <c r="DM85" s="8"/>
      <c r="DN85" s="8"/>
      <c r="DO85" s="62">
        <f>DL87+DO83</f>
        <v>-234750.52948051947</v>
      </c>
      <c r="DP85" s="8"/>
      <c r="DQ85" s="8"/>
      <c r="DR85" s="62">
        <f>DO87+DR83</f>
        <v>-233671.44948051948</v>
      </c>
      <c r="DS85" s="8"/>
      <c r="DT85" s="8"/>
      <c r="DU85" s="62">
        <f>DR87+DU83</f>
        <v>-225261.6994805195</v>
      </c>
      <c r="DV85" s="8"/>
      <c r="DW85" s="8"/>
      <c r="DX85" s="62">
        <f>DU87+DX83</f>
        <v>-196349.9394805195</v>
      </c>
      <c r="DY85" s="8"/>
      <c r="DZ85" s="8"/>
      <c r="EA85" s="62">
        <f>DX87+EA83</f>
        <v>-383151.3194805195</v>
      </c>
      <c r="EB85" s="8"/>
      <c r="EC85" s="8"/>
      <c r="ED85" s="62">
        <f>EA88+ED83</f>
        <v>-436719.7194805195</v>
      </c>
      <c r="EE85" s="8"/>
      <c r="EF85" s="8"/>
      <c r="EG85" s="62">
        <f>ED88+EG83</f>
        <v>-452209.87948051945</v>
      </c>
      <c r="EH85" s="8"/>
      <c r="EI85" s="8"/>
      <c r="EJ85" s="62">
        <f>EG88+EJ83</f>
        <v>-388362.01948051946</v>
      </c>
      <c r="EK85" s="8"/>
      <c r="EL85" s="8"/>
      <c r="EM85" s="62">
        <f>EJ88+EM83</f>
        <v>-322941.56948051945</v>
      </c>
      <c r="EN85" s="8"/>
      <c r="EO85" s="8"/>
      <c r="EP85" s="62">
        <f>EM88+EP83</f>
        <v>-311830.61948051944</v>
      </c>
      <c r="EQ85" s="8"/>
      <c r="ER85" s="8"/>
      <c r="ES85" s="62">
        <f>EP88+ES83</f>
        <v>-248884.58948051947</v>
      </c>
      <c r="ET85" s="62"/>
      <c r="EU85" s="62"/>
      <c r="EV85" s="8"/>
      <c r="EW85" s="8"/>
      <c r="EX85" s="62">
        <f>EU90+EX83</f>
        <v>-138313.3374805195</v>
      </c>
      <c r="EY85" s="8"/>
      <c r="EZ85" s="8"/>
      <c r="FA85" s="62">
        <f>EX90+FA83</f>
        <v>-93568.7474805195</v>
      </c>
      <c r="FB85" s="8"/>
      <c r="FC85" s="8"/>
      <c r="FD85" s="62">
        <f>FA90+FD83</f>
        <v>-410823.32748051954</v>
      </c>
      <c r="FE85" s="8"/>
      <c r="FF85" s="8"/>
      <c r="FG85" s="62">
        <f>FD90+FG83</f>
        <v>-389725.0574805195</v>
      </c>
      <c r="FH85" s="8"/>
      <c r="FI85" s="8"/>
      <c r="FJ85" s="62">
        <f>FG90+FJ83</f>
        <v>-373425.3724805195</v>
      </c>
      <c r="FK85" s="8"/>
      <c r="FL85" s="8"/>
      <c r="FM85" s="62">
        <f>FJ90+FM83</f>
        <v>-325374.4124805195</v>
      </c>
      <c r="FN85" s="8"/>
      <c r="FO85" s="8"/>
      <c r="FP85" s="62">
        <f>FM90+FP83</f>
        <v>-327593.5724805195</v>
      </c>
      <c r="FQ85" s="8"/>
      <c r="FR85" s="8"/>
      <c r="FS85" s="62">
        <f>FP90+FS83</f>
        <v>-286532.0824805195</v>
      </c>
      <c r="FT85" s="8"/>
      <c r="FU85" s="8"/>
      <c r="FV85" s="62">
        <f>FS90+FV83</f>
        <v>-246723.2424805195</v>
      </c>
      <c r="FX85" s="8"/>
      <c r="FY85" s="62">
        <f>FV90+FY83</f>
        <v>-198298.7424805195</v>
      </c>
      <c r="GA85" s="8"/>
      <c r="GB85" s="62">
        <f>FY90+GB83</f>
        <v>-140273.13248051947</v>
      </c>
      <c r="GD85" s="8"/>
      <c r="GE85" s="62">
        <f>GB90+GE83</f>
        <v>-103549.18248051949</v>
      </c>
    </row>
    <row r="86" spans="1:188" ht="14.25" hidden="1">
      <c r="A86" s="64"/>
      <c r="B86" s="64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 t="s">
        <v>57</v>
      </c>
      <c r="BP86" s="8">
        <v>5452.66</v>
      </c>
      <c r="BQ86" s="39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62"/>
      <c r="CR86" s="8"/>
      <c r="CS86" s="8" t="s">
        <v>127</v>
      </c>
      <c r="CT86" s="62"/>
      <c r="CV86" s="8"/>
      <c r="CW86" s="8"/>
      <c r="CX86" s="62"/>
      <c r="CY86" s="8"/>
      <c r="CZ86" s="8"/>
      <c r="DA86" s="62"/>
      <c r="DB86" s="8"/>
      <c r="DC86" s="8"/>
      <c r="DD86" s="62"/>
      <c r="DE86" s="8"/>
      <c r="DF86" s="8" t="s">
        <v>57</v>
      </c>
      <c r="DG86" s="62">
        <f>7583.93+14565.76</f>
        <v>22149.690000000002</v>
      </c>
      <c r="DH86" s="10">
        <f>DG86+DD86+DA86+CX86+CU86+CR86+CO86+CL86+CI86+CF86+CC86+BZ86</f>
        <v>22149.690000000002</v>
      </c>
      <c r="DI86" s="39">
        <f>DH86+BP86</f>
        <v>27602.350000000002</v>
      </c>
      <c r="DJ86" s="8"/>
      <c r="DK86" s="8" t="s">
        <v>57</v>
      </c>
      <c r="DL86" s="62"/>
      <c r="DM86" s="8"/>
      <c r="DN86" s="8" t="s">
        <v>57</v>
      </c>
      <c r="DO86" s="62"/>
      <c r="DP86" s="8"/>
      <c r="DQ86" s="8" t="s">
        <v>57</v>
      </c>
      <c r="DR86" s="62"/>
      <c r="DS86" s="8"/>
      <c r="DT86" s="8" t="s">
        <v>57</v>
      </c>
      <c r="DU86" s="62"/>
      <c r="DV86" s="8"/>
      <c r="DW86" s="8" t="s">
        <v>57</v>
      </c>
      <c r="DX86" s="62"/>
      <c r="DY86" s="8"/>
      <c r="DZ86" s="8" t="s">
        <v>57</v>
      </c>
      <c r="EA86" s="62"/>
      <c r="EB86" s="8"/>
      <c r="EC86" s="8" t="s">
        <v>57</v>
      </c>
      <c r="ED86" s="62"/>
      <c r="EE86" s="8"/>
      <c r="EF86" s="8" t="s">
        <v>57</v>
      </c>
      <c r="EG86" s="62"/>
      <c r="EH86" s="8"/>
      <c r="EI86" s="8" t="s">
        <v>57</v>
      </c>
      <c r="EJ86" s="62"/>
      <c r="EK86" s="8"/>
      <c r="EL86" s="8" t="s">
        <v>57</v>
      </c>
      <c r="EM86" s="62"/>
      <c r="EN86" s="8"/>
      <c r="EO86" s="8" t="s">
        <v>57</v>
      </c>
      <c r="EP86" s="62"/>
      <c r="EQ86" s="8"/>
      <c r="ER86" s="8" t="s">
        <v>57</v>
      </c>
      <c r="ES86" s="62">
        <v>21014.95</v>
      </c>
      <c r="ET86" s="62"/>
      <c r="EU86" s="62"/>
      <c r="EV86" s="8"/>
      <c r="EW86" s="8"/>
      <c r="EX86" s="62"/>
      <c r="EY86" s="8"/>
      <c r="EZ86" s="8"/>
      <c r="FA86" s="62"/>
      <c r="FB86" s="8"/>
      <c r="FC86" s="8"/>
      <c r="FD86" s="62"/>
      <c r="FE86" s="8"/>
      <c r="FF86" s="8"/>
      <c r="FG86" s="62"/>
      <c r="FH86" s="8"/>
      <c r="FI86" s="8"/>
      <c r="FJ86" s="62"/>
      <c r="FK86" s="8"/>
      <c r="FL86" s="8"/>
      <c r="FM86" s="62"/>
      <c r="FN86" s="8"/>
      <c r="FO86" s="8"/>
      <c r="FP86" s="62"/>
      <c r="FQ86" s="8"/>
      <c r="FR86" s="8"/>
      <c r="FS86" s="62"/>
      <c r="FT86" s="8"/>
      <c r="FU86" s="8"/>
      <c r="FV86" s="62"/>
      <c r="FX86" s="8"/>
      <c r="FY86" s="62"/>
      <c r="GA86" s="8"/>
      <c r="GB86" s="62"/>
      <c r="GD86" s="8"/>
      <c r="GE86" s="62"/>
      <c r="GF86" s="151"/>
    </row>
    <row r="87" spans="1:188" ht="14.25" hidden="1">
      <c r="A87" s="197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62"/>
      <c r="AV87" s="8"/>
      <c r="AW87" s="8"/>
      <c r="AX87" s="62"/>
      <c r="AY87" s="8"/>
      <c r="AZ87" s="8"/>
      <c r="BA87" s="8"/>
      <c r="BB87" s="8"/>
      <c r="BC87" s="8"/>
      <c r="BD87" s="62"/>
      <c r="BE87" s="8"/>
      <c r="BF87" s="8"/>
      <c r="BG87" s="62"/>
      <c r="BH87" s="8"/>
      <c r="BI87" s="8"/>
      <c r="BJ87" s="62"/>
      <c r="BK87" s="8"/>
      <c r="BL87" s="8"/>
      <c r="BM87" s="62"/>
      <c r="BN87" s="8"/>
      <c r="BO87" s="8"/>
      <c r="BP87" s="62">
        <f>BP85+BP86</f>
        <v>48990.95051948045</v>
      </c>
      <c r="BQ87" s="39"/>
      <c r="BS87" s="8"/>
      <c r="BT87" s="8"/>
      <c r="BU87" s="39"/>
      <c r="BV87" s="8"/>
      <c r="BW87" s="8"/>
      <c r="BX87" s="39"/>
      <c r="BY87" s="8"/>
      <c r="BZ87" s="8"/>
      <c r="CA87" s="39"/>
      <c r="CB87" s="8"/>
      <c r="CC87" s="8"/>
      <c r="CD87" s="39"/>
      <c r="CE87" s="8"/>
      <c r="CF87" s="8"/>
      <c r="CG87" s="39"/>
      <c r="CH87" s="8"/>
      <c r="CI87" s="8"/>
      <c r="CJ87" s="39"/>
      <c r="CK87" s="8"/>
      <c r="CL87" s="8"/>
      <c r="CM87" s="39"/>
      <c r="CN87" s="8"/>
      <c r="CO87" s="8"/>
      <c r="CP87" s="62"/>
      <c r="CR87" s="8"/>
      <c r="CS87" s="8"/>
      <c r="CT87" s="62">
        <f>CT85+CT86</f>
        <v>-39698.04</v>
      </c>
      <c r="CV87" s="8"/>
      <c r="CW87" s="8"/>
      <c r="CX87" s="62"/>
      <c r="CY87" s="8"/>
      <c r="CZ87" s="8"/>
      <c r="DA87" s="62"/>
      <c r="DB87" s="8"/>
      <c r="DC87" s="8"/>
      <c r="DD87" s="62"/>
      <c r="DE87" s="8"/>
      <c r="DF87" s="8"/>
      <c r="DG87" s="62">
        <f>DG85+DG86</f>
        <v>-264277.01948051946</v>
      </c>
      <c r="DI87" s="39">
        <f>DI83+DI86</f>
        <v>-264277.01948051946</v>
      </c>
      <c r="DJ87" s="8"/>
      <c r="DK87" s="8"/>
      <c r="DL87" s="62">
        <f>DL85+DL86</f>
        <v>-258437.26948051946</v>
      </c>
      <c r="DM87" s="8"/>
      <c r="DN87" s="8"/>
      <c r="DO87" s="62">
        <f>DO85+DO86</f>
        <v>-234750.52948051947</v>
      </c>
      <c r="DP87" s="8"/>
      <c r="DQ87" s="8"/>
      <c r="DR87" s="62">
        <f>DR85+DR86</f>
        <v>-233671.44948051948</v>
      </c>
      <c r="DS87" s="8"/>
      <c r="DT87" s="8"/>
      <c r="DU87" s="62">
        <f>DU85+DU86</f>
        <v>-225261.6994805195</v>
      </c>
      <c r="DV87" s="8"/>
      <c r="DW87" s="8"/>
      <c r="DX87" s="62">
        <f>DX85+DX86</f>
        <v>-196349.9394805195</v>
      </c>
      <c r="DY87" s="8"/>
      <c r="DZ87" s="8" t="s">
        <v>454</v>
      </c>
      <c r="EA87" s="62">
        <v>0.53</v>
      </c>
      <c r="EB87" s="8"/>
      <c r="EC87" s="8" t="s">
        <v>454</v>
      </c>
      <c r="ED87" s="62">
        <v>35774.27</v>
      </c>
      <c r="EE87" s="8"/>
      <c r="EF87" s="8" t="s">
        <v>454</v>
      </c>
      <c r="EG87" s="62">
        <v>39212.83</v>
      </c>
      <c r="EH87" s="8"/>
      <c r="EI87" s="8" t="s">
        <v>454</v>
      </c>
      <c r="EJ87" s="62">
        <v>37869.88</v>
      </c>
      <c r="EK87" s="8"/>
      <c r="EL87" s="8" t="s">
        <v>454</v>
      </c>
      <c r="EM87" s="62">
        <v>39482.46</v>
      </c>
      <c r="EN87" s="8"/>
      <c r="EO87" s="8" t="s">
        <v>454</v>
      </c>
      <c r="EP87" s="62">
        <v>38622.34</v>
      </c>
      <c r="EQ87" s="8"/>
      <c r="ER87" s="8" t="s">
        <v>454</v>
      </c>
      <c r="ES87" s="62">
        <v>37481.98</v>
      </c>
      <c r="ET87" s="62"/>
      <c r="EU87" s="62"/>
      <c r="EV87" s="8"/>
      <c r="EW87" s="8"/>
      <c r="EX87" s="62"/>
      <c r="EY87" s="8"/>
      <c r="EZ87" s="8"/>
      <c r="FA87" s="62"/>
      <c r="FB87" s="8"/>
      <c r="FC87" s="8"/>
      <c r="FD87" s="62"/>
      <c r="FE87" s="8"/>
      <c r="FF87" s="8"/>
      <c r="FG87" s="62"/>
      <c r="FH87" s="8"/>
      <c r="FI87" s="8"/>
      <c r="FJ87" s="62"/>
      <c r="FK87" s="8"/>
      <c r="FL87" s="8"/>
      <c r="FM87" s="62"/>
      <c r="FN87" s="8"/>
      <c r="FO87" s="8"/>
      <c r="FP87" s="62"/>
      <c r="FQ87" s="8"/>
      <c r="FR87" s="8"/>
      <c r="FS87" s="62"/>
      <c r="FT87" s="8"/>
      <c r="FU87" s="8"/>
      <c r="FV87" s="62"/>
      <c r="FX87" s="8"/>
      <c r="FY87" s="62"/>
      <c r="GA87" s="8"/>
      <c r="GB87" s="62"/>
      <c r="GD87" s="8"/>
      <c r="GE87" s="62"/>
      <c r="GF87" s="151"/>
    </row>
    <row r="88" spans="1:188" ht="12.75">
      <c r="A88" s="61"/>
      <c r="B88" s="61"/>
      <c r="C88" s="61"/>
      <c r="D88" s="6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39"/>
      <c r="BS88" s="8"/>
      <c r="BT88" s="8"/>
      <c r="BU88" s="39"/>
      <c r="BV88" s="8"/>
      <c r="BW88" s="8"/>
      <c r="BX88" s="39"/>
      <c r="BY88" s="8"/>
      <c r="BZ88" s="8"/>
      <c r="CA88" s="39"/>
      <c r="CB88" s="8"/>
      <c r="CC88" s="8"/>
      <c r="CD88" s="39"/>
      <c r="CE88" s="8"/>
      <c r="CF88" s="8"/>
      <c r="CG88" s="39"/>
      <c r="CH88" s="8"/>
      <c r="CI88" s="8"/>
      <c r="CJ88" s="39"/>
      <c r="CK88" s="8"/>
      <c r="CL88" s="8"/>
      <c r="CM88" s="39"/>
      <c r="CN88" s="8"/>
      <c r="CO88" s="8"/>
      <c r="CP88" s="39"/>
      <c r="CR88" s="8"/>
      <c r="CS88" s="8"/>
      <c r="CT88" s="39"/>
      <c r="CV88" s="8"/>
      <c r="CW88" s="8"/>
      <c r="CX88" s="39"/>
      <c r="CY88" s="8"/>
      <c r="CZ88" s="8"/>
      <c r="DA88" s="39"/>
      <c r="DB88" s="8"/>
      <c r="DC88" s="8"/>
      <c r="DD88" s="39"/>
      <c r="DE88" s="8"/>
      <c r="DF88" s="8"/>
      <c r="DG88" s="39"/>
      <c r="DJ88" s="8"/>
      <c r="DK88" s="8"/>
      <c r="DL88" s="39"/>
      <c r="DM88" s="8"/>
      <c r="DN88" s="8"/>
      <c r="DO88" s="39"/>
      <c r="DP88" s="8"/>
      <c r="DQ88" s="8"/>
      <c r="DR88" s="39"/>
      <c r="DS88" s="8"/>
      <c r="DT88" s="8"/>
      <c r="DU88" s="39"/>
      <c r="DV88" s="8"/>
      <c r="DW88" s="8"/>
      <c r="DX88" s="39"/>
      <c r="DY88" s="8"/>
      <c r="DZ88" s="8"/>
      <c r="EA88" s="39">
        <f>EA85+EA86+EA87</f>
        <v>-383150.7894805195</v>
      </c>
      <c r="EB88" s="8"/>
      <c r="EC88" s="8"/>
      <c r="ED88" s="39">
        <f>ED85+ED86+ED87</f>
        <v>-400945.44948051946</v>
      </c>
      <c r="EE88" s="8"/>
      <c r="EF88" s="8"/>
      <c r="EG88" s="39">
        <f>EG85+EG86+EG87</f>
        <v>-412997.04948051943</v>
      </c>
      <c r="EH88" s="8"/>
      <c r="EI88" s="8"/>
      <c r="EJ88" s="39">
        <f>EJ85+EJ86+EJ87</f>
        <v>-350492.13948051946</v>
      </c>
      <c r="EK88" s="8"/>
      <c r="EL88" s="8"/>
      <c r="EM88" s="39">
        <f>EM85+EM86+EM87</f>
        <v>-283459.10948051943</v>
      </c>
      <c r="EN88" s="8"/>
      <c r="EO88" s="8"/>
      <c r="EP88" s="39">
        <f>EP85+EP86+EP87</f>
        <v>-273208.2794805195</v>
      </c>
      <c r="EQ88" s="8"/>
      <c r="ER88" s="8" t="s">
        <v>520</v>
      </c>
      <c r="ES88" s="39">
        <v>3048</v>
      </c>
      <c r="ET88" s="39"/>
      <c r="EU88" s="39"/>
      <c r="EV88" s="8"/>
      <c r="EW88" s="8" t="s">
        <v>520</v>
      </c>
      <c r="EX88" s="62">
        <v>246</v>
      </c>
      <c r="EY88" s="8"/>
      <c r="EZ88" s="8" t="s">
        <v>520</v>
      </c>
      <c r="FA88" s="62">
        <v>246</v>
      </c>
      <c r="FB88" s="8"/>
      <c r="FC88" s="8" t="s">
        <v>520</v>
      </c>
      <c r="FD88" s="62">
        <v>246</v>
      </c>
      <c r="FE88" s="8"/>
      <c r="FF88" s="8" t="s">
        <v>520</v>
      </c>
      <c r="FG88" s="62">
        <v>246</v>
      </c>
      <c r="FH88" s="8"/>
      <c r="FI88" s="8" t="s">
        <v>520</v>
      </c>
      <c r="FJ88" s="62">
        <v>246</v>
      </c>
      <c r="FK88" s="8"/>
      <c r="FL88" s="8" t="s">
        <v>520</v>
      </c>
      <c r="FM88" s="62">
        <v>246</v>
      </c>
      <c r="FN88" s="8"/>
      <c r="FO88" s="8" t="s">
        <v>520</v>
      </c>
      <c r="FP88" s="62">
        <v>246</v>
      </c>
      <c r="FQ88" s="8"/>
      <c r="FR88" s="8" t="s">
        <v>520</v>
      </c>
      <c r="FS88" s="62">
        <v>246</v>
      </c>
      <c r="FT88" s="8"/>
      <c r="FU88" s="8" t="s">
        <v>520</v>
      </c>
      <c r="FV88" s="62">
        <v>246</v>
      </c>
      <c r="FX88" s="8" t="s">
        <v>520</v>
      </c>
      <c r="FY88" s="62">
        <v>246</v>
      </c>
      <c r="GA88" s="8" t="s">
        <v>520</v>
      </c>
      <c r="GB88" s="62">
        <v>246</v>
      </c>
      <c r="GD88" s="8" t="s">
        <v>520</v>
      </c>
      <c r="GE88" s="62">
        <v>246</v>
      </c>
      <c r="GF88" s="148">
        <f>GE88+GB88+FY88+FV88+FS88+FP88+FM88+FJ88+FG88+FD88+FA88+EX88</f>
        <v>2952</v>
      </c>
    </row>
    <row r="89" spans="1:188" ht="12.75">
      <c r="A89" s="61"/>
      <c r="B89" s="61"/>
      <c r="C89" s="61"/>
      <c r="D89" s="6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39"/>
      <c r="BS89" s="8"/>
      <c r="BT89" s="8"/>
      <c r="BU89" s="39"/>
      <c r="BV89" s="8"/>
      <c r="BW89" s="8"/>
      <c r="BX89" s="39"/>
      <c r="BY89" s="8"/>
      <c r="BZ89" s="8"/>
      <c r="CA89" s="39"/>
      <c r="CB89" s="8"/>
      <c r="CC89" s="8"/>
      <c r="CD89" s="39"/>
      <c r="CE89" s="8"/>
      <c r="CF89" s="8"/>
      <c r="CG89" s="39"/>
      <c r="CH89" s="8"/>
      <c r="CI89" s="8"/>
      <c r="CJ89" s="39"/>
      <c r="CK89" s="8"/>
      <c r="CL89" s="8"/>
      <c r="CM89" s="39"/>
      <c r="CN89" s="8"/>
      <c r="CO89" s="8"/>
      <c r="CP89" s="39"/>
      <c r="CR89" s="8"/>
      <c r="CS89" s="8"/>
      <c r="CT89" s="39"/>
      <c r="CV89" s="8"/>
      <c r="CW89" s="8"/>
      <c r="CX89" s="39"/>
      <c r="CY89" s="8"/>
      <c r="CZ89" s="8"/>
      <c r="DA89" s="39"/>
      <c r="DB89" s="8"/>
      <c r="DC89" s="8"/>
      <c r="DD89" s="39"/>
      <c r="DE89" s="8"/>
      <c r="DF89" s="8"/>
      <c r="DG89" s="39"/>
      <c r="DJ89" s="8"/>
      <c r="DK89" s="8"/>
      <c r="DL89" s="39"/>
      <c r="DM89" s="8"/>
      <c r="DN89" s="8"/>
      <c r="DO89" s="39"/>
      <c r="DP89" s="8"/>
      <c r="DQ89" s="8"/>
      <c r="DR89" s="39"/>
      <c r="DS89" s="8"/>
      <c r="DT89" s="8"/>
      <c r="DU89" s="39"/>
      <c r="DV89" s="8"/>
      <c r="DW89" s="8"/>
      <c r="DX89" s="39"/>
      <c r="DY89" s="8"/>
      <c r="DZ89" s="8"/>
      <c r="EA89" s="39"/>
      <c r="EB89" s="8"/>
      <c r="EC89" s="8"/>
      <c r="ED89" s="39"/>
      <c r="EE89" s="8"/>
      <c r="EF89" s="8"/>
      <c r="EG89" s="39"/>
      <c r="EH89" s="8"/>
      <c r="EI89" s="8"/>
      <c r="EJ89" s="39"/>
      <c r="EK89" s="8"/>
      <c r="EL89" s="8"/>
      <c r="EM89" s="39"/>
      <c r="EN89" s="8"/>
      <c r="EO89" s="8"/>
      <c r="EP89" s="39"/>
      <c r="EQ89" s="8"/>
      <c r="ER89" s="8"/>
      <c r="ES89" s="39"/>
      <c r="ET89" s="39"/>
      <c r="EU89" s="39"/>
      <c r="EV89" s="8"/>
      <c r="EW89" s="8" t="s">
        <v>630</v>
      </c>
      <c r="EX89" s="62">
        <v>246</v>
      </c>
      <c r="EY89" s="8"/>
      <c r="EZ89" s="8" t="s">
        <v>630</v>
      </c>
      <c r="FA89" s="62">
        <v>246</v>
      </c>
      <c r="FB89" s="8"/>
      <c r="FC89" s="8" t="s">
        <v>630</v>
      </c>
      <c r="FD89" s="62">
        <v>246</v>
      </c>
      <c r="FE89" s="8"/>
      <c r="FF89" s="8" t="s">
        <v>630</v>
      </c>
      <c r="FG89" s="62">
        <v>246</v>
      </c>
      <c r="FH89" s="8"/>
      <c r="FI89" s="8" t="s">
        <v>630</v>
      </c>
      <c r="FJ89" s="62">
        <v>246</v>
      </c>
      <c r="FK89" s="8"/>
      <c r="FL89" s="8" t="s">
        <v>630</v>
      </c>
      <c r="FM89" s="62">
        <v>246</v>
      </c>
      <c r="FN89" s="8"/>
      <c r="FO89" s="8" t="s">
        <v>630</v>
      </c>
      <c r="FP89" s="62">
        <v>246</v>
      </c>
      <c r="FQ89" s="8"/>
      <c r="FR89" s="8" t="s">
        <v>630</v>
      </c>
      <c r="FS89" s="62">
        <v>246</v>
      </c>
      <c r="FT89" s="8"/>
      <c r="FU89" s="8" t="s">
        <v>630</v>
      </c>
      <c r="FV89" s="62">
        <v>246</v>
      </c>
      <c r="FX89" s="8" t="s">
        <v>630</v>
      </c>
      <c r="FY89" s="62">
        <v>246</v>
      </c>
      <c r="GA89" s="8" t="s">
        <v>630</v>
      </c>
      <c r="GB89" s="62">
        <v>246</v>
      </c>
      <c r="GD89" s="8" t="s">
        <v>630</v>
      </c>
      <c r="GE89" s="62">
        <v>246</v>
      </c>
      <c r="GF89" s="148">
        <f>GE89+GB89+FY89+FV89+FS89+FP89+FM89+FJ89+FG89+FD89+FA89+EX89</f>
        <v>2952</v>
      </c>
    </row>
    <row r="90" spans="1:187" ht="15">
      <c r="A90" s="61"/>
      <c r="B90" s="61"/>
      <c r="C90" s="61"/>
      <c r="D90" s="6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39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R90" s="8"/>
      <c r="CS90" s="8"/>
      <c r="CT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62">
        <f>ES85+ES86+ES87+ES88</f>
        <v>-187339.65948051945</v>
      </c>
      <c r="ET90" s="66"/>
      <c r="EU90" s="150">
        <f>'[1]Лист1 (2)'!$ES$83</f>
        <v>-204385.2674805195</v>
      </c>
      <c r="EV90" s="8"/>
      <c r="EW90" s="8"/>
      <c r="EX90" s="162">
        <f>EX85+EX86+EX87+EX88+EX89</f>
        <v>-137821.3374805195</v>
      </c>
      <c r="EY90" s="8"/>
      <c r="EZ90" s="8"/>
      <c r="FA90" s="162">
        <f>FA85+FA86+FA87+FA88+FA89</f>
        <v>-93076.7474805195</v>
      </c>
      <c r="FB90" s="8"/>
      <c r="FC90" s="8"/>
      <c r="FD90" s="162">
        <f>FD85+FD86+FD87+FD88+FD89</f>
        <v>-410331.32748051954</v>
      </c>
      <c r="FE90" s="8"/>
      <c r="FF90" s="8"/>
      <c r="FG90" s="162">
        <f>FG85+FG86+FG87+FG88+FG89</f>
        <v>-389233.0574805195</v>
      </c>
      <c r="FH90" s="8"/>
      <c r="FI90" s="8"/>
      <c r="FJ90" s="162">
        <f>FJ85+FJ86+FJ87+FJ88+FJ89</f>
        <v>-372933.3724805195</v>
      </c>
      <c r="FK90" s="8"/>
      <c r="FL90" s="8"/>
      <c r="FM90" s="162">
        <f>FM85+FM86+FM87+FM88+FM89</f>
        <v>-324882.4124805195</v>
      </c>
      <c r="FN90" s="8"/>
      <c r="FO90" s="8"/>
      <c r="FP90" s="162">
        <f>FP85+FP86+FP87+FP88+FP89</f>
        <v>-327101.5724805195</v>
      </c>
      <c r="FQ90" s="8"/>
      <c r="FR90" s="8"/>
      <c r="FS90" s="162">
        <f>FS85+FS86+FS87+FS88+FS89</f>
        <v>-286040.0824805195</v>
      </c>
      <c r="FT90" s="8"/>
      <c r="FU90" s="8"/>
      <c r="FV90" s="162">
        <f>FV85+FV86+FV87+FV88+FV89</f>
        <v>-246231.2424805195</v>
      </c>
      <c r="FX90" s="8"/>
      <c r="FY90" s="162">
        <f>FY85+FY86+FY87+FY88+FY89</f>
        <v>-197806.7424805195</v>
      </c>
      <c r="GA90" s="8"/>
      <c r="GB90" s="162">
        <f>GB85+GB86+GB87+GB88+GB89</f>
        <v>-139781.13248051947</v>
      </c>
      <c r="GD90" s="8"/>
      <c r="GE90" s="150">
        <f>GE85+GE86+GE87+GE88+GE89</f>
        <v>-103057.18248051949</v>
      </c>
    </row>
    <row r="91" spans="1:187" ht="23.25" customHeight="1">
      <c r="A91" s="61"/>
      <c r="B91" s="61"/>
      <c r="C91" s="61"/>
      <c r="D91" s="6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39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R91" s="8"/>
      <c r="CS91" s="8"/>
      <c r="CT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62"/>
      <c r="ET91" s="66"/>
      <c r="EU91" s="150"/>
      <c r="EV91" s="8"/>
      <c r="EW91" s="8"/>
      <c r="EX91" s="162"/>
      <c r="EY91" s="8"/>
      <c r="EZ91" s="8"/>
      <c r="FA91" s="162"/>
      <c r="FB91" s="8"/>
      <c r="FC91" s="8"/>
      <c r="FD91" s="162"/>
      <c r="FE91" s="8"/>
      <c r="FF91" s="8"/>
      <c r="FG91" s="162"/>
      <c r="FH91" s="8"/>
      <c r="FI91" s="8"/>
      <c r="FJ91" s="162"/>
      <c r="FK91" s="8"/>
      <c r="FL91" s="8"/>
      <c r="FM91" s="162"/>
      <c r="FN91" s="8"/>
      <c r="FO91" s="8"/>
      <c r="FP91" s="162"/>
      <c r="FQ91" s="8"/>
      <c r="FR91" s="8"/>
      <c r="FS91" s="162"/>
      <c r="FT91" s="8"/>
      <c r="FU91" s="8"/>
      <c r="FV91" s="162"/>
      <c r="FX91" s="8"/>
      <c r="FY91" s="162"/>
      <c r="GA91" s="8"/>
      <c r="GB91" s="162"/>
      <c r="GD91" s="8"/>
      <c r="GE91" s="150"/>
    </row>
    <row r="92" spans="1:188" ht="15">
      <c r="A92" s="61"/>
      <c r="B92" s="61"/>
      <c r="C92" s="61"/>
      <c r="D92" s="6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39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R92" s="8"/>
      <c r="CS92" s="8"/>
      <c r="CT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62"/>
      <c r="ET92" s="66"/>
      <c r="EU92" s="150"/>
      <c r="EV92" s="8"/>
      <c r="EW92" s="8"/>
      <c r="EX92" s="162"/>
      <c r="EY92" s="8"/>
      <c r="EZ92" s="8"/>
      <c r="FA92" s="162"/>
      <c r="FB92" s="8"/>
      <c r="FC92" s="8"/>
      <c r="FD92" s="162"/>
      <c r="FE92" s="8"/>
      <c r="FF92" s="8"/>
      <c r="FG92" s="162"/>
      <c r="FH92" s="8"/>
      <c r="FI92" s="8"/>
      <c r="FJ92" s="162"/>
      <c r="FK92" s="8"/>
      <c r="FL92" s="8"/>
      <c r="FM92" s="162"/>
      <c r="FN92" s="8"/>
      <c r="FO92" s="8"/>
      <c r="FP92" s="162"/>
      <c r="FQ92" s="8"/>
      <c r="FR92" s="8"/>
      <c r="FS92" s="162"/>
      <c r="FT92" s="8"/>
      <c r="FU92" s="8"/>
      <c r="FV92" s="162"/>
      <c r="FX92" s="8"/>
      <c r="FY92" s="162"/>
      <c r="GA92" s="8"/>
      <c r="GB92" s="162"/>
      <c r="GC92" s="75" t="s">
        <v>526</v>
      </c>
      <c r="GD92" s="75"/>
      <c r="GE92" s="75"/>
      <c r="GF92" s="75" t="s">
        <v>646</v>
      </c>
    </row>
    <row r="93" spans="1:188" ht="35.25" customHeight="1">
      <c r="A93" s="61"/>
      <c r="B93" s="61"/>
      <c r="C93" s="61"/>
      <c r="D93" s="6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39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R93" s="8"/>
      <c r="CS93" s="8"/>
      <c r="CT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62"/>
      <c r="ET93" s="66"/>
      <c r="EU93" s="150"/>
      <c r="EV93" s="8"/>
      <c r="EW93" s="8"/>
      <c r="EX93" s="162"/>
      <c r="EY93" s="8"/>
      <c r="EZ93" s="8"/>
      <c r="FA93" s="162"/>
      <c r="FB93" s="8"/>
      <c r="FC93" s="8"/>
      <c r="FD93" s="162"/>
      <c r="FE93" s="8"/>
      <c r="FF93" s="8"/>
      <c r="FG93" s="162"/>
      <c r="FH93" s="8"/>
      <c r="FI93" s="8"/>
      <c r="FJ93" s="162"/>
      <c r="FK93" s="8"/>
      <c r="FL93" s="8"/>
      <c r="FM93" s="162"/>
      <c r="FN93" s="8"/>
      <c r="FO93" s="8"/>
      <c r="FP93" s="162"/>
      <c r="FQ93" s="8"/>
      <c r="FR93" s="8"/>
      <c r="FS93" s="162"/>
      <c r="FT93" s="8"/>
      <c r="FU93" s="8"/>
      <c r="FV93" s="162"/>
      <c r="FX93" s="8"/>
      <c r="FY93" s="162"/>
      <c r="GA93" s="8"/>
      <c r="GB93" s="162"/>
      <c r="GC93" s="75"/>
      <c r="GD93" s="75"/>
      <c r="GE93" s="75"/>
      <c r="GF93" s="75"/>
    </row>
    <row r="94" spans="1:188" ht="29.25">
      <c r="A94" s="61"/>
      <c r="B94" s="61"/>
      <c r="C94" s="61"/>
      <c r="D94" s="6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39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R94" s="8"/>
      <c r="CS94" s="8"/>
      <c r="CT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62"/>
      <c r="ET94" s="66"/>
      <c r="EU94" s="150"/>
      <c r="EV94" s="8"/>
      <c r="EW94" s="8"/>
      <c r="EX94" s="162"/>
      <c r="EY94" s="8"/>
      <c r="EZ94" s="8"/>
      <c r="FA94" s="162"/>
      <c r="FB94" s="8"/>
      <c r="FC94" s="8"/>
      <c r="FD94" s="162"/>
      <c r="FE94" s="8"/>
      <c r="FF94" s="8"/>
      <c r="FG94" s="162"/>
      <c r="FH94" s="8"/>
      <c r="FI94" s="8"/>
      <c r="FJ94" s="162"/>
      <c r="FK94" s="8"/>
      <c r="FL94" s="8"/>
      <c r="FM94" s="162"/>
      <c r="FN94" s="8"/>
      <c r="FO94" s="8"/>
      <c r="FP94" s="162"/>
      <c r="FQ94" s="8"/>
      <c r="FR94" s="8"/>
      <c r="FS94" s="162"/>
      <c r="FT94" s="8"/>
      <c r="FU94" s="8"/>
      <c r="FV94" s="162"/>
      <c r="FX94" s="8"/>
      <c r="FY94" s="162"/>
      <c r="GA94" s="8"/>
      <c r="GB94" s="162"/>
      <c r="GC94" s="169" t="s">
        <v>527</v>
      </c>
      <c r="GD94" s="75"/>
      <c r="GE94" s="75"/>
      <c r="GF94" s="75" t="s">
        <v>647</v>
      </c>
    </row>
    <row r="95" spans="1:178" ht="15">
      <c r="A95" s="61"/>
      <c r="B95" s="61"/>
      <c r="C95" s="61"/>
      <c r="D95" s="6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R95" s="8"/>
      <c r="CS95" s="8"/>
      <c r="CT95" s="8"/>
      <c r="CV95" s="8"/>
      <c r="CW95" s="8"/>
      <c r="CX95" s="8"/>
      <c r="CY95" s="8"/>
      <c r="CZ95" s="8"/>
      <c r="DA95" s="8"/>
      <c r="DB95" s="8"/>
      <c r="DC95" s="8"/>
      <c r="DD95" s="8"/>
      <c r="DE95" s="68" t="s">
        <v>413</v>
      </c>
      <c r="DF95" s="68"/>
      <c r="DG95" s="8"/>
      <c r="DJ95" s="68"/>
      <c r="DK95" s="68"/>
      <c r="DL95" s="8"/>
      <c r="DM95" s="68"/>
      <c r="DN95" s="68"/>
      <c r="DO95" s="8"/>
      <c r="DP95" s="68"/>
      <c r="DQ95" s="68"/>
      <c r="DR95" s="8"/>
      <c r="DS95" s="68"/>
      <c r="DT95" s="68"/>
      <c r="DU95" s="8"/>
      <c r="DV95" s="68"/>
      <c r="DW95" s="68"/>
      <c r="DX95" s="8"/>
      <c r="DY95" s="68"/>
      <c r="DZ95" s="68"/>
      <c r="EA95" s="8"/>
      <c r="EB95" s="68"/>
      <c r="EC95" s="68"/>
      <c r="ED95" s="8"/>
      <c r="EE95" s="68"/>
      <c r="EF95" s="68"/>
      <c r="EG95" s="8"/>
      <c r="EH95" s="68"/>
      <c r="EI95" s="68"/>
      <c r="EJ95" s="8"/>
      <c r="EK95" s="68"/>
      <c r="EL95" s="68"/>
      <c r="EM95" s="62"/>
      <c r="EN95" s="68"/>
      <c r="EO95" s="68"/>
      <c r="EP95" s="62"/>
      <c r="EQ95" s="68"/>
      <c r="ER95" s="68"/>
      <c r="ES95" s="62"/>
      <c r="ET95" s="69"/>
      <c r="EV95" s="68"/>
      <c r="EW95" s="68"/>
      <c r="EX95" s="62"/>
      <c r="EY95" s="68"/>
      <c r="EZ95" s="68"/>
      <c r="FA95" s="62"/>
      <c r="FB95" s="68"/>
      <c r="FC95" s="68"/>
      <c r="FD95" s="62"/>
      <c r="FE95" s="68"/>
      <c r="FF95" s="68"/>
      <c r="FG95" s="62"/>
      <c r="FH95" s="68"/>
      <c r="FI95" s="68"/>
      <c r="FJ95" s="62"/>
      <c r="FK95" s="68"/>
      <c r="FL95" s="68"/>
      <c r="FM95" s="62"/>
      <c r="FN95" s="68"/>
      <c r="FO95" s="68"/>
      <c r="FP95" s="62"/>
      <c r="FQ95" s="68"/>
      <c r="FR95" s="68"/>
      <c r="FS95" s="62"/>
      <c r="FT95" s="68"/>
      <c r="FU95" s="68"/>
      <c r="FV95" s="62"/>
    </row>
    <row r="96" spans="1:178" ht="14.25">
      <c r="A96" s="61"/>
      <c r="B96" s="61"/>
      <c r="C96" s="61"/>
      <c r="D96" s="6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R96" s="8"/>
      <c r="CS96" s="8"/>
      <c r="CT96" s="8"/>
      <c r="CV96" s="8"/>
      <c r="CW96" s="8"/>
      <c r="CX96" s="8"/>
      <c r="CY96" s="8"/>
      <c r="CZ96" s="8"/>
      <c r="DA96" s="8"/>
      <c r="DB96" s="8"/>
      <c r="DC96" s="8"/>
      <c r="DD96" s="8"/>
      <c r="DE96" s="68"/>
      <c r="DF96" s="68"/>
      <c r="DG96" s="8"/>
      <c r="DJ96" s="68"/>
      <c r="DK96" s="68"/>
      <c r="DL96" s="8"/>
      <c r="DM96" s="68"/>
      <c r="DN96" s="68"/>
      <c r="DO96" s="8"/>
      <c r="DP96" s="68"/>
      <c r="DQ96" s="68"/>
      <c r="DR96" s="8"/>
      <c r="DS96" s="68"/>
      <c r="DT96" s="68"/>
      <c r="DU96" s="8"/>
      <c r="DV96" s="68"/>
      <c r="DW96" s="68"/>
      <c r="DX96" s="8"/>
      <c r="DY96" s="68"/>
      <c r="DZ96" s="68"/>
      <c r="EA96" s="8"/>
      <c r="EB96" s="68"/>
      <c r="EC96" s="68"/>
      <c r="ED96" s="8"/>
      <c r="EE96" s="68"/>
      <c r="EF96" s="68"/>
      <c r="EG96" s="8"/>
      <c r="EH96" s="68"/>
      <c r="EI96" s="68"/>
      <c r="EJ96" s="8"/>
      <c r="EK96" s="68"/>
      <c r="EL96" s="68"/>
      <c r="EM96" s="8"/>
      <c r="EN96" s="68"/>
      <c r="EO96" s="68"/>
      <c r="EP96" s="8"/>
      <c r="EQ96" s="74" t="s">
        <v>526</v>
      </c>
      <c r="ER96" s="75"/>
      <c r="ES96" s="67"/>
      <c r="ET96" s="75"/>
      <c r="EU96" s="75"/>
      <c r="EV96" s="74"/>
      <c r="EW96" s="75"/>
      <c r="EX96" s="67"/>
      <c r="EY96" s="74"/>
      <c r="EZ96" s="75"/>
      <c r="FA96" s="67"/>
      <c r="FB96" s="74"/>
      <c r="FC96" s="75"/>
      <c r="FD96" s="67"/>
      <c r="FE96" s="74"/>
      <c r="FF96" s="75"/>
      <c r="FG96" s="67"/>
      <c r="FH96" s="74"/>
      <c r="FI96" s="75"/>
      <c r="FJ96" s="67"/>
      <c r="FK96" s="74"/>
      <c r="FL96" s="75"/>
      <c r="FM96" s="67"/>
      <c r="FN96" s="74"/>
      <c r="FO96" s="75"/>
      <c r="FP96" s="67"/>
      <c r="FQ96" s="74"/>
      <c r="FR96" s="75"/>
      <c r="FS96" s="67"/>
      <c r="FT96" s="74"/>
      <c r="FU96" s="75"/>
      <c r="FV96" s="67"/>
    </row>
    <row r="97" spans="1:189" ht="14.25">
      <c r="A97" s="61"/>
      <c r="B97" s="61"/>
      <c r="C97" s="61"/>
      <c r="D97" s="6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R97" s="8"/>
      <c r="CS97" s="8"/>
      <c r="CT97" s="8"/>
      <c r="CV97" s="8"/>
      <c r="CW97" s="8"/>
      <c r="CX97" s="8"/>
      <c r="CY97" s="8"/>
      <c r="CZ97" s="8"/>
      <c r="DA97" s="8"/>
      <c r="DB97" s="8"/>
      <c r="DC97" s="8"/>
      <c r="DD97" s="8"/>
      <c r="DE97" s="68" t="s">
        <v>414</v>
      </c>
      <c r="DF97" s="68"/>
      <c r="DG97" s="8"/>
      <c r="DJ97" s="68"/>
      <c r="DK97" s="68"/>
      <c r="DL97" s="8"/>
      <c r="DM97" s="68"/>
      <c r="DN97" s="68"/>
      <c r="DO97" s="8"/>
      <c r="DP97" s="68"/>
      <c r="DQ97" s="68"/>
      <c r="DR97" s="8"/>
      <c r="DS97" s="68"/>
      <c r="DT97" s="68"/>
      <c r="DU97" s="8"/>
      <c r="DV97" s="68"/>
      <c r="DW97" s="68"/>
      <c r="DX97" s="8"/>
      <c r="DY97" s="68"/>
      <c r="DZ97" s="68"/>
      <c r="EA97" s="8"/>
      <c r="EB97" s="68"/>
      <c r="EC97" s="68"/>
      <c r="ED97" s="8"/>
      <c r="EE97" s="68"/>
      <c r="EF97" s="68"/>
      <c r="EG97" s="8"/>
      <c r="EH97" s="68"/>
      <c r="EI97" s="68"/>
      <c r="EJ97" s="8"/>
      <c r="EK97" s="68"/>
      <c r="EL97" s="68"/>
      <c r="EM97" s="8"/>
      <c r="EN97" s="68"/>
      <c r="EO97" s="68"/>
      <c r="EP97" s="8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GB97" s="174" t="s">
        <v>608</v>
      </c>
      <c r="GC97" s="174"/>
      <c r="GD97" s="174"/>
      <c r="GE97" s="148">
        <f>GF47+GF62+GF69+GF76</f>
        <v>1540714.1850000003</v>
      </c>
      <c r="GF97"/>
      <c r="GG97" s="144"/>
    </row>
    <row r="98" spans="1:189" ht="15" customHeight="1">
      <c r="A98" s="61"/>
      <c r="B98" s="61"/>
      <c r="C98" s="61"/>
      <c r="D98" s="6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R98" s="8"/>
      <c r="CS98" s="8"/>
      <c r="CT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J98" s="8"/>
      <c r="DK98" s="8"/>
      <c r="DM98" s="8"/>
      <c r="DN98" s="8"/>
      <c r="DP98" s="8"/>
      <c r="DQ98" s="8"/>
      <c r="DS98" s="8"/>
      <c r="DT98" s="8"/>
      <c r="DV98" s="8"/>
      <c r="DW98" s="8"/>
      <c r="DY98" s="8"/>
      <c r="DZ98" s="8"/>
      <c r="EB98" s="8"/>
      <c r="EC98" s="8"/>
      <c r="EE98" s="8"/>
      <c r="EF98" s="8"/>
      <c r="EH98" s="8"/>
      <c r="EI98" s="8"/>
      <c r="EK98" s="8"/>
      <c r="EL98" s="8"/>
      <c r="EN98" s="8"/>
      <c r="EO98" s="8"/>
      <c r="EQ98" s="76" t="s">
        <v>527</v>
      </c>
      <c r="ER98" s="75"/>
      <c r="ES98" s="75"/>
      <c r="ET98" s="75"/>
      <c r="EU98" s="75"/>
      <c r="EV98" s="76"/>
      <c r="EW98" s="75"/>
      <c r="EX98" s="75"/>
      <c r="EY98" s="76"/>
      <c r="EZ98" s="75"/>
      <c r="FA98" s="75"/>
      <c r="FB98" s="76"/>
      <c r="FC98" s="75"/>
      <c r="FD98" s="75"/>
      <c r="FE98" s="76"/>
      <c r="FF98" s="75"/>
      <c r="FG98" s="75"/>
      <c r="FH98" s="76"/>
      <c r="FI98" s="75"/>
      <c r="FJ98" s="75"/>
      <c r="FK98" s="76"/>
      <c r="FL98" s="75"/>
      <c r="FM98" s="75"/>
      <c r="FN98" s="76"/>
      <c r="FO98" s="75"/>
      <c r="FP98" s="75"/>
      <c r="FQ98" s="76"/>
      <c r="FR98" s="75"/>
      <c r="FS98" s="75"/>
      <c r="FT98" s="76"/>
      <c r="FU98" s="75"/>
      <c r="FV98" s="75"/>
      <c r="GB98" s="174" t="s">
        <v>609</v>
      </c>
      <c r="GC98" s="174"/>
      <c r="GD98" s="174"/>
      <c r="GE98" s="148">
        <f>GF48+GF63+GF70+GF77</f>
        <v>1659480.96</v>
      </c>
      <c r="GF98"/>
      <c r="GG98" s="144"/>
    </row>
    <row r="99" spans="1:189" ht="14.25">
      <c r="A99" s="61"/>
      <c r="B99" s="61"/>
      <c r="C99" s="61"/>
      <c r="D99" s="6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R99" s="8"/>
      <c r="CS99" s="8"/>
      <c r="CT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GB99" s="174" t="s">
        <v>610</v>
      </c>
      <c r="GC99" s="174"/>
      <c r="GD99" s="174"/>
      <c r="GE99" s="148">
        <f>GF53+GF64+GF71+GF78</f>
        <v>1636138.27</v>
      </c>
      <c r="GF99"/>
      <c r="GG99" s="144"/>
    </row>
    <row r="100" spans="1:189" ht="12.75">
      <c r="A100" s="61"/>
      <c r="B100" s="61"/>
      <c r="C100" s="61"/>
      <c r="D100" s="6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R100" s="8"/>
      <c r="CS100" s="8"/>
      <c r="CT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GB100" s="174" t="s">
        <v>611</v>
      </c>
      <c r="GC100" s="174"/>
      <c r="GD100" s="174"/>
      <c r="GE100" s="148">
        <f>GE99-GE98</f>
        <v>-23342.689999999944</v>
      </c>
      <c r="GF100"/>
      <c r="GG100" s="144"/>
    </row>
    <row r="101" spans="1:189" ht="12.75" customHeight="1">
      <c r="A101" s="61"/>
      <c r="B101" s="61"/>
      <c r="C101" s="61"/>
      <c r="D101" s="6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R101" s="8"/>
      <c r="CS101" s="8"/>
      <c r="CT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GB101" s="171" t="s">
        <v>612</v>
      </c>
      <c r="GC101" s="171"/>
      <c r="GD101" s="171"/>
      <c r="GE101" s="148">
        <f>GE98-GE97</f>
        <v>118766.77499999967</v>
      </c>
      <c r="GF101"/>
      <c r="GG101" s="144"/>
    </row>
    <row r="102" spans="1:189" ht="12.75">
      <c r="A102" s="61"/>
      <c r="B102" s="61"/>
      <c r="C102" s="61"/>
      <c r="D102" s="6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R102" s="8"/>
      <c r="CS102" s="8"/>
      <c r="CT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GB102" s="175" t="s">
        <v>613</v>
      </c>
      <c r="GC102" s="176"/>
      <c r="GD102" s="177"/>
      <c r="GE102" s="149">
        <f>EU90</f>
        <v>-204385.2674805195</v>
      </c>
      <c r="GF102"/>
      <c r="GG102" s="144"/>
    </row>
    <row r="103" spans="1:189" ht="12.75" customHeight="1">
      <c r="A103" s="61"/>
      <c r="B103" s="61"/>
      <c r="C103" s="61"/>
      <c r="D103" s="6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R103" s="8"/>
      <c r="CS103" s="8"/>
      <c r="CT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GB103" s="178" t="s">
        <v>614</v>
      </c>
      <c r="GC103" s="178"/>
      <c r="GD103" s="178"/>
      <c r="GE103" s="155">
        <f>GE102+GE101+GE100+GF88+GF89</f>
        <v>-103057.18248051978</v>
      </c>
      <c r="GF103" s="153"/>
      <c r="GG103" s="144"/>
    </row>
    <row r="104" spans="1:189" ht="12.75">
      <c r="A104" s="61"/>
      <c r="B104" s="61"/>
      <c r="C104" s="61"/>
      <c r="D104" s="6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R104" s="8"/>
      <c r="CS104" s="8"/>
      <c r="CT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GB104" s="170" t="s">
        <v>641</v>
      </c>
      <c r="GC104" s="170"/>
      <c r="GD104" s="170"/>
      <c r="GE104" s="154">
        <f>GF88+GF89</f>
        <v>5904</v>
      </c>
      <c r="GF104"/>
      <c r="GG104" s="144"/>
    </row>
    <row r="105" spans="1:189" ht="12.75">
      <c r="A105" s="61"/>
      <c r="B105" s="61"/>
      <c r="C105" s="61"/>
      <c r="D105" s="6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R105" s="8"/>
      <c r="CS105" s="8"/>
      <c r="CT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GB105" s="171" t="s">
        <v>615</v>
      </c>
      <c r="GC105" s="171"/>
      <c r="GD105" s="171"/>
      <c r="GE105" s="148">
        <f>GE28+GE27+GE26+GE25+GE24+GE23+GE22+GB21+GB22+GB23+FY21+FV21+FV23+FP21+FJ22+FJ24+FJ25+FJ26+FJ27+FJ28+FG21+FG22+FG23+FG24+FD34+FD35+FP23</f>
        <v>90098.45999999999</v>
      </c>
      <c r="GF105" s="172" t="s">
        <v>616</v>
      </c>
      <c r="GG105" s="173"/>
    </row>
    <row r="106" spans="1:187" ht="12.75">
      <c r="A106" s="61"/>
      <c r="B106" s="61"/>
      <c r="C106" s="61"/>
      <c r="D106" s="6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R106" s="8"/>
      <c r="CS106" s="8"/>
      <c r="CT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GB106" s="170" t="s">
        <v>636</v>
      </c>
      <c r="GC106" s="170"/>
      <c r="GD106" s="170"/>
      <c r="GE106" s="154">
        <v>26906</v>
      </c>
    </row>
    <row r="107" spans="1:187" ht="12.75">
      <c r="A107" s="61"/>
      <c r="B107" s="61"/>
      <c r="C107" s="61"/>
      <c r="D107" s="6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R107" s="8"/>
      <c r="CS107" s="8"/>
      <c r="CT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GB107" s="170" t="s">
        <v>637</v>
      </c>
      <c r="GC107" s="170"/>
      <c r="GD107" s="170"/>
      <c r="GE107" s="154">
        <v>59999</v>
      </c>
    </row>
    <row r="108" spans="1:187" ht="12.75">
      <c r="A108" s="61"/>
      <c r="B108" s="61"/>
      <c r="C108" s="61"/>
      <c r="D108" s="6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R108" s="8"/>
      <c r="CS108" s="8"/>
      <c r="CT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GB108" s="170" t="s">
        <v>638</v>
      </c>
      <c r="GC108" s="170"/>
      <c r="GD108" s="170"/>
      <c r="GE108" s="154">
        <f>GE106+GE107</f>
        <v>86905</v>
      </c>
    </row>
    <row r="109" spans="1:187" ht="12.75">
      <c r="A109" s="61"/>
      <c r="B109" s="61"/>
      <c r="C109" s="61"/>
      <c r="D109" s="6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R109" s="8"/>
      <c r="CS109" s="8"/>
      <c r="CT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GB109" s="170" t="s">
        <v>639</v>
      </c>
      <c r="GC109" s="170"/>
      <c r="GD109" s="170"/>
      <c r="GE109" s="154">
        <f>GE108-GE105</f>
        <v>-3193.459999999992</v>
      </c>
    </row>
    <row r="110" spans="1:187" ht="12.75">
      <c r="A110" s="61"/>
      <c r="B110" s="61"/>
      <c r="C110" s="61"/>
      <c r="D110" s="6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R110" s="8"/>
      <c r="CS110" s="8"/>
      <c r="CT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GB110" s="170" t="s">
        <v>640</v>
      </c>
      <c r="GC110" s="170"/>
      <c r="GD110" s="170"/>
      <c r="GE110" s="166">
        <f>GE101-GE109-122000</f>
        <v>-39.76500000033411</v>
      </c>
    </row>
    <row r="111" spans="1:178" ht="12.75">
      <c r="A111" s="61"/>
      <c r="B111" s="61"/>
      <c r="C111" s="61"/>
      <c r="D111" s="6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R111" s="8"/>
      <c r="CS111" s="8"/>
      <c r="CT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</row>
    <row r="112" spans="1:178" ht="12.75">
      <c r="A112" s="61"/>
      <c r="B112" s="61"/>
      <c r="C112" s="61"/>
      <c r="D112" s="6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R112" s="8"/>
      <c r="CS112" s="8"/>
      <c r="CT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</row>
    <row r="113" spans="1:178" ht="12.75">
      <c r="A113" s="61"/>
      <c r="B113" s="61"/>
      <c r="C113" s="61"/>
      <c r="D113" s="6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R113" s="8"/>
      <c r="CS113" s="8"/>
      <c r="CT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</row>
    <row r="114" spans="1:178" ht="12.75">
      <c r="A114" s="61"/>
      <c r="B114" s="61"/>
      <c r="C114" s="61"/>
      <c r="D114" s="6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R114" s="8"/>
      <c r="CS114" s="8"/>
      <c r="CT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</row>
    <row r="115" spans="1:178" ht="12.75">
      <c r="A115" s="61"/>
      <c r="B115" s="61"/>
      <c r="C115" s="61"/>
      <c r="D115" s="6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R115" s="8"/>
      <c r="CS115" s="8"/>
      <c r="CT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</row>
    <row r="116" spans="1:178" ht="12.75">
      <c r="A116" s="61"/>
      <c r="B116" s="61"/>
      <c r="C116" s="61"/>
      <c r="D116" s="6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R116" s="8"/>
      <c r="CS116" s="8"/>
      <c r="CT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</row>
    <row r="117" spans="1:178" ht="12.75">
      <c r="A117" s="61"/>
      <c r="B117" s="61"/>
      <c r="C117" s="61"/>
      <c r="D117" s="6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R117" s="8"/>
      <c r="CS117" s="8"/>
      <c r="CT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</row>
    <row r="118" spans="1:178" ht="12.75">
      <c r="A118" s="61"/>
      <c r="B118" s="61"/>
      <c r="C118" s="61"/>
      <c r="D118" s="6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R118" s="8"/>
      <c r="CS118" s="8"/>
      <c r="CT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</row>
    <row r="119" spans="1:178" ht="12.75">
      <c r="A119" s="61"/>
      <c r="B119" s="61"/>
      <c r="C119" s="61"/>
      <c r="D119" s="6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R119" s="8"/>
      <c r="CS119" s="8"/>
      <c r="CT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</row>
    <row r="120" spans="1:178" ht="12.75">
      <c r="A120" s="61"/>
      <c r="B120" s="61"/>
      <c r="C120" s="61"/>
      <c r="D120" s="6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R120" s="8"/>
      <c r="CS120" s="8"/>
      <c r="CT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</row>
    <row r="121" spans="1:178" ht="12.75">
      <c r="A121" s="61"/>
      <c r="B121" s="61"/>
      <c r="C121" s="61"/>
      <c r="D121" s="6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R121" s="8"/>
      <c r="CS121" s="8"/>
      <c r="CT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</row>
    <row r="122" spans="1:178" ht="12.75">
      <c r="A122" s="61"/>
      <c r="B122" s="61"/>
      <c r="C122" s="61"/>
      <c r="D122" s="6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R122" s="8"/>
      <c r="CS122" s="8"/>
      <c r="CT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</row>
    <row r="123" spans="1:178" ht="12.75">
      <c r="A123" s="61"/>
      <c r="B123" s="61"/>
      <c r="C123" s="61"/>
      <c r="D123" s="6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R123" s="8"/>
      <c r="CS123" s="8"/>
      <c r="CT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</row>
    <row r="124" spans="1:178" ht="12.75">
      <c r="A124" s="61"/>
      <c r="B124" s="61"/>
      <c r="C124" s="61"/>
      <c r="D124" s="6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R124" s="8"/>
      <c r="CS124" s="8"/>
      <c r="CT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</row>
    <row r="125" spans="1:178" ht="12.75">
      <c r="A125" s="61"/>
      <c r="B125" s="61"/>
      <c r="C125" s="61"/>
      <c r="D125" s="6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R125" s="8"/>
      <c r="CS125" s="8"/>
      <c r="CT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</row>
    <row r="126" spans="1:178" ht="12.75">
      <c r="A126" s="61"/>
      <c r="B126" s="61"/>
      <c r="C126" s="61"/>
      <c r="D126" s="6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R126" s="8"/>
      <c r="CS126" s="8"/>
      <c r="CT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</row>
    <row r="127" spans="1:178" ht="12.75">
      <c r="A127" s="61"/>
      <c r="B127" s="61"/>
      <c r="C127" s="61"/>
      <c r="D127" s="6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R127" s="8"/>
      <c r="CS127" s="8"/>
      <c r="CT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</row>
    <row r="128" spans="1:178" ht="12.75">
      <c r="A128" s="61"/>
      <c r="B128" s="61"/>
      <c r="C128" s="61"/>
      <c r="D128" s="6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R128" s="8"/>
      <c r="CS128" s="8"/>
      <c r="CT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</row>
    <row r="129" spans="1:178" ht="12.75">
      <c r="A129" s="61"/>
      <c r="B129" s="61"/>
      <c r="C129" s="61"/>
      <c r="D129" s="6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R129" s="8"/>
      <c r="CS129" s="8"/>
      <c r="CT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</row>
    <row r="130" spans="1:178" ht="12.75">
      <c r="A130" s="61"/>
      <c r="B130" s="61"/>
      <c r="C130" s="61"/>
      <c r="D130" s="6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R130" s="8"/>
      <c r="CS130" s="8"/>
      <c r="CT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</row>
    <row r="131" spans="1:178" ht="12.75">
      <c r="A131" s="61"/>
      <c r="B131" s="61"/>
      <c r="C131" s="61"/>
      <c r="D131" s="6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R131" s="8"/>
      <c r="CS131" s="8"/>
      <c r="CT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</row>
    <row r="132" spans="1:178" ht="12.75">
      <c r="A132" s="70"/>
      <c r="B132" s="70"/>
      <c r="C132" s="70"/>
      <c r="D132" s="70"/>
      <c r="T132" s="8"/>
      <c r="U132" s="8"/>
      <c r="V132" s="8"/>
      <c r="W132" s="8"/>
      <c r="X132" s="8"/>
      <c r="Y132" s="8"/>
      <c r="Z132" s="8"/>
      <c r="AA132" s="8"/>
      <c r="AB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R132" s="8"/>
      <c r="CS132" s="8"/>
      <c r="CT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</row>
    <row r="133" spans="1:178" ht="12.75">
      <c r="A133" s="70"/>
      <c r="B133" s="70"/>
      <c r="C133" s="70"/>
      <c r="D133" s="70"/>
      <c r="T133" s="8"/>
      <c r="U133" s="8"/>
      <c r="V133" s="8"/>
      <c r="W133" s="8"/>
      <c r="X133" s="8"/>
      <c r="Y133" s="8"/>
      <c r="Z133" s="8"/>
      <c r="AA133" s="8"/>
      <c r="AB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R133" s="8"/>
      <c r="CS133" s="8"/>
      <c r="CT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</row>
    <row r="134" spans="1:178" ht="12.75">
      <c r="A134" s="70"/>
      <c r="B134" s="70"/>
      <c r="C134" s="70"/>
      <c r="D134" s="70"/>
      <c r="T134" s="8"/>
      <c r="U134" s="8"/>
      <c r="V134" s="8"/>
      <c r="W134" s="8"/>
      <c r="X134" s="8"/>
      <c r="Y134" s="8"/>
      <c r="Z134" s="8"/>
      <c r="AA134" s="8"/>
      <c r="AB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R134" s="8"/>
      <c r="CS134" s="8"/>
      <c r="CT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</row>
    <row r="135" spans="1:178" ht="12.75">
      <c r="A135" s="70"/>
      <c r="B135" s="70"/>
      <c r="C135" s="70"/>
      <c r="D135" s="70"/>
      <c r="T135" s="8"/>
      <c r="U135" s="8"/>
      <c r="V135" s="8"/>
      <c r="W135" s="8"/>
      <c r="X135" s="8"/>
      <c r="Y135" s="8"/>
      <c r="Z135" s="8"/>
      <c r="AA135" s="8"/>
      <c r="AB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R135" s="8"/>
      <c r="CS135" s="8"/>
      <c r="CT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</row>
    <row r="136" spans="1:178" ht="12.75">
      <c r="A136" s="70"/>
      <c r="B136" s="70"/>
      <c r="C136" s="70"/>
      <c r="D136" s="70"/>
      <c r="T136" s="8"/>
      <c r="U136" s="8"/>
      <c r="V136" s="8"/>
      <c r="W136" s="8"/>
      <c r="X136" s="8"/>
      <c r="Y136" s="8"/>
      <c r="Z136" s="8"/>
      <c r="AA136" s="8"/>
      <c r="AB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R136" s="8"/>
      <c r="CS136" s="8"/>
      <c r="CT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</row>
    <row r="137" spans="1:178" ht="12.75">
      <c r="A137" s="70"/>
      <c r="B137" s="70"/>
      <c r="C137" s="70"/>
      <c r="D137" s="70"/>
      <c r="T137" s="8"/>
      <c r="U137" s="8"/>
      <c r="V137" s="8"/>
      <c r="W137" s="8"/>
      <c r="X137" s="8"/>
      <c r="Y137" s="8"/>
      <c r="Z137" s="8"/>
      <c r="AA137" s="8"/>
      <c r="AB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R137" s="8"/>
      <c r="CS137" s="8"/>
      <c r="CT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</row>
    <row r="138" spans="1:178" ht="12.75">
      <c r="A138" s="70"/>
      <c r="B138" s="70"/>
      <c r="C138" s="70"/>
      <c r="D138" s="70"/>
      <c r="T138" s="8"/>
      <c r="U138" s="8"/>
      <c r="V138" s="8"/>
      <c r="W138" s="8"/>
      <c r="X138" s="8"/>
      <c r="Y138" s="8"/>
      <c r="Z138" s="8"/>
      <c r="AA138" s="8"/>
      <c r="AB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R138" s="8"/>
      <c r="CS138" s="8"/>
      <c r="CT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</row>
    <row r="139" spans="1:178" ht="12.75">
      <c r="A139" s="70"/>
      <c r="B139" s="70"/>
      <c r="C139" s="70"/>
      <c r="D139" s="70"/>
      <c r="T139" s="8"/>
      <c r="U139" s="8"/>
      <c r="V139" s="8"/>
      <c r="W139" s="8"/>
      <c r="X139" s="8"/>
      <c r="Y139" s="8"/>
      <c r="Z139" s="8"/>
      <c r="AA139" s="8"/>
      <c r="AB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R139" s="8"/>
      <c r="CS139" s="8"/>
      <c r="CT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</row>
    <row r="140" spans="1:178" ht="12.75">
      <c r="A140" s="70"/>
      <c r="B140" s="70"/>
      <c r="C140" s="70"/>
      <c r="D140" s="70"/>
      <c r="T140" s="8"/>
      <c r="U140" s="8"/>
      <c r="V140" s="8"/>
      <c r="W140" s="8"/>
      <c r="X140" s="8"/>
      <c r="Y140" s="8"/>
      <c r="Z140" s="8"/>
      <c r="AA140" s="8"/>
      <c r="AB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R140" s="8"/>
      <c r="CS140" s="8"/>
      <c r="CT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</row>
    <row r="141" spans="1:178" ht="12.75">
      <c r="A141" s="70"/>
      <c r="B141" s="70"/>
      <c r="C141" s="70"/>
      <c r="D141" s="70"/>
      <c r="T141" s="8"/>
      <c r="U141" s="8"/>
      <c r="V141" s="8"/>
      <c r="W141" s="8"/>
      <c r="X141" s="8"/>
      <c r="Y141" s="8"/>
      <c r="Z141" s="8"/>
      <c r="AA141" s="8"/>
      <c r="AB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R141" s="8"/>
      <c r="CS141" s="8"/>
      <c r="CT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</row>
    <row r="142" spans="1:178" ht="12.75">
      <c r="A142" s="70"/>
      <c r="B142" s="70"/>
      <c r="C142" s="70"/>
      <c r="D142" s="70"/>
      <c r="T142" s="8"/>
      <c r="U142" s="8"/>
      <c r="V142" s="8"/>
      <c r="W142" s="8"/>
      <c r="X142" s="8"/>
      <c r="Y142" s="8"/>
      <c r="Z142" s="8"/>
      <c r="AA142" s="8"/>
      <c r="AB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R142" s="8"/>
      <c r="CS142" s="8"/>
      <c r="CT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</row>
    <row r="143" spans="1:178" ht="12.75">
      <c r="A143" s="70"/>
      <c r="B143" s="70"/>
      <c r="C143" s="70"/>
      <c r="D143" s="70"/>
      <c r="T143" s="8"/>
      <c r="U143" s="8"/>
      <c r="V143" s="8"/>
      <c r="W143" s="8"/>
      <c r="X143" s="8"/>
      <c r="Y143" s="8"/>
      <c r="Z143" s="8"/>
      <c r="AA143" s="8"/>
      <c r="AB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R143" s="8"/>
      <c r="CS143" s="8"/>
      <c r="CT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</row>
    <row r="144" spans="1:178" ht="12.75">
      <c r="A144" s="70"/>
      <c r="B144" s="70"/>
      <c r="C144" s="70"/>
      <c r="D144" s="70"/>
      <c r="T144" s="8"/>
      <c r="U144" s="8"/>
      <c r="V144" s="8"/>
      <c r="W144" s="8"/>
      <c r="X144" s="8"/>
      <c r="Y144" s="8"/>
      <c r="Z144" s="8"/>
      <c r="AA144" s="8"/>
      <c r="AB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R144" s="8"/>
      <c r="CS144" s="8"/>
      <c r="CT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</row>
    <row r="145" spans="1:178" ht="12.75">
      <c r="A145" s="70"/>
      <c r="B145" s="70"/>
      <c r="C145" s="70"/>
      <c r="D145" s="70"/>
      <c r="T145" s="8"/>
      <c r="U145" s="8"/>
      <c r="V145" s="8"/>
      <c r="W145" s="8"/>
      <c r="X145" s="8"/>
      <c r="Y145" s="8"/>
      <c r="Z145" s="8"/>
      <c r="AA145" s="8"/>
      <c r="AB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R145" s="8"/>
      <c r="CS145" s="8"/>
      <c r="CT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</row>
    <row r="146" spans="1:178" ht="12.75">
      <c r="A146" s="70"/>
      <c r="B146" s="70"/>
      <c r="C146" s="70"/>
      <c r="D146" s="70"/>
      <c r="T146" s="8"/>
      <c r="U146" s="8"/>
      <c r="V146" s="8"/>
      <c r="W146" s="8"/>
      <c r="X146" s="8"/>
      <c r="Y146" s="8"/>
      <c r="Z146" s="8"/>
      <c r="AA146" s="8"/>
      <c r="AB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R146" s="8"/>
      <c r="CS146" s="8"/>
      <c r="CT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</row>
    <row r="147" spans="1:178" ht="12.75">
      <c r="A147" s="70"/>
      <c r="B147" s="70"/>
      <c r="C147" s="70"/>
      <c r="D147" s="70"/>
      <c r="T147" s="8"/>
      <c r="U147" s="8"/>
      <c r="V147" s="8"/>
      <c r="W147" s="8"/>
      <c r="X147" s="8"/>
      <c r="Y147" s="8"/>
      <c r="Z147" s="8"/>
      <c r="AA147" s="8"/>
      <c r="AB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R147" s="8"/>
      <c r="CS147" s="8"/>
      <c r="CT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</row>
    <row r="148" spans="1:178" ht="12.75">
      <c r="A148" s="70"/>
      <c r="B148" s="70"/>
      <c r="C148" s="70"/>
      <c r="D148" s="70"/>
      <c r="T148" s="8"/>
      <c r="U148" s="8"/>
      <c r="V148" s="8"/>
      <c r="W148" s="8"/>
      <c r="X148" s="8"/>
      <c r="Y148" s="8"/>
      <c r="Z148" s="8"/>
      <c r="AA148" s="8"/>
      <c r="AB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R148" s="8"/>
      <c r="CS148" s="8"/>
      <c r="CT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</row>
    <row r="149" spans="1:178" ht="12.75">
      <c r="A149" s="70"/>
      <c r="B149" s="70"/>
      <c r="C149" s="70"/>
      <c r="D149" s="70"/>
      <c r="T149" s="8"/>
      <c r="U149" s="8"/>
      <c r="V149" s="8"/>
      <c r="W149" s="8"/>
      <c r="X149" s="8"/>
      <c r="Y149" s="8"/>
      <c r="Z149" s="8"/>
      <c r="AA149" s="8"/>
      <c r="AB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R149" s="8"/>
      <c r="CS149" s="8"/>
      <c r="CT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</row>
    <row r="150" spans="1:178" ht="12.75">
      <c r="A150" s="70"/>
      <c r="B150" s="70"/>
      <c r="C150" s="70"/>
      <c r="D150" s="70"/>
      <c r="T150" s="8"/>
      <c r="U150" s="8"/>
      <c r="V150" s="8"/>
      <c r="W150" s="8"/>
      <c r="X150" s="8"/>
      <c r="Y150" s="8"/>
      <c r="Z150" s="8"/>
      <c r="AA150" s="8"/>
      <c r="AB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R150" s="8"/>
      <c r="CS150" s="8"/>
      <c r="CT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</row>
    <row r="151" spans="1:178" ht="12.75">
      <c r="A151" s="70"/>
      <c r="B151" s="70"/>
      <c r="C151" s="70"/>
      <c r="D151" s="70"/>
      <c r="T151" s="8"/>
      <c r="U151" s="8"/>
      <c r="V151" s="8"/>
      <c r="W151" s="8"/>
      <c r="X151" s="8"/>
      <c r="Y151" s="8"/>
      <c r="Z151" s="8"/>
      <c r="AA151" s="8"/>
      <c r="AB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R151" s="8"/>
      <c r="CS151" s="8"/>
      <c r="CT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</row>
    <row r="152" spans="1:178" ht="12.75">
      <c r="A152" s="70"/>
      <c r="B152" s="70"/>
      <c r="C152" s="70"/>
      <c r="D152" s="70"/>
      <c r="T152" s="8"/>
      <c r="U152" s="8"/>
      <c r="V152" s="8"/>
      <c r="W152" s="8"/>
      <c r="X152" s="8"/>
      <c r="Y152" s="8"/>
      <c r="Z152" s="8"/>
      <c r="AA152" s="8"/>
      <c r="AB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R152" s="8"/>
      <c r="CS152" s="8"/>
      <c r="CT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</row>
    <row r="153" spans="1:178" ht="12.75">
      <c r="A153" s="70"/>
      <c r="B153" s="70"/>
      <c r="C153" s="70"/>
      <c r="D153" s="70"/>
      <c r="T153" s="8"/>
      <c r="U153" s="8"/>
      <c r="V153" s="8"/>
      <c r="W153" s="8"/>
      <c r="X153" s="8"/>
      <c r="Y153" s="8"/>
      <c r="Z153" s="8"/>
      <c r="AA153" s="8"/>
      <c r="AB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R153" s="8"/>
      <c r="CS153" s="8"/>
      <c r="CT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</row>
    <row r="154" spans="1:178" ht="12.75">
      <c r="A154" s="70"/>
      <c r="B154" s="70"/>
      <c r="C154" s="70"/>
      <c r="D154" s="70"/>
      <c r="T154" s="8"/>
      <c r="U154" s="8"/>
      <c r="V154" s="8"/>
      <c r="W154" s="8"/>
      <c r="X154" s="8"/>
      <c r="Y154" s="8"/>
      <c r="Z154" s="8"/>
      <c r="AA154" s="8"/>
      <c r="AB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R154" s="8"/>
      <c r="CS154" s="8"/>
      <c r="CT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</row>
    <row r="155" spans="1:178" ht="12.75">
      <c r="A155" s="70"/>
      <c r="B155" s="70"/>
      <c r="C155" s="70"/>
      <c r="D155" s="70"/>
      <c r="T155" s="8"/>
      <c r="U155" s="8"/>
      <c r="V155" s="8"/>
      <c r="W155" s="8"/>
      <c r="X155" s="8"/>
      <c r="Y155" s="8"/>
      <c r="Z155" s="8"/>
      <c r="AA155" s="8"/>
      <c r="AB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R155" s="8"/>
      <c r="CS155" s="8"/>
      <c r="CT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</row>
    <row r="156" spans="1:178" ht="12.75">
      <c r="A156" s="70"/>
      <c r="B156" s="70"/>
      <c r="C156" s="70"/>
      <c r="D156" s="70"/>
      <c r="T156" s="8"/>
      <c r="U156" s="8"/>
      <c r="V156" s="8"/>
      <c r="W156" s="8"/>
      <c r="X156" s="8"/>
      <c r="Y156" s="8"/>
      <c r="Z156" s="8"/>
      <c r="AA156" s="8"/>
      <c r="AB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R156" s="8"/>
      <c r="CS156" s="8"/>
      <c r="CT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</row>
    <row r="157" spans="1:178" ht="12.75">
      <c r="A157" s="70"/>
      <c r="B157" s="70"/>
      <c r="C157" s="70"/>
      <c r="D157" s="70"/>
      <c r="T157" s="8"/>
      <c r="U157" s="8"/>
      <c r="V157" s="8"/>
      <c r="W157" s="8"/>
      <c r="X157" s="8"/>
      <c r="Y157" s="8"/>
      <c r="Z157" s="8"/>
      <c r="AA157" s="8"/>
      <c r="AB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R157" s="8"/>
      <c r="CS157" s="8"/>
      <c r="CT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</row>
    <row r="158" spans="1:178" ht="12.75">
      <c r="A158" s="70"/>
      <c r="B158" s="70"/>
      <c r="C158" s="70"/>
      <c r="D158" s="70"/>
      <c r="T158" s="8"/>
      <c r="U158" s="8"/>
      <c r="V158" s="8"/>
      <c r="W158" s="8"/>
      <c r="X158" s="8"/>
      <c r="Y158" s="8"/>
      <c r="Z158" s="8"/>
      <c r="AA158" s="8"/>
      <c r="AB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R158" s="8"/>
      <c r="CS158" s="8"/>
      <c r="CT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</row>
    <row r="159" spans="1:178" ht="12.75">
      <c r="A159" s="70"/>
      <c r="B159" s="70"/>
      <c r="C159" s="70"/>
      <c r="D159" s="70"/>
      <c r="T159" s="8"/>
      <c r="U159" s="8"/>
      <c r="V159" s="8"/>
      <c r="W159" s="8"/>
      <c r="X159" s="8"/>
      <c r="Y159" s="8"/>
      <c r="Z159" s="8"/>
      <c r="AA159" s="8"/>
      <c r="AB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R159" s="8"/>
      <c r="CS159" s="8"/>
      <c r="CT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</row>
    <row r="160" spans="1:178" ht="12.75">
      <c r="A160" s="70"/>
      <c r="B160" s="70"/>
      <c r="C160" s="70"/>
      <c r="D160" s="70"/>
      <c r="T160" s="8"/>
      <c r="U160" s="8"/>
      <c r="V160" s="8"/>
      <c r="W160" s="8"/>
      <c r="X160" s="8"/>
      <c r="Y160" s="8"/>
      <c r="Z160" s="8"/>
      <c r="AA160" s="8"/>
      <c r="AB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R160" s="8"/>
      <c r="CS160" s="8"/>
      <c r="CT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</row>
    <row r="161" spans="1:178" ht="12.75">
      <c r="A161" s="70"/>
      <c r="B161" s="70"/>
      <c r="C161" s="70"/>
      <c r="D161" s="70"/>
      <c r="T161" s="8"/>
      <c r="U161" s="8"/>
      <c r="V161" s="8"/>
      <c r="W161" s="8"/>
      <c r="X161" s="8"/>
      <c r="Y161" s="8"/>
      <c r="Z161" s="8"/>
      <c r="AA161" s="8"/>
      <c r="AB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R161" s="8"/>
      <c r="CS161" s="8"/>
      <c r="CT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</row>
    <row r="162" spans="1:178" ht="12.75">
      <c r="A162" s="70"/>
      <c r="B162" s="70"/>
      <c r="C162" s="70"/>
      <c r="D162" s="70"/>
      <c r="T162" s="8"/>
      <c r="U162" s="8"/>
      <c r="V162" s="8"/>
      <c r="W162" s="8"/>
      <c r="X162" s="8"/>
      <c r="Y162" s="8"/>
      <c r="Z162" s="8"/>
      <c r="AA162" s="8"/>
      <c r="AB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R162" s="8"/>
      <c r="CS162" s="8"/>
      <c r="CT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</row>
    <row r="163" spans="1:178" ht="12.75">
      <c r="A163" s="70"/>
      <c r="B163" s="70"/>
      <c r="C163" s="70"/>
      <c r="D163" s="70"/>
      <c r="T163" s="8"/>
      <c r="U163" s="8"/>
      <c r="V163" s="8"/>
      <c r="W163" s="8"/>
      <c r="X163" s="8"/>
      <c r="Y163" s="8"/>
      <c r="Z163" s="8"/>
      <c r="AA163" s="8"/>
      <c r="AB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R163" s="8"/>
      <c r="CS163" s="8"/>
      <c r="CT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</row>
    <row r="164" spans="1:178" ht="12.75">
      <c r="A164" s="70"/>
      <c r="B164" s="70"/>
      <c r="C164" s="70"/>
      <c r="D164" s="70"/>
      <c r="T164" s="8"/>
      <c r="U164" s="8"/>
      <c r="V164" s="8"/>
      <c r="W164" s="8"/>
      <c r="X164" s="8"/>
      <c r="Y164" s="8"/>
      <c r="Z164" s="8"/>
      <c r="AA164" s="8"/>
      <c r="AB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R164" s="8"/>
      <c r="CS164" s="8"/>
      <c r="CT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</row>
    <row r="165" spans="1:38" ht="12.75">
      <c r="A165" s="70"/>
      <c r="B165" s="70"/>
      <c r="C165" s="70"/>
      <c r="D165" s="70"/>
      <c r="T165" s="8"/>
      <c r="U165" s="8"/>
      <c r="V165" s="8"/>
      <c r="W165" s="8"/>
      <c r="X165" s="8"/>
      <c r="Y165" s="8"/>
      <c r="Z165" s="8"/>
      <c r="AA165" s="8"/>
      <c r="AB165" s="8"/>
      <c r="AG165" s="8"/>
      <c r="AH165" s="8"/>
      <c r="AI165" s="8"/>
      <c r="AJ165" s="8"/>
      <c r="AK165" s="8"/>
      <c r="AL165" s="8"/>
    </row>
    <row r="166" spans="1:38" ht="12.75">
      <c r="A166" s="70"/>
      <c r="B166" s="70"/>
      <c r="C166" s="70"/>
      <c r="D166" s="70"/>
      <c r="T166" s="8"/>
      <c r="U166" s="8"/>
      <c r="V166" s="8"/>
      <c r="W166" s="8"/>
      <c r="X166" s="8"/>
      <c r="Y166" s="8"/>
      <c r="Z166" s="8"/>
      <c r="AA166" s="8"/>
      <c r="AB166" s="8"/>
      <c r="AG166" s="8"/>
      <c r="AH166" s="8"/>
      <c r="AI166" s="8"/>
      <c r="AJ166" s="8"/>
      <c r="AK166" s="8"/>
      <c r="AL166" s="8"/>
    </row>
    <row r="167" spans="1:38" ht="12.75">
      <c r="A167" s="70"/>
      <c r="B167" s="70"/>
      <c r="C167" s="70"/>
      <c r="D167" s="70"/>
      <c r="T167" s="8"/>
      <c r="U167" s="8"/>
      <c r="V167" s="8"/>
      <c r="W167" s="8"/>
      <c r="X167" s="8"/>
      <c r="Y167" s="8"/>
      <c r="Z167" s="8"/>
      <c r="AA167" s="8"/>
      <c r="AB167" s="8"/>
      <c r="AG167" s="8"/>
      <c r="AH167" s="8"/>
      <c r="AI167" s="8"/>
      <c r="AJ167" s="8"/>
      <c r="AK167" s="8"/>
      <c r="AL167" s="8"/>
    </row>
    <row r="168" spans="1:38" ht="12.75">
      <c r="A168" s="70"/>
      <c r="B168" s="70"/>
      <c r="C168" s="70"/>
      <c r="D168" s="70"/>
      <c r="T168" s="8"/>
      <c r="U168" s="8"/>
      <c r="V168" s="8"/>
      <c r="W168" s="8"/>
      <c r="X168" s="8"/>
      <c r="Y168" s="8"/>
      <c r="Z168" s="8"/>
      <c r="AA168" s="8"/>
      <c r="AB168" s="8"/>
      <c r="AG168" s="8"/>
      <c r="AH168" s="8"/>
      <c r="AI168" s="8"/>
      <c r="AJ168" s="8"/>
      <c r="AK168" s="8"/>
      <c r="AL168" s="8"/>
    </row>
    <row r="169" spans="1:38" ht="12.75">
      <c r="A169" s="70"/>
      <c r="B169" s="70"/>
      <c r="C169" s="70"/>
      <c r="D169" s="70"/>
      <c r="T169" s="8"/>
      <c r="U169" s="8"/>
      <c r="V169" s="8"/>
      <c r="W169" s="8"/>
      <c r="X169" s="8"/>
      <c r="Y169" s="8"/>
      <c r="Z169" s="8"/>
      <c r="AA169" s="8"/>
      <c r="AB169" s="8"/>
      <c r="AG169" s="8"/>
      <c r="AH169" s="8"/>
      <c r="AI169" s="8"/>
      <c r="AJ169" s="8"/>
      <c r="AK169" s="8"/>
      <c r="AL169" s="8"/>
    </row>
    <row r="170" spans="1:38" ht="12.75">
      <c r="A170" s="70"/>
      <c r="B170" s="70"/>
      <c r="C170" s="70"/>
      <c r="D170" s="70"/>
      <c r="T170" s="8"/>
      <c r="U170" s="8"/>
      <c r="V170" s="8"/>
      <c r="W170" s="8"/>
      <c r="X170" s="8"/>
      <c r="Y170" s="8"/>
      <c r="Z170" s="8"/>
      <c r="AA170" s="8"/>
      <c r="AB170" s="8"/>
      <c r="AG170" s="8"/>
      <c r="AH170" s="8"/>
      <c r="AI170" s="8"/>
      <c r="AJ170" s="8"/>
      <c r="AK170" s="8"/>
      <c r="AL170" s="8"/>
    </row>
    <row r="171" spans="1:38" ht="12.75">
      <c r="A171" s="70"/>
      <c r="B171" s="70"/>
      <c r="C171" s="70"/>
      <c r="D171" s="70"/>
      <c r="T171" s="8"/>
      <c r="U171" s="8"/>
      <c r="V171" s="8"/>
      <c r="W171" s="8"/>
      <c r="X171" s="8"/>
      <c r="Y171" s="8"/>
      <c r="Z171" s="8"/>
      <c r="AA171" s="8"/>
      <c r="AB171" s="8"/>
      <c r="AG171" s="8"/>
      <c r="AH171" s="8"/>
      <c r="AI171" s="8"/>
      <c r="AJ171" s="8"/>
      <c r="AK171" s="8"/>
      <c r="AL171" s="8"/>
    </row>
    <row r="172" spans="1:38" ht="12.75">
      <c r="A172" s="70"/>
      <c r="B172" s="70"/>
      <c r="C172" s="70"/>
      <c r="D172" s="70"/>
      <c r="T172" s="8"/>
      <c r="U172" s="8"/>
      <c r="V172" s="8"/>
      <c r="W172" s="8"/>
      <c r="X172" s="8"/>
      <c r="Y172" s="8"/>
      <c r="Z172" s="8"/>
      <c r="AA172" s="8"/>
      <c r="AB172" s="8"/>
      <c r="AG172" s="8"/>
      <c r="AH172" s="8"/>
      <c r="AI172" s="8"/>
      <c r="AJ172" s="8"/>
      <c r="AK172" s="8"/>
      <c r="AL172" s="8"/>
    </row>
    <row r="173" spans="1:4" ht="12.75">
      <c r="A173" s="70"/>
      <c r="B173" s="70"/>
      <c r="C173" s="70"/>
      <c r="D173" s="70"/>
    </row>
    <row r="174" spans="1:4" ht="12.75">
      <c r="A174" s="70"/>
      <c r="B174" s="70"/>
      <c r="C174" s="70"/>
      <c r="D174" s="70"/>
    </row>
    <row r="175" spans="1:4" ht="12.75">
      <c r="A175" s="70"/>
      <c r="B175" s="70"/>
      <c r="C175" s="70"/>
      <c r="D175" s="70"/>
    </row>
    <row r="176" spans="1:4" ht="12.75">
      <c r="A176" s="70"/>
      <c r="B176" s="70"/>
      <c r="C176" s="70"/>
      <c r="D176" s="70"/>
    </row>
    <row r="177" spans="1:4" ht="12.75">
      <c r="A177" s="70"/>
      <c r="B177" s="70"/>
      <c r="C177" s="70"/>
      <c r="D177" s="70"/>
    </row>
    <row r="178" spans="1:4" ht="12.75">
      <c r="A178" s="70"/>
      <c r="B178" s="70"/>
      <c r="C178" s="70"/>
      <c r="D178" s="70"/>
    </row>
    <row r="179" spans="1:4" ht="12.75">
      <c r="A179" s="70"/>
      <c r="B179" s="70"/>
      <c r="C179" s="70"/>
      <c r="D179" s="70"/>
    </row>
    <row r="180" spans="1:4" ht="12.75">
      <c r="A180" s="70"/>
      <c r="B180" s="70"/>
      <c r="C180" s="70"/>
      <c r="D180" s="70"/>
    </row>
    <row r="181" spans="1:4" ht="12.75">
      <c r="A181" s="70"/>
      <c r="B181" s="70"/>
      <c r="C181" s="70"/>
      <c r="D181" s="70"/>
    </row>
    <row r="182" spans="1:4" ht="12.75">
      <c r="A182" s="70"/>
      <c r="B182" s="70"/>
      <c r="C182" s="70"/>
      <c r="D182" s="70"/>
    </row>
    <row r="183" spans="1:4" ht="12.75">
      <c r="A183" s="70"/>
      <c r="B183" s="70"/>
      <c r="C183" s="70"/>
      <c r="D183" s="70"/>
    </row>
    <row r="184" spans="1:4" ht="12.75">
      <c r="A184" s="70"/>
      <c r="B184" s="70"/>
      <c r="C184" s="70"/>
      <c r="D184" s="70"/>
    </row>
    <row r="185" spans="1:4" ht="12.75">
      <c r="A185" s="70"/>
      <c r="B185" s="70"/>
      <c r="C185" s="70"/>
      <c r="D185" s="70"/>
    </row>
    <row r="186" spans="1:4" ht="12.75">
      <c r="A186" s="70"/>
      <c r="B186" s="70"/>
      <c r="C186" s="70"/>
      <c r="D186" s="70"/>
    </row>
    <row r="187" spans="1:4" ht="12.75">
      <c r="A187" s="70"/>
      <c r="B187" s="70"/>
      <c r="C187" s="70"/>
      <c r="D187" s="70"/>
    </row>
    <row r="188" spans="1:4" ht="12.75">
      <c r="A188" s="70"/>
      <c r="B188" s="70"/>
      <c r="C188" s="70"/>
      <c r="D188" s="70"/>
    </row>
    <row r="189" spans="1:4" ht="12.75">
      <c r="A189" s="70"/>
      <c r="B189" s="70"/>
      <c r="C189" s="70"/>
      <c r="D189" s="70"/>
    </row>
    <row r="190" spans="1:4" ht="12.75">
      <c r="A190" s="70"/>
      <c r="B190" s="70"/>
      <c r="C190" s="70"/>
      <c r="D190" s="70"/>
    </row>
    <row r="191" spans="1:4" ht="12.75">
      <c r="A191" s="70"/>
      <c r="B191" s="70"/>
      <c r="C191" s="70"/>
      <c r="D191" s="70"/>
    </row>
    <row r="192" spans="1:4" ht="12.75">
      <c r="A192" s="70"/>
      <c r="B192" s="70"/>
      <c r="C192" s="70"/>
      <c r="D192" s="70"/>
    </row>
    <row r="193" spans="1:4" ht="12.75">
      <c r="A193" s="70"/>
      <c r="B193" s="70"/>
      <c r="C193" s="70"/>
      <c r="D193" s="70"/>
    </row>
    <row r="194" spans="1:4" ht="12.75">
      <c r="A194" s="70"/>
      <c r="B194" s="70"/>
      <c r="C194" s="70"/>
      <c r="D194" s="70"/>
    </row>
    <row r="195" spans="1:4" ht="12.75">
      <c r="A195" s="70"/>
      <c r="B195" s="70"/>
      <c r="C195" s="70"/>
      <c r="D195" s="70"/>
    </row>
    <row r="196" spans="1:4" ht="12.75">
      <c r="A196" s="70"/>
      <c r="B196" s="70"/>
      <c r="C196" s="70"/>
      <c r="D196" s="70"/>
    </row>
    <row r="197" spans="1:4" ht="12.75">
      <c r="A197" s="70"/>
      <c r="B197" s="70"/>
      <c r="C197" s="70"/>
      <c r="D197" s="70"/>
    </row>
    <row r="198" spans="1:4" ht="12.75">
      <c r="A198" s="70"/>
      <c r="B198" s="70"/>
      <c r="C198" s="70"/>
      <c r="D198" s="70"/>
    </row>
    <row r="199" spans="1:4" ht="12.75">
      <c r="A199" s="70"/>
      <c r="B199" s="70"/>
      <c r="C199" s="70"/>
      <c r="D199" s="70"/>
    </row>
    <row r="200" spans="1:4" ht="12.75">
      <c r="A200" s="70"/>
      <c r="B200" s="70"/>
      <c r="C200" s="70"/>
      <c r="D200" s="70"/>
    </row>
    <row r="201" spans="1:4" ht="12.75">
      <c r="A201" s="70"/>
      <c r="B201" s="70"/>
      <c r="C201" s="70"/>
      <c r="D201" s="70"/>
    </row>
    <row r="202" spans="1:4" ht="12.75">
      <c r="A202" s="70"/>
      <c r="B202" s="70"/>
      <c r="C202" s="70"/>
      <c r="D202" s="70"/>
    </row>
    <row r="203" spans="1:4" ht="12.75">
      <c r="A203" s="70"/>
      <c r="B203" s="70"/>
      <c r="C203" s="70"/>
      <c r="D203" s="70"/>
    </row>
    <row r="204" spans="1:4" ht="12.75">
      <c r="A204" s="70"/>
      <c r="B204" s="70"/>
      <c r="C204" s="70"/>
      <c r="D204" s="70"/>
    </row>
    <row r="205" spans="1:4" ht="12.75">
      <c r="A205" s="70"/>
      <c r="B205" s="70"/>
      <c r="C205" s="70"/>
      <c r="D205" s="70"/>
    </row>
    <row r="206" spans="1:4" ht="12.75">
      <c r="A206" s="70"/>
      <c r="B206" s="70"/>
      <c r="C206" s="70"/>
      <c r="D206" s="70"/>
    </row>
    <row r="207" spans="1:4" ht="12.75">
      <c r="A207" s="70"/>
      <c r="B207" s="70"/>
      <c r="C207" s="70"/>
      <c r="D207" s="70"/>
    </row>
    <row r="208" spans="1:4" ht="12.75">
      <c r="A208" s="70"/>
      <c r="B208" s="70"/>
      <c r="C208" s="70"/>
      <c r="D208" s="70"/>
    </row>
    <row r="209" spans="1:4" ht="12.75">
      <c r="A209" s="70"/>
      <c r="B209" s="70"/>
      <c r="C209" s="70"/>
      <c r="D209" s="70"/>
    </row>
    <row r="210" spans="1:4" ht="12.75">
      <c r="A210" s="70"/>
      <c r="B210" s="70"/>
      <c r="C210" s="70"/>
      <c r="D210" s="70"/>
    </row>
    <row r="211" spans="1:4" ht="12.75">
      <c r="A211" s="70"/>
      <c r="B211" s="70"/>
      <c r="C211" s="70"/>
      <c r="D211" s="70"/>
    </row>
    <row r="212" spans="1:4" ht="12.75">
      <c r="A212" s="70"/>
      <c r="B212" s="70"/>
      <c r="C212" s="70"/>
      <c r="D212" s="70"/>
    </row>
    <row r="213" spans="1:4" ht="12.75">
      <c r="A213" s="70"/>
      <c r="B213" s="70"/>
      <c r="C213" s="70"/>
      <c r="D213" s="70"/>
    </row>
    <row r="214" spans="1:4" ht="12.75">
      <c r="A214" s="70"/>
      <c r="B214" s="70"/>
      <c r="C214" s="70"/>
      <c r="D214" s="70"/>
    </row>
    <row r="215" spans="1:4" ht="12.75">
      <c r="A215" s="70"/>
      <c r="B215" s="70"/>
      <c r="C215" s="70"/>
      <c r="D215" s="70"/>
    </row>
    <row r="216" spans="1:4" ht="12.75">
      <c r="A216" s="70"/>
      <c r="B216" s="70"/>
      <c r="C216" s="70"/>
      <c r="D216" s="70"/>
    </row>
    <row r="217" spans="1:4" ht="12.75">
      <c r="A217" s="70"/>
      <c r="B217" s="70"/>
      <c r="C217" s="70"/>
      <c r="D217" s="70"/>
    </row>
    <row r="218" spans="1:4" ht="12.75">
      <c r="A218" s="70"/>
      <c r="B218" s="70"/>
      <c r="C218" s="70"/>
      <c r="D218" s="70"/>
    </row>
    <row r="219" spans="1:4" ht="12.75">
      <c r="A219" s="70"/>
      <c r="B219" s="70"/>
      <c r="C219" s="70"/>
      <c r="D219" s="70"/>
    </row>
    <row r="220" spans="1:4" ht="12.75">
      <c r="A220" s="70"/>
      <c r="B220" s="70"/>
      <c r="C220" s="70"/>
      <c r="D220" s="70"/>
    </row>
    <row r="221" spans="1:4" ht="12.75">
      <c r="A221" s="70"/>
      <c r="B221" s="70"/>
      <c r="C221" s="70"/>
      <c r="D221" s="70"/>
    </row>
    <row r="222" spans="1:4" ht="12.75">
      <c r="A222" s="70"/>
      <c r="B222" s="70"/>
      <c r="C222" s="70"/>
      <c r="D222" s="70"/>
    </row>
    <row r="223" spans="1:4" ht="12.75">
      <c r="A223" s="70"/>
      <c r="B223" s="70"/>
      <c r="C223" s="70"/>
      <c r="D223" s="70"/>
    </row>
    <row r="224" spans="1:4" ht="12.75">
      <c r="A224" s="70"/>
      <c r="B224" s="70"/>
      <c r="C224" s="70"/>
      <c r="D224" s="70"/>
    </row>
    <row r="225" spans="1:4" ht="12.75">
      <c r="A225" s="70"/>
      <c r="B225" s="70"/>
      <c r="C225" s="70"/>
      <c r="D225" s="70"/>
    </row>
    <row r="226" spans="1:4" ht="12.75">
      <c r="A226" s="70"/>
      <c r="B226" s="70"/>
      <c r="C226" s="70"/>
      <c r="D226" s="70"/>
    </row>
    <row r="227" spans="1:4" ht="12.75">
      <c r="A227" s="70"/>
      <c r="B227" s="70"/>
      <c r="C227" s="70"/>
      <c r="D227" s="70"/>
    </row>
    <row r="228" spans="1:4" ht="12.75">
      <c r="A228" s="70"/>
      <c r="B228" s="70"/>
      <c r="C228" s="70"/>
      <c r="D228" s="70"/>
    </row>
    <row r="229" spans="1:4" ht="12.75">
      <c r="A229" s="70"/>
      <c r="B229" s="70"/>
      <c r="C229" s="70"/>
      <c r="D229" s="70"/>
    </row>
    <row r="230" spans="1:4" ht="12.75">
      <c r="A230" s="70"/>
      <c r="B230" s="70"/>
      <c r="C230" s="70"/>
      <c r="D230" s="70"/>
    </row>
    <row r="231" spans="1:4" ht="12.75">
      <c r="A231" s="70"/>
      <c r="B231" s="70"/>
      <c r="C231" s="70"/>
      <c r="D231" s="70"/>
    </row>
    <row r="232" spans="1:4" ht="12.75">
      <c r="A232" s="70"/>
      <c r="B232" s="70"/>
      <c r="C232" s="70"/>
      <c r="D232" s="70"/>
    </row>
    <row r="233" spans="1:4" ht="12.75">
      <c r="A233" s="70"/>
      <c r="B233" s="70"/>
      <c r="C233" s="70"/>
      <c r="D233" s="70"/>
    </row>
    <row r="234" spans="1:4" ht="12.75">
      <c r="A234" s="70"/>
      <c r="B234" s="70"/>
      <c r="C234" s="70"/>
      <c r="D234" s="70"/>
    </row>
    <row r="235" spans="1:4" ht="12.75">
      <c r="A235" s="70"/>
      <c r="B235" s="70"/>
      <c r="C235" s="70"/>
      <c r="D235" s="70"/>
    </row>
    <row r="236" spans="1:4" ht="12.75">
      <c r="A236" s="70"/>
      <c r="B236" s="70"/>
      <c r="C236" s="70"/>
      <c r="D236" s="70"/>
    </row>
    <row r="237" spans="1:4" ht="12.75">
      <c r="A237" s="70"/>
      <c r="B237" s="70"/>
      <c r="C237" s="70"/>
      <c r="D237" s="70"/>
    </row>
    <row r="238" spans="1:4" ht="12.75">
      <c r="A238" s="70"/>
      <c r="B238" s="70"/>
      <c r="C238" s="70"/>
      <c r="D238" s="70"/>
    </row>
    <row r="239" spans="1:4" ht="12.75">
      <c r="A239" s="70"/>
      <c r="B239" s="70"/>
      <c r="C239" s="70"/>
      <c r="D239" s="70"/>
    </row>
    <row r="240" spans="1:4" ht="12.75">
      <c r="A240" s="70"/>
      <c r="B240" s="70"/>
      <c r="C240" s="70"/>
      <c r="D240" s="70"/>
    </row>
    <row r="241" spans="1:4" ht="12.75">
      <c r="A241" s="70"/>
      <c r="B241" s="70"/>
      <c r="C241" s="70"/>
      <c r="D241" s="70"/>
    </row>
    <row r="242" spans="1:4" ht="12.75">
      <c r="A242" s="70"/>
      <c r="B242" s="70"/>
      <c r="C242" s="70"/>
      <c r="D242" s="70"/>
    </row>
    <row r="243" spans="1:4" ht="12.75">
      <c r="A243" s="70"/>
      <c r="B243" s="70"/>
      <c r="C243" s="70"/>
      <c r="D243" s="70"/>
    </row>
    <row r="244" spans="1:4" ht="12.75">
      <c r="A244" s="70"/>
      <c r="B244" s="70"/>
      <c r="C244" s="70"/>
      <c r="D244" s="70"/>
    </row>
    <row r="245" spans="1:4" ht="12.75">
      <c r="A245" s="70"/>
      <c r="B245" s="70"/>
      <c r="C245" s="70"/>
      <c r="D245" s="70"/>
    </row>
    <row r="246" spans="1:4" ht="12.75">
      <c r="A246" s="70"/>
      <c r="B246" s="70"/>
      <c r="C246" s="70"/>
      <c r="D246" s="70"/>
    </row>
    <row r="247" spans="1:4" ht="12.75">
      <c r="A247" s="70"/>
      <c r="B247" s="70"/>
      <c r="C247" s="70"/>
      <c r="D247" s="70"/>
    </row>
    <row r="248" spans="1:4" ht="12.75">
      <c r="A248" s="70"/>
      <c r="B248" s="70"/>
      <c r="C248" s="70"/>
      <c r="D248" s="70"/>
    </row>
    <row r="249" spans="1:4" ht="12.75">
      <c r="A249" s="70"/>
      <c r="B249" s="70"/>
      <c r="C249" s="70"/>
      <c r="D249" s="70"/>
    </row>
    <row r="250" spans="1:4" ht="12.75">
      <c r="A250" s="70"/>
      <c r="B250" s="70"/>
      <c r="C250" s="70"/>
      <c r="D250" s="70"/>
    </row>
    <row r="251" spans="1:4" ht="12.75">
      <c r="A251" s="70"/>
      <c r="B251" s="70"/>
      <c r="C251" s="70"/>
      <c r="D251" s="70"/>
    </row>
    <row r="252" spans="1:4" ht="12.75">
      <c r="A252" s="70"/>
      <c r="B252" s="70"/>
      <c r="C252" s="70"/>
      <c r="D252" s="70"/>
    </row>
    <row r="253" spans="1:4" ht="12.75">
      <c r="A253" s="70"/>
      <c r="B253" s="70"/>
      <c r="C253" s="70"/>
      <c r="D253" s="70"/>
    </row>
    <row r="254" spans="1:4" ht="12.75">
      <c r="A254" s="70"/>
      <c r="B254" s="70"/>
      <c r="C254" s="70"/>
      <c r="D254" s="70"/>
    </row>
    <row r="255" spans="1:4" ht="12.75">
      <c r="A255" s="70"/>
      <c r="B255" s="70"/>
      <c r="C255" s="70"/>
      <c r="D255" s="70"/>
    </row>
    <row r="256" spans="1:4" ht="12.75">
      <c r="A256" s="70"/>
      <c r="B256" s="70"/>
      <c r="C256" s="70"/>
      <c r="D256" s="70"/>
    </row>
    <row r="257" spans="1:4" ht="12.75">
      <c r="A257" s="70"/>
      <c r="B257" s="70"/>
      <c r="C257" s="70"/>
      <c r="D257" s="70"/>
    </row>
    <row r="258" spans="1:4" ht="12.75">
      <c r="A258" s="70"/>
      <c r="B258" s="70"/>
      <c r="C258" s="70"/>
      <c r="D258" s="70"/>
    </row>
    <row r="259" spans="1:4" ht="12.75">
      <c r="A259" s="70"/>
      <c r="B259" s="70"/>
      <c r="C259" s="70"/>
      <c r="D259" s="70"/>
    </row>
    <row r="260" spans="1:4" ht="12.75">
      <c r="A260" s="70"/>
      <c r="B260" s="70"/>
      <c r="C260" s="70"/>
      <c r="D260" s="70"/>
    </row>
    <row r="261" spans="1:4" ht="12.75">
      <c r="A261" s="70"/>
      <c r="B261" s="70"/>
      <c r="C261" s="70"/>
      <c r="D261" s="70"/>
    </row>
    <row r="262" spans="1:4" ht="12.75">
      <c r="A262" s="70"/>
      <c r="B262" s="70"/>
      <c r="C262" s="70"/>
      <c r="D262" s="70"/>
    </row>
    <row r="263" spans="1:4" ht="12.75">
      <c r="A263" s="70"/>
      <c r="B263" s="70"/>
      <c r="C263" s="70"/>
      <c r="D263" s="70"/>
    </row>
    <row r="264" spans="1:4" ht="12.75">
      <c r="A264" s="70"/>
      <c r="B264" s="70"/>
      <c r="C264" s="70"/>
      <c r="D264" s="70"/>
    </row>
    <row r="265" spans="1:4" ht="12.75">
      <c r="A265" s="70"/>
      <c r="B265" s="70"/>
      <c r="C265" s="70"/>
      <c r="D265" s="70"/>
    </row>
    <row r="266" spans="1:4" ht="12.75">
      <c r="A266" s="70"/>
      <c r="B266" s="70"/>
      <c r="C266" s="70"/>
      <c r="D266" s="70"/>
    </row>
    <row r="267" spans="1:4" ht="12.75">
      <c r="A267" s="70"/>
      <c r="B267" s="70"/>
      <c r="C267" s="70"/>
      <c r="D267" s="70"/>
    </row>
    <row r="268" spans="1:4" ht="12.75">
      <c r="A268" s="70"/>
      <c r="B268" s="70"/>
      <c r="C268" s="70"/>
      <c r="D268" s="70"/>
    </row>
    <row r="269" spans="1:4" ht="12.75">
      <c r="A269" s="70"/>
      <c r="B269" s="70"/>
      <c r="C269" s="70"/>
      <c r="D269" s="70"/>
    </row>
    <row r="270" spans="1:4" ht="12.75">
      <c r="A270" s="70"/>
      <c r="B270" s="70"/>
      <c r="C270" s="70"/>
      <c r="D270" s="70"/>
    </row>
    <row r="271" spans="1:4" ht="12.75">
      <c r="A271" s="70"/>
      <c r="B271" s="70"/>
      <c r="C271" s="70"/>
      <c r="D271" s="70"/>
    </row>
    <row r="272" spans="1:4" ht="12.75">
      <c r="A272" s="70"/>
      <c r="B272" s="70"/>
      <c r="C272" s="70"/>
      <c r="D272" s="70"/>
    </row>
    <row r="273" spans="1:4" ht="12.75">
      <c r="A273" s="70"/>
      <c r="B273" s="70"/>
      <c r="C273" s="70"/>
      <c r="D273" s="70"/>
    </row>
    <row r="274" spans="1:4" ht="12.75">
      <c r="A274" s="70"/>
      <c r="B274" s="70"/>
      <c r="C274" s="70"/>
      <c r="D274" s="70"/>
    </row>
    <row r="275" spans="1:4" ht="12.75">
      <c r="A275" s="70"/>
      <c r="B275" s="70"/>
      <c r="C275" s="70"/>
      <c r="D275" s="70"/>
    </row>
    <row r="276" spans="1:4" ht="12.75">
      <c r="A276" s="70"/>
      <c r="B276" s="70"/>
      <c r="C276" s="70"/>
      <c r="D276" s="70"/>
    </row>
    <row r="277" spans="1:4" ht="12.75">
      <c r="A277" s="70"/>
      <c r="B277" s="70"/>
      <c r="C277" s="70"/>
      <c r="D277" s="70"/>
    </row>
    <row r="278" spans="1:4" ht="12.75">
      <c r="A278" s="70"/>
      <c r="B278" s="70"/>
      <c r="C278" s="70"/>
      <c r="D278" s="70"/>
    </row>
    <row r="279" spans="1:4" ht="12.75">
      <c r="A279" s="70"/>
      <c r="B279" s="70"/>
      <c r="C279" s="70"/>
      <c r="D279" s="70"/>
    </row>
    <row r="280" spans="1:4" ht="12.75">
      <c r="A280" s="70"/>
      <c r="B280" s="70"/>
      <c r="C280" s="70"/>
      <c r="D280" s="70"/>
    </row>
    <row r="281" spans="1:4" ht="12.75">
      <c r="A281" s="70"/>
      <c r="B281" s="70"/>
      <c r="C281" s="70"/>
      <c r="D281" s="70"/>
    </row>
    <row r="282" spans="1:4" ht="12.75">
      <c r="A282" s="70"/>
      <c r="B282" s="70"/>
      <c r="C282" s="70"/>
      <c r="D282" s="70"/>
    </row>
    <row r="283" spans="1:4" ht="12.75">
      <c r="A283" s="70"/>
      <c r="B283" s="70"/>
      <c r="C283" s="70"/>
      <c r="D283" s="70"/>
    </row>
    <row r="284" spans="1:4" ht="12.75">
      <c r="A284" s="70"/>
      <c r="B284" s="70"/>
      <c r="C284" s="70"/>
      <c r="D284" s="70"/>
    </row>
    <row r="285" spans="1:4" ht="12.75">
      <c r="A285" s="70"/>
      <c r="B285" s="70"/>
      <c r="C285" s="70"/>
      <c r="D285" s="70"/>
    </row>
    <row r="286" spans="1:4" ht="12.75">
      <c r="A286" s="70"/>
      <c r="B286" s="70"/>
      <c r="C286" s="70"/>
      <c r="D286" s="70"/>
    </row>
    <row r="287" spans="1:4" ht="12.75">
      <c r="A287" s="70"/>
      <c r="B287" s="70"/>
      <c r="C287" s="70"/>
      <c r="D287" s="70"/>
    </row>
    <row r="288" spans="1:4" ht="12.75">
      <c r="A288" s="70"/>
      <c r="B288" s="70"/>
      <c r="C288" s="70"/>
      <c r="D288" s="70"/>
    </row>
    <row r="289" spans="1:4" ht="12.75">
      <c r="A289" s="70"/>
      <c r="B289" s="70"/>
      <c r="C289" s="70"/>
      <c r="D289" s="70"/>
    </row>
    <row r="290" spans="1:4" ht="12.75">
      <c r="A290" s="70"/>
      <c r="B290" s="70"/>
      <c r="C290" s="70"/>
      <c r="D290" s="70"/>
    </row>
    <row r="291" spans="1:4" ht="12.75">
      <c r="A291" s="70"/>
      <c r="B291" s="70"/>
      <c r="C291" s="70"/>
      <c r="D291" s="70"/>
    </row>
    <row r="292" spans="1:4" ht="12.75">
      <c r="A292" s="70"/>
      <c r="B292" s="70"/>
      <c r="C292" s="70"/>
      <c r="D292" s="70"/>
    </row>
    <row r="293" spans="1:4" ht="12.75">
      <c r="A293" s="70"/>
      <c r="B293" s="70"/>
      <c r="C293" s="70"/>
      <c r="D293" s="70"/>
    </row>
    <row r="294" spans="1:4" ht="12.75">
      <c r="A294" s="70"/>
      <c r="B294" s="70"/>
      <c r="C294" s="70"/>
      <c r="D294" s="70"/>
    </row>
    <row r="295" spans="1:4" ht="12.75">
      <c r="A295" s="70"/>
      <c r="B295" s="70"/>
      <c r="C295" s="70"/>
      <c r="D295" s="70"/>
    </row>
    <row r="296" spans="1:4" ht="12.75">
      <c r="A296" s="70"/>
      <c r="B296" s="70"/>
      <c r="C296" s="70"/>
      <c r="D296" s="70"/>
    </row>
    <row r="297" spans="1:4" ht="12.75">
      <c r="A297" s="70"/>
      <c r="B297" s="70"/>
      <c r="C297" s="70"/>
      <c r="D297" s="70"/>
    </row>
    <row r="298" spans="1:4" ht="12.75">
      <c r="A298" s="70"/>
      <c r="B298" s="70"/>
      <c r="C298" s="70"/>
      <c r="D298" s="70"/>
    </row>
    <row r="299" spans="1:4" ht="12.75">
      <c r="A299" s="70"/>
      <c r="B299" s="70"/>
      <c r="C299" s="70"/>
      <c r="D299" s="70"/>
    </row>
    <row r="300" spans="1:4" ht="12.75">
      <c r="A300" s="70"/>
      <c r="B300" s="70"/>
      <c r="C300" s="70"/>
      <c r="D300" s="70"/>
    </row>
    <row r="301" spans="1:4" ht="12.75">
      <c r="A301" s="70"/>
      <c r="B301" s="70"/>
      <c r="C301" s="70"/>
      <c r="D301" s="70"/>
    </row>
    <row r="302" spans="1:4" ht="12.75">
      <c r="A302" s="70"/>
      <c r="B302" s="70"/>
      <c r="C302" s="70"/>
      <c r="D302" s="70"/>
    </row>
    <row r="303" spans="1:4" ht="12.75">
      <c r="A303" s="70"/>
      <c r="B303" s="70"/>
      <c r="C303" s="70"/>
      <c r="D303" s="70"/>
    </row>
    <row r="304" spans="1:4" ht="12.75">
      <c r="A304" s="70"/>
      <c r="B304" s="70"/>
      <c r="C304" s="70"/>
      <c r="D304" s="70"/>
    </row>
    <row r="305" spans="1:4" ht="12.75">
      <c r="A305" s="70"/>
      <c r="B305" s="70"/>
      <c r="C305" s="70"/>
      <c r="D305" s="70"/>
    </row>
    <row r="306" spans="1:4" ht="12.75">
      <c r="A306" s="70"/>
      <c r="B306" s="70"/>
      <c r="C306" s="70"/>
      <c r="D306" s="70"/>
    </row>
    <row r="307" spans="1:4" ht="12.75">
      <c r="A307" s="70"/>
      <c r="B307" s="70"/>
      <c r="C307" s="70"/>
      <c r="D307" s="70"/>
    </row>
    <row r="308" spans="1:4" ht="12.75">
      <c r="A308" s="70"/>
      <c r="B308" s="70"/>
      <c r="C308" s="70"/>
      <c r="D308" s="70"/>
    </row>
    <row r="309" spans="1:4" ht="12.75">
      <c r="A309" s="70"/>
      <c r="B309" s="70"/>
      <c r="C309" s="70"/>
      <c r="D309" s="70"/>
    </row>
    <row r="310" spans="1:4" ht="12.75">
      <c r="A310" s="70"/>
      <c r="B310" s="70"/>
      <c r="C310" s="70"/>
      <c r="D310" s="70"/>
    </row>
    <row r="311" spans="1:4" ht="12.75">
      <c r="A311" s="70"/>
      <c r="B311" s="70"/>
      <c r="C311" s="70"/>
      <c r="D311" s="70"/>
    </row>
    <row r="312" spans="1:4" ht="12.75">
      <c r="A312" s="70"/>
      <c r="B312" s="70"/>
      <c r="C312" s="70"/>
      <c r="D312" s="70"/>
    </row>
    <row r="313" spans="1:4" ht="12.75">
      <c r="A313" s="70"/>
      <c r="B313" s="70"/>
      <c r="C313" s="70"/>
      <c r="D313" s="70"/>
    </row>
    <row r="314" spans="1:4" ht="12.75">
      <c r="A314" s="70"/>
      <c r="B314" s="70"/>
      <c r="C314" s="70"/>
      <c r="D314" s="70"/>
    </row>
    <row r="315" spans="1:4" ht="12.75">
      <c r="A315" s="70"/>
      <c r="B315" s="70"/>
      <c r="C315" s="70"/>
      <c r="D315" s="70"/>
    </row>
    <row r="316" spans="1:4" ht="12.75">
      <c r="A316" s="70"/>
      <c r="B316" s="70"/>
      <c r="C316" s="70"/>
      <c r="D316" s="70"/>
    </row>
    <row r="317" spans="1:4" ht="12.75">
      <c r="A317" s="70"/>
      <c r="B317" s="70"/>
      <c r="C317" s="70"/>
      <c r="D317" s="70"/>
    </row>
    <row r="318" spans="1:4" ht="12.75">
      <c r="A318" s="70"/>
      <c r="B318" s="70"/>
      <c r="C318" s="70"/>
      <c r="D318" s="70"/>
    </row>
    <row r="319" spans="1:4" ht="12.75">
      <c r="A319" s="70"/>
      <c r="B319" s="70"/>
      <c r="C319" s="70"/>
      <c r="D319" s="70"/>
    </row>
    <row r="320" spans="1:4" ht="12.75">
      <c r="A320" s="70"/>
      <c r="B320" s="70"/>
      <c r="C320" s="70"/>
      <c r="D320" s="70"/>
    </row>
    <row r="321" spans="1:4" ht="12.75">
      <c r="A321" s="70"/>
      <c r="B321" s="70"/>
      <c r="C321" s="70"/>
      <c r="D321" s="70"/>
    </row>
    <row r="322" spans="1:4" ht="12.75">
      <c r="A322" s="70"/>
      <c r="B322" s="70"/>
      <c r="C322" s="70"/>
      <c r="D322" s="70"/>
    </row>
    <row r="323" spans="1:4" ht="12.75">
      <c r="A323" s="70"/>
      <c r="B323" s="70"/>
      <c r="C323" s="70"/>
      <c r="D323" s="70"/>
    </row>
    <row r="324" spans="1:4" ht="12.75">
      <c r="A324" s="70"/>
      <c r="B324" s="70"/>
      <c r="C324" s="70"/>
      <c r="D324" s="70"/>
    </row>
    <row r="325" spans="1:4" ht="12.75">
      <c r="A325" s="70"/>
      <c r="B325" s="70"/>
      <c r="C325" s="70"/>
      <c r="D325" s="70"/>
    </row>
    <row r="326" spans="1:4" ht="12.75">
      <c r="A326" s="70"/>
      <c r="B326" s="70"/>
      <c r="C326" s="70"/>
      <c r="D326" s="70"/>
    </row>
    <row r="327" spans="1:4" ht="12.75">
      <c r="A327" s="70"/>
      <c r="B327" s="70"/>
      <c r="C327" s="70"/>
      <c r="D327" s="70"/>
    </row>
    <row r="328" spans="1:4" ht="12.75">
      <c r="A328" s="70"/>
      <c r="B328" s="70"/>
      <c r="C328" s="70"/>
      <c r="D328" s="70"/>
    </row>
    <row r="329" spans="1:4" ht="12.75">
      <c r="A329" s="70"/>
      <c r="B329" s="70"/>
      <c r="C329" s="70"/>
      <c r="D329" s="70"/>
    </row>
    <row r="330" spans="1:4" ht="12.75">
      <c r="A330" s="70"/>
      <c r="B330" s="70"/>
      <c r="C330" s="70"/>
      <c r="D330" s="70"/>
    </row>
    <row r="331" spans="1:4" ht="12.75">
      <c r="A331" s="70"/>
      <c r="B331" s="70"/>
      <c r="C331" s="70"/>
      <c r="D331" s="70"/>
    </row>
    <row r="332" spans="1:4" ht="12.75">
      <c r="A332" s="70"/>
      <c r="B332" s="70"/>
      <c r="C332" s="70"/>
      <c r="D332" s="70"/>
    </row>
    <row r="333" spans="1:4" ht="12.75">
      <c r="A333" s="70"/>
      <c r="B333" s="70"/>
      <c r="C333" s="70"/>
      <c r="D333" s="70"/>
    </row>
    <row r="334" spans="1:4" ht="12.75">
      <c r="A334" s="70"/>
      <c r="B334" s="70"/>
      <c r="C334" s="70"/>
      <c r="D334" s="70"/>
    </row>
    <row r="335" spans="1:4" ht="12.75">
      <c r="A335" s="70"/>
      <c r="B335" s="70"/>
      <c r="C335" s="70"/>
      <c r="D335" s="70"/>
    </row>
    <row r="336" spans="1:4" ht="12.75">
      <c r="A336" s="70"/>
      <c r="B336" s="70"/>
      <c r="C336" s="70"/>
      <c r="D336" s="70"/>
    </row>
    <row r="337" spans="1:4" ht="12.75">
      <c r="A337" s="70"/>
      <c r="B337" s="70"/>
      <c r="C337" s="70"/>
      <c r="D337" s="70"/>
    </row>
    <row r="338" spans="1:4" ht="12.75">
      <c r="A338" s="70"/>
      <c r="B338" s="70"/>
      <c r="C338" s="70"/>
      <c r="D338" s="70"/>
    </row>
    <row r="339" spans="1:4" ht="12.75">
      <c r="A339" s="70"/>
      <c r="B339" s="70"/>
      <c r="C339" s="70"/>
      <c r="D339" s="70"/>
    </row>
    <row r="340" spans="1:4" ht="12.75">
      <c r="A340" s="70"/>
      <c r="B340" s="70"/>
      <c r="C340" s="70"/>
      <c r="D340" s="70"/>
    </row>
    <row r="341" spans="1:4" ht="12.75">
      <c r="A341" s="70"/>
      <c r="B341" s="70"/>
      <c r="C341" s="70"/>
      <c r="D341" s="70"/>
    </row>
    <row r="342" spans="1:4" ht="12.75">
      <c r="A342" s="70"/>
      <c r="B342" s="70"/>
      <c r="C342" s="70"/>
      <c r="D342" s="70"/>
    </row>
    <row r="343" spans="1:4" ht="12.75">
      <c r="A343" s="70"/>
      <c r="B343" s="70"/>
      <c r="C343" s="70"/>
      <c r="D343" s="70"/>
    </row>
    <row r="344" spans="1:4" ht="12.75">
      <c r="A344" s="70"/>
      <c r="B344" s="70"/>
      <c r="C344" s="70"/>
      <c r="D344" s="70"/>
    </row>
    <row r="345" spans="1:4" ht="12.75">
      <c r="A345" s="70"/>
      <c r="B345" s="70"/>
      <c r="C345" s="70"/>
      <c r="D345" s="70"/>
    </row>
    <row r="346" spans="1:4" ht="12.75">
      <c r="A346" s="70"/>
      <c r="B346" s="70"/>
      <c r="C346" s="70"/>
      <c r="D346" s="70"/>
    </row>
    <row r="347" spans="1:4" ht="12.75">
      <c r="A347" s="70"/>
      <c r="B347" s="70"/>
      <c r="C347" s="70"/>
      <c r="D347" s="70"/>
    </row>
    <row r="348" spans="1:4" ht="12.75">
      <c r="A348" s="70"/>
      <c r="B348" s="70"/>
      <c r="C348" s="70"/>
      <c r="D348" s="70"/>
    </row>
    <row r="349" spans="1:4" ht="12.75">
      <c r="A349" s="70"/>
      <c r="B349" s="70"/>
      <c r="C349" s="70"/>
      <c r="D349" s="70"/>
    </row>
    <row r="350" spans="1:4" ht="12.75">
      <c r="A350" s="70"/>
      <c r="B350" s="70"/>
      <c r="C350" s="70"/>
      <c r="D350" s="70"/>
    </row>
    <row r="351" spans="1:4" ht="12.75">
      <c r="A351" s="70"/>
      <c r="B351" s="70"/>
      <c r="C351" s="70"/>
      <c r="D351" s="70"/>
    </row>
    <row r="352" spans="1:4" ht="12.75">
      <c r="A352" s="70"/>
      <c r="B352" s="70"/>
      <c r="C352" s="70"/>
      <c r="D352" s="70"/>
    </row>
    <row r="353" spans="1:4" ht="12.75">
      <c r="A353" s="70"/>
      <c r="B353" s="70"/>
      <c r="C353" s="70"/>
      <c r="D353" s="70"/>
    </row>
    <row r="354" spans="1:4" ht="12.75">
      <c r="A354" s="70"/>
      <c r="B354" s="70"/>
      <c r="C354" s="70"/>
      <c r="D354" s="70"/>
    </row>
    <row r="355" spans="1:4" ht="12.75">
      <c r="A355" s="70"/>
      <c r="B355" s="70"/>
      <c r="C355" s="70"/>
      <c r="D355" s="70"/>
    </row>
    <row r="356" spans="1:4" ht="12.75">
      <c r="A356" s="70"/>
      <c r="B356" s="70"/>
      <c r="C356" s="70"/>
      <c r="D356" s="70"/>
    </row>
    <row r="357" spans="1:4" ht="12.75">
      <c r="A357" s="70"/>
      <c r="B357" s="70"/>
      <c r="C357" s="70"/>
      <c r="D357" s="70"/>
    </row>
    <row r="358" spans="1:4" ht="12.75">
      <c r="A358" s="70"/>
      <c r="B358" s="70"/>
      <c r="C358" s="70"/>
      <c r="D358" s="70"/>
    </row>
    <row r="359" spans="1:4" ht="12.75">
      <c r="A359" s="70"/>
      <c r="B359" s="70"/>
      <c r="C359" s="70"/>
      <c r="D359" s="70"/>
    </row>
    <row r="360" spans="1:4" ht="12.75">
      <c r="A360" s="70"/>
      <c r="B360" s="70"/>
      <c r="C360" s="70"/>
      <c r="D360" s="70"/>
    </row>
    <row r="361" spans="1:4" ht="12.75">
      <c r="A361" s="70"/>
      <c r="B361" s="70"/>
      <c r="C361" s="70"/>
      <c r="D361" s="70"/>
    </row>
    <row r="362" spans="1:4" ht="12.75">
      <c r="A362" s="70"/>
      <c r="B362" s="70"/>
      <c r="C362" s="70"/>
      <c r="D362" s="70"/>
    </row>
    <row r="363" spans="1:4" ht="12.75">
      <c r="A363" s="70"/>
      <c r="B363" s="70"/>
      <c r="C363" s="70"/>
      <c r="D363" s="70"/>
    </row>
    <row r="364" spans="1:4" ht="12.75">
      <c r="A364" s="70"/>
      <c r="B364" s="70"/>
      <c r="C364" s="70"/>
      <c r="D364" s="70"/>
    </row>
    <row r="365" spans="1:4" ht="12.75">
      <c r="A365" s="70"/>
      <c r="B365" s="70"/>
      <c r="C365" s="70"/>
      <c r="D365" s="70"/>
    </row>
    <row r="366" spans="1:4" ht="12.75">
      <c r="A366" s="70"/>
      <c r="B366" s="70"/>
      <c r="C366" s="70"/>
      <c r="D366" s="70"/>
    </row>
    <row r="367" spans="1:4" ht="12.75">
      <c r="A367" s="70"/>
      <c r="B367" s="70"/>
      <c r="C367" s="70"/>
      <c r="D367" s="70"/>
    </row>
    <row r="368" spans="1:4" ht="12.75">
      <c r="A368" s="70"/>
      <c r="B368" s="70"/>
      <c r="C368" s="70"/>
      <c r="D368" s="70"/>
    </row>
    <row r="369" spans="1:4" ht="12.75">
      <c r="A369" s="70"/>
      <c r="B369" s="70"/>
      <c r="C369" s="70"/>
      <c r="D369" s="70"/>
    </row>
    <row r="370" spans="1:4" ht="12.75">
      <c r="A370" s="70"/>
      <c r="B370" s="70"/>
      <c r="C370" s="70"/>
      <c r="D370" s="70"/>
    </row>
    <row r="371" spans="1:4" ht="12.75">
      <c r="A371" s="70"/>
      <c r="B371" s="70"/>
      <c r="C371" s="70"/>
      <c r="D371" s="70"/>
    </row>
    <row r="372" spans="1:4" ht="12.75">
      <c r="A372" s="70"/>
      <c r="B372" s="70"/>
      <c r="C372" s="70"/>
      <c r="D372" s="70"/>
    </row>
    <row r="373" spans="1:4" ht="12.75">
      <c r="A373" s="70"/>
      <c r="B373" s="70"/>
      <c r="C373" s="70"/>
      <c r="D373" s="70"/>
    </row>
    <row r="374" spans="1:4" ht="12.75">
      <c r="A374" s="70"/>
      <c r="B374" s="70"/>
      <c r="C374" s="70"/>
      <c r="D374" s="70"/>
    </row>
    <row r="375" spans="1:4" ht="12.75">
      <c r="A375" s="70"/>
      <c r="B375" s="70"/>
      <c r="C375" s="70"/>
      <c r="D375" s="70"/>
    </row>
    <row r="376" spans="1:4" ht="12.75">
      <c r="A376" s="70"/>
      <c r="B376" s="70"/>
      <c r="C376" s="70"/>
      <c r="D376" s="70"/>
    </row>
    <row r="377" spans="1:4" ht="12.75">
      <c r="A377" s="70"/>
      <c r="B377" s="70"/>
      <c r="C377" s="70"/>
      <c r="D377" s="70"/>
    </row>
    <row r="378" spans="1:4" ht="12.75">
      <c r="A378" s="70"/>
      <c r="B378" s="70"/>
      <c r="C378" s="70"/>
      <c r="D378" s="70"/>
    </row>
    <row r="379" spans="1:4" ht="12.75">
      <c r="A379" s="70"/>
      <c r="B379" s="70"/>
      <c r="C379" s="70"/>
      <c r="D379" s="70"/>
    </row>
    <row r="380" spans="1:4" ht="12.75">
      <c r="A380" s="70"/>
      <c r="B380" s="70"/>
      <c r="C380" s="70"/>
      <c r="D380" s="70"/>
    </row>
    <row r="381" spans="1:4" ht="12.75">
      <c r="A381" s="70"/>
      <c r="B381" s="70"/>
      <c r="C381" s="70"/>
      <c r="D381" s="70"/>
    </row>
    <row r="382" spans="1:4" ht="12.75">
      <c r="A382" s="70"/>
      <c r="B382" s="70"/>
      <c r="C382" s="70"/>
      <c r="D382" s="70"/>
    </row>
    <row r="383" spans="1:4" ht="12.75">
      <c r="A383" s="70"/>
      <c r="B383" s="70"/>
      <c r="C383" s="70"/>
      <c r="D383" s="70"/>
    </row>
    <row r="384" spans="1:4" ht="12.75">
      <c r="A384" s="70"/>
      <c r="B384" s="70"/>
      <c r="C384" s="70"/>
      <c r="D384" s="70"/>
    </row>
    <row r="385" spans="1:4" ht="12.75">
      <c r="A385" s="70"/>
      <c r="B385" s="70"/>
      <c r="C385" s="70"/>
      <c r="D385" s="70"/>
    </row>
    <row r="386" spans="1:4" ht="12.75">
      <c r="A386" s="70"/>
      <c r="B386" s="70"/>
      <c r="C386" s="70"/>
      <c r="D386" s="70"/>
    </row>
    <row r="387" spans="1:4" ht="12.75">
      <c r="A387" s="70"/>
      <c r="B387" s="70"/>
      <c r="C387" s="70"/>
      <c r="D387" s="70"/>
    </row>
    <row r="388" spans="1:4" ht="12.75">
      <c r="A388" s="70"/>
      <c r="B388" s="70"/>
      <c r="C388" s="70"/>
      <c r="D388" s="70"/>
    </row>
    <row r="389" spans="1:4" ht="12.75">
      <c r="A389" s="70"/>
      <c r="B389" s="70"/>
      <c r="C389" s="70"/>
      <c r="D389" s="70"/>
    </row>
    <row r="390" spans="1:4" ht="12.75">
      <c r="A390" s="70"/>
      <c r="B390" s="70"/>
      <c r="C390" s="70"/>
      <c r="D390" s="70"/>
    </row>
    <row r="391" spans="1:4" ht="12.75">
      <c r="A391" s="70"/>
      <c r="B391" s="70"/>
      <c r="C391" s="70"/>
      <c r="D391" s="70"/>
    </row>
    <row r="392" spans="1:4" ht="12.75">
      <c r="A392" s="70"/>
      <c r="B392" s="70"/>
      <c r="C392" s="70"/>
      <c r="D392" s="70"/>
    </row>
    <row r="393" spans="1:4" ht="12.75">
      <c r="A393" s="70"/>
      <c r="B393" s="70"/>
      <c r="C393" s="70"/>
      <c r="D393" s="70"/>
    </row>
    <row r="394" spans="1:4" ht="12.75">
      <c r="A394" s="70"/>
      <c r="B394" s="70"/>
      <c r="C394" s="70"/>
      <c r="D394" s="70"/>
    </row>
    <row r="395" spans="1:4" ht="12.75">
      <c r="A395" s="70"/>
      <c r="B395" s="70"/>
      <c r="C395" s="70"/>
      <c r="D395" s="70"/>
    </row>
    <row r="396" spans="1:4" ht="12.75">
      <c r="A396" s="70"/>
      <c r="B396" s="70"/>
      <c r="C396" s="70"/>
      <c r="D396" s="70"/>
    </row>
    <row r="397" spans="1:4" ht="12.75">
      <c r="A397" s="70"/>
      <c r="B397" s="70"/>
      <c r="C397" s="70"/>
      <c r="D397" s="70"/>
    </row>
    <row r="398" spans="1:4" ht="12.75">
      <c r="A398" s="70"/>
      <c r="B398" s="70"/>
      <c r="C398" s="70"/>
      <c r="D398" s="70"/>
    </row>
    <row r="399" spans="1:4" ht="12.75">
      <c r="A399" s="70"/>
      <c r="B399" s="70"/>
      <c r="C399" s="70"/>
      <c r="D399" s="70"/>
    </row>
    <row r="400" spans="1:4" ht="12.75">
      <c r="A400" s="70"/>
      <c r="B400" s="70"/>
      <c r="C400" s="70"/>
      <c r="D400" s="70"/>
    </row>
    <row r="401" spans="1:4" ht="12.75">
      <c r="A401" s="70"/>
      <c r="B401" s="70"/>
      <c r="C401" s="70"/>
      <c r="D401" s="70"/>
    </row>
    <row r="402" spans="1:4" ht="12.75">
      <c r="A402" s="70"/>
      <c r="B402" s="70"/>
      <c r="C402" s="70"/>
      <c r="D402" s="70"/>
    </row>
    <row r="403" spans="1:4" ht="12.75">
      <c r="A403" s="70"/>
      <c r="B403" s="70"/>
      <c r="C403" s="70"/>
      <c r="D403" s="70"/>
    </row>
    <row r="404" spans="1:4" ht="12.75">
      <c r="A404" s="70"/>
      <c r="B404" s="70"/>
      <c r="C404" s="70"/>
      <c r="D404" s="70"/>
    </row>
    <row r="405" spans="1:4" ht="12.75">
      <c r="A405" s="70"/>
      <c r="B405" s="70"/>
      <c r="C405" s="70"/>
      <c r="D405" s="70"/>
    </row>
    <row r="406" spans="1:4" ht="12.75">
      <c r="A406" s="70"/>
      <c r="B406" s="70"/>
      <c r="C406" s="70"/>
      <c r="D406" s="70"/>
    </row>
    <row r="407" spans="1:4" ht="12.75">
      <c r="A407" s="70"/>
      <c r="B407" s="70"/>
      <c r="C407" s="70"/>
      <c r="D407" s="70"/>
    </row>
    <row r="408" spans="1:4" ht="12.75">
      <c r="A408" s="70"/>
      <c r="B408" s="70"/>
      <c r="C408" s="70"/>
      <c r="D408" s="70"/>
    </row>
    <row r="409" spans="1:4" ht="12.75">
      <c r="A409" s="70"/>
      <c r="B409" s="70"/>
      <c r="C409" s="70"/>
      <c r="D409" s="70"/>
    </row>
    <row r="410" spans="1:4" ht="12.75">
      <c r="A410" s="70"/>
      <c r="B410" s="70"/>
      <c r="C410" s="70"/>
      <c r="D410" s="70"/>
    </row>
    <row r="411" spans="1:4" ht="12.75">
      <c r="A411" s="70"/>
      <c r="B411" s="70"/>
      <c r="C411" s="70"/>
      <c r="D411" s="70"/>
    </row>
    <row r="412" spans="1:4" ht="12.75">
      <c r="A412" s="70"/>
      <c r="B412" s="70"/>
      <c r="C412" s="70"/>
      <c r="D412" s="70"/>
    </row>
    <row r="413" spans="1:4" ht="12.75">
      <c r="A413" s="70"/>
      <c r="B413" s="70"/>
      <c r="C413" s="70"/>
      <c r="D413" s="70"/>
    </row>
    <row r="414" spans="1:4" ht="12.75">
      <c r="A414" s="70"/>
      <c r="B414" s="70"/>
      <c r="C414" s="70"/>
      <c r="D414" s="70"/>
    </row>
    <row r="415" spans="1:4" ht="12.75">
      <c r="A415" s="70"/>
      <c r="B415" s="70"/>
      <c r="C415" s="70"/>
      <c r="D415" s="70"/>
    </row>
    <row r="416" spans="1:4" ht="12.75">
      <c r="A416" s="70"/>
      <c r="B416" s="70"/>
      <c r="C416" s="70"/>
      <c r="D416" s="70"/>
    </row>
    <row r="417" spans="1:4" ht="12.75">
      <c r="A417" s="70"/>
      <c r="B417" s="70"/>
      <c r="C417" s="70"/>
      <c r="D417" s="70"/>
    </row>
    <row r="418" spans="1:4" ht="12.75">
      <c r="A418" s="70"/>
      <c r="B418" s="70"/>
      <c r="C418" s="70"/>
      <c r="D418" s="70"/>
    </row>
    <row r="419" spans="1:4" ht="12.75">
      <c r="A419" s="70"/>
      <c r="B419" s="70"/>
      <c r="C419" s="70"/>
      <c r="D419" s="70"/>
    </row>
    <row r="420" spans="1:4" ht="12.75">
      <c r="A420" s="70"/>
      <c r="B420" s="70"/>
      <c r="C420" s="70"/>
      <c r="D420" s="70"/>
    </row>
    <row r="421" spans="1:4" ht="12.75">
      <c r="A421" s="70"/>
      <c r="B421" s="70"/>
      <c r="C421" s="70"/>
      <c r="D421" s="70"/>
    </row>
    <row r="422" spans="1:4" ht="12.75">
      <c r="A422" s="70"/>
      <c r="B422" s="70"/>
      <c r="C422" s="70"/>
      <c r="D422" s="70"/>
    </row>
    <row r="423" spans="1:4" ht="12.75">
      <c r="A423" s="70"/>
      <c r="B423" s="70"/>
      <c r="C423" s="70"/>
      <c r="D423" s="70"/>
    </row>
    <row r="424" spans="1:4" ht="12.75">
      <c r="A424" s="70"/>
      <c r="B424" s="70"/>
      <c r="C424" s="70"/>
      <c r="D424" s="70"/>
    </row>
    <row r="425" spans="1:4" ht="12.75">
      <c r="A425" s="70"/>
      <c r="B425" s="70"/>
      <c r="C425" s="70"/>
      <c r="D425" s="70"/>
    </row>
    <row r="426" spans="1:4" ht="12.75">
      <c r="A426" s="70"/>
      <c r="B426" s="70"/>
      <c r="C426" s="70"/>
      <c r="D426" s="70"/>
    </row>
    <row r="427" spans="1:4" ht="12.75">
      <c r="A427" s="70"/>
      <c r="B427" s="70"/>
      <c r="C427" s="70"/>
      <c r="D427" s="70"/>
    </row>
    <row r="428" spans="1:4" ht="12.75">
      <c r="A428" s="70"/>
      <c r="B428" s="70"/>
      <c r="C428" s="70"/>
      <c r="D428" s="70"/>
    </row>
    <row r="429" spans="1:4" ht="12.75">
      <c r="A429" s="70"/>
      <c r="B429" s="70"/>
      <c r="C429" s="70"/>
      <c r="D429" s="70"/>
    </row>
    <row r="430" spans="1:4" ht="12.75">
      <c r="A430" s="70"/>
      <c r="B430" s="70"/>
      <c r="C430" s="70"/>
      <c r="D430" s="70"/>
    </row>
    <row r="431" spans="1:4" ht="12.75">
      <c r="A431" s="70"/>
      <c r="B431" s="70"/>
      <c r="C431" s="70"/>
      <c r="D431" s="70"/>
    </row>
    <row r="432" spans="1:4" ht="12.75">
      <c r="A432" s="70"/>
      <c r="B432" s="70"/>
      <c r="C432" s="70"/>
      <c r="D432" s="70"/>
    </row>
    <row r="433" spans="1:4" ht="12.75">
      <c r="A433" s="70"/>
      <c r="B433" s="70"/>
      <c r="C433" s="70"/>
      <c r="D433" s="70"/>
    </row>
    <row r="434" spans="1:4" ht="12.75">
      <c r="A434" s="70"/>
      <c r="B434" s="70"/>
      <c r="C434" s="70"/>
      <c r="D434" s="70"/>
    </row>
    <row r="435" spans="1:4" ht="12.75">
      <c r="A435" s="70"/>
      <c r="B435" s="70"/>
      <c r="C435" s="70"/>
      <c r="D435" s="70"/>
    </row>
    <row r="436" spans="1:4" ht="12.75">
      <c r="A436" s="70"/>
      <c r="B436" s="70"/>
      <c r="C436" s="70"/>
      <c r="D436" s="70"/>
    </row>
    <row r="437" spans="1:4" ht="12.75">
      <c r="A437" s="70"/>
      <c r="B437" s="70"/>
      <c r="C437" s="70"/>
      <c r="D437" s="70"/>
    </row>
    <row r="438" spans="1:4" ht="12.75">
      <c r="A438" s="70"/>
      <c r="B438" s="70"/>
      <c r="C438" s="70"/>
      <c r="D438" s="70"/>
    </row>
    <row r="439" spans="1:4" ht="12.75">
      <c r="A439" s="70"/>
      <c r="B439" s="70"/>
      <c r="C439" s="70"/>
      <c r="D439" s="70"/>
    </row>
    <row r="440" spans="1:4" ht="12.75">
      <c r="A440" s="70"/>
      <c r="B440" s="70"/>
      <c r="C440" s="70"/>
      <c r="D440" s="70"/>
    </row>
    <row r="441" spans="1:4" ht="12.75">
      <c r="A441" s="70"/>
      <c r="B441" s="70"/>
      <c r="C441" s="70"/>
      <c r="D441" s="70"/>
    </row>
    <row r="442" spans="1:4" ht="12.75">
      <c r="A442" s="70"/>
      <c r="B442" s="70"/>
      <c r="C442" s="70"/>
      <c r="D442" s="70"/>
    </row>
    <row r="443" spans="1:4" ht="12.75">
      <c r="A443" s="70"/>
      <c r="B443" s="70"/>
      <c r="C443" s="70"/>
      <c r="D443" s="70"/>
    </row>
    <row r="444" spans="1:4" ht="12.75">
      <c r="A444" s="70"/>
      <c r="B444" s="70"/>
      <c r="C444" s="70"/>
      <c r="D444" s="70"/>
    </row>
    <row r="445" spans="1:4" ht="12.75">
      <c r="A445" s="70"/>
      <c r="B445" s="70"/>
      <c r="C445" s="70"/>
      <c r="D445" s="70"/>
    </row>
    <row r="446" spans="1:4" ht="12.75">
      <c r="A446" s="70"/>
      <c r="B446" s="70"/>
      <c r="C446" s="70"/>
      <c r="D446" s="70"/>
    </row>
    <row r="447" spans="1:4" ht="12.75">
      <c r="A447" s="70"/>
      <c r="B447" s="70"/>
      <c r="C447" s="70"/>
      <c r="D447" s="70"/>
    </row>
    <row r="448" spans="1:4" ht="12.75">
      <c r="A448" s="70"/>
      <c r="B448" s="70"/>
      <c r="C448" s="70"/>
      <c r="D448" s="70"/>
    </row>
    <row r="449" spans="1:4" ht="12.75">
      <c r="A449" s="70"/>
      <c r="B449" s="70"/>
      <c r="C449" s="70"/>
      <c r="D449" s="70"/>
    </row>
    <row r="450" spans="1:4" ht="12.75">
      <c r="A450" s="70"/>
      <c r="B450" s="70"/>
      <c r="C450" s="70"/>
      <c r="D450" s="70"/>
    </row>
    <row r="451" spans="1:4" ht="12.75">
      <c r="A451" s="70"/>
      <c r="B451" s="70"/>
      <c r="C451" s="70"/>
      <c r="D451" s="70"/>
    </row>
    <row r="452" spans="1:4" ht="12.75">
      <c r="A452" s="70"/>
      <c r="B452" s="70"/>
      <c r="C452" s="70"/>
      <c r="D452" s="70"/>
    </row>
    <row r="453" spans="1:4" ht="12.75">
      <c r="A453" s="70"/>
      <c r="B453" s="70"/>
      <c r="C453" s="70"/>
      <c r="D453" s="70"/>
    </row>
    <row r="454" spans="1:4" ht="12.75">
      <c r="A454" s="70"/>
      <c r="B454" s="70"/>
      <c r="C454" s="70"/>
      <c r="D454" s="70"/>
    </row>
    <row r="455" spans="1:4" ht="12.75">
      <c r="A455" s="70"/>
      <c r="B455" s="70"/>
      <c r="C455" s="70"/>
      <c r="D455" s="70"/>
    </row>
    <row r="456" spans="1:4" ht="12.75">
      <c r="A456" s="70"/>
      <c r="B456" s="70"/>
      <c r="C456" s="70"/>
      <c r="D456" s="70"/>
    </row>
    <row r="457" spans="1:4" ht="12.75">
      <c r="A457" s="70"/>
      <c r="B457" s="70"/>
      <c r="C457" s="70"/>
      <c r="D457" s="70"/>
    </row>
    <row r="458" spans="1:4" ht="12.75">
      <c r="A458" s="70"/>
      <c r="B458" s="70"/>
      <c r="C458" s="70"/>
      <c r="D458" s="70"/>
    </row>
    <row r="459" spans="1:4" ht="12.75">
      <c r="A459" s="70"/>
      <c r="B459" s="70"/>
      <c r="C459" s="70"/>
      <c r="D459" s="70"/>
    </row>
    <row r="460" spans="1:4" ht="12.75">
      <c r="A460" s="70"/>
      <c r="B460" s="70"/>
      <c r="C460" s="70"/>
      <c r="D460" s="70"/>
    </row>
    <row r="461" spans="1:4" ht="12.75">
      <c r="A461" s="70"/>
      <c r="B461" s="70"/>
      <c r="C461" s="70"/>
      <c r="D461" s="70"/>
    </row>
    <row r="462" spans="1:4" ht="12.75">
      <c r="A462" s="70"/>
      <c r="B462" s="70"/>
      <c r="C462" s="70"/>
      <c r="D462" s="70"/>
    </row>
    <row r="463" spans="1:4" ht="12.75">
      <c r="A463" s="70"/>
      <c r="B463" s="70"/>
      <c r="C463" s="70"/>
      <c r="D463" s="70"/>
    </row>
    <row r="464" spans="1:4" ht="12.75">
      <c r="A464" s="70"/>
      <c r="B464" s="70"/>
      <c r="C464" s="70"/>
      <c r="D464" s="70"/>
    </row>
    <row r="465" spans="1:4" ht="12.75">
      <c r="A465" s="70"/>
      <c r="B465" s="70"/>
      <c r="C465" s="70"/>
      <c r="D465" s="70"/>
    </row>
  </sheetData>
  <sheetProtection/>
  <mergeCells count="201">
    <mergeCell ref="DM6:DO6"/>
    <mergeCell ref="DS6:DU6"/>
    <mergeCell ref="DV4:DX4"/>
    <mergeCell ref="EH6:EJ6"/>
    <mergeCell ref="EH37:EI37"/>
    <mergeCell ref="EN4:EP4"/>
    <mergeCell ref="EE4:EG4"/>
    <mergeCell ref="EE6:EG6"/>
    <mergeCell ref="EE37:EF37"/>
    <mergeCell ref="DM4:DO4"/>
    <mergeCell ref="FT6:FV6"/>
    <mergeCell ref="FT37:FU37"/>
    <mergeCell ref="FQ37:FR37"/>
    <mergeCell ref="FE6:FG6"/>
    <mergeCell ref="FE37:FF37"/>
    <mergeCell ref="FZ4:GB4"/>
    <mergeCell ref="FZ6:GB6"/>
    <mergeCell ref="FQ4:FS4"/>
    <mergeCell ref="FH4:FJ4"/>
    <mergeCell ref="FQ6:FS6"/>
    <mergeCell ref="DJ37:DK37"/>
    <mergeCell ref="CN37:CO37"/>
    <mergeCell ref="CE6:CG6"/>
    <mergeCell ref="CE37:CF37"/>
    <mergeCell ref="EQ37:ER37"/>
    <mergeCell ref="EY4:FA4"/>
    <mergeCell ref="DS37:DT37"/>
    <mergeCell ref="DV6:DX6"/>
    <mergeCell ref="DM37:DN37"/>
    <mergeCell ref="EH4:EJ4"/>
    <mergeCell ref="DY4:EA4"/>
    <mergeCell ref="DB4:DD4"/>
    <mergeCell ref="DJ6:DL6"/>
    <mergeCell ref="EB37:EC37"/>
    <mergeCell ref="DV37:DW37"/>
    <mergeCell ref="EB4:ED4"/>
    <mergeCell ref="DP4:DR4"/>
    <mergeCell ref="DP6:DR6"/>
    <mergeCell ref="DP37:DQ37"/>
    <mergeCell ref="DS4:DU4"/>
    <mergeCell ref="CV4:CX4"/>
    <mergeCell ref="CB37:CC37"/>
    <mergeCell ref="CH37:CI37"/>
    <mergeCell ref="CB6:CD6"/>
    <mergeCell ref="DE37:DF37"/>
    <mergeCell ref="CR37:CS37"/>
    <mergeCell ref="CB4:CD4"/>
    <mergeCell ref="CE4:CG4"/>
    <mergeCell ref="CH4:CJ4"/>
    <mergeCell ref="CK37:CL37"/>
    <mergeCell ref="BB37:BC37"/>
    <mergeCell ref="EB6:ED6"/>
    <mergeCell ref="BV37:BW37"/>
    <mergeCell ref="BH37:BI37"/>
    <mergeCell ref="BS37:BT37"/>
    <mergeCell ref="CH6:CJ6"/>
    <mergeCell ref="CV37:CW37"/>
    <mergeCell ref="BY6:CA6"/>
    <mergeCell ref="DE6:DG6"/>
    <mergeCell ref="CV6:CX6"/>
    <mergeCell ref="AM37:AN37"/>
    <mergeCell ref="AJ37:AK37"/>
    <mergeCell ref="B37:C37"/>
    <mergeCell ref="R6:S6"/>
    <mergeCell ref="J37:K37"/>
    <mergeCell ref="AV37:AW37"/>
    <mergeCell ref="T37:U37"/>
    <mergeCell ref="AG37:AH37"/>
    <mergeCell ref="Z37:AA37"/>
    <mergeCell ref="AC6:AE6"/>
    <mergeCell ref="AS37:AT37"/>
    <mergeCell ref="A85:AG85"/>
    <mergeCell ref="AG6:AI6"/>
    <mergeCell ref="P37:Q37"/>
    <mergeCell ref="R37:S37"/>
    <mergeCell ref="P6:Q6"/>
    <mergeCell ref="F37:G37"/>
    <mergeCell ref="L37:M37"/>
    <mergeCell ref="W37:X37"/>
    <mergeCell ref="H37:I37"/>
    <mergeCell ref="BY37:BZ37"/>
    <mergeCell ref="BK37:BL37"/>
    <mergeCell ref="BS6:BU6"/>
    <mergeCell ref="A87:AG87"/>
    <mergeCell ref="AP37:AQ37"/>
    <mergeCell ref="D6:E6"/>
    <mergeCell ref="F6:G6"/>
    <mergeCell ref="H6:I6"/>
    <mergeCell ref="J6:K6"/>
    <mergeCell ref="D37:E37"/>
    <mergeCell ref="A1:H3"/>
    <mergeCell ref="A4:A5"/>
    <mergeCell ref="H4:I4"/>
    <mergeCell ref="L6:M6"/>
    <mergeCell ref="N6:O6"/>
    <mergeCell ref="L4:M4"/>
    <mergeCell ref="B4:C4"/>
    <mergeCell ref="B6:C6"/>
    <mergeCell ref="J4:K4"/>
    <mergeCell ref="D4:E4"/>
    <mergeCell ref="N4:O4"/>
    <mergeCell ref="P4:Q4"/>
    <mergeCell ref="F4:G4"/>
    <mergeCell ref="Z4:AB4"/>
    <mergeCell ref="Z6:AB6"/>
    <mergeCell ref="T4:V4"/>
    <mergeCell ref="W4:Y4"/>
    <mergeCell ref="W6:Y6"/>
    <mergeCell ref="R4:S4"/>
    <mergeCell ref="T6:V6"/>
    <mergeCell ref="N37:O37"/>
    <mergeCell ref="AM6:AO6"/>
    <mergeCell ref="AV4:AX4"/>
    <mergeCell ref="AM4:AO4"/>
    <mergeCell ref="AV6:AX6"/>
    <mergeCell ref="AS4:AU4"/>
    <mergeCell ref="AP4:AR4"/>
    <mergeCell ref="AP6:AR6"/>
    <mergeCell ref="AC4:AE4"/>
    <mergeCell ref="AG4:AI4"/>
    <mergeCell ref="AJ4:AL4"/>
    <mergeCell ref="BB6:BD6"/>
    <mergeCell ref="AY6:BA6"/>
    <mergeCell ref="AS6:AU6"/>
    <mergeCell ref="AY4:BA4"/>
    <mergeCell ref="AJ6:AL6"/>
    <mergeCell ref="BB4:BD4"/>
    <mergeCell ref="AY37:AZ37"/>
    <mergeCell ref="BE4:BG4"/>
    <mergeCell ref="BN4:BP4"/>
    <mergeCell ref="BE37:BF37"/>
    <mergeCell ref="BK6:BM6"/>
    <mergeCell ref="BV4:BX4"/>
    <mergeCell ref="BN37:BO37"/>
    <mergeCell ref="BH6:BJ6"/>
    <mergeCell ref="BV6:BX6"/>
    <mergeCell ref="BS4:BU4"/>
    <mergeCell ref="CN4:CP4"/>
    <mergeCell ref="CN6:CP6"/>
    <mergeCell ref="CR4:CT4"/>
    <mergeCell ref="CR6:CT6"/>
    <mergeCell ref="BH4:BJ4"/>
    <mergeCell ref="BK4:BM4"/>
    <mergeCell ref="BN6:BP6"/>
    <mergeCell ref="CK6:CM6"/>
    <mergeCell ref="BY4:CA4"/>
    <mergeCell ref="BE6:BG6"/>
    <mergeCell ref="CK4:CM4"/>
    <mergeCell ref="EK37:EL37"/>
    <mergeCell ref="CY4:DA4"/>
    <mergeCell ref="CY6:DA6"/>
    <mergeCell ref="DB37:DC37"/>
    <mergeCell ref="CY37:CZ37"/>
    <mergeCell ref="DJ4:DL4"/>
    <mergeCell ref="DB6:DD6"/>
    <mergeCell ref="DE4:DG4"/>
    <mergeCell ref="FH37:FI37"/>
    <mergeCell ref="FN37:FO37"/>
    <mergeCell ref="FB6:FD6"/>
    <mergeCell ref="DY6:EA6"/>
    <mergeCell ref="DY37:DZ37"/>
    <mergeCell ref="EK4:EM4"/>
    <mergeCell ref="EK6:EM6"/>
    <mergeCell ref="EN6:EP6"/>
    <mergeCell ref="FN4:FP4"/>
    <mergeCell ref="FN6:FP6"/>
    <mergeCell ref="FK37:FL37"/>
    <mergeCell ref="EY6:FA6"/>
    <mergeCell ref="EY37:EZ37"/>
    <mergeCell ref="FB37:FC37"/>
    <mergeCell ref="FT4:FV4"/>
    <mergeCell ref="EN37:EO37"/>
    <mergeCell ref="EV4:EX4"/>
    <mergeCell ref="EV6:EX6"/>
    <mergeCell ref="EV37:EW37"/>
    <mergeCell ref="FB4:FD4"/>
    <mergeCell ref="GC4:GE4"/>
    <mergeCell ref="GC6:GE6"/>
    <mergeCell ref="EQ4:ES4"/>
    <mergeCell ref="EQ6:ES6"/>
    <mergeCell ref="FK4:FM4"/>
    <mergeCell ref="FK6:FM6"/>
    <mergeCell ref="FH6:FJ6"/>
    <mergeCell ref="FW4:FY4"/>
    <mergeCell ref="FW6:FY6"/>
    <mergeCell ref="FE4:FG4"/>
    <mergeCell ref="GF105:GG105"/>
    <mergeCell ref="GB97:GD97"/>
    <mergeCell ref="GB98:GD98"/>
    <mergeCell ref="GB99:GD99"/>
    <mergeCell ref="GB100:GD100"/>
    <mergeCell ref="GB101:GD101"/>
    <mergeCell ref="GB102:GD102"/>
    <mergeCell ref="GB103:GD103"/>
    <mergeCell ref="GB104:GD104"/>
    <mergeCell ref="GB106:GD106"/>
    <mergeCell ref="GB107:GD107"/>
    <mergeCell ref="GB108:GD108"/>
    <mergeCell ref="GB109:GD109"/>
    <mergeCell ref="GB110:GD110"/>
    <mergeCell ref="GB105:GD105"/>
  </mergeCells>
  <printOptions/>
  <pageMargins left="0" right="0" top="0" bottom="0" header="0.5118110236220472" footer="0.5118110236220472"/>
  <pageSetup fitToWidth="0" fitToHeight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2013-08-01T06:06:41Z</cp:lastPrinted>
  <dcterms:created xsi:type="dcterms:W3CDTF">2008-10-01T07:10:45Z</dcterms:created>
  <dcterms:modified xsi:type="dcterms:W3CDTF">2013-12-02T06:28:47Z</dcterms:modified>
  <cp:category/>
  <cp:version/>
  <cp:contentType/>
  <cp:contentStatus/>
</cp:coreProperties>
</file>