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3"/>
  </bookViews>
  <sheets>
    <sheet name="проект 290" sheetId="1" r:id="rId1"/>
    <sheet name="по заявлению" sheetId="2" r:id="rId2"/>
    <sheet name="тариф население" sheetId="3" r:id="rId3"/>
    <sheet name="по голосованию" sheetId="4" r:id="rId4"/>
    <sheet name="ООО &quot;Эконом&quot;" sheetId="5" r:id="rId5"/>
    <sheet name="Струлева" sheetId="6" r:id="rId6"/>
  </sheets>
  <definedNames>
    <definedName name="_xlnm.Print_Area" localSheetId="4">'ООО "Эконом"'!$A$1:$F$85</definedName>
    <definedName name="_xlnm.Print_Area" localSheetId="3">'по голосованию'!$A$1:$F$157</definedName>
    <definedName name="_xlnm.Print_Area" localSheetId="1">'по заявлению'!$A$1:$F$157</definedName>
    <definedName name="_xlnm.Print_Area" localSheetId="0">'проект 290'!$A$1:$F$166</definedName>
    <definedName name="_xlnm.Print_Area" localSheetId="5">'Струлева'!$A$1:$F$85</definedName>
    <definedName name="_xlnm.Print_Area" localSheetId="2">'тариф население'!$A$1:$F$157</definedName>
  </definedNames>
  <calcPr fullCalcOnLoad="1" fullPrecision="0"/>
</workbook>
</file>

<file path=xl/sharedStrings.xml><?xml version="1.0" encoding="utf-8"?>
<sst xmlns="http://schemas.openxmlformats.org/spreadsheetml/2006/main" count="1170" uniqueCount="186">
  <si>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</si>
  <si>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</si>
  <si>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</si>
  <si>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</si>
  <si>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</si>
  <si>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</si>
  <si>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</si>
  <si>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</si>
  <si>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</si>
  <si>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</si>
  <si>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</si>
  <si>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</si>
  <si>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</si>
  <si>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</si>
  <si>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</si>
  <si>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</si>
  <si>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</si>
  <si>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</si>
  <si>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</si>
  <si>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</si>
  <si>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</si>
  <si>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</si>
  <si>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</si>
  <si>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</si>
  <si>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</si>
  <si>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</si>
  <si>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</si>
  <si>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</si>
  <si>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</si>
  <si>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ежедневно с 06.00 - 23.00час.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</si>
  <si>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</si>
  <si>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</si>
  <si>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</si>
  <si>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</si>
  <si>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</si>
  <si>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</si>
  <si>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</si>
  <si>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</si>
  <si>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</si>
  <si>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</si>
  <si>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</si>
  <si>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</si>
  <si>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</si>
  <si>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</si>
  <si>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</si>
  <si>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</si>
  <si>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</si>
  <si>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</si>
  <si>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восстановление общедомового уличного освещения</t>
  </si>
  <si>
    <t>очистка от снега и наледи козырьков подъездов</t>
  </si>
  <si>
    <t>Расчет размера платы за содержание и ремонт общего имущества в многоквартирном доме</t>
  </si>
  <si>
    <t>ВСЕГО:</t>
  </si>
  <si>
    <t>договорная и претензионно-исковая работа, взыскание задолженности по ЖКУ</t>
  </si>
  <si>
    <t>ведение технической документации</t>
  </si>
  <si>
    <t>постоянно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</si>
  <si>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</si>
  <si>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</si>
  <si>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</si>
  <si>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посыпка территории песко-соляной смесью</t>
  </si>
  <si>
    <t>1 раз в сутки во время гололеда</t>
  </si>
  <si>
    <t>очистка урн от мусора</t>
  </si>
  <si>
    <t>подключение системы отопления с регулировкой</t>
  </si>
  <si>
    <t>Сбор, вывоз и утилизация ТБО*, руб./м2</t>
  </si>
  <si>
    <t>ООО "Эконом"</t>
  </si>
  <si>
    <t>ИП Струлева Н.А.</t>
  </si>
  <si>
    <t>Итого:</t>
  </si>
  <si>
    <t>учет работ по капремонту</t>
  </si>
  <si>
    <t>гидравлическое испытание элеваторных узлов и запорной арматуры</t>
  </si>
  <si>
    <t>1 раз в 3 года</t>
  </si>
  <si>
    <t>очистка  водоприемных воронок</t>
  </si>
  <si>
    <t xml:space="preserve">отключение системы отопления 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</si>
  <si>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</si>
  <si>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</si>
  <si>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</si>
  <si>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</si>
  <si>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</si>
  <si>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</si>
  <si>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</si>
  <si>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</si>
  <si>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</si>
  <si>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</si>
  <si>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</si>
  <si>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</si>
  <si>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</si>
  <si>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</si>
  <si>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Аварийно - диспетчерское  обслуживание</t>
  </si>
  <si>
    <t>Обслуживание  мусоропроводов</t>
  </si>
  <si>
    <t>Санобработка ствола мусоропровода и  мусорокамеры (согласно СанПиН 2.1.2.2645 - 10 утвержденного Постановлением Главного госуд.сан.врача от 10.06.2010 г. № 64)</t>
  </si>
  <si>
    <t>6 раз в год  апрель- сентябрь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</si>
  <si>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</si>
  <si>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</si>
  <si>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</si>
  <si>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</si>
  <si>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</si>
  <si>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</si>
  <si>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</si>
  <si>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</si>
  <si>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Обслуживание лифтов</t>
  </si>
  <si>
    <t>организация системы диспетчерского контроля и обеспечение диспетчерской связи с кабиной лифта</t>
  </si>
  <si>
    <t xml:space="preserve"> проведения осмотров, технического обслуживания и ремонт лифта</t>
  </si>
  <si>
    <t>по графику</t>
  </si>
  <si>
    <t>проведение аварийного обслуживания лифта</t>
  </si>
  <si>
    <t>проведение технического освидетельствования лифта, в т.ч после замены элементов оборудования</t>
  </si>
  <si>
    <t>Проверка исправности, работоспособности и техническое обслуживание  приборов учета холодного водоснабжения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</si>
  <si>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</si>
  <si>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</si>
  <si>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</si>
  <si>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</si>
  <si>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</si>
  <si>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</si>
  <si>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</si>
  <si>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</si>
  <si>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</si>
  <si>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замена неисправных контрольно-измерительных прибоов (манометров, термометров и т.д)</t>
  </si>
  <si>
    <t>ревизия задвижек СТС</t>
  </si>
  <si>
    <t>смена задвижек ГВС</t>
  </si>
  <si>
    <t>ревизия задвижек ГВС</t>
  </si>
  <si>
    <t xml:space="preserve">ревизия  задвижек  ХВС </t>
  </si>
  <si>
    <t>смена задвижек ХВС</t>
  </si>
  <si>
    <t>замена насоса хвс / резерв /</t>
  </si>
  <si>
    <t>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</si>
  <si>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</si>
  <si>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</si>
  <si>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</si>
  <si>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</si>
  <si>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</si>
  <si>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</si>
  <si>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</si>
  <si>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Ремонт отмостки главного фасада 74 м2.</t>
  </si>
  <si>
    <t>Косметический ремонт подъездов 3шт.</t>
  </si>
  <si>
    <t>Изоляция трубопроводов ввод ГВС. Корунд. д. 76 - 5м.</t>
  </si>
  <si>
    <t>Отсыпка щебнем в тех. подвале - 8 м3</t>
  </si>
  <si>
    <t>по адресу: ул.Ленинского Комсомола, д.54 (S жилые + нежилые = 6519,9 м2, S придом. тер .=4173,36м2)</t>
  </si>
  <si>
    <t xml:space="preserve">Проект </t>
  </si>
  <si>
    <t>объем работ</t>
  </si>
  <si>
    <t>3 ствола</t>
  </si>
  <si>
    <t>3 лифта</t>
  </si>
  <si>
    <t>Обязательное страхование лифтов ФЗ № 225 от 27.07.2010 г.</t>
  </si>
  <si>
    <t xml:space="preserve">Проверка исправности, работоспособности и техническое обслуживание  приборов учета теплоснабжения и горячего водоснабжения </t>
  </si>
  <si>
    <t>2 шт</t>
  </si>
  <si>
    <t>1 шт</t>
  </si>
  <si>
    <t>замена неисправных контрольно-измерительных прибоов (манометров, термометров и т.д) на элеваторных узлах 12 шт.</t>
  </si>
  <si>
    <t>замена неисправных контрольно-измерительных прибоов (манометров, термометров и т.д) на вводе СТС 2 шт.</t>
  </si>
  <si>
    <t>5558,90 м2</t>
  </si>
  <si>
    <t>по адресу: ул.Ленинского Комсомола, д.54 (Sобщ.= 665,0 м2)</t>
  </si>
  <si>
    <t>по адресу: ул.Ленинского Комсомола, д.54 (Sобщ.= 368,9 м2)</t>
  </si>
  <si>
    <t>Приложение № 3</t>
  </si>
  <si>
    <t xml:space="preserve">от _____________ 2016 г </t>
  </si>
  <si>
    <t>Ремонт межпанельных швов 50 м.п.</t>
  </si>
  <si>
    <t>860,6 м2</t>
  </si>
  <si>
    <t>588 м</t>
  </si>
  <si>
    <t>834 м2</t>
  </si>
  <si>
    <t>2100 м</t>
  </si>
  <si>
    <t>780 м</t>
  </si>
  <si>
    <t>485 м</t>
  </si>
  <si>
    <t>521 м</t>
  </si>
  <si>
    <t>830 м</t>
  </si>
  <si>
    <t>96 каналов</t>
  </si>
  <si>
    <t>869,32 м2</t>
  </si>
  <si>
    <t>Предлагаемый перечень работ по текущему ремонту                                       (на выбор собственников)</t>
  </si>
  <si>
    <t>Погодное регулирование системы отопления (ориентировочная стоимость)</t>
  </si>
  <si>
    <t>Установка вентиляционных решеток на подвальные продухи - 3 шт.</t>
  </si>
  <si>
    <t>Устройство подъездных пандусов - 3 шт.</t>
  </si>
  <si>
    <t>Ремонт ограждений лестничных маршей</t>
  </si>
  <si>
    <t>Устройство мягкой кровли в 1 слой  50 м2</t>
  </si>
  <si>
    <t>Смена трубопроводов водоотведения (под 2 подъездом) - 40 м.п.</t>
  </si>
  <si>
    <t>Ремонт освещения подвала</t>
  </si>
  <si>
    <t>Ремонт свещения на чердаке</t>
  </si>
  <si>
    <t>Перенос ТСП на границу балансовой принадлежности</t>
  </si>
  <si>
    <t>объем теплоносителя на наполнение системы теплоснабжения (договор с ТПК)</t>
  </si>
  <si>
    <t>Техническое диагностирование внутридомового газового оборудования (ВГДО)</t>
  </si>
  <si>
    <t>рассмотрение обращений граждан</t>
  </si>
  <si>
    <t>информационное сообщение (ГИС ЖКХ)</t>
  </si>
  <si>
    <t>4173,36 м3</t>
  </si>
  <si>
    <t xml:space="preserve">смена задвижек на СТС </t>
  </si>
  <si>
    <t xml:space="preserve"> дезинфекция вентканалов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</si>
  <si>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козырьков)</t>
    </r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</si>
  <si>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</si>
  <si>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</si>
  <si>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</si>
  <si>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</si>
  <si>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2017 -2018 гг.</t>
  </si>
  <si>
    <t>(стоимость услуг  увеличена на  8,6 % в соответствии с уровнем инфляции 2016 г.)</t>
  </si>
  <si>
    <t xml:space="preserve">замена неисправных контрольно-измерительных прибоов (манометров, термометров и т.д) </t>
  </si>
  <si>
    <r>
      <t xml:space="preserve">Работы заявочного характера </t>
    </r>
    <r>
      <rPr>
        <sz val="10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очистка от снега и наледи подъездных козырьков, восстановление общедомового уличного освещения, дезинфекция вентканалов)</t>
    </r>
    <r>
      <rPr>
        <b/>
        <sz val="10"/>
        <rFont val="Arial Black"/>
        <family val="2"/>
      </rPr>
      <t xml:space="preserve"> работы будут выполняться за счет сэкономленных денежных средств</t>
    </r>
  </si>
  <si>
    <t>Устройство подъездных пандусов - 3 шт. (126 м2)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</si>
</sst>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sz val="10"/>
      <color indexed="10"/>
      <name val="Arial Black"/>
      <family val="2"/>
    </font>
    <font>
      <b/>
      <sz val="10"/>
      <name val="Arial Black"/>
      <family val="2"/>
    </font>
    <font>
      <sz val="10"/>
      <color rgb="FFFF0000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1">
    <xf numFmtId="0" fontId="0" fillId="0" borderId="0" xfId="0" applyAlignment="1">
      <alignment/>
    </xf>
    <xf numFmtId="4" fontId="0" fillId="24" borderId="0" xfId="0" applyNumberFormat="1" applyFill="1" applyAlignment="1">
      <alignment/>
    </xf>
    <xf numFmtId="4" fontId="18" fillId="24" borderId="0" xfId="0" applyNumberFormat="1" applyFont="1" applyFill="1" applyAlignment="1">
      <alignment horizontal="center" vertical="center"/>
    </xf>
    <xf numFmtId="4" fontId="20" fillId="24" borderId="0" xfId="0" applyNumberFormat="1" applyFont="1" applyFill="1" applyAlignment="1">
      <alignment/>
    </xf>
    <xf numFmtId="4" fontId="0" fillId="24" borderId="0" xfId="0" applyNumberForma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center" vertical="center" textRotation="90" wrapText="1"/>
    </xf>
    <xf numFmtId="4" fontId="18" fillId="24" borderId="11" xfId="0" applyNumberFormat="1" applyFont="1" applyFill="1" applyBorder="1" applyAlignment="1">
      <alignment horizontal="center" vertical="center" wrapText="1"/>
    </xf>
    <xf numFmtId="4" fontId="18" fillId="24" borderId="12" xfId="0" applyNumberFormat="1" applyFont="1" applyFill="1" applyBorder="1" applyAlignment="1">
      <alignment horizontal="center" vertical="center" wrapText="1"/>
    </xf>
    <xf numFmtId="4" fontId="18" fillId="24" borderId="0" xfId="0" applyNumberFormat="1" applyFont="1" applyFill="1" applyAlignment="1">
      <alignment horizontal="center" vertical="center" wrapText="1"/>
    </xf>
    <xf numFmtId="4" fontId="0" fillId="24" borderId="0" xfId="0" applyNumberFormat="1" applyFont="1" applyFill="1" applyAlignment="1">
      <alignment horizontal="center" vertical="center" wrapText="1"/>
    </xf>
    <xf numFmtId="4" fontId="18" fillId="24" borderId="13" xfId="0" applyNumberFormat="1" applyFont="1" applyFill="1" applyBorder="1" applyAlignment="1">
      <alignment horizontal="center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18" fillId="24" borderId="15" xfId="0" applyNumberFormat="1" applyFont="1" applyFill="1" applyBorder="1" applyAlignment="1">
      <alignment horizontal="left" vertical="center" wrapText="1"/>
    </xf>
    <xf numFmtId="4" fontId="22" fillId="24" borderId="0" xfId="0" applyNumberFormat="1" applyFont="1" applyFill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4" fontId="0" fillId="24" borderId="15" xfId="0" applyNumberFormat="1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4" xfId="0" applyNumberFormat="1" applyFont="1" applyFill="1" applyBorder="1" applyAlignment="1">
      <alignment horizontal="center" vertical="center" wrapText="1"/>
    </xf>
    <xf numFmtId="4" fontId="23" fillId="24" borderId="0" xfId="0" applyNumberFormat="1" applyFont="1" applyFill="1" applyAlignment="1">
      <alignment horizontal="center" vertical="center"/>
    </xf>
    <xf numFmtId="4" fontId="0" fillId="24" borderId="0" xfId="0" applyNumberFormat="1" applyFill="1" applyAlignment="1">
      <alignment horizontal="left" vertical="center"/>
    </xf>
    <xf numFmtId="4" fontId="0" fillId="24" borderId="0" xfId="0" applyNumberFormat="1" applyFill="1" applyAlignment="1">
      <alignment horizontal="center" vertical="center"/>
    </xf>
    <xf numFmtId="4" fontId="0" fillId="24" borderId="0" xfId="0" applyNumberFormat="1" applyFont="1" applyFill="1" applyBorder="1" applyAlignment="1">
      <alignment horizontal="left" vertical="center" wrapText="1"/>
    </xf>
    <xf numFmtId="4" fontId="19" fillId="24" borderId="0" xfId="0" applyNumberFormat="1" applyFont="1" applyFill="1" applyBorder="1" applyAlignment="1">
      <alignment/>
    </xf>
    <xf numFmtId="4" fontId="19" fillId="24" borderId="0" xfId="0" applyNumberFormat="1" applyFont="1" applyFill="1" applyBorder="1" applyAlignment="1">
      <alignment horizontal="center"/>
    </xf>
    <xf numFmtId="4" fontId="19" fillId="24" borderId="0" xfId="0" applyNumberFormat="1" applyFont="1" applyFill="1" applyAlignment="1">
      <alignment/>
    </xf>
    <xf numFmtId="4" fontId="23" fillId="24" borderId="0" xfId="0" applyNumberFormat="1" applyFont="1" applyFill="1" applyBorder="1" applyAlignment="1">
      <alignment horizontal="left" vertical="center"/>
    </xf>
    <xf numFmtId="4" fontId="23" fillId="24" borderId="0" xfId="0" applyNumberFormat="1" applyFont="1" applyFill="1" applyBorder="1" applyAlignment="1">
      <alignment horizontal="center" vertical="center"/>
    </xf>
    <xf numFmtId="4" fontId="18" fillId="24" borderId="10" xfId="0" applyNumberFormat="1" applyFont="1" applyFill="1" applyBorder="1" applyAlignment="1">
      <alignment horizontal="left" vertical="center" wrapText="1"/>
    </xf>
    <xf numFmtId="4" fontId="25" fillId="24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20" fillId="26" borderId="0" xfId="0" applyNumberFormat="1" applyFont="1" applyFill="1" applyAlignment="1">
      <alignment horizontal="center"/>
    </xf>
    <xf numFmtId="4" fontId="25" fillId="24" borderId="13" xfId="0" applyNumberFormat="1" applyFont="1" applyFill="1" applyBorder="1" applyAlignment="1">
      <alignment horizontal="center" vertical="center" wrapText="1"/>
    </xf>
    <xf numFmtId="4" fontId="0" fillId="24" borderId="18" xfId="0" applyNumberFormat="1" applyFont="1" applyFill="1" applyBorder="1" applyAlignment="1">
      <alignment horizontal="center" vertical="center" wrapText="1"/>
    </xf>
    <xf numFmtId="4" fontId="18" fillId="25" borderId="19" xfId="0" applyNumberFormat="1" applyFont="1" applyFill="1" applyBorder="1" applyAlignment="1">
      <alignment horizontal="center" vertical="center" wrapText="1"/>
    </xf>
    <xf numFmtId="4" fontId="18" fillId="25" borderId="14" xfId="0" applyNumberFormat="1" applyFont="1" applyFill="1" applyBorder="1" applyAlignment="1">
      <alignment horizontal="center" vertical="center" wrapText="1"/>
    </xf>
    <xf numFmtId="4" fontId="25" fillId="25" borderId="19" xfId="0" applyNumberFormat="1" applyFont="1" applyFill="1" applyBorder="1" applyAlignment="1">
      <alignment horizontal="center" vertical="center" wrapText="1"/>
    </xf>
    <xf numFmtId="4" fontId="25" fillId="25" borderId="14" xfId="0" applyNumberFormat="1" applyFont="1" applyFill="1" applyBorder="1" applyAlignment="1">
      <alignment horizontal="center" vertical="center" wrapText="1"/>
    </xf>
    <xf numFmtId="4" fontId="18" fillId="25" borderId="13" xfId="0" applyNumberFormat="1" applyFont="1" applyFill="1" applyBorder="1" applyAlignment="1">
      <alignment horizontal="center" vertical="center" wrapText="1"/>
    </xf>
    <xf numFmtId="4" fontId="0" fillId="25" borderId="14" xfId="0" applyNumberFormat="1" applyFont="1" applyFill="1" applyBorder="1" applyAlignment="1">
      <alignment horizontal="center" vertical="center" wrapText="1"/>
    </xf>
    <xf numFmtId="4" fontId="18" fillId="25" borderId="20" xfId="0" applyNumberFormat="1" applyFont="1" applyFill="1" applyBorder="1" applyAlignment="1">
      <alignment horizontal="center" vertical="center" wrapText="1"/>
    </xf>
    <xf numFmtId="4" fontId="19" fillId="25" borderId="12" xfId="0" applyNumberFormat="1" applyFont="1" applyFill="1" applyBorder="1" applyAlignment="1">
      <alignment horizontal="center"/>
    </xf>
    <xf numFmtId="4" fontId="0" fillId="25" borderId="15" xfId="0" applyNumberFormat="1" applyFont="1" applyFill="1" applyBorder="1" applyAlignment="1">
      <alignment horizontal="left" vertical="center" wrapText="1"/>
    </xf>
    <xf numFmtId="4" fontId="0" fillId="25" borderId="0" xfId="0" applyNumberFormat="1" applyFont="1" applyFill="1" applyAlignment="1">
      <alignment horizontal="center" vertical="center" wrapText="1"/>
    </xf>
    <xf numFmtId="4" fontId="0" fillId="25" borderId="19" xfId="0" applyNumberFormat="1" applyFont="1" applyFill="1" applyBorder="1" applyAlignment="1">
      <alignment horizontal="center" vertical="center" wrapText="1"/>
    </xf>
    <xf numFmtId="0" fontId="18" fillId="25" borderId="13" xfId="0" applyFont="1" applyFill="1" applyBorder="1" applyAlignment="1">
      <alignment horizontal="center" vertical="center" wrapText="1"/>
    </xf>
    <xf numFmtId="4" fontId="25" fillId="25" borderId="21" xfId="0" applyNumberFormat="1" applyFont="1" applyFill="1" applyBorder="1" applyAlignment="1">
      <alignment horizontal="left" vertical="center" wrapText="1"/>
    </xf>
    <xf numFmtId="0" fontId="18" fillId="25" borderId="15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left" vertical="center" wrapText="1"/>
    </xf>
    <xf numFmtId="0" fontId="27" fillId="25" borderId="13" xfId="0" applyFont="1" applyFill="1" applyBorder="1" applyAlignment="1">
      <alignment horizontal="center" vertical="center" wrapText="1"/>
    </xf>
    <xf numFmtId="0" fontId="25" fillId="25" borderId="13" xfId="0" applyFont="1" applyFill="1" applyBorder="1" applyAlignment="1">
      <alignment horizontal="center" vertical="center" wrapText="1"/>
    </xf>
    <xf numFmtId="0" fontId="18" fillId="25" borderId="16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0" fillId="25" borderId="1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3" fontId="0" fillId="24" borderId="23" xfId="0" applyNumberFormat="1" applyFont="1" applyFill="1" applyBorder="1" applyAlignment="1">
      <alignment horizontal="center" vertical="center" wrapText="1"/>
    </xf>
    <xf numFmtId="3" fontId="0" fillId="24" borderId="24" xfId="0" applyNumberFormat="1" applyFont="1" applyFill="1" applyBorder="1" applyAlignment="1">
      <alignment horizontal="center" vertical="center" wrapText="1"/>
    </xf>
    <xf numFmtId="3" fontId="0" fillId="24" borderId="25" xfId="0" applyNumberFormat="1" applyFont="1" applyFill="1" applyBorder="1" applyAlignment="1">
      <alignment horizontal="center" vertical="center" wrapText="1"/>
    </xf>
    <xf numFmtId="3" fontId="0" fillId="24" borderId="26" xfId="0" applyNumberFormat="1" applyFont="1" applyFill="1" applyBorder="1" applyAlignment="1">
      <alignment horizontal="center" vertical="center" wrapText="1"/>
    </xf>
    <xf numFmtId="3" fontId="0" fillId="24" borderId="2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4" fontId="30" fillId="24" borderId="0" xfId="0" applyNumberFormat="1" applyFont="1" applyFill="1" applyAlignment="1">
      <alignment horizontal="center" vertical="center" wrapText="1"/>
    </xf>
    <xf numFmtId="0" fontId="18" fillId="25" borderId="21" xfId="0" applyFont="1" applyFill="1" applyBorder="1" applyAlignment="1">
      <alignment horizontal="left" vertical="center" wrapText="1"/>
    </xf>
    <xf numFmtId="4" fontId="18" fillId="25" borderId="21" xfId="0" applyNumberFormat="1" applyFont="1" applyFill="1" applyBorder="1" applyAlignment="1">
      <alignment horizontal="left" vertical="center" wrapText="1"/>
    </xf>
    <xf numFmtId="0" fontId="18" fillId="25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2" fontId="19" fillId="0" borderId="0" xfId="0" applyNumberFormat="1" applyFont="1" applyFill="1" applyAlignment="1">
      <alignment horizontal="center" vertical="center" wrapText="1"/>
    </xf>
    <xf numFmtId="4" fontId="0" fillId="25" borderId="28" xfId="0" applyNumberFormat="1" applyFont="1" applyFill="1" applyBorder="1" applyAlignment="1">
      <alignment horizontal="left" vertical="center" wrapText="1"/>
    </xf>
    <xf numFmtId="4" fontId="0" fillId="25" borderId="29" xfId="0" applyNumberFormat="1" applyFont="1" applyFill="1" applyBorder="1" applyAlignment="1">
      <alignment horizontal="left" vertical="center" wrapText="1"/>
    </xf>
    <xf numFmtId="4" fontId="0" fillId="25" borderId="30" xfId="0" applyNumberFormat="1" applyFont="1" applyFill="1" applyBorder="1" applyAlignment="1">
      <alignment horizontal="center" vertical="center" wrapText="1"/>
    </xf>
    <xf numFmtId="4" fontId="0" fillId="25" borderId="31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 wrapText="1"/>
    </xf>
    <xf numFmtId="4" fontId="0" fillId="25" borderId="13" xfId="0" applyNumberFormat="1" applyFont="1" applyFill="1" applyBorder="1" applyAlignment="1">
      <alignment horizontal="center" vertical="center" wrapText="1"/>
    </xf>
    <xf numFmtId="4" fontId="0" fillId="25" borderId="17" xfId="0" applyNumberFormat="1" applyFont="1" applyFill="1" applyBorder="1" applyAlignment="1">
      <alignment horizontal="center" vertical="center" wrapText="1"/>
    </xf>
    <xf numFmtId="4" fontId="0" fillId="25" borderId="32" xfId="0" applyNumberFormat="1" applyFont="1" applyFill="1" applyBorder="1" applyAlignment="1">
      <alignment horizontal="center" vertical="center" wrapText="1"/>
    </xf>
    <xf numFmtId="4" fontId="0" fillId="25" borderId="33" xfId="0" applyNumberFormat="1" applyFont="1" applyFill="1" applyBorder="1" applyAlignment="1">
      <alignment horizontal="center" vertical="center" wrapText="1"/>
    </xf>
    <xf numFmtId="4" fontId="0" fillId="25" borderId="34" xfId="0" applyNumberFormat="1" applyFont="1" applyFill="1" applyBorder="1" applyAlignment="1">
      <alignment horizontal="center" vertical="center" wrapText="1"/>
    </xf>
    <xf numFmtId="4" fontId="23" fillId="24" borderId="13" xfId="0" applyNumberFormat="1" applyFont="1" applyFill="1" applyBorder="1" applyAlignment="1">
      <alignment horizontal="left" vertical="center" wrapText="1"/>
    </xf>
    <xf numFmtId="4" fontId="23" fillId="24" borderId="13" xfId="0" applyNumberFormat="1" applyFont="1" applyFill="1" applyBorder="1" applyAlignment="1">
      <alignment/>
    </xf>
    <xf numFmtId="4" fontId="23" fillId="24" borderId="13" xfId="0" applyNumberFormat="1" applyFont="1" applyFill="1" applyBorder="1" applyAlignment="1">
      <alignment horizontal="center"/>
    </xf>
    <xf numFmtId="4" fontId="23" fillId="24" borderId="0" xfId="0" applyNumberFormat="1" applyFont="1" applyFill="1" applyBorder="1" applyAlignment="1">
      <alignment/>
    </xf>
    <xf numFmtId="2" fontId="18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4" fontId="18" fillId="0" borderId="19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" fontId="25" fillId="0" borderId="21" xfId="0" applyNumberFormat="1" applyFont="1" applyFill="1" applyBorder="1" applyAlignment="1">
      <alignment horizontal="left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2" fontId="19" fillId="0" borderId="35" xfId="0" applyNumberFormat="1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4" fontId="18" fillId="26" borderId="14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4" fontId="0" fillId="26" borderId="17" xfId="0" applyNumberFormat="1" applyFont="1" applyFill="1" applyBorder="1" applyAlignment="1">
      <alignment horizontal="center" vertical="center" wrapText="1"/>
    </xf>
    <xf numFmtId="4" fontId="0" fillId="26" borderId="36" xfId="0" applyNumberFormat="1" applyFont="1" applyFill="1" applyBorder="1" applyAlignment="1">
      <alignment horizontal="center" vertical="center" wrapText="1"/>
    </xf>
    <xf numFmtId="0" fontId="19" fillId="25" borderId="13" xfId="0" applyFont="1" applyFill="1" applyBorder="1" applyAlignment="1">
      <alignment horizontal="left" vertical="center" wrapText="1"/>
    </xf>
    <xf numFmtId="4" fontId="19" fillId="25" borderId="37" xfId="0" applyNumberFormat="1" applyFont="1" applyFill="1" applyBorder="1" applyAlignment="1">
      <alignment horizontal="center"/>
    </xf>
    <xf numFmtId="4" fontId="18" fillId="26" borderId="13" xfId="0" applyNumberFormat="1" applyFont="1" applyFill="1" applyBorder="1" applyAlignment="1">
      <alignment horizontal="center" vertical="center" wrapText="1"/>
    </xf>
    <xf numFmtId="4" fontId="18" fillId="26" borderId="19" xfId="0" applyNumberFormat="1" applyFont="1" applyFill="1" applyBorder="1" applyAlignment="1">
      <alignment horizontal="center" vertical="center" wrapText="1"/>
    </xf>
    <xf numFmtId="4" fontId="0" fillId="26" borderId="19" xfId="0" applyNumberFormat="1" applyFont="1" applyFill="1" applyBorder="1" applyAlignment="1">
      <alignment horizontal="center" vertical="center" wrapText="1"/>
    </xf>
    <xf numFmtId="4" fontId="18" fillId="25" borderId="0" xfId="0" applyNumberFormat="1" applyFont="1" applyFill="1" applyAlignment="1">
      <alignment horizontal="right" vertical="center"/>
    </xf>
    <xf numFmtId="4" fontId="0" fillId="25" borderId="0" xfId="0" applyNumberFormat="1" applyFill="1" applyAlignment="1">
      <alignment horizontal="right"/>
    </xf>
    <xf numFmtId="4" fontId="18" fillId="25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  <xf numFmtId="4" fontId="19" fillId="25" borderId="0" xfId="0" applyNumberFormat="1" applyFont="1" applyFill="1" applyAlignment="1">
      <alignment horizontal="center" wrapText="1"/>
    </xf>
    <xf numFmtId="4" fontId="0" fillId="25" borderId="0" xfId="0" applyNumberFormat="1" applyFill="1" applyAlignment="1">
      <alignment/>
    </xf>
    <xf numFmtId="4" fontId="21" fillId="25" borderId="0" xfId="0" applyNumberFormat="1" applyFont="1" applyFill="1" applyAlignment="1">
      <alignment horizontal="center" vertical="center" wrapText="1"/>
    </xf>
    <xf numFmtId="4" fontId="0" fillId="25" borderId="0" xfId="0" applyNumberFormat="1" applyFill="1" applyAlignment="1">
      <alignment horizontal="center" vertical="center" wrapText="1"/>
    </xf>
    <xf numFmtId="4" fontId="19" fillId="25" borderId="38" xfId="0" applyNumberFormat="1" applyFont="1" applyFill="1" applyBorder="1" applyAlignment="1">
      <alignment horizontal="center" vertical="center" wrapText="1"/>
    </xf>
    <xf numFmtId="4" fontId="0" fillId="25" borderId="38" xfId="0" applyNumberFormat="1" applyFill="1" applyBorder="1" applyAlignment="1">
      <alignment horizontal="center" vertical="center" wrapText="1"/>
    </xf>
    <xf numFmtId="4" fontId="19" fillId="25" borderId="39" xfId="0" applyNumberFormat="1" applyFont="1" applyFill="1" applyBorder="1" applyAlignment="1">
      <alignment horizontal="center" vertical="center" wrapText="1"/>
    </xf>
    <xf numFmtId="4" fontId="19" fillId="25" borderId="40" xfId="0" applyNumberFormat="1" applyFont="1" applyFill="1" applyBorder="1" applyAlignment="1">
      <alignment horizontal="center" vertical="center" wrapText="1"/>
    </xf>
    <xf numFmtId="4" fontId="0" fillId="25" borderId="40" xfId="0" applyNumberFormat="1" applyFill="1" applyBorder="1" applyAlignment="1">
      <alignment horizontal="center" vertical="center" wrapText="1"/>
    </xf>
    <xf numFmtId="4" fontId="0" fillId="25" borderId="41" xfId="0" applyNumberFormat="1" applyFill="1" applyBorder="1" applyAlignment="1">
      <alignment horizontal="center" vertical="center" wrapText="1"/>
    </xf>
    <xf numFmtId="4" fontId="21" fillId="25" borderId="0" xfId="0" applyNumberFormat="1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2"/>
  <sheetViews>
    <sheetView zoomScalePageLayoutView="0" workbookViewId="0" topLeftCell="A1">
      <selection activeCell="B129" sqref="B129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2" width="15.375" style="1" customWidth="1"/>
    <col min="13" max="16384" width="9.125" style="1" customWidth="1"/>
  </cols>
  <sheetData>
    <row r="1" spans="1:6" ht="16.5" customHeight="1">
      <c r="A1" s="124" t="s">
        <v>146</v>
      </c>
      <c r="B1" s="125"/>
      <c r="C1" s="125"/>
      <c r="D1" s="125"/>
      <c r="E1" s="125"/>
      <c r="F1" s="125"/>
    </row>
    <row r="2" spans="1:6" ht="25.5" customHeight="1">
      <c r="A2" s="34" t="s">
        <v>181</v>
      </c>
      <c r="B2" s="126"/>
      <c r="C2" s="126"/>
      <c r="D2" s="126"/>
      <c r="E2" s="125"/>
      <c r="F2" s="125"/>
    </row>
    <row r="3" spans="2:6" ht="14.25" customHeight="1">
      <c r="B3" s="126" t="s">
        <v>0</v>
      </c>
      <c r="C3" s="126"/>
      <c r="D3" s="126"/>
      <c r="E3" s="125"/>
      <c r="F3" s="125"/>
    </row>
    <row r="4" spans="2:6" ht="14.25" customHeight="1">
      <c r="B4" s="126" t="s">
        <v>147</v>
      </c>
      <c r="C4" s="126"/>
      <c r="D4" s="126"/>
      <c r="E4" s="125"/>
      <c r="F4" s="125"/>
    </row>
    <row r="5" spans="1:6" s="31" customFormat="1" ht="39.75" customHeight="1">
      <c r="A5" s="127" t="s">
        <v>133</v>
      </c>
      <c r="B5" s="128"/>
      <c r="C5" s="128"/>
      <c r="D5" s="128"/>
      <c r="E5" s="128"/>
      <c r="F5" s="128"/>
    </row>
    <row r="6" spans="1:6" s="31" customFormat="1" ht="21" customHeight="1">
      <c r="A6" s="129" t="s">
        <v>182</v>
      </c>
      <c r="B6" s="129"/>
      <c r="C6" s="129"/>
      <c r="D6" s="129"/>
      <c r="E6" s="129"/>
      <c r="F6" s="129"/>
    </row>
    <row r="7" spans="2:7" ht="35.25" customHeight="1" hidden="1">
      <c r="B7" s="2"/>
      <c r="C7" s="2"/>
      <c r="D7" s="2"/>
      <c r="E7" s="2"/>
      <c r="F7" s="2"/>
      <c r="G7" s="2"/>
    </row>
    <row r="8" spans="1:6" s="3" customFormat="1" ht="22.5" customHeight="1">
      <c r="A8" s="130" t="s">
        <v>1</v>
      </c>
      <c r="B8" s="130"/>
      <c r="C8" s="130"/>
      <c r="D8" s="130"/>
      <c r="E8" s="131"/>
      <c r="F8" s="131"/>
    </row>
    <row r="9" spans="1:6" s="4" customFormat="1" ht="18.75" customHeight="1">
      <c r="A9" s="130" t="s">
        <v>132</v>
      </c>
      <c r="B9" s="130"/>
      <c r="C9" s="130"/>
      <c r="D9" s="130"/>
      <c r="E9" s="131"/>
      <c r="F9" s="131"/>
    </row>
    <row r="10" spans="1:6" s="5" customFormat="1" ht="17.25" customHeight="1">
      <c r="A10" s="132" t="s">
        <v>28</v>
      </c>
      <c r="B10" s="132"/>
      <c r="C10" s="132"/>
      <c r="D10" s="132"/>
      <c r="E10" s="133"/>
      <c r="F10" s="133"/>
    </row>
    <row r="11" spans="1:6" s="4" customFormat="1" ht="30" customHeight="1" thickBot="1">
      <c r="A11" s="134" t="s">
        <v>50</v>
      </c>
      <c r="B11" s="134"/>
      <c r="C11" s="134"/>
      <c r="D11" s="134"/>
      <c r="E11" s="135"/>
      <c r="F11" s="135"/>
    </row>
    <row r="12" spans="1:6" s="10" customFormat="1" ht="139.5" customHeight="1" thickBot="1">
      <c r="A12" s="6" t="s">
        <v>2</v>
      </c>
      <c r="B12" s="7" t="s">
        <v>3</v>
      </c>
      <c r="C12" s="8" t="s">
        <v>134</v>
      </c>
      <c r="D12" s="8" t="s">
        <v>31</v>
      </c>
      <c r="E12" s="8" t="s">
        <v>4</v>
      </c>
      <c r="F12" s="9" t="s">
        <v>5</v>
      </c>
    </row>
    <row r="13" spans="1:6" s="11" customFormat="1" ht="19.5" customHeight="1">
      <c r="A13" s="60">
        <v>1</v>
      </c>
      <c r="B13" s="61">
        <v>2</v>
      </c>
      <c r="C13" s="61">
        <v>3</v>
      </c>
      <c r="D13" s="62">
        <v>4</v>
      </c>
      <c r="E13" s="63">
        <v>5</v>
      </c>
      <c r="F13" s="64">
        <v>6</v>
      </c>
    </row>
    <row r="14" spans="1:6" s="11" customFormat="1" ht="49.5" customHeight="1">
      <c r="A14" s="136" t="s">
        <v>6</v>
      </c>
      <c r="B14" s="137"/>
      <c r="C14" s="137"/>
      <c r="D14" s="137"/>
      <c r="E14" s="138"/>
      <c r="F14" s="139"/>
    </row>
    <row r="15" spans="1:9" s="10" customFormat="1" ht="18.75" customHeight="1">
      <c r="A15" s="67" t="s">
        <v>71</v>
      </c>
      <c r="B15" s="48" t="s">
        <v>7</v>
      </c>
      <c r="C15" s="38" t="s">
        <v>143</v>
      </c>
      <c r="D15" s="37">
        <f>E15*G15</f>
        <v>295884.86</v>
      </c>
      <c r="E15" s="38">
        <f>F15*12</f>
        <v>44.88</v>
      </c>
      <c r="F15" s="38">
        <f>F26+F28</f>
        <v>3.74</v>
      </c>
      <c r="G15" s="10">
        <v>6592.8</v>
      </c>
      <c r="H15" s="10">
        <v>1.07</v>
      </c>
      <c r="I15" s="10">
        <v>2.24</v>
      </c>
    </row>
    <row r="16" spans="1:6" s="30" customFormat="1" ht="24" customHeight="1">
      <c r="A16" s="49" t="s">
        <v>52</v>
      </c>
      <c r="B16" s="40" t="s">
        <v>54</v>
      </c>
      <c r="C16" s="40"/>
      <c r="D16" s="39"/>
      <c r="E16" s="40"/>
      <c r="F16" s="40"/>
    </row>
    <row r="17" spans="1:6" s="30" customFormat="1" ht="20.25" customHeight="1">
      <c r="A17" s="49" t="s">
        <v>53</v>
      </c>
      <c r="B17" s="40" t="s">
        <v>54</v>
      </c>
      <c r="C17" s="40"/>
      <c r="D17" s="39"/>
      <c r="E17" s="40"/>
      <c r="F17" s="40"/>
    </row>
    <row r="18" spans="1:6" s="30" customFormat="1" ht="110.25" customHeight="1">
      <c r="A18" s="49" t="s">
        <v>72</v>
      </c>
      <c r="B18" s="40" t="s">
        <v>19</v>
      </c>
      <c r="C18" s="40"/>
      <c r="D18" s="39"/>
      <c r="E18" s="40"/>
      <c r="F18" s="40"/>
    </row>
    <row r="19" spans="1:8" s="111" customFormat="1" ht="15">
      <c r="A19" s="49" t="s">
        <v>73</v>
      </c>
      <c r="B19" s="40" t="s">
        <v>54</v>
      </c>
      <c r="C19" s="40"/>
      <c r="D19" s="39"/>
      <c r="E19" s="110"/>
      <c r="F19" s="110"/>
      <c r="H19" s="112"/>
    </row>
    <row r="20" spans="1:8" s="111" customFormat="1" ht="15">
      <c r="A20" s="49" t="s">
        <v>74</v>
      </c>
      <c r="B20" s="40" t="s">
        <v>54</v>
      </c>
      <c r="C20" s="40"/>
      <c r="D20" s="37"/>
      <c r="E20" s="113"/>
      <c r="F20" s="113"/>
      <c r="H20" s="112"/>
    </row>
    <row r="21" spans="1:8" s="92" customFormat="1" ht="25.5">
      <c r="A21" s="107" t="s">
        <v>75</v>
      </c>
      <c r="B21" s="108" t="s">
        <v>10</v>
      </c>
      <c r="C21" s="40"/>
      <c r="D21" s="103"/>
      <c r="E21" s="104"/>
      <c r="F21" s="104"/>
      <c r="H21" s="105"/>
    </row>
    <row r="22" spans="1:6" s="92" customFormat="1" ht="18.75">
      <c r="A22" s="107" t="s">
        <v>76</v>
      </c>
      <c r="B22" s="108" t="s">
        <v>12</v>
      </c>
      <c r="C22" s="40"/>
      <c r="D22" s="103"/>
      <c r="E22" s="104"/>
      <c r="F22" s="109"/>
    </row>
    <row r="23" spans="1:6" s="92" customFormat="1" ht="18.75">
      <c r="A23" s="107" t="s">
        <v>171</v>
      </c>
      <c r="B23" s="108" t="s">
        <v>54</v>
      </c>
      <c r="C23" s="40"/>
      <c r="D23" s="103"/>
      <c r="E23" s="104"/>
      <c r="F23" s="109"/>
    </row>
    <row r="24" spans="1:8" s="92" customFormat="1" ht="15">
      <c r="A24" s="107" t="s">
        <v>172</v>
      </c>
      <c r="B24" s="108" t="s">
        <v>54</v>
      </c>
      <c r="C24" s="40"/>
      <c r="D24" s="103"/>
      <c r="E24" s="104"/>
      <c r="F24" s="104"/>
      <c r="H24" s="105"/>
    </row>
    <row r="25" spans="1:8" s="92" customFormat="1" ht="15">
      <c r="A25" s="107" t="s">
        <v>77</v>
      </c>
      <c r="B25" s="108" t="s">
        <v>14</v>
      </c>
      <c r="C25" s="38"/>
      <c r="D25" s="103"/>
      <c r="E25" s="104"/>
      <c r="F25" s="104"/>
      <c r="H25" s="105"/>
    </row>
    <row r="26" spans="1:6" s="30" customFormat="1" ht="18" customHeight="1">
      <c r="A26" s="68" t="s">
        <v>65</v>
      </c>
      <c r="B26" s="38"/>
      <c r="C26" s="40"/>
      <c r="D26" s="37"/>
      <c r="E26" s="38"/>
      <c r="F26" s="115">
        <v>3.61</v>
      </c>
    </row>
    <row r="27" spans="1:6" s="30" customFormat="1" ht="15">
      <c r="A27" s="49" t="s">
        <v>66</v>
      </c>
      <c r="B27" s="40" t="s">
        <v>54</v>
      </c>
      <c r="C27" s="38"/>
      <c r="D27" s="39"/>
      <c r="E27" s="40"/>
      <c r="F27" s="40">
        <v>0.13</v>
      </c>
    </row>
    <row r="28" spans="1:6" s="30" customFormat="1" ht="18" customHeight="1">
      <c r="A28" s="68" t="s">
        <v>65</v>
      </c>
      <c r="B28" s="38"/>
      <c r="C28" s="38"/>
      <c r="D28" s="37"/>
      <c r="E28" s="38"/>
      <c r="F28" s="38">
        <f>F27</f>
        <v>0.13</v>
      </c>
    </row>
    <row r="29" spans="1:9" s="10" customFormat="1" ht="30">
      <c r="A29" s="67" t="s">
        <v>8</v>
      </c>
      <c r="B29" s="69" t="s">
        <v>9</v>
      </c>
      <c r="C29" s="38" t="s">
        <v>173</v>
      </c>
      <c r="D29" s="37">
        <f>E29*G29</f>
        <v>217464.17</v>
      </c>
      <c r="E29" s="38">
        <f>F29*12</f>
        <v>39.12</v>
      </c>
      <c r="F29" s="115">
        <v>3.26</v>
      </c>
      <c r="G29" s="10">
        <v>5558.9</v>
      </c>
      <c r="H29" s="10">
        <v>1.07</v>
      </c>
      <c r="I29" s="10">
        <v>2.17</v>
      </c>
    </row>
    <row r="30" spans="1:6" s="30" customFormat="1" ht="19.5" customHeight="1">
      <c r="A30" s="49" t="s">
        <v>78</v>
      </c>
      <c r="B30" s="40" t="s">
        <v>9</v>
      </c>
      <c r="C30" s="40"/>
      <c r="D30" s="39"/>
      <c r="E30" s="40"/>
      <c r="F30" s="40"/>
    </row>
    <row r="31" spans="1:6" s="30" customFormat="1" ht="18.75" customHeight="1">
      <c r="A31" s="49" t="s">
        <v>79</v>
      </c>
      <c r="B31" s="40" t="s">
        <v>80</v>
      </c>
      <c r="C31" s="40"/>
      <c r="D31" s="39"/>
      <c r="E31" s="40"/>
      <c r="F31" s="40"/>
    </row>
    <row r="32" spans="1:6" s="30" customFormat="1" ht="20.25" customHeight="1">
      <c r="A32" s="49" t="s">
        <v>81</v>
      </c>
      <c r="B32" s="40" t="s">
        <v>82</v>
      </c>
      <c r="C32" s="40"/>
      <c r="D32" s="39"/>
      <c r="E32" s="40"/>
      <c r="F32" s="40"/>
    </row>
    <row r="33" spans="1:6" s="30" customFormat="1" ht="21" customHeight="1">
      <c r="A33" s="49" t="s">
        <v>55</v>
      </c>
      <c r="B33" s="40" t="s">
        <v>9</v>
      </c>
      <c r="C33" s="40"/>
      <c r="D33" s="39"/>
      <c r="E33" s="40"/>
      <c r="F33" s="40"/>
    </row>
    <row r="34" spans="1:6" s="30" customFormat="1" ht="25.5">
      <c r="A34" s="49" t="s">
        <v>56</v>
      </c>
      <c r="B34" s="40" t="s">
        <v>10</v>
      </c>
      <c r="C34" s="40"/>
      <c r="D34" s="39"/>
      <c r="E34" s="40"/>
      <c r="F34" s="40"/>
    </row>
    <row r="35" spans="1:6" s="30" customFormat="1" ht="17.25" customHeight="1">
      <c r="A35" s="49" t="s">
        <v>57</v>
      </c>
      <c r="B35" s="40" t="s">
        <v>9</v>
      </c>
      <c r="C35" s="40"/>
      <c r="D35" s="39"/>
      <c r="E35" s="40"/>
      <c r="F35" s="40"/>
    </row>
    <row r="36" spans="1:6" s="30" customFormat="1" ht="17.25" customHeight="1">
      <c r="A36" s="49" t="s">
        <v>60</v>
      </c>
      <c r="B36" s="40" t="s">
        <v>9</v>
      </c>
      <c r="C36" s="40"/>
      <c r="D36" s="39"/>
      <c r="E36" s="40"/>
      <c r="F36" s="40"/>
    </row>
    <row r="37" spans="1:6" s="30" customFormat="1" ht="25.5">
      <c r="A37" s="49" t="s">
        <v>58</v>
      </c>
      <c r="B37" s="40" t="s">
        <v>59</v>
      </c>
      <c r="C37" s="40"/>
      <c r="D37" s="39"/>
      <c r="E37" s="40"/>
      <c r="F37" s="40"/>
    </row>
    <row r="38" spans="1:6" s="30" customFormat="1" ht="30" customHeight="1">
      <c r="A38" s="49" t="s">
        <v>83</v>
      </c>
      <c r="B38" s="40" t="s">
        <v>10</v>
      </c>
      <c r="C38" s="40"/>
      <c r="D38" s="39"/>
      <c r="E38" s="40"/>
      <c r="F38" s="40"/>
    </row>
    <row r="39" spans="1:6" s="30" customFormat="1" ht="30" customHeight="1">
      <c r="A39" s="49" t="s">
        <v>84</v>
      </c>
      <c r="B39" s="40" t="s">
        <v>9</v>
      </c>
      <c r="C39" s="40"/>
      <c r="D39" s="39"/>
      <c r="E39" s="40"/>
      <c r="F39" s="40"/>
    </row>
    <row r="40" spans="1:9" s="15" customFormat="1" ht="18.75" customHeight="1">
      <c r="A40" s="50" t="s">
        <v>11</v>
      </c>
      <c r="B40" s="48" t="s">
        <v>12</v>
      </c>
      <c r="C40" s="13" t="s">
        <v>143</v>
      </c>
      <c r="D40" s="37">
        <f>E40*G40</f>
        <v>71202.24</v>
      </c>
      <c r="E40" s="38">
        <f>F40*12</f>
        <v>10.8</v>
      </c>
      <c r="F40" s="115">
        <v>0.9</v>
      </c>
      <c r="G40" s="10">
        <v>6592.8</v>
      </c>
      <c r="H40" s="10">
        <v>1.07</v>
      </c>
      <c r="I40" s="10">
        <v>0.6</v>
      </c>
    </row>
    <row r="41" spans="1:9" s="10" customFormat="1" ht="15">
      <c r="A41" s="50" t="s">
        <v>85</v>
      </c>
      <c r="B41" s="48" t="s">
        <v>13</v>
      </c>
      <c r="C41" s="13" t="s">
        <v>143</v>
      </c>
      <c r="D41" s="37">
        <f>E41*G41</f>
        <v>231802.85</v>
      </c>
      <c r="E41" s="38">
        <f>F41*12</f>
        <v>35.16</v>
      </c>
      <c r="F41" s="115">
        <v>2.93</v>
      </c>
      <c r="G41" s="10">
        <v>6592.8</v>
      </c>
      <c r="H41" s="10">
        <v>1.07</v>
      </c>
      <c r="I41" s="10">
        <v>1.94</v>
      </c>
    </row>
    <row r="42" spans="1:9" s="10" customFormat="1" ht="15">
      <c r="A42" s="50" t="s">
        <v>86</v>
      </c>
      <c r="B42" s="48" t="s">
        <v>9</v>
      </c>
      <c r="C42" s="13" t="s">
        <v>135</v>
      </c>
      <c r="D42" s="37">
        <f>E42*G42</f>
        <v>136748.94</v>
      </c>
      <c r="E42" s="38">
        <f>F42*12</f>
        <v>24.6</v>
      </c>
      <c r="F42" s="115">
        <v>2.05</v>
      </c>
      <c r="G42" s="10">
        <v>5558.9</v>
      </c>
      <c r="H42" s="10">
        <v>1.07</v>
      </c>
      <c r="I42" s="10">
        <v>1.36</v>
      </c>
    </row>
    <row r="43" spans="1:7" s="10" customFormat="1" ht="45">
      <c r="A43" s="50" t="s">
        <v>87</v>
      </c>
      <c r="B43" s="48" t="s">
        <v>88</v>
      </c>
      <c r="C43" s="13" t="s">
        <v>135</v>
      </c>
      <c r="D43" s="37">
        <f>3407.5*3*1.105*1.1*12*1.086</f>
        <v>161928.45</v>
      </c>
      <c r="E43" s="38">
        <f>D43/G43</f>
        <v>29.13</v>
      </c>
      <c r="F43" s="115">
        <f>E43/12</f>
        <v>2.43</v>
      </c>
      <c r="G43" s="10">
        <v>5558.9</v>
      </c>
    </row>
    <row r="44" spans="1:9" s="10" customFormat="1" ht="21.75" customHeight="1">
      <c r="A44" s="50" t="s">
        <v>89</v>
      </c>
      <c r="B44" s="48" t="s">
        <v>9</v>
      </c>
      <c r="C44" s="13" t="s">
        <v>149</v>
      </c>
      <c r="D44" s="37">
        <f>E44*G44</f>
        <v>158095.12</v>
      </c>
      <c r="E44" s="38">
        <f>F44*12</f>
        <v>28.44</v>
      </c>
      <c r="F44" s="115">
        <v>2.37</v>
      </c>
      <c r="G44" s="10">
        <v>5558.9</v>
      </c>
      <c r="H44" s="10">
        <v>1.07</v>
      </c>
      <c r="I44" s="10">
        <v>1.57</v>
      </c>
    </row>
    <row r="45" spans="1:6" s="10" customFormat="1" ht="15">
      <c r="A45" s="49" t="s">
        <v>90</v>
      </c>
      <c r="B45" s="40" t="s">
        <v>19</v>
      </c>
      <c r="C45" s="13"/>
      <c r="D45" s="37"/>
      <c r="E45" s="38"/>
      <c r="F45" s="38"/>
    </row>
    <row r="46" spans="1:6" s="10" customFormat="1" ht="15">
      <c r="A46" s="49" t="s">
        <v>91</v>
      </c>
      <c r="B46" s="40" t="s">
        <v>14</v>
      </c>
      <c r="C46" s="13"/>
      <c r="D46" s="37"/>
      <c r="E46" s="38"/>
      <c r="F46" s="38"/>
    </row>
    <row r="47" spans="1:6" s="10" customFormat="1" ht="15">
      <c r="A47" s="49" t="s">
        <v>92</v>
      </c>
      <c r="B47" s="40" t="s">
        <v>93</v>
      </c>
      <c r="C47" s="13"/>
      <c r="D47" s="37"/>
      <c r="E47" s="38"/>
      <c r="F47" s="38"/>
    </row>
    <row r="48" spans="1:6" s="10" customFormat="1" ht="15">
      <c r="A48" s="49" t="s">
        <v>94</v>
      </c>
      <c r="B48" s="40" t="s">
        <v>95</v>
      </c>
      <c r="C48" s="13"/>
      <c r="D48" s="37"/>
      <c r="E48" s="38"/>
      <c r="F48" s="38"/>
    </row>
    <row r="49" spans="1:6" s="10" customFormat="1" ht="15">
      <c r="A49" s="49" t="s">
        <v>96</v>
      </c>
      <c r="B49" s="40" t="s">
        <v>93</v>
      </c>
      <c r="C49" s="13"/>
      <c r="D49" s="37"/>
      <c r="E49" s="38"/>
      <c r="F49" s="38"/>
    </row>
    <row r="50" spans="1:9" s="10" customFormat="1" ht="28.5">
      <c r="A50" s="50" t="s">
        <v>97</v>
      </c>
      <c r="B50" s="51" t="s">
        <v>29</v>
      </c>
      <c r="C50" s="13" t="s">
        <v>136</v>
      </c>
      <c r="D50" s="37">
        <f>(310853.69*1.086)+1000*3</f>
        <v>340587.11</v>
      </c>
      <c r="E50" s="38">
        <f>D50/G50</f>
        <v>61.27</v>
      </c>
      <c r="F50" s="115">
        <f>E50/12</f>
        <v>5.11</v>
      </c>
      <c r="G50" s="10">
        <v>5558.9</v>
      </c>
      <c r="H50" s="10">
        <v>1.07</v>
      </c>
      <c r="I50" s="10">
        <v>3.36</v>
      </c>
    </row>
    <row r="51" spans="1:6" s="10" customFormat="1" ht="29.25" customHeight="1">
      <c r="A51" s="52" t="s">
        <v>98</v>
      </c>
      <c r="B51" s="53" t="s">
        <v>29</v>
      </c>
      <c r="C51" s="13"/>
      <c r="D51" s="37"/>
      <c r="E51" s="38"/>
      <c r="F51" s="38"/>
    </row>
    <row r="52" spans="1:6" s="10" customFormat="1" ht="22.5" customHeight="1">
      <c r="A52" s="52" t="s">
        <v>99</v>
      </c>
      <c r="B52" s="53" t="s">
        <v>100</v>
      </c>
      <c r="C52" s="13"/>
      <c r="D52" s="37"/>
      <c r="E52" s="38"/>
      <c r="F52" s="38"/>
    </row>
    <row r="53" spans="1:6" s="10" customFormat="1" ht="19.5" customHeight="1">
      <c r="A53" s="52" t="s">
        <v>101</v>
      </c>
      <c r="B53" s="53" t="s">
        <v>54</v>
      </c>
      <c r="C53" s="13"/>
      <c r="D53" s="37"/>
      <c r="E53" s="38"/>
      <c r="F53" s="38"/>
    </row>
    <row r="54" spans="1:6" s="10" customFormat="1" ht="29.25" customHeight="1">
      <c r="A54" s="52" t="s">
        <v>102</v>
      </c>
      <c r="B54" s="53" t="s">
        <v>14</v>
      </c>
      <c r="C54" s="13"/>
      <c r="D54" s="37"/>
      <c r="E54" s="38"/>
      <c r="F54" s="38"/>
    </row>
    <row r="55" spans="1:7" s="10" customFormat="1" ht="21.75" customHeight="1">
      <c r="A55" s="52" t="s">
        <v>137</v>
      </c>
      <c r="B55" s="53" t="s">
        <v>14</v>
      </c>
      <c r="C55" s="40" t="s">
        <v>136</v>
      </c>
      <c r="D55" s="37"/>
      <c r="E55" s="38"/>
      <c r="F55" s="38"/>
      <c r="G55" s="10">
        <v>5558.9</v>
      </c>
    </row>
    <row r="56" spans="1:9" s="11" customFormat="1" ht="37.5" customHeight="1">
      <c r="A56" s="50" t="s">
        <v>103</v>
      </c>
      <c r="B56" s="48" t="s">
        <v>7</v>
      </c>
      <c r="C56" s="12" t="s">
        <v>140</v>
      </c>
      <c r="D56" s="122">
        <v>2439.99</v>
      </c>
      <c r="E56" s="115">
        <f>D56/G56</f>
        <v>0.44</v>
      </c>
      <c r="F56" s="115">
        <f>E56/12</f>
        <v>0.04</v>
      </c>
      <c r="G56" s="10">
        <v>5558.9</v>
      </c>
      <c r="H56" s="10">
        <v>1.07</v>
      </c>
      <c r="I56" s="10">
        <v>0.02</v>
      </c>
    </row>
    <row r="57" spans="1:9" s="11" customFormat="1" ht="45">
      <c r="A57" s="50" t="s">
        <v>138</v>
      </c>
      <c r="B57" s="48" t="s">
        <v>7</v>
      </c>
      <c r="C57" s="65" t="s">
        <v>139</v>
      </c>
      <c r="D57" s="122">
        <v>20333.41</v>
      </c>
      <c r="E57" s="115">
        <f>D57/G57</f>
        <v>3.08</v>
      </c>
      <c r="F57" s="115">
        <f>E57/12</f>
        <v>0.26</v>
      </c>
      <c r="G57" s="10">
        <v>6592.8</v>
      </c>
      <c r="H57" s="10">
        <v>1.07</v>
      </c>
      <c r="I57" s="10">
        <v>0.02</v>
      </c>
    </row>
    <row r="58" spans="1:9" s="11" customFormat="1" ht="30">
      <c r="A58" s="50" t="s">
        <v>20</v>
      </c>
      <c r="B58" s="48"/>
      <c r="C58" s="12" t="s">
        <v>150</v>
      </c>
      <c r="D58" s="37">
        <f>E58*G58</f>
        <v>14675.5</v>
      </c>
      <c r="E58" s="38">
        <f>F58*12</f>
        <v>2.64</v>
      </c>
      <c r="F58" s="115">
        <v>0.22</v>
      </c>
      <c r="G58" s="10">
        <v>5558.9</v>
      </c>
      <c r="H58" s="10">
        <v>1.07</v>
      </c>
      <c r="I58" s="10">
        <v>0.14</v>
      </c>
    </row>
    <row r="59" spans="1:9" s="11" customFormat="1" ht="30" customHeight="1">
      <c r="A59" s="52" t="s">
        <v>104</v>
      </c>
      <c r="B59" s="54" t="s">
        <v>68</v>
      </c>
      <c r="C59" s="12"/>
      <c r="D59" s="37"/>
      <c r="E59" s="38"/>
      <c r="F59" s="38"/>
      <c r="G59" s="10"/>
      <c r="H59" s="10"/>
      <c r="I59" s="10"/>
    </row>
    <row r="60" spans="1:9" s="11" customFormat="1" ht="24.75" customHeight="1">
      <c r="A60" s="52" t="s">
        <v>105</v>
      </c>
      <c r="B60" s="54" t="s">
        <v>68</v>
      </c>
      <c r="C60" s="12"/>
      <c r="D60" s="37"/>
      <c r="E60" s="38"/>
      <c r="F60" s="38"/>
      <c r="G60" s="10"/>
      <c r="H60" s="10"/>
      <c r="I60" s="10"/>
    </row>
    <row r="61" spans="1:9" s="11" customFormat="1" ht="15.75" customHeight="1">
      <c r="A61" s="52" t="s">
        <v>106</v>
      </c>
      <c r="B61" s="54" t="s">
        <v>54</v>
      </c>
      <c r="C61" s="12"/>
      <c r="D61" s="37"/>
      <c r="E61" s="38"/>
      <c r="F61" s="38"/>
      <c r="G61" s="10"/>
      <c r="H61" s="10"/>
      <c r="I61" s="10"/>
    </row>
    <row r="62" spans="1:9" s="11" customFormat="1" ht="26.25" customHeight="1">
      <c r="A62" s="52" t="s">
        <v>107</v>
      </c>
      <c r="B62" s="54" t="s">
        <v>68</v>
      </c>
      <c r="C62" s="12"/>
      <c r="D62" s="37"/>
      <c r="E62" s="38"/>
      <c r="F62" s="38"/>
      <c r="G62" s="10"/>
      <c r="H62" s="10"/>
      <c r="I62" s="10"/>
    </row>
    <row r="63" spans="1:9" s="11" customFormat="1" ht="33" customHeight="1">
      <c r="A63" s="52" t="s">
        <v>108</v>
      </c>
      <c r="B63" s="54" t="s">
        <v>68</v>
      </c>
      <c r="C63" s="12"/>
      <c r="D63" s="37"/>
      <c r="E63" s="38"/>
      <c r="F63" s="38"/>
      <c r="G63" s="10"/>
      <c r="H63" s="10"/>
      <c r="I63" s="10"/>
    </row>
    <row r="64" spans="1:9" s="11" customFormat="1" ht="22.5" customHeight="1">
      <c r="A64" s="52" t="s">
        <v>109</v>
      </c>
      <c r="B64" s="54" t="s">
        <v>68</v>
      </c>
      <c r="C64" s="12"/>
      <c r="D64" s="37"/>
      <c r="E64" s="38"/>
      <c r="F64" s="38"/>
      <c r="G64" s="10"/>
      <c r="H64" s="10"/>
      <c r="I64" s="10"/>
    </row>
    <row r="65" spans="1:9" s="11" customFormat="1" ht="29.25" customHeight="1">
      <c r="A65" s="52" t="s">
        <v>110</v>
      </c>
      <c r="B65" s="54" t="s">
        <v>68</v>
      </c>
      <c r="C65" s="12"/>
      <c r="D65" s="37"/>
      <c r="E65" s="38"/>
      <c r="F65" s="38"/>
      <c r="G65" s="10"/>
      <c r="H65" s="10"/>
      <c r="I65" s="10"/>
    </row>
    <row r="66" spans="1:9" s="11" customFormat="1" ht="21" customHeight="1">
      <c r="A66" s="52" t="s">
        <v>111</v>
      </c>
      <c r="B66" s="54" t="s">
        <v>68</v>
      </c>
      <c r="C66" s="12"/>
      <c r="D66" s="37"/>
      <c r="E66" s="38"/>
      <c r="F66" s="38"/>
      <c r="G66" s="10"/>
      <c r="H66" s="10"/>
      <c r="I66" s="10"/>
    </row>
    <row r="67" spans="1:9" s="11" customFormat="1" ht="23.25" customHeight="1">
      <c r="A67" s="52" t="s">
        <v>112</v>
      </c>
      <c r="B67" s="54" t="s">
        <v>68</v>
      </c>
      <c r="C67" s="12"/>
      <c r="D67" s="37"/>
      <c r="E67" s="38"/>
      <c r="F67" s="38"/>
      <c r="G67" s="10"/>
      <c r="H67" s="10"/>
      <c r="I67" s="10"/>
    </row>
    <row r="68" spans="1:9" s="106" customFormat="1" ht="30">
      <c r="A68" s="102" t="s">
        <v>170</v>
      </c>
      <c r="B68" s="94"/>
      <c r="C68" s="95"/>
      <c r="D68" s="103">
        <v>92880</v>
      </c>
      <c r="E68" s="104">
        <f>D68/G68</f>
        <v>16.71</v>
      </c>
      <c r="F68" s="116">
        <f>E68/12</f>
        <v>1.39</v>
      </c>
      <c r="G68" s="92">
        <v>5558.9</v>
      </c>
      <c r="H68" s="92"/>
      <c r="I68" s="105"/>
    </row>
    <row r="69" spans="1:9" s="10" customFormat="1" ht="18" customHeight="1">
      <c r="A69" s="50" t="s">
        <v>22</v>
      </c>
      <c r="B69" s="48" t="s">
        <v>23</v>
      </c>
      <c r="C69" s="12" t="s">
        <v>151</v>
      </c>
      <c r="D69" s="37">
        <f>E69*G69</f>
        <v>6329.09</v>
      </c>
      <c r="E69" s="38">
        <f>F69*12</f>
        <v>0.96</v>
      </c>
      <c r="F69" s="115">
        <v>0.08</v>
      </c>
      <c r="G69" s="10">
        <v>6592.8</v>
      </c>
      <c r="H69" s="10">
        <v>1.07</v>
      </c>
      <c r="I69" s="10">
        <v>0.03</v>
      </c>
    </row>
    <row r="70" spans="1:9" s="10" customFormat="1" ht="23.25" customHeight="1">
      <c r="A70" s="50" t="s">
        <v>24</v>
      </c>
      <c r="B70" s="55" t="s">
        <v>25</v>
      </c>
      <c r="C70" s="16" t="s">
        <v>151</v>
      </c>
      <c r="D70" s="37">
        <f>E70*G70</f>
        <v>3955.68</v>
      </c>
      <c r="E70" s="38">
        <f>12*F70</f>
        <v>0.6</v>
      </c>
      <c r="F70" s="115">
        <v>0.05</v>
      </c>
      <c r="G70" s="10">
        <v>6592.8</v>
      </c>
      <c r="H70" s="10">
        <v>1.07</v>
      </c>
      <c r="I70" s="10">
        <v>0.02</v>
      </c>
    </row>
    <row r="71" spans="1:9" s="15" customFormat="1" ht="30">
      <c r="A71" s="50" t="s">
        <v>21</v>
      </c>
      <c r="B71" s="48"/>
      <c r="C71" s="12">
        <v>0</v>
      </c>
      <c r="D71" s="37">
        <v>0</v>
      </c>
      <c r="E71" s="38">
        <f>D71/G71</f>
        <v>0</v>
      </c>
      <c r="F71" s="38">
        <f>E71/12</f>
        <v>0</v>
      </c>
      <c r="G71" s="10">
        <v>5558.9</v>
      </c>
      <c r="H71" s="10">
        <v>1.07</v>
      </c>
      <c r="I71" s="10">
        <v>0.03</v>
      </c>
    </row>
    <row r="72" spans="1:9" s="15" customFormat="1" ht="15">
      <c r="A72" s="50" t="s">
        <v>32</v>
      </c>
      <c r="B72" s="48"/>
      <c r="C72" s="13" t="s">
        <v>152</v>
      </c>
      <c r="D72" s="38">
        <f>SUM(D73:D87)</f>
        <v>39871.28</v>
      </c>
      <c r="E72" s="38"/>
      <c r="F72" s="38">
        <f>SUM(F73:F86)</f>
        <v>0</v>
      </c>
      <c r="G72" s="10">
        <v>5558.9</v>
      </c>
      <c r="H72" s="10">
        <v>1.07</v>
      </c>
      <c r="I72" s="10">
        <v>0.62</v>
      </c>
    </row>
    <row r="73" spans="1:9" s="11" customFormat="1" ht="15">
      <c r="A73" s="56" t="s">
        <v>70</v>
      </c>
      <c r="B73" s="57" t="s">
        <v>14</v>
      </c>
      <c r="C73" s="18"/>
      <c r="D73" s="117">
        <v>518.76</v>
      </c>
      <c r="E73" s="32"/>
      <c r="F73" s="32"/>
      <c r="G73" s="66">
        <v>6592.8</v>
      </c>
      <c r="H73" s="10"/>
      <c r="I73" s="10"/>
    </row>
    <row r="74" spans="1:9" s="11" customFormat="1" ht="18.75" customHeight="1">
      <c r="A74" s="56" t="s">
        <v>15</v>
      </c>
      <c r="B74" s="57" t="s">
        <v>19</v>
      </c>
      <c r="C74" s="18"/>
      <c r="D74" s="117">
        <v>1646.67</v>
      </c>
      <c r="E74" s="32"/>
      <c r="F74" s="32"/>
      <c r="G74" s="66">
        <v>6592.8</v>
      </c>
      <c r="H74" s="10">
        <v>1.07</v>
      </c>
      <c r="I74" s="10">
        <v>0.01</v>
      </c>
    </row>
    <row r="75" spans="1:9" s="11" customFormat="1" ht="15">
      <c r="A75" s="56" t="s">
        <v>67</v>
      </c>
      <c r="B75" s="58" t="s">
        <v>14</v>
      </c>
      <c r="C75" s="18"/>
      <c r="D75" s="117">
        <v>2934.22</v>
      </c>
      <c r="E75" s="32"/>
      <c r="F75" s="32"/>
      <c r="G75" s="10">
        <v>5558.9</v>
      </c>
      <c r="H75" s="10">
        <v>1.07</v>
      </c>
      <c r="I75" s="10">
        <v>0.01</v>
      </c>
    </row>
    <row r="76" spans="1:9" s="11" customFormat="1" ht="15">
      <c r="A76" s="56" t="s">
        <v>42</v>
      </c>
      <c r="B76" s="57" t="s">
        <v>14</v>
      </c>
      <c r="C76" s="18"/>
      <c r="D76" s="117">
        <v>3138</v>
      </c>
      <c r="E76" s="32"/>
      <c r="F76" s="32"/>
      <c r="G76" s="10">
        <v>5558.9</v>
      </c>
      <c r="H76" s="10"/>
      <c r="I76" s="10"/>
    </row>
    <row r="77" spans="1:9" s="11" customFormat="1" ht="15">
      <c r="A77" s="56" t="s">
        <v>16</v>
      </c>
      <c r="B77" s="57" t="s">
        <v>14</v>
      </c>
      <c r="C77" s="18"/>
      <c r="D77" s="117">
        <v>9326.76</v>
      </c>
      <c r="E77" s="32"/>
      <c r="F77" s="32"/>
      <c r="G77" s="10">
        <v>5558.9</v>
      </c>
      <c r="H77" s="10">
        <v>1.07</v>
      </c>
      <c r="I77" s="10">
        <v>0.12</v>
      </c>
    </row>
    <row r="78" spans="1:9" s="11" customFormat="1" ht="15">
      <c r="A78" s="56" t="s">
        <v>17</v>
      </c>
      <c r="B78" s="57" t="s">
        <v>14</v>
      </c>
      <c r="C78" s="18"/>
      <c r="D78" s="117">
        <v>1097.78</v>
      </c>
      <c r="E78" s="32"/>
      <c r="F78" s="32"/>
      <c r="G78" s="10">
        <v>5558.9</v>
      </c>
      <c r="H78" s="10">
        <v>1.07</v>
      </c>
      <c r="I78" s="10">
        <v>0.03</v>
      </c>
    </row>
    <row r="79" spans="1:9" s="11" customFormat="1" ht="15">
      <c r="A79" s="56" t="s">
        <v>40</v>
      </c>
      <c r="B79" s="57" t="s">
        <v>14</v>
      </c>
      <c r="C79" s="18"/>
      <c r="D79" s="117">
        <v>1568.97</v>
      </c>
      <c r="E79" s="32"/>
      <c r="F79" s="32"/>
      <c r="G79" s="66">
        <v>6592.8</v>
      </c>
      <c r="H79" s="10">
        <v>1.07</v>
      </c>
      <c r="I79" s="10">
        <v>0.1</v>
      </c>
    </row>
    <row r="80" spans="1:9" s="11" customFormat="1" ht="15">
      <c r="A80" s="56" t="s">
        <v>41</v>
      </c>
      <c r="B80" s="57" t="s">
        <v>19</v>
      </c>
      <c r="C80" s="18"/>
      <c r="D80" s="33">
        <v>0</v>
      </c>
      <c r="E80" s="32"/>
      <c r="F80" s="32"/>
      <c r="G80" s="10">
        <v>5558.9</v>
      </c>
      <c r="H80" s="10">
        <v>1.07</v>
      </c>
      <c r="I80" s="10">
        <v>0.01</v>
      </c>
    </row>
    <row r="81" spans="1:9" s="11" customFormat="1" ht="22.5" customHeight="1">
      <c r="A81" s="56" t="s">
        <v>18</v>
      </c>
      <c r="B81" s="57" t="s">
        <v>14</v>
      </c>
      <c r="C81" s="18"/>
      <c r="D81" s="117">
        <v>7141.09</v>
      </c>
      <c r="E81" s="32"/>
      <c r="F81" s="32"/>
      <c r="G81" s="66">
        <v>6592.8</v>
      </c>
      <c r="H81" s="10">
        <v>1.07</v>
      </c>
      <c r="I81" s="10">
        <v>0.01</v>
      </c>
    </row>
    <row r="82" spans="1:7" s="101" customFormat="1" ht="20.25" customHeight="1">
      <c r="A82" s="97" t="s">
        <v>169</v>
      </c>
      <c r="B82" s="98" t="s">
        <v>14</v>
      </c>
      <c r="C82" s="18"/>
      <c r="D82" s="33">
        <v>1709.69</v>
      </c>
      <c r="E82" s="99"/>
      <c r="F82" s="100"/>
      <c r="G82" s="66">
        <v>6592.8</v>
      </c>
    </row>
    <row r="83" spans="1:9" s="11" customFormat="1" ht="18.75" customHeight="1">
      <c r="A83" s="56" t="s">
        <v>61</v>
      </c>
      <c r="B83" s="57" t="s">
        <v>14</v>
      </c>
      <c r="C83" s="19"/>
      <c r="D83" s="117">
        <v>10789.34</v>
      </c>
      <c r="E83" s="32"/>
      <c r="F83" s="32"/>
      <c r="G83" s="66">
        <v>6592.8</v>
      </c>
      <c r="H83" s="10">
        <v>1.07</v>
      </c>
      <c r="I83" s="10">
        <v>0.06</v>
      </c>
    </row>
    <row r="84" spans="1:9" s="11" customFormat="1" ht="31.5" customHeight="1">
      <c r="A84" s="56" t="s">
        <v>141</v>
      </c>
      <c r="B84" s="58" t="s">
        <v>47</v>
      </c>
      <c r="C84" s="19"/>
      <c r="D84" s="33">
        <v>0</v>
      </c>
      <c r="E84" s="32"/>
      <c r="F84" s="32"/>
      <c r="G84" s="10">
        <v>5558.9</v>
      </c>
      <c r="H84" s="10"/>
      <c r="I84" s="10"/>
    </row>
    <row r="85" spans="1:9" s="11" customFormat="1" ht="29.25" customHeight="1">
      <c r="A85" s="56" t="s">
        <v>142</v>
      </c>
      <c r="B85" s="58" t="s">
        <v>47</v>
      </c>
      <c r="C85" s="32"/>
      <c r="D85" s="33">
        <v>0</v>
      </c>
      <c r="E85" s="32"/>
      <c r="F85" s="32"/>
      <c r="G85" s="66">
        <v>6592.8</v>
      </c>
      <c r="H85" s="10"/>
      <c r="I85" s="10"/>
    </row>
    <row r="86" spans="1:9" s="11" customFormat="1" ht="15">
      <c r="A86" s="45" t="s">
        <v>174</v>
      </c>
      <c r="B86" s="32"/>
      <c r="C86" s="19"/>
      <c r="D86" s="33">
        <v>0</v>
      </c>
      <c r="E86" s="32"/>
      <c r="F86" s="32"/>
      <c r="G86" s="66">
        <v>6592.8</v>
      </c>
      <c r="H86" s="10"/>
      <c r="I86" s="10"/>
    </row>
    <row r="87" spans="1:9" s="11" customFormat="1" ht="15">
      <c r="A87" s="56" t="s">
        <v>114</v>
      </c>
      <c r="B87" s="54" t="s">
        <v>14</v>
      </c>
      <c r="C87" s="13"/>
      <c r="D87" s="47">
        <v>0</v>
      </c>
      <c r="E87" s="42"/>
      <c r="F87" s="42"/>
      <c r="G87" s="66">
        <v>6592.8</v>
      </c>
      <c r="H87" s="10"/>
      <c r="I87" s="10"/>
    </row>
    <row r="88" spans="1:9" s="15" customFormat="1" ht="30">
      <c r="A88" s="50" t="s">
        <v>35</v>
      </c>
      <c r="B88" s="48"/>
      <c r="C88" s="13" t="s">
        <v>153</v>
      </c>
      <c r="D88" s="38">
        <f>SUM(D89:D92)</f>
        <v>0</v>
      </c>
      <c r="E88" s="38">
        <v>0</v>
      </c>
      <c r="F88" s="38">
        <v>0</v>
      </c>
      <c r="G88" s="10">
        <v>5558.9</v>
      </c>
      <c r="H88" s="10">
        <v>1.07</v>
      </c>
      <c r="I88" s="10">
        <v>0.08</v>
      </c>
    </row>
    <row r="89" spans="1:9" s="11" customFormat="1" ht="36.75" customHeight="1">
      <c r="A89" s="56" t="s">
        <v>44</v>
      </c>
      <c r="B89" s="57" t="s">
        <v>45</v>
      </c>
      <c r="C89" s="18"/>
      <c r="D89" s="33">
        <v>0</v>
      </c>
      <c r="E89" s="32"/>
      <c r="F89" s="32"/>
      <c r="G89" s="10">
        <v>5558.9</v>
      </c>
      <c r="H89" s="10">
        <v>1.07</v>
      </c>
      <c r="I89" s="10">
        <v>0</v>
      </c>
    </row>
    <row r="90" spans="1:9" s="11" customFormat="1" ht="25.5">
      <c r="A90" s="56" t="s">
        <v>113</v>
      </c>
      <c r="B90" s="58" t="s">
        <v>46</v>
      </c>
      <c r="C90" s="18"/>
      <c r="D90" s="33">
        <f>E90*G90</f>
        <v>0</v>
      </c>
      <c r="E90" s="32"/>
      <c r="F90" s="32"/>
      <c r="G90" s="10">
        <v>5558.9</v>
      </c>
      <c r="H90" s="10">
        <v>1.07</v>
      </c>
      <c r="I90" s="10">
        <v>0</v>
      </c>
    </row>
    <row r="91" spans="1:9" s="11" customFormat="1" ht="15">
      <c r="A91" s="52" t="s">
        <v>115</v>
      </c>
      <c r="B91" s="58" t="s">
        <v>47</v>
      </c>
      <c r="C91" s="19"/>
      <c r="D91" s="33">
        <f>E91*G91</f>
        <v>0</v>
      </c>
      <c r="E91" s="32"/>
      <c r="F91" s="32"/>
      <c r="G91" s="10">
        <v>5558.9</v>
      </c>
      <c r="H91" s="10">
        <v>1.07</v>
      </c>
      <c r="I91" s="10">
        <v>0</v>
      </c>
    </row>
    <row r="92" spans="1:9" s="11" customFormat="1" ht="15">
      <c r="A92" s="56" t="s">
        <v>116</v>
      </c>
      <c r="B92" s="58" t="s">
        <v>14</v>
      </c>
      <c r="C92" s="12"/>
      <c r="D92" s="33">
        <f>E92*G92</f>
        <v>0</v>
      </c>
      <c r="E92" s="32"/>
      <c r="F92" s="32"/>
      <c r="G92" s="10">
        <v>5558.9</v>
      </c>
      <c r="H92" s="10">
        <v>1.07</v>
      </c>
      <c r="I92" s="10">
        <v>0</v>
      </c>
    </row>
    <row r="93" spans="1:9" s="11" customFormat="1" ht="30">
      <c r="A93" s="50" t="s">
        <v>36</v>
      </c>
      <c r="B93" s="57"/>
      <c r="C93" s="12" t="s">
        <v>154</v>
      </c>
      <c r="D93" s="38">
        <f>SUM(D94:D97)</f>
        <v>0</v>
      </c>
      <c r="E93" s="38">
        <f>D93/G93</f>
        <v>0</v>
      </c>
      <c r="F93" s="38">
        <f>E93/12</f>
        <v>0</v>
      </c>
      <c r="G93" s="10">
        <v>5558.9</v>
      </c>
      <c r="H93" s="10">
        <v>1.07</v>
      </c>
      <c r="I93" s="10">
        <v>0.05</v>
      </c>
    </row>
    <row r="94" spans="1:9" s="11" customFormat="1" ht="15">
      <c r="A94" s="56" t="s">
        <v>117</v>
      </c>
      <c r="B94" s="57" t="s">
        <v>14</v>
      </c>
      <c r="C94" s="32"/>
      <c r="D94" s="33">
        <v>0</v>
      </c>
      <c r="E94" s="32"/>
      <c r="F94" s="32"/>
      <c r="G94" s="10">
        <v>5558.9</v>
      </c>
      <c r="H94" s="10"/>
      <c r="I94" s="10"/>
    </row>
    <row r="95" spans="1:9" s="11" customFormat="1" ht="15">
      <c r="A95" s="52" t="s">
        <v>118</v>
      </c>
      <c r="B95" s="58" t="s">
        <v>47</v>
      </c>
      <c r="C95" s="32"/>
      <c r="D95" s="47">
        <v>0</v>
      </c>
      <c r="E95" s="42"/>
      <c r="F95" s="42"/>
      <c r="G95" s="10">
        <v>5558.9</v>
      </c>
      <c r="H95" s="10"/>
      <c r="I95" s="10"/>
    </row>
    <row r="96" spans="1:9" s="11" customFormat="1" ht="15">
      <c r="A96" s="56" t="s">
        <v>119</v>
      </c>
      <c r="B96" s="58" t="s">
        <v>46</v>
      </c>
      <c r="C96" s="32"/>
      <c r="D96" s="47">
        <v>0</v>
      </c>
      <c r="E96" s="42"/>
      <c r="F96" s="42"/>
      <c r="G96" s="10">
        <v>5558.9</v>
      </c>
      <c r="H96" s="10"/>
      <c r="I96" s="10"/>
    </row>
    <row r="97" spans="1:9" s="11" customFormat="1" ht="31.5" customHeight="1">
      <c r="A97" s="56" t="s">
        <v>120</v>
      </c>
      <c r="B97" s="58" t="s">
        <v>47</v>
      </c>
      <c r="C97" s="32"/>
      <c r="D97" s="47">
        <v>0</v>
      </c>
      <c r="E97" s="42"/>
      <c r="F97" s="42"/>
      <c r="G97" s="10">
        <v>5558.9</v>
      </c>
      <c r="H97" s="10"/>
      <c r="I97" s="10"/>
    </row>
    <row r="98" spans="1:9" s="11" customFormat="1" ht="22.5" customHeight="1">
      <c r="A98" s="50" t="s">
        <v>121</v>
      </c>
      <c r="B98" s="57"/>
      <c r="C98" s="12" t="s">
        <v>156</v>
      </c>
      <c r="D98" s="38">
        <f>SUM(D99:D104)</f>
        <v>27952.43</v>
      </c>
      <c r="E98" s="38">
        <f>D98/G98</f>
        <v>5.03</v>
      </c>
      <c r="F98" s="38">
        <f>E98/12</f>
        <v>0.42</v>
      </c>
      <c r="G98" s="10">
        <v>5558.9</v>
      </c>
      <c r="H98" s="10">
        <v>1.07</v>
      </c>
      <c r="I98" s="10">
        <v>0.24</v>
      </c>
    </row>
    <row r="99" spans="1:9" s="11" customFormat="1" ht="21.75" customHeight="1">
      <c r="A99" s="56" t="s">
        <v>33</v>
      </c>
      <c r="B99" s="57" t="s">
        <v>7</v>
      </c>
      <c r="C99" s="12"/>
      <c r="D99" s="33">
        <v>0</v>
      </c>
      <c r="E99" s="32"/>
      <c r="F99" s="32"/>
      <c r="G99" s="10">
        <v>5558.9</v>
      </c>
      <c r="H99" s="10">
        <v>1.07</v>
      </c>
      <c r="I99" s="10">
        <v>0.01</v>
      </c>
    </row>
    <row r="100" spans="1:9" s="11" customFormat="1" ht="41.25" customHeight="1">
      <c r="A100" s="56" t="s">
        <v>122</v>
      </c>
      <c r="B100" s="57" t="s">
        <v>14</v>
      </c>
      <c r="C100" s="12"/>
      <c r="D100" s="117">
        <v>16522.04</v>
      </c>
      <c r="E100" s="32"/>
      <c r="F100" s="32"/>
      <c r="G100" s="10">
        <v>5558.9</v>
      </c>
      <c r="H100" s="10">
        <v>1.07</v>
      </c>
      <c r="I100" s="10">
        <v>0.16</v>
      </c>
    </row>
    <row r="101" spans="1:9" s="11" customFormat="1" ht="45.75" customHeight="1">
      <c r="A101" s="56" t="s">
        <v>123</v>
      </c>
      <c r="B101" s="57" t="s">
        <v>14</v>
      </c>
      <c r="C101" s="12"/>
      <c r="D101" s="117">
        <v>1093.4</v>
      </c>
      <c r="E101" s="32"/>
      <c r="F101" s="32"/>
      <c r="G101" s="10">
        <v>6592.8</v>
      </c>
      <c r="H101" s="10">
        <v>1.07</v>
      </c>
      <c r="I101" s="10">
        <v>0.01</v>
      </c>
    </row>
    <row r="102" spans="1:9" s="11" customFormat="1" ht="28.5" customHeight="1">
      <c r="A102" s="56" t="s">
        <v>48</v>
      </c>
      <c r="B102" s="57" t="s">
        <v>10</v>
      </c>
      <c r="C102" s="12"/>
      <c r="D102" s="117">
        <v>5503.83</v>
      </c>
      <c r="E102" s="32"/>
      <c r="F102" s="32"/>
      <c r="G102" s="10">
        <v>5558.9</v>
      </c>
      <c r="H102" s="10">
        <v>1.07</v>
      </c>
      <c r="I102" s="10">
        <v>0.05</v>
      </c>
    </row>
    <row r="103" spans="1:9" s="11" customFormat="1" ht="21" customHeight="1">
      <c r="A103" s="56" t="s">
        <v>124</v>
      </c>
      <c r="B103" s="58" t="s">
        <v>125</v>
      </c>
      <c r="C103" s="12"/>
      <c r="D103" s="123">
        <v>4833.16</v>
      </c>
      <c r="E103" s="42"/>
      <c r="F103" s="42"/>
      <c r="G103" s="10">
        <v>5558.9</v>
      </c>
      <c r="H103" s="10"/>
      <c r="I103" s="10"/>
    </row>
    <row r="104" spans="1:9" s="11" customFormat="1" ht="57.75" customHeight="1">
      <c r="A104" s="56" t="s">
        <v>126</v>
      </c>
      <c r="B104" s="58" t="s">
        <v>68</v>
      </c>
      <c r="C104" s="12"/>
      <c r="D104" s="47">
        <v>0</v>
      </c>
      <c r="E104" s="42"/>
      <c r="F104" s="42"/>
      <c r="G104" s="10">
        <v>5558.9</v>
      </c>
      <c r="H104" s="10"/>
      <c r="I104" s="10"/>
    </row>
    <row r="105" spans="1:9" s="11" customFormat="1" ht="18" customHeight="1">
      <c r="A105" s="14" t="s">
        <v>37</v>
      </c>
      <c r="B105" s="18"/>
      <c r="C105" s="12" t="s">
        <v>155</v>
      </c>
      <c r="D105" s="38">
        <f>D106</f>
        <v>1311.87</v>
      </c>
      <c r="E105" s="38">
        <f>D105/G105</f>
        <v>0.24</v>
      </c>
      <c r="F105" s="38">
        <f>E105/12</f>
        <v>0.02</v>
      </c>
      <c r="G105" s="10">
        <v>5558.9</v>
      </c>
      <c r="H105" s="10">
        <v>1.07</v>
      </c>
      <c r="I105" s="10">
        <v>0.11</v>
      </c>
    </row>
    <row r="106" spans="1:9" s="11" customFormat="1" ht="23.25" customHeight="1">
      <c r="A106" s="17" t="s">
        <v>34</v>
      </c>
      <c r="B106" s="18" t="s">
        <v>14</v>
      </c>
      <c r="C106" s="18"/>
      <c r="D106" s="117">
        <v>1311.87</v>
      </c>
      <c r="E106" s="32"/>
      <c r="F106" s="32"/>
      <c r="G106" s="10">
        <v>5558.9</v>
      </c>
      <c r="H106" s="10">
        <v>1.07</v>
      </c>
      <c r="I106" s="10">
        <v>0.01</v>
      </c>
    </row>
    <row r="107" spans="1:9" s="10" customFormat="1" ht="28.5" customHeight="1">
      <c r="A107" s="50" t="s">
        <v>39</v>
      </c>
      <c r="B107" s="48"/>
      <c r="C107" s="13" t="s">
        <v>157</v>
      </c>
      <c r="D107" s="38">
        <f>D108+D109</f>
        <v>47880</v>
      </c>
      <c r="E107" s="38">
        <f>D107/G107</f>
        <v>8.61</v>
      </c>
      <c r="F107" s="38">
        <f>E107/12</f>
        <v>0.72</v>
      </c>
      <c r="G107" s="10">
        <v>5558.9</v>
      </c>
      <c r="H107" s="10">
        <v>1.07</v>
      </c>
      <c r="I107" s="10">
        <v>0.64</v>
      </c>
    </row>
    <row r="108" spans="1:9" s="11" customFormat="1" ht="45.75" customHeight="1">
      <c r="A108" s="52" t="s">
        <v>127</v>
      </c>
      <c r="B108" s="58" t="s">
        <v>19</v>
      </c>
      <c r="C108" s="18"/>
      <c r="D108" s="117">
        <v>28080</v>
      </c>
      <c r="E108" s="32"/>
      <c r="F108" s="32"/>
      <c r="G108" s="10">
        <v>5558.9</v>
      </c>
      <c r="H108" s="10">
        <v>1.07</v>
      </c>
      <c r="I108" s="10">
        <v>0.02</v>
      </c>
    </row>
    <row r="109" spans="1:9" s="11" customFormat="1" ht="23.25" customHeight="1">
      <c r="A109" s="52" t="s">
        <v>175</v>
      </c>
      <c r="B109" s="58" t="s">
        <v>68</v>
      </c>
      <c r="C109" s="18"/>
      <c r="D109" s="117">
        <v>19800</v>
      </c>
      <c r="E109" s="32"/>
      <c r="F109" s="32"/>
      <c r="G109" s="10">
        <v>5558.9</v>
      </c>
      <c r="H109" s="10">
        <v>1.07</v>
      </c>
      <c r="I109" s="10">
        <v>0.62</v>
      </c>
    </row>
    <row r="110" spans="1:9" s="10" customFormat="1" ht="22.5" customHeight="1">
      <c r="A110" s="14" t="s">
        <v>38</v>
      </c>
      <c r="B110" s="12"/>
      <c r="C110" s="13" t="s">
        <v>158</v>
      </c>
      <c r="D110" s="38">
        <f>SUM(D111:D112)</f>
        <v>4373.46</v>
      </c>
      <c r="E110" s="38">
        <f>D110/G110</f>
        <v>0.79</v>
      </c>
      <c r="F110" s="38">
        <f>E110/12</f>
        <v>0.07</v>
      </c>
      <c r="G110" s="10">
        <v>5558.9</v>
      </c>
      <c r="H110" s="10">
        <v>1.07</v>
      </c>
      <c r="I110" s="10">
        <v>0.16</v>
      </c>
    </row>
    <row r="111" spans="1:9" s="11" customFormat="1" ht="21.75" customHeight="1">
      <c r="A111" s="17" t="s">
        <v>69</v>
      </c>
      <c r="B111" s="18" t="s">
        <v>43</v>
      </c>
      <c r="C111" s="18"/>
      <c r="D111" s="117">
        <v>4373.46</v>
      </c>
      <c r="E111" s="32"/>
      <c r="F111" s="32"/>
      <c r="G111" s="10">
        <v>5558.9</v>
      </c>
      <c r="H111" s="10">
        <v>1.07</v>
      </c>
      <c r="I111" s="10">
        <v>0.04</v>
      </c>
    </row>
    <row r="112" spans="1:9" s="11" customFormat="1" ht="15">
      <c r="A112" s="17" t="s">
        <v>49</v>
      </c>
      <c r="B112" s="18" t="s">
        <v>43</v>
      </c>
      <c r="C112" s="18"/>
      <c r="D112" s="33">
        <v>0</v>
      </c>
      <c r="E112" s="32"/>
      <c r="F112" s="32"/>
      <c r="G112" s="10">
        <v>5558.9</v>
      </c>
      <c r="H112" s="10">
        <v>1.07</v>
      </c>
      <c r="I112" s="10">
        <v>0.12</v>
      </c>
    </row>
    <row r="113" spans="1:9" s="10" customFormat="1" ht="113.25" customHeight="1">
      <c r="A113" s="50" t="s">
        <v>176</v>
      </c>
      <c r="B113" s="35" t="s">
        <v>10</v>
      </c>
      <c r="C113" s="12"/>
      <c r="D113" s="41">
        <v>50000</v>
      </c>
      <c r="E113" s="41">
        <f>D113/G113</f>
        <v>8.99</v>
      </c>
      <c r="F113" s="41">
        <f>E113/12</f>
        <v>0.75</v>
      </c>
      <c r="G113" s="10">
        <v>5558.9</v>
      </c>
      <c r="H113" s="10">
        <v>1.07</v>
      </c>
      <c r="I113" s="10">
        <v>0.3</v>
      </c>
    </row>
    <row r="114" spans="1:7" s="93" customFormat="1" ht="18.75">
      <c r="A114" s="119" t="s">
        <v>177</v>
      </c>
      <c r="B114" s="48" t="s">
        <v>7</v>
      </c>
      <c r="C114" s="90"/>
      <c r="D114" s="91">
        <f>23063.4+6535.07</f>
        <v>29598.47</v>
      </c>
      <c r="E114" s="90">
        <f>D114/G114</f>
        <v>4.49</v>
      </c>
      <c r="F114" s="90">
        <f>E114/12</f>
        <v>0.37</v>
      </c>
      <c r="G114" s="92">
        <v>6592.8</v>
      </c>
    </row>
    <row r="115" spans="1:7" s="93" customFormat="1" ht="18.75">
      <c r="A115" s="119" t="s">
        <v>178</v>
      </c>
      <c r="B115" s="48" t="s">
        <v>7</v>
      </c>
      <c r="C115" s="90"/>
      <c r="D115" s="91">
        <f>344060.24-2944.12+30420.2</f>
        <v>371536.32</v>
      </c>
      <c r="E115" s="90">
        <f>D115/G115</f>
        <v>56.35</v>
      </c>
      <c r="F115" s="90">
        <f>E115/12</f>
        <v>4.7</v>
      </c>
      <c r="G115" s="92">
        <v>6592.8</v>
      </c>
    </row>
    <row r="116" spans="1:7" s="93" customFormat="1" ht="18.75">
      <c r="A116" s="119" t="s">
        <v>179</v>
      </c>
      <c r="B116" s="48" t="s">
        <v>7</v>
      </c>
      <c r="C116" s="90"/>
      <c r="D116" s="91">
        <v>107106.04</v>
      </c>
      <c r="E116" s="90">
        <f>D116/G116</f>
        <v>16.25</v>
      </c>
      <c r="F116" s="90">
        <f>E116/12</f>
        <v>1.35</v>
      </c>
      <c r="G116" s="92">
        <v>6592.8</v>
      </c>
    </row>
    <row r="117" spans="1:7" s="93" customFormat="1" ht="18.75">
      <c r="A117" s="119" t="s">
        <v>180</v>
      </c>
      <c r="B117" s="48" t="s">
        <v>7</v>
      </c>
      <c r="C117" s="95"/>
      <c r="D117" s="96">
        <v>33656.51</v>
      </c>
      <c r="E117" s="95">
        <f>D117/G117</f>
        <v>5.11</v>
      </c>
      <c r="F117" s="95">
        <f>E117/12</f>
        <v>0.43</v>
      </c>
      <c r="G117" s="92">
        <v>6592.8</v>
      </c>
    </row>
    <row r="118" spans="1:9" s="11" customFormat="1" ht="21.75" customHeight="1" thickBot="1">
      <c r="A118" s="14" t="s">
        <v>62</v>
      </c>
      <c r="B118" s="59" t="s">
        <v>9</v>
      </c>
      <c r="C118" s="36"/>
      <c r="D118" s="43">
        <f>E118*G118</f>
        <v>137416.01</v>
      </c>
      <c r="E118" s="41">
        <f>12*F118</f>
        <v>24.72</v>
      </c>
      <c r="F118" s="121">
        <v>2.06</v>
      </c>
      <c r="G118" s="10">
        <v>5558.9</v>
      </c>
      <c r="H118" s="10"/>
      <c r="I118" s="10"/>
    </row>
    <row r="119" spans="1:7" s="10" customFormat="1" ht="19.5" thickBot="1">
      <c r="A119" s="29" t="s">
        <v>30</v>
      </c>
      <c r="B119" s="8"/>
      <c r="C119" s="8"/>
      <c r="D119" s="44">
        <f>D118+D113+D110+D107+D105+D98+D93+D88+D72+D71+D70+D69+D58+D57+D56+D50+D44+D43+D42+D41+D40+D29+D15+D55+D117+D116+D115+D114+D68</f>
        <v>2605029.8</v>
      </c>
      <c r="E119" s="120"/>
      <c r="F119" s="120"/>
      <c r="G119" s="10">
        <v>5558.9</v>
      </c>
    </row>
    <row r="120" spans="1:7" s="26" customFormat="1" ht="19.5" thickBot="1">
      <c r="A120" s="23"/>
      <c r="B120" s="24"/>
      <c r="C120" s="25"/>
      <c r="D120" s="25"/>
      <c r="E120" s="25"/>
      <c r="F120" s="25"/>
      <c r="G120" s="10">
        <v>5558.9</v>
      </c>
    </row>
    <row r="121" spans="1:9" s="74" customFormat="1" ht="38.25" thickBot="1">
      <c r="A121" s="70" t="s">
        <v>159</v>
      </c>
      <c r="B121" s="71"/>
      <c r="C121" s="72"/>
      <c r="D121" s="73">
        <f>SUM(D122:D135)</f>
        <v>2227023.54</v>
      </c>
      <c r="E121" s="73">
        <f>SUM(E122:E135)</f>
        <v>399.89</v>
      </c>
      <c r="F121" s="73">
        <f>SUM(F122:F135)</f>
        <v>33.33</v>
      </c>
      <c r="G121" s="74">
        <v>5558.9</v>
      </c>
      <c r="I121" s="75"/>
    </row>
    <row r="122" spans="1:7" s="46" customFormat="1" ht="15" customHeight="1">
      <c r="A122" s="76" t="s">
        <v>148</v>
      </c>
      <c r="B122" s="78"/>
      <c r="C122" s="78"/>
      <c r="D122" s="79">
        <v>39149.15</v>
      </c>
      <c r="E122" s="78">
        <f aca="true" t="shared" si="0" ref="E122:E135">D122/G122</f>
        <v>7.04</v>
      </c>
      <c r="F122" s="80">
        <f>E122/12</f>
        <v>0.59</v>
      </c>
      <c r="G122" s="10">
        <v>5558.9</v>
      </c>
    </row>
    <row r="123" spans="1:7" s="46" customFormat="1" ht="15" customHeight="1">
      <c r="A123" s="45" t="s">
        <v>161</v>
      </c>
      <c r="B123" s="81"/>
      <c r="C123" s="81"/>
      <c r="D123" s="82">
        <v>1258.98</v>
      </c>
      <c r="E123" s="81">
        <f t="shared" si="0"/>
        <v>0.23</v>
      </c>
      <c r="F123" s="83">
        <f aca="true" t="shared" si="1" ref="F123:F135">E123/12</f>
        <v>0.02</v>
      </c>
      <c r="G123" s="10">
        <v>5558.9</v>
      </c>
    </row>
    <row r="124" spans="1:7" s="46" customFormat="1" ht="15" customHeight="1">
      <c r="A124" s="45" t="s">
        <v>128</v>
      </c>
      <c r="B124" s="81"/>
      <c r="C124" s="81"/>
      <c r="D124" s="82">
        <v>147341.4</v>
      </c>
      <c r="E124" s="81">
        <f t="shared" si="0"/>
        <v>26.51</v>
      </c>
      <c r="F124" s="83">
        <f t="shared" si="1"/>
        <v>2.21</v>
      </c>
      <c r="G124" s="10">
        <v>5558.9</v>
      </c>
    </row>
    <row r="125" spans="1:7" s="46" customFormat="1" ht="15" customHeight="1">
      <c r="A125" s="45" t="s">
        <v>162</v>
      </c>
      <c r="B125" s="81"/>
      <c r="C125" s="81"/>
      <c r="D125" s="82">
        <v>298416.48</v>
      </c>
      <c r="E125" s="81">
        <f t="shared" si="0"/>
        <v>53.68</v>
      </c>
      <c r="F125" s="83">
        <f t="shared" si="1"/>
        <v>4.47</v>
      </c>
      <c r="G125" s="10">
        <v>5558.9</v>
      </c>
    </row>
    <row r="126" spans="1:7" s="46" customFormat="1" ht="15" customHeight="1">
      <c r="A126" s="45" t="s">
        <v>129</v>
      </c>
      <c r="B126" s="81"/>
      <c r="C126" s="81"/>
      <c r="D126" s="82">
        <v>527534.15</v>
      </c>
      <c r="E126" s="81">
        <f t="shared" si="0"/>
        <v>94.9</v>
      </c>
      <c r="F126" s="83">
        <f t="shared" si="1"/>
        <v>7.91</v>
      </c>
      <c r="G126" s="10">
        <v>5558.9</v>
      </c>
    </row>
    <row r="127" spans="1:7" s="46" customFormat="1" ht="15" customHeight="1">
      <c r="A127" s="45" t="s">
        <v>163</v>
      </c>
      <c r="B127" s="81"/>
      <c r="C127" s="81"/>
      <c r="D127" s="82">
        <v>28308.7</v>
      </c>
      <c r="E127" s="81">
        <f t="shared" si="0"/>
        <v>5.09</v>
      </c>
      <c r="F127" s="83">
        <f t="shared" si="1"/>
        <v>0.42</v>
      </c>
      <c r="G127" s="10">
        <v>5558.9</v>
      </c>
    </row>
    <row r="128" spans="1:7" s="46" customFormat="1" ht="15" customHeight="1">
      <c r="A128" s="45" t="s">
        <v>164</v>
      </c>
      <c r="B128" s="81"/>
      <c r="C128" s="81"/>
      <c r="D128" s="82">
        <v>22678.01</v>
      </c>
      <c r="E128" s="81">
        <f t="shared" si="0"/>
        <v>4.08</v>
      </c>
      <c r="F128" s="83">
        <f t="shared" si="1"/>
        <v>0.34</v>
      </c>
      <c r="G128" s="10">
        <v>5558.9</v>
      </c>
    </row>
    <row r="129" spans="1:7" s="46" customFormat="1" ht="15" customHeight="1">
      <c r="A129" s="45" t="s">
        <v>165</v>
      </c>
      <c r="B129" s="81"/>
      <c r="C129" s="81"/>
      <c r="D129" s="82">
        <v>67387.17</v>
      </c>
      <c r="E129" s="81">
        <f t="shared" si="0"/>
        <v>12.12</v>
      </c>
      <c r="F129" s="83">
        <f t="shared" si="1"/>
        <v>1.01</v>
      </c>
      <c r="G129" s="10">
        <v>5558.9</v>
      </c>
    </row>
    <row r="130" spans="1:7" s="46" customFormat="1" ht="15" customHeight="1">
      <c r="A130" s="45" t="s">
        <v>130</v>
      </c>
      <c r="B130" s="81"/>
      <c r="C130" s="81"/>
      <c r="D130" s="82">
        <v>2651.56</v>
      </c>
      <c r="E130" s="81">
        <f t="shared" si="0"/>
        <v>0.48</v>
      </c>
      <c r="F130" s="83">
        <f t="shared" si="1"/>
        <v>0.04</v>
      </c>
      <c r="G130" s="10">
        <v>5558.9</v>
      </c>
    </row>
    <row r="131" spans="1:7" s="46" customFormat="1" ht="15" customHeight="1">
      <c r="A131" s="45" t="s">
        <v>131</v>
      </c>
      <c r="B131" s="81"/>
      <c r="C131" s="81"/>
      <c r="D131" s="82">
        <v>24573.38</v>
      </c>
      <c r="E131" s="81">
        <f t="shared" si="0"/>
        <v>4.42</v>
      </c>
      <c r="F131" s="83">
        <f t="shared" si="1"/>
        <v>0.37</v>
      </c>
      <c r="G131" s="10">
        <v>5558.9</v>
      </c>
    </row>
    <row r="132" spans="1:7" s="46" customFormat="1" ht="15" customHeight="1">
      <c r="A132" s="45" t="s">
        <v>166</v>
      </c>
      <c r="B132" s="81"/>
      <c r="C132" s="81"/>
      <c r="D132" s="82">
        <v>145795.34</v>
      </c>
      <c r="E132" s="81">
        <f t="shared" si="0"/>
        <v>26.23</v>
      </c>
      <c r="F132" s="83">
        <f t="shared" si="1"/>
        <v>2.19</v>
      </c>
      <c r="G132" s="10">
        <v>5558.9</v>
      </c>
    </row>
    <row r="133" spans="1:7" s="46" customFormat="1" ht="15" customHeight="1">
      <c r="A133" s="45" t="s">
        <v>167</v>
      </c>
      <c r="B133" s="81"/>
      <c r="C133" s="81"/>
      <c r="D133" s="82">
        <v>80977.9</v>
      </c>
      <c r="E133" s="81">
        <f t="shared" si="0"/>
        <v>14.57</v>
      </c>
      <c r="F133" s="83">
        <f t="shared" si="1"/>
        <v>1.21</v>
      </c>
      <c r="G133" s="10">
        <v>5558.9</v>
      </c>
    </row>
    <row r="134" spans="1:7" s="46" customFormat="1" ht="15" customHeight="1">
      <c r="A134" s="45" t="s">
        <v>168</v>
      </c>
      <c r="B134" s="81"/>
      <c r="C134" s="81"/>
      <c r="D134" s="114">
        <v>25939.32</v>
      </c>
      <c r="E134" s="81">
        <f t="shared" si="0"/>
        <v>3.93</v>
      </c>
      <c r="F134" s="83">
        <f t="shared" si="1"/>
        <v>0.33</v>
      </c>
      <c r="G134" s="66">
        <v>6592.8</v>
      </c>
    </row>
    <row r="135" spans="1:7" s="46" customFormat="1" ht="15" customHeight="1" thickBot="1">
      <c r="A135" s="77" t="s">
        <v>160</v>
      </c>
      <c r="B135" s="84"/>
      <c r="C135" s="84"/>
      <c r="D135" s="118">
        <v>815012</v>
      </c>
      <c r="E135" s="84">
        <f t="shared" si="0"/>
        <v>146.61</v>
      </c>
      <c r="F135" s="85">
        <f t="shared" si="1"/>
        <v>12.22</v>
      </c>
      <c r="G135" s="10">
        <v>5558.9</v>
      </c>
    </row>
    <row r="136" spans="1:6" s="26" customFormat="1" ht="18.75">
      <c r="A136" s="23"/>
      <c r="B136" s="24"/>
      <c r="C136" s="25"/>
      <c r="D136" s="25"/>
      <c r="E136" s="25"/>
      <c r="F136" s="25"/>
    </row>
    <row r="137" spans="1:6" s="89" customFormat="1" ht="19.5">
      <c r="A137" s="86" t="s">
        <v>51</v>
      </c>
      <c r="B137" s="87"/>
      <c r="C137" s="88"/>
      <c r="D137" s="88">
        <f>D119+D121</f>
        <v>4832053.34</v>
      </c>
      <c r="E137" s="88">
        <f>E119+E121</f>
        <v>399.89</v>
      </c>
      <c r="F137" s="88">
        <f>F119+F121</f>
        <v>33.33</v>
      </c>
    </row>
    <row r="138" spans="1:6" s="26" customFormat="1" ht="18.75">
      <c r="A138" s="23"/>
      <c r="B138" s="24"/>
      <c r="C138" s="25"/>
      <c r="D138" s="25"/>
      <c r="E138" s="25"/>
      <c r="F138" s="25"/>
    </row>
    <row r="139" spans="1:6" s="20" customFormat="1" ht="19.5">
      <c r="A139" s="27"/>
      <c r="B139" s="28"/>
      <c r="C139" s="28"/>
      <c r="D139" s="28"/>
      <c r="E139" s="28"/>
      <c r="F139" s="28"/>
    </row>
    <row r="140" spans="1:4" s="22" customFormat="1" ht="14.25">
      <c r="A140" s="140" t="s">
        <v>26</v>
      </c>
      <c r="B140" s="140"/>
      <c r="C140" s="140"/>
      <c r="D140" s="140"/>
    </row>
    <row r="141" s="22" customFormat="1" ht="12.75"/>
    <row r="142" s="22" customFormat="1" ht="12.75">
      <c r="A142" s="21" t="s">
        <v>27</v>
      </c>
    </row>
    <row r="143" s="22" customFormat="1" ht="12.75"/>
    <row r="144" s="22" customFormat="1" ht="12.75"/>
    <row r="145" s="22" customFormat="1" ht="12.75"/>
    <row r="146" s="22" customFormat="1" ht="12.75"/>
    <row r="147" s="22" customFormat="1" ht="12.75"/>
    <row r="148" s="22" customFormat="1" ht="12.75"/>
    <row r="149" s="22" customFormat="1" ht="12.75"/>
    <row r="150" s="22" customFormat="1" ht="12.75"/>
    <row r="151" s="22" customFormat="1" ht="12.75"/>
    <row r="152" s="22" customFormat="1" ht="12.75"/>
    <row r="153" s="22" customFormat="1" ht="12.75"/>
    <row r="154" s="22" customFormat="1" ht="12.75"/>
    <row r="155" s="22" customFormat="1" ht="12.75"/>
    <row r="156" s="22" customFormat="1" ht="12.75" customHeight="1"/>
    <row r="157" s="22" customFormat="1" ht="12.75" customHeight="1"/>
    <row r="158" s="22" customFormat="1" ht="12.75" customHeight="1"/>
    <row r="159" s="22" customFormat="1" ht="12.75" customHeight="1"/>
    <row r="160" s="22" customFormat="1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</sheetData>
  <sheetProtection/>
  <mergeCells count="12">
    <mergeCell ref="A8:F8"/>
    <mergeCell ref="A9:F9"/>
    <mergeCell ref="A10:F10"/>
    <mergeCell ref="A11:F11"/>
    <mergeCell ref="A14:F14"/>
    <mergeCell ref="A140:D140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3"/>
  <sheetViews>
    <sheetView zoomScalePageLayoutView="0" workbookViewId="0" topLeftCell="A110">
      <selection activeCell="E130" sqref="E130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2" width="15.375" style="1" customWidth="1"/>
    <col min="13" max="16384" width="9.125" style="1" customWidth="1"/>
  </cols>
  <sheetData>
    <row r="1" spans="1:6" ht="16.5" customHeight="1">
      <c r="A1" s="124" t="s">
        <v>146</v>
      </c>
      <c r="B1" s="125"/>
      <c r="C1" s="125"/>
      <c r="D1" s="125"/>
      <c r="E1" s="125"/>
      <c r="F1" s="125"/>
    </row>
    <row r="2" spans="1:6" ht="25.5" customHeight="1">
      <c r="A2" s="34" t="s">
        <v>181</v>
      </c>
      <c r="B2" s="126"/>
      <c r="C2" s="126"/>
      <c r="D2" s="126"/>
      <c r="E2" s="125"/>
      <c r="F2" s="125"/>
    </row>
    <row r="3" spans="2:6" ht="14.25" customHeight="1">
      <c r="B3" s="126" t="s">
        <v>0</v>
      </c>
      <c r="C3" s="126"/>
      <c r="D3" s="126"/>
      <c r="E3" s="125"/>
      <c r="F3" s="125"/>
    </row>
    <row r="4" spans="2:6" ht="14.25" customHeight="1">
      <c r="B4" s="126" t="s">
        <v>147</v>
      </c>
      <c r="C4" s="126"/>
      <c r="D4" s="126"/>
      <c r="E4" s="125"/>
      <c r="F4" s="125"/>
    </row>
    <row r="5" spans="1:6" s="31" customFormat="1" ht="39.75" customHeight="1">
      <c r="A5" s="127"/>
      <c r="B5" s="128"/>
      <c r="C5" s="128"/>
      <c r="D5" s="128"/>
      <c r="E5" s="128"/>
      <c r="F5" s="128"/>
    </row>
    <row r="6" spans="1:6" s="31" customFormat="1" ht="21" customHeight="1">
      <c r="A6" s="129" t="s">
        <v>182</v>
      </c>
      <c r="B6" s="129"/>
      <c r="C6" s="129"/>
      <c r="D6" s="129"/>
      <c r="E6" s="129"/>
      <c r="F6" s="129"/>
    </row>
    <row r="7" spans="2:7" ht="35.25" customHeight="1" hidden="1">
      <c r="B7" s="2"/>
      <c r="C7" s="2"/>
      <c r="D7" s="2"/>
      <c r="E7" s="2"/>
      <c r="F7" s="2"/>
      <c r="G7" s="2"/>
    </row>
    <row r="8" spans="1:6" s="3" customFormat="1" ht="22.5" customHeight="1">
      <c r="A8" s="130" t="s">
        <v>1</v>
      </c>
      <c r="B8" s="130"/>
      <c r="C8" s="130"/>
      <c r="D8" s="130"/>
      <c r="E8" s="131"/>
      <c r="F8" s="131"/>
    </row>
    <row r="9" spans="1:6" s="4" customFormat="1" ht="18.75" customHeight="1">
      <c r="A9" s="130" t="s">
        <v>132</v>
      </c>
      <c r="B9" s="130"/>
      <c r="C9" s="130"/>
      <c r="D9" s="130"/>
      <c r="E9" s="131"/>
      <c r="F9" s="131"/>
    </row>
    <row r="10" spans="1:6" s="5" customFormat="1" ht="17.25" customHeight="1">
      <c r="A10" s="132" t="s">
        <v>28</v>
      </c>
      <c r="B10" s="132"/>
      <c r="C10" s="132"/>
      <c r="D10" s="132"/>
      <c r="E10" s="133"/>
      <c r="F10" s="133"/>
    </row>
    <row r="11" spans="1:6" s="4" customFormat="1" ht="30" customHeight="1" thickBot="1">
      <c r="A11" s="134" t="s">
        <v>50</v>
      </c>
      <c r="B11" s="134"/>
      <c r="C11" s="134"/>
      <c r="D11" s="134"/>
      <c r="E11" s="135"/>
      <c r="F11" s="135"/>
    </row>
    <row r="12" spans="1:6" s="10" customFormat="1" ht="139.5" customHeight="1" thickBot="1">
      <c r="A12" s="6" t="s">
        <v>2</v>
      </c>
      <c r="B12" s="7" t="s">
        <v>3</v>
      </c>
      <c r="C12" s="8" t="s">
        <v>134</v>
      </c>
      <c r="D12" s="8" t="s">
        <v>31</v>
      </c>
      <c r="E12" s="8" t="s">
        <v>4</v>
      </c>
      <c r="F12" s="9" t="s">
        <v>5</v>
      </c>
    </row>
    <row r="13" spans="1:6" s="11" customFormat="1" ht="19.5" customHeight="1">
      <c r="A13" s="60">
        <v>1</v>
      </c>
      <c r="B13" s="61">
        <v>2</v>
      </c>
      <c r="C13" s="61">
        <v>3</v>
      </c>
      <c r="D13" s="62">
        <v>4</v>
      </c>
      <c r="E13" s="63">
        <v>5</v>
      </c>
      <c r="F13" s="64">
        <v>6</v>
      </c>
    </row>
    <row r="14" spans="1:6" s="11" customFormat="1" ht="49.5" customHeight="1">
      <c r="A14" s="136" t="s">
        <v>6</v>
      </c>
      <c r="B14" s="137"/>
      <c r="C14" s="137"/>
      <c r="D14" s="137"/>
      <c r="E14" s="138"/>
      <c r="F14" s="139"/>
    </row>
    <row r="15" spans="1:9" s="10" customFormat="1" ht="18.75" customHeight="1">
      <c r="A15" s="67" t="s">
        <v>71</v>
      </c>
      <c r="B15" s="48" t="s">
        <v>7</v>
      </c>
      <c r="C15" s="38" t="s">
        <v>143</v>
      </c>
      <c r="D15" s="37">
        <f>E15*G15</f>
        <v>285600.1</v>
      </c>
      <c r="E15" s="38">
        <f>F15*12</f>
        <v>43.32</v>
      </c>
      <c r="F15" s="38">
        <f>F26+F28</f>
        <v>3.61</v>
      </c>
      <c r="G15" s="10">
        <v>6592.8</v>
      </c>
      <c r="H15" s="10">
        <v>1.07</v>
      </c>
      <c r="I15" s="10">
        <v>2.24</v>
      </c>
    </row>
    <row r="16" spans="1:6" s="30" customFormat="1" ht="24" customHeight="1">
      <c r="A16" s="49" t="s">
        <v>52</v>
      </c>
      <c r="B16" s="40" t="s">
        <v>54</v>
      </c>
      <c r="C16" s="40"/>
      <c r="D16" s="39"/>
      <c r="E16" s="40"/>
      <c r="F16" s="40"/>
    </row>
    <row r="17" spans="1:6" s="30" customFormat="1" ht="20.25" customHeight="1">
      <c r="A17" s="49" t="s">
        <v>53</v>
      </c>
      <c r="B17" s="40" t="s">
        <v>54</v>
      </c>
      <c r="C17" s="40"/>
      <c r="D17" s="39"/>
      <c r="E17" s="40"/>
      <c r="F17" s="40"/>
    </row>
    <row r="18" spans="1:6" s="30" customFormat="1" ht="110.25" customHeight="1">
      <c r="A18" s="49" t="s">
        <v>72</v>
      </c>
      <c r="B18" s="40" t="s">
        <v>19</v>
      </c>
      <c r="C18" s="40"/>
      <c r="D18" s="39"/>
      <c r="E18" s="40"/>
      <c r="F18" s="40"/>
    </row>
    <row r="19" spans="1:8" s="111" customFormat="1" ht="15">
      <c r="A19" s="49" t="s">
        <v>73</v>
      </c>
      <c r="B19" s="40" t="s">
        <v>54</v>
      </c>
      <c r="C19" s="40"/>
      <c r="D19" s="39"/>
      <c r="E19" s="110"/>
      <c r="F19" s="110"/>
      <c r="H19" s="112"/>
    </row>
    <row r="20" spans="1:8" s="111" customFormat="1" ht="15">
      <c r="A20" s="49" t="s">
        <v>74</v>
      </c>
      <c r="B20" s="40" t="s">
        <v>54</v>
      </c>
      <c r="C20" s="40"/>
      <c r="D20" s="37"/>
      <c r="E20" s="113"/>
      <c r="F20" s="113"/>
      <c r="H20" s="112"/>
    </row>
    <row r="21" spans="1:8" s="92" customFormat="1" ht="25.5">
      <c r="A21" s="107" t="s">
        <v>75</v>
      </c>
      <c r="B21" s="108" t="s">
        <v>10</v>
      </c>
      <c r="C21" s="40"/>
      <c r="D21" s="103"/>
      <c r="E21" s="104"/>
      <c r="F21" s="104"/>
      <c r="H21" s="105"/>
    </row>
    <row r="22" spans="1:6" s="92" customFormat="1" ht="18.75">
      <c r="A22" s="107" t="s">
        <v>76</v>
      </c>
      <c r="B22" s="108" t="s">
        <v>12</v>
      </c>
      <c r="C22" s="40"/>
      <c r="D22" s="103"/>
      <c r="E22" s="104"/>
      <c r="F22" s="109"/>
    </row>
    <row r="23" spans="1:6" s="92" customFormat="1" ht="18.75">
      <c r="A23" s="107" t="s">
        <v>171</v>
      </c>
      <c r="B23" s="108" t="s">
        <v>54</v>
      </c>
      <c r="C23" s="40"/>
      <c r="D23" s="103"/>
      <c r="E23" s="104"/>
      <c r="F23" s="109"/>
    </row>
    <row r="24" spans="1:8" s="92" customFormat="1" ht="15">
      <c r="A24" s="107" t="s">
        <v>172</v>
      </c>
      <c r="B24" s="108" t="s">
        <v>54</v>
      </c>
      <c r="C24" s="40"/>
      <c r="D24" s="103"/>
      <c r="E24" s="104"/>
      <c r="F24" s="104"/>
      <c r="H24" s="105"/>
    </row>
    <row r="25" spans="1:8" s="92" customFormat="1" ht="15">
      <c r="A25" s="107" t="s">
        <v>77</v>
      </c>
      <c r="B25" s="108" t="s">
        <v>14</v>
      </c>
      <c r="C25" s="38"/>
      <c r="D25" s="103"/>
      <c r="E25" s="104"/>
      <c r="F25" s="104"/>
      <c r="H25" s="105"/>
    </row>
    <row r="26" spans="1:6" s="30" customFormat="1" ht="18" customHeight="1">
      <c r="A26" s="68" t="s">
        <v>65</v>
      </c>
      <c r="B26" s="38"/>
      <c r="C26" s="40"/>
      <c r="D26" s="37"/>
      <c r="E26" s="38"/>
      <c r="F26" s="115">
        <v>3.61</v>
      </c>
    </row>
    <row r="27" spans="1:6" s="30" customFormat="1" ht="15">
      <c r="A27" s="49" t="s">
        <v>66</v>
      </c>
      <c r="B27" s="40" t="s">
        <v>54</v>
      </c>
      <c r="C27" s="38"/>
      <c r="D27" s="39"/>
      <c r="E27" s="40"/>
      <c r="F27" s="40">
        <v>0</v>
      </c>
    </row>
    <row r="28" spans="1:6" s="30" customFormat="1" ht="18" customHeight="1">
      <c r="A28" s="68" t="s">
        <v>65</v>
      </c>
      <c r="B28" s="38"/>
      <c r="C28" s="38"/>
      <c r="D28" s="37"/>
      <c r="E28" s="38"/>
      <c r="F28" s="38">
        <f>F27</f>
        <v>0</v>
      </c>
    </row>
    <row r="29" spans="1:9" s="10" customFormat="1" ht="30">
      <c r="A29" s="67" t="s">
        <v>8</v>
      </c>
      <c r="B29" s="69" t="s">
        <v>9</v>
      </c>
      <c r="C29" s="38" t="s">
        <v>173</v>
      </c>
      <c r="D29" s="37">
        <f>E29*G29</f>
        <v>217464.17</v>
      </c>
      <c r="E29" s="38">
        <f>F29*12</f>
        <v>39.12</v>
      </c>
      <c r="F29" s="115">
        <v>3.26</v>
      </c>
      <c r="G29" s="10">
        <v>5558.9</v>
      </c>
      <c r="H29" s="10">
        <v>1.07</v>
      </c>
      <c r="I29" s="10">
        <v>2.17</v>
      </c>
    </row>
    <row r="30" spans="1:6" s="30" customFormat="1" ht="19.5" customHeight="1">
      <c r="A30" s="49" t="s">
        <v>78</v>
      </c>
      <c r="B30" s="40" t="s">
        <v>9</v>
      </c>
      <c r="C30" s="40"/>
      <c r="D30" s="39"/>
      <c r="E30" s="40"/>
      <c r="F30" s="40"/>
    </row>
    <row r="31" spans="1:6" s="30" customFormat="1" ht="18.75" customHeight="1">
      <c r="A31" s="49" t="s">
        <v>79</v>
      </c>
      <c r="B31" s="40" t="s">
        <v>80</v>
      </c>
      <c r="C31" s="40"/>
      <c r="D31" s="39"/>
      <c r="E31" s="40"/>
      <c r="F31" s="40"/>
    </row>
    <row r="32" spans="1:6" s="30" customFormat="1" ht="20.25" customHeight="1">
      <c r="A32" s="49" t="s">
        <v>81</v>
      </c>
      <c r="B32" s="40" t="s">
        <v>82</v>
      </c>
      <c r="C32" s="40"/>
      <c r="D32" s="39"/>
      <c r="E32" s="40"/>
      <c r="F32" s="40"/>
    </row>
    <row r="33" spans="1:6" s="30" customFormat="1" ht="21" customHeight="1">
      <c r="A33" s="49" t="s">
        <v>55</v>
      </c>
      <c r="B33" s="40" t="s">
        <v>9</v>
      </c>
      <c r="C33" s="40"/>
      <c r="D33" s="39"/>
      <c r="E33" s="40"/>
      <c r="F33" s="40"/>
    </row>
    <row r="34" spans="1:6" s="30" customFormat="1" ht="25.5">
      <c r="A34" s="49" t="s">
        <v>56</v>
      </c>
      <c r="B34" s="40" t="s">
        <v>10</v>
      </c>
      <c r="C34" s="40"/>
      <c r="D34" s="39"/>
      <c r="E34" s="40"/>
      <c r="F34" s="40"/>
    </row>
    <row r="35" spans="1:6" s="30" customFormat="1" ht="17.25" customHeight="1">
      <c r="A35" s="49" t="s">
        <v>57</v>
      </c>
      <c r="B35" s="40" t="s">
        <v>9</v>
      </c>
      <c r="C35" s="40"/>
      <c r="D35" s="39"/>
      <c r="E35" s="40"/>
      <c r="F35" s="40"/>
    </row>
    <row r="36" spans="1:6" s="30" customFormat="1" ht="17.25" customHeight="1">
      <c r="A36" s="49" t="s">
        <v>60</v>
      </c>
      <c r="B36" s="40" t="s">
        <v>9</v>
      </c>
      <c r="C36" s="40"/>
      <c r="D36" s="39"/>
      <c r="E36" s="40"/>
      <c r="F36" s="40"/>
    </row>
    <row r="37" spans="1:6" s="30" customFormat="1" ht="25.5">
      <c r="A37" s="49" t="s">
        <v>58</v>
      </c>
      <c r="B37" s="40" t="s">
        <v>59</v>
      </c>
      <c r="C37" s="40"/>
      <c r="D37" s="39"/>
      <c r="E37" s="40"/>
      <c r="F37" s="40"/>
    </row>
    <row r="38" spans="1:6" s="30" customFormat="1" ht="30" customHeight="1">
      <c r="A38" s="49" t="s">
        <v>83</v>
      </c>
      <c r="B38" s="40" t="s">
        <v>10</v>
      </c>
      <c r="C38" s="40"/>
      <c r="D38" s="39"/>
      <c r="E38" s="40"/>
      <c r="F38" s="40"/>
    </row>
    <row r="39" spans="1:6" s="30" customFormat="1" ht="30" customHeight="1">
      <c r="A39" s="49" t="s">
        <v>84</v>
      </c>
      <c r="B39" s="40" t="s">
        <v>9</v>
      </c>
      <c r="C39" s="40"/>
      <c r="D39" s="39"/>
      <c r="E39" s="40"/>
      <c r="F39" s="40"/>
    </row>
    <row r="40" spans="1:9" s="15" customFormat="1" ht="18.75" customHeight="1">
      <c r="A40" s="50" t="s">
        <v>11</v>
      </c>
      <c r="B40" s="48" t="s">
        <v>12</v>
      </c>
      <c r="C40" s="13" t="s">
        <v>143</v>
      </c>
      <c r="D40" s="37">
        <f>E40*G40</f>
        <v>71202.24</v>
      </c>
      <c r="E40" s="38">
        <f>F40*12</f>
        <v>10.8</v>
      </c>
      <c r="F40" s="115">
        <v>0.9</v>
      </c>
      <c r="G40" s="10">
        <v>6592.8</v>
      </c>
      <c r="H40" s="10">
        <v>1.07</v>
      </c>
      <c r="I40" s="10">
        <v>0.6</v>
      </c>
    </row>
    <row r="41" spans="1:9" s="10" customFormat="1" ht="15">
      <c r="A41" s="50" t="s">
        <v>85</v>
      </c>
      <c r="B41" s="48" t="s">
        <v>13</v>
      </c>
      <c r="C41" s="13" t="s">
        <v>143</v>
      </c>
      <c r="D41" s="37">
        <f>E41*G41</f>
        <v>231802.85</v>
      </c>
      <c r="E41" s="38">
        <f>F41*12</f>
        <v>35.16</v>
      </c>
      <c r="F41" s="115">
        <v>2.93</v>
      </c>
      <c r="G41" s="10">
        <v>6592.8</v>
      </c>
      <c r="H41" s="10">
        <v>1.07</v>
      </c>
      <c r="I41" s="10">
        <v>1.94</v>
      </c>
    </row>
    <row r="42" spans="1:9" s="10" customFormat="1" ht="15">
      <c r="A42" s="50" t="s">
        <v>86</v>
      </c>
      <c r="B42" s="48" t="s">
        <v>9</v>
      </c>
      <c r="C42" s="13" t="s">
        <v>135</v>
      </c>
      <c r="D42" s="37">
        <f>E42*G42</f>
        <v>136748.94</v>
      </c>
      <c r="E42" s="38">
        <f>F42*12</f>
        <v>24.6</v>
      </c>
      <c r="F42" s="115">
        <v>2.05</v>
      </c>
      <c r="G42" s="10">
        <v>5558.9</v>
      </c>
      <c r="H42" s="10">
        <v>1.07</v>
      </c>
      <c r="I42" s="10">
        <v>1.36</v>
      </c>
    </row>
    <row r="43" spans="1:7" s="10" customFormat="1" ht="45">
      <c r="A43" s="50" t="s">
        <v>87</v>
      </c>
      <c r="B43" s="48" t="s">
        <v>14</v>
      </c>
      <c r="C43" s="13" t="s">
        <v>135</v>
      </c>
      <c r="D43" s="37">
        <f>3407.5*3*1.105*1.1*1.086</f>
        <v>13494.04</v>
      </c>
      <c r="E43" s="38">
        <f>D43/G43</f>
        <v>2.43</v>
      </c>
      <c r="F43" s="115">
        <f>E43/12</f>
        <v>0.2</v>
      </c>
      <c r="G43" s="10">
        <v>5558.9</v>
      </c>
    </row>
    <row r="44" spans="1:9" s="10" customFormat="1" ht="21.75" customHeight="1">
      <c r="A44" s="50" t="s">
        <v>89</v>
      </c>
      <c r="B44" s="48" t="s">
        <v>9</v>
      </c>
      <c r="C44" s="13" t="s">
        <v>149</v>
      </c>
      <c r="D44" s="37">
        <f>E44*G44</f>
        <v>158095.12</v>
      </c>
      <c r="E44" s="38">
        <f>F44*12</f>
        <v>28.44</v>
      </c>
      <c r="F44" s="115">
        <v>2.37</v>
      </c>
      <c r="G44" s="10">
        <v>5558.9</v>
      </c>
      <c r="H44" s="10">
        <v>1.07</v>
      </c>
      <c r="I44" s="10">
        <v>1.57</v>
      </c>
    </row>
    <row r="45" spans="1:6" s="10" customFormat="1" ht="15">
      <c r="A45" s="49" t="s">
        <v>90</v>
      </c>
      <c r="B45" s="40" t="s">
        <v>19</v>
      </c>
      <c r="C45" s="13"/>
      <c r="D45" s="37"/>
      <c r="E45" s="38"/>
      <c r="F45" s="38"/>
    </row>
    <row r="46" spans="1:6" s="10" customFormat="1" ht="15">
      <c r="A46" s="49" t="s">
        <v>91</v>
      </c>
      <c r="B46" s="40" t="s">
        <v>14</v>
      </c>
      <c r="C46" s="13"/>
      <c r="D46" s="37"/>
      <c r="E46" s="38"/>
      <c r="F46" s="38"/>
    </row>
    <row r="47" spans="1:6" s="10" customFormat="1" ht="15">
      <c r="A47" s="49" t="s">
        <v>92</v>
      </c>
      <c r="B47" s="40" t="s">
        <v>93</v>
      </c>
      <c r="C47" s="13"/>
      <c r="D47" s="37"/>
      <c r="E47" s="38"/>
      <c r="F47" s="38"/>
    </row>
    <row r="48" spans="1:6" s="10" customFormat="1" ht="15">
      <c r="A48" s="49" t="s">
        <v>94</v>
      </c>
      <c r="B48" s="40" t="s">
        <v>95</v>
      </c>
      <c r="C48" s="13"/>
      <c r="D48" s="37"/>
      <c r="E48" s="38"/>
      <c r="F48" s="38"/>
    </row>
    <row r="49" spans="1:6" s="10" customFormat="1" ht="15">
      <c r="A49" s="49" t="s">
        <v>96</v>
      </c>
      <c r="B49" s="40" t="s">
        <v>93</v>
      </c>
      <c r="C49" s="13"/>
      <c r="D49" s="37"/>
      <c r="E49" s="38"/>
      <c r="F49" s="38"/>
    </row>
    <row r="50" spans="1:9" s="10" customFormat="1" ht="28.5">
      <c r="A50" s="50" t="s">
        <v>97</v>
      </c>
      <c r="B50" s="51" t="s">
        <v>29</v>
      </c>
      <c r="C50" s="13" t="s">
        <v>136</v>
      </c>
      <c r="D50" s="37">
        <f>(310853.69*1.086)+1000*3</f>
        <v>340587.11</v>
      </c>
      <c r="E50" s="38">
        <f>D50/G50</f>
        <v>61.27</v>
      </c>
      <c r="F50" s="115">
        <f>E50/12</f>
        <v>5.11</v>
      </c>
      <c r="G50" s="10">
        <v>5558.9</v>
      </c>
      <c r="H50" s="10">
        <v>1.07</v>
      </c>
      <c r="I50" s="10">
        <v>3.36</v>
      </c>
    </row>
    <row r="51" spans="1:6" s="10" customFormat="1" ht="29.25" customHeight="1">
      <c r="A51" s="52" t="s">
        <v>98</v>
      </c>
      <c r="B51" s="53" t="s">
        <v>29</v>
      </c>
      <c r="C51" s="13"/>
      <c r="D51" s="37"/>
      <c r="E51" s="38"/>
      <c r="F51" s="38"/>
    </row>
    <row r="52" spans="1:6" s="10" customFormat="1" ht="22.5" customHeight="1">
      <c r="A52" s="52" t="s">
        <v>99</v>
      </c>
      <c r="B52" s="53" t="s">
        <v>100</v>
      </c>
      <c r="C52" s="13"/>
      <c r="D52" s="37"/>
      <c r="E52" s="38"/>
      <c r="F52" s="38"/>
    </row>
    <row r="53" spans="1:6" s="10" customFormat="1" ht="19.5" customHeight="1">
      <c r="A53" s="52" t="s">
        <v>101</v>
      </c>
      <c r="B53" s="53" t="s">
        <v>54</v>
      </c>
      <c r="C53" s="13"/>
      <c r="D53" s="37"/>
      <c r="E53" s="38"/>
      <c r="F53" s="38"/>
    </row>
    <row r="54" spans="1:6" s="10" customFormat="1" ht="29.25" customHeight="1">
      <c r="A54" s="52" t="s">
        <v>102</v>
      </c>
      <c r="B54" s="53" t="s">
        <v>14</v>
      </c>
      <c r="C54" s="13"/>
      <c r="D54" s="37"/>
      <c r="E54" s="38"/>
      <c r="F54" s="38"/>
    </row>
    <row r="55" spans="1:7" s="10" customFormat="1" ht="21.75" customHeight="1">
      <c r="A55" s="52" t="s">
        <v>137</v>
      </c>
      <c r="B55" s="53" t="s">
        <v>14</v>
      </c>
      <c r="C55" s="40" t="s">
        <v>136</v>
      </c>
      <c r="D55" s="37"/>
      <c r="E55" s="38"/>
      <c r="F55" s="38"/>
      <c r="G55" s="10">
        <v>5558.9</v>
      </c>
    </row>
    <row r="56" spans="1:9" s="11" customFormat="1" ht="37.5" customHeight="1">
      <c r="A56" s="50" t="s">
        <v>103</v>
      </c>
      <c r="B56" s="48" t="s">
        <v>7</v>
      </c>
      <c r="C56" s="12" t="s">
        <v>140</v>
      </c>
      <c r="D56" s="122">
        <v>2439.99</v>
      </c>
      <c r="E56" s="115">
        <f>D56/G56</f>
        <v>0.44</v>
      </c>
      <c r="F56" s="115">
        <f>E56/12</f>
        <v>0.04</v>
      </c>
      <c r="G56" s="10">
        <v>5558.9</v>
      </c>
      <c r="H56" s="10">
        <v>1.07</v>
      </c>
      <c r="I56" s="10">
        <v>0.02</v>
      </c>
    </row>
    <row r="57" spans="1:9" s="11" customFormat="1" ht="45">
      <c r="A57" s="50" t="s">
        <v>138</v>
      </c>
      <c r="B57" s="48" t="s">
        <v>7</v>
      </c>
      <c r="C57" s="65" t="s">
        <v>139</v>
      </c>
      <c r="D57" s="122">
        <v>20333.41</v>
      </c>
      <c r="E57" s="115">
        <f>D57/G57</f>
        <v>3.08</v>
      </c>
      <c r="F57" s="115">
        <f>E57/12</f>
        <v>0.26</v>
      </c>
      <c r="G57" s="10">
        <v>6592.8</v>
      </c>
      <c r="H57" s="10">
        <v>1.07</v>
      </c>
      <c r="I57" s="10">
        <v>0.02</v>
      </c>
    </row>
    <row r="58" spans="1:9" s="11" customFormat="1" ht="30">
      <c r="A58" s="50" t="s">
        <v>20</v>
      </c>
      <c r="B58" s="48"/>
      <c r="C58" s="12" t="s">
        <v>150</v>
      </c>
      <c r="D58" s="37">
        <f>E58*G58</f>
        <v>14675.5</v>
      </c>
      <c r="E58" s="38">
        <f>F58*12</f>
        <v>2.64</v>
      </c>
      <c r="F58" s="115">
        <v>0.22</v>
      </c>
      <c r="G58" s="10">
        <v>5558.9</v>
      </c>
      <c r="H58" s="10">
        <v>1.07</v>
      </c>
      <c r="I58" s="10">
        <v>0.14</v>
      </c>
    </row>
    <row r="59" spans="1:9" s="11" customFormat="1" ht="30" customHeight="1">
      <c r="A59" s="52" t="s">
        <v>104</v>
      </c>
      <c r="B59" s="54" t="s">
        <v>68</v>
      </c>
      <c r="C59" s="12"/>
      <c r="D59" s="37"/>
      <c r="E59" s="38"/>
      <c r="F59" s="38"/>
      <c r="G59" s="10"/>
      <c r="H59" s="10"/>
      <c r="I59" s="10"/>
    </row>
    <row r="60" spans="1:9" s="11" customFormat="1" ht="24.75" customHeight="1">
      <c r="A60" s="52" t="s">
        <v>105</v>
      </c>
      <c r="B60" s="54" t="s">
        <v>68</v>
      </c>
      <c r="C60" s="12"/>
      <c r="D60" s="37"/>
      <c r="E60" s="38"/>
      <c r="F60" s="38"/>
      <c r="G60" s="10"/>
      <c r="H60" s="10"/>
      <c r="I60" s="10"/>
    </row>
    <row r="61" spans="1:9" s="11" customFormat="1" ht="15.75" customHeight="1">
      <c r="A61" s="52" t="s">
        <v>106</v>
      </c>
      <c r="B61" s="54" t="s">
        <v>54</v>
      </c>
      <c r="C61" s="12"/>
      <c r="D61" s="37"/>
      <c r="E61" s="38"/>
      <c r="F61" s="38"/>
      <c r="G61" s="10"/>
      <c r="H61" s="10"/>
      <c r="I61" s="10"/>
    </row>
    <row r="62" spans="1:9" s="11" customFormat="1" ht="26.25" customHeight="1">
      <c r="A62" s="52" t="s">
        <v>107</v>
      </c>
      <c r="B62" s="54" t="s">
        <v>68</v>
      </c>
      <c r="C62" s="12"/>
      <c r="D62" s="37"/>
      <c r="E62" s="38"/>
      <c r="F62" s="38"/>
      <c r="G62" s="10"/>
      <c r="H62" s="10"/>
      <c r="I62" s="10"/>
    </row>
    <row r="63" spans="1:9" s="11" customFormat="1" ht="33" customHeight="1">
      <c r="A63" s="52" t="s">
        <v>108</v>
      </c>
      <c r="B63" s="54" t="s">
        <v>68</v>
      </c>
      <c r="C63" s="12"/>
      <c r="D63" s="37"/>
      <c r="E63" s="38"/>
      <c r="F63" s="38"/>
      <c r="G63" s="10"/>
      <c r="H63" s="10"/>
      <c r="I63" s="10"/>
    </row>
    <row r="64" spans="1:9" s="11" customFormat="1" ht="22.5" customHeight="1">
      <c r="A64" s="52" t="s">
        <v>109</v>
      </c>
      <c r="B64" s="54" t="s">
        <v>68</v>
      </c>
      <c r="C64" s="12"/>
      <c r="D64" s="37"/>
      <c r="E64" s="38"/>
      <c r="F64" s="38"/>
      <c r="G64" s="10"/>
      <c r="H64" s="10"/>
      <c r="I64" s="10"/>
    </row>
    <row r="65" spans="1:9" s="11" customFormat="1" ht="29.25" customHeight="1">
      <c r="A65" s="52" t="s">
        <v>110</v>
      </c>
      <c r="B65" s="54" t="s">
        <v>68</v>
      </c>
      <c r="C65" s="12"/>
      <c r="D65" s="37"/>
      <c r="E65" s="38"/>
      <c r="F65" s="38"/>
      <c r="G65" s="10"/>
      <c r="H65" s="10"/>
      <c r="I65" s="10"/>
    </row>
    <row r="66" spans="1:9" s="11" customFormat="1" ht="21" customHeight="1">
      <c r="A66" s="52" t="s">
        <v>111</v>
      </c>
      <c r="B66" s="54" t="s">
        <v>68</v>
      </c>
      <c r="C66" s="12"/>
      <c r="D66" s="37"/>
      <c r="E66" s="38"/>
      <c r="F66" s="38"/>
      <c r="G66" s="10"/>
      <c r="H66" s="10"/>
      <c r="I66" s="10"/>
    </row>
    <row r="67" spans="1:9" s="11" customFormat="1" ht="23.25" customHeight="1">
      <c r="A67" s="52" t="s">
        <v>112</v>
      </c>
      <c r="B67" s="54" t="s">
        <v>68</v>
      </c>
      <c r="C67" s="12"/>
      <c r="D67" s="37"/>
      <c r="E67" s="38"/>
      <c r="F67" s="38"/>
      <c r="G67" s="10"/>
      <c r="H67" s="10"/>
      <c r="I67" s="10"/>
    </row>
    <row r="68" spans="1:9" s="106" customFormat="1" ht="30">
      <c r="A68" s="102" t="s">
        <v>170</v>
      </c>
      <c r="B68" s="94"/>
      <c r="C68" s="95"/>
      <c r="D68" s="103">
        <v>92880</v>
      </c>
      <c r="E68" s="104">
        <f>D68/G68</f>
        <v>16.71</v>
      </c>
      <c r="F68" s="116">
        <f>E68/12</f>
        <v>1.39</v>
      </c>
      <c r="G68" s="92">
        <v>5558.9</v>
      </c>
      <c r="H68" s="92"/>
      <c r="I68" s="105"/>
    </row>
    <row r="69" spans="1:9" s="10" customFormat="1" ht="18" customHeight="1">
      <c r="A69" s="50" t="s">
        <v>22</v>
      </c>
      <c r="B69" s="48" t="s">
        <v>23</v>
      </c>
      <c r="C69" s="12" t="s">
        <v>151</v>
      </c>
      <c r="D69" s="37">
        <f>E69*G69</f>
        <v>6329.09</v>
      </c>
      <c r="E69" s="38">
        <f>F69*12</f>
        <v>0.96</v>
      </c>
      <c r="F69" s="115">
        <v>0.08</v>
      </c>
      <c r="G69" s="10">
        <v>6592.8</v>
      </c>
      <c r="H69" s="10">
        <v>1.07</v>
      </c>
      <c r="I69" s="10">
        <v>0.03</v>
      </c>
    </row>
    <row r="70" spans="1:9" s="10" customFormat="1" ht="23.25" customHeight="1">
      <c r="A70" s="50" t="s">
        <v>24</v>
      </c>
      <c r="B70" s="55" t="s">
        <v>25</v>
      </c>
      <c r="C70" s="16" t="s">
        <v>151</v>
      </c>
      <c r="D70" s="37">
        <f>E70*G70</f>
        <v>3955.68</v>
      </c>
      <c r="E70" s="38">
        <f>12*F70</f>
        <v>0.6</v>
      </c>
      <c r="F70" s="115">
        <v>0.05</v>
      </c>
      <c r="G70" s="10">
        <v>6592.8</v>
      </c>
      <c r="H70" s="10">
        <v>1.07</v>
      </c>
      <c r="I70" s="10">
        <v>0.02</v>
      </c>
    </row>
    <row r="71" spans="1:9" s="15" customFormat="1" ht="30">
      <c r="A71" s="50" t="s">
        <v>21</v>
      </c>
      <c r="B71" s="48"/>
      <c r="C71" s="12">
        <v>0</v>
      </c>
      <c r="D71" s="37">
        <v>0</v>
      </c>
      <c r="E71" s="38">
        <f>D71/G71</f>
        <v>0</v>
      </c>
      <c r="F71" s="38">
        <f>E71/12</f>
        <v>0</v>
      </c>
      <c r="G71" s="10">
        <v>5558.9</v>
      </c>
      <c r="H71" s="10">
        <v>1.07</v>
      </c>
      <c r="I71" s="10">
        <v>0.03</v>
      </c>
    </row>
    <row r="72" spans="1:9" s="15" customFormat="1" ht="15">
      <c r="A72" s="50" t="s">
        <v>32</v>
      </c>
      <c r="B72" s="48"/>
      <c r="C72" s="13" t="s">
        <v>152</v>
      </c>
      <c r="D72" s="38">
        <f>SUM(D73:D87)</f>
        <v>39871.28</v>
      </c>
      <c r="E72" s="38"/>
      <c r="F72" s="38">
        <f>SUM(F73:F86)</f>
        <v>0</v>
      </c>
      <c r="G72" s="10">
        <v>5558.9</v>
      </c>
      <c r="H72" s="10">
        <v>1.07</v>
      </c>
      <c r="I72" s="10">
        <v>0.62</v>
      </c>
    </row>
    <row r="73" spans="1:9" s="11" customFormat="1" ht="15">
      <c r="A73" s="56" t="s">
        <v>70</v>
      </c>
      <c r="B73" s="57" t="s">
        <v>14</v>
      </c>
      <c r="C73" s="18"/>
      <c r="D73" s="117">
        <v>518.76</v>
      </c>
      <c r="E73" s="32"/>
      <c r="F73" s="32"/>
      <c r="G73" s="66">
        <v>6592.8</v>
      </c>
      <c r="H73" s="10"/>
      <c r="I73" s="10"/>
    </row>
    <row r="74" spans="1:9" s="11" customFormat="1" ht="18.75" customHeight="1">
      <c r="A74" s="56" t="s">
        <v>15</v>
      </c>
      <c r="B74" s="57" t="s">
        <v>19</v>
      </c>
      <c r="C74" s="18"/>
      <c r="D74" s="117">
        <v>1646.67</v>
      </c>
      <c r="E74" s="32"/>
      <c r="F74" s="32"/>
      <c r="G74" s="66">
        <v>6592.8</v>
      </c>
      <c r="H74" s="10">
        <v>1.07</v>
      </c>
      <c r="I74" s="10">
        <v>0.01</v>
      </c>
    </row>
    <row r="75" spans="1:9" s="11" customFormat="1" ht="15">
      <c r="A75" s="56" t="s">
        <v>67</v>
      </c>
      <c r="B75" s="58" t="s">
        <v>14</v>
      </c>
      <c r="C75" s="18"/>
      <c r="D75" s="117">
        <v>2934.22</v>
      </c>
      <c r="E75" s="32"/>
      <c r="F75" s="32"/>
      <c r="G75" s="10">
        <v>5558.9</v>
      </c>
      <c r="H75" s="10">
        <v>1.07</v>
      </c>
      <c r="I75" s="10">
        <v>0.01</v>
      </c>
    </row>
    <row r="76" spans="1:9" s="11" customFormat="1" ht="15">
      <c r="A76" s="56" t="s">
        <v>42</v>
      </c>
      <c r="B76" s="57" t="s">
        <v>14</v>
      </c>
      <c r="C76" s="18"/>
      <c r="D76" s="117">
        <v>3138</v>
      </c>
      <c r="E76" s="32"/>
      <c r="F76" s="32"/>
      <c r="G76" s="10">
        <v>5558.9</v>
      </c>
      <c r="H76" s="10"/>
      <c r="I76" s="10"/>
    </row>
    <row r="77" spans="1:9" s="11" customFormat="1" ht="15">
      <c r="A77" s="56" t="s">
        <v>16</v>
      </c>
      <c r="B77" s="57" t="s">
        <v>14</v>
      </c>
      <c r="C77" s="18"/>
      <c r="D77" s="117">
        <v>9326.76</v>
      </c>
      <c r="E77" s="32"/>
      <c r="F77" s="32"/>
      <c r="G77" s="10">
        <v>5558.9</v>
      </c>
      <c r="H77" s="10">
        <v>1.07</v>
      </c>
      <c r="I77" s="10">
        <v>0.12</v>
      </c>
    </row>
    <row r="78" spans="1:9" s="11" customFormat="1" ht="15">
      <c r="A78" s="56" t="s">
        <v>17</v>
      </c>
      <c r="B78" s="57" t="s">
        <v>14</v>
      </c>
      <c r="C78" s="18"/>
      <c r="D78" s="117">
        <v>1097.78</v>
      </c>
      <c r="E78" s="32"/>
      <c r="F78" s="32"/>
      <c r="G78" s="10">
        <v>5558.9</v>
      </c>
      <c r="H78" s="10">
        <v>1.07</v>
      </c>
      <c r="I78" s="10">
        <v>0.03</v>
      </c>
    </row>
    <row r="79" spans="1:9" s="11" customFormat="1" ht="15">
      <c r="A79" s="56" t="s">
        <v>40</v>
      </c>
      <c r="B79" s="57" t="s">
        <v>14</v>
      </c>
      <c r="C79" s="18"/>
      <c r="D79" s="117">
        <v>1568.97</v>
      </c>
      <c r="E79" s="32"/>
      <c r="F79" s="32"/>
      <c r="G79" s="66">
        <v>6592.8</v>
      </c>
      <c r="H79" s="10">
        <v>1.07</v>
      </c>
      <c r="I79" s="10">
        <v>0.1</v>
      </c>
    </row>
    <row r="80" spans="1:9" s="11" customFormat="1" ht="15">
      <c r="A80" s="56" t="s">
        <v>41</v>
      </c>
      <c r="B80" s="57" t="s">
        <v>19</v>
      </c>
      <c r="C80" s="18"/>
      <c r="D80" s="33">
        <v>0</v>
      </c>
      <c r="E80" s="32"/>
      <c r="F80" s="32"/>
      <c r="G80" s="10">
        <v>5558.9</v>
      </c>
      <c r="H80" s="10">
        <v>1.07</v>
      </c>
      <c r="I80" s="10">
        <v>0.01</v>
      </c>
    </row>
    <row r="81" spans="1:9" s="11" customFormat="1" ht="22.5" customHeight="1">
      <c r="A81" s="56" t="s">
        <v>18</v>
      </c>
      <c r="B81" s="57" t="s">
        <v>14</v>
      </c>
      <c r="C81" s="18"/>
      <c r="D81" s="117">
        <v>7141.09</v>
      </c>
      <c r="E81" s="32"/>
      <c r="F81" s="32"/>
      <c r="G81" s="66">
        <v>6592.8</v>
      </c>
      <c r="H81" s="10">
        <v>1.07</v>
      </c>
      <c r="I81" s="10">
        <v>0.01</v>
      </c>
    </row>
    <row r="82" spans="1:7" s="101" customFormat="1" ht="20.25" customHeight="1">
      <c r="A82" s="97" t="s">
        <v>169</v>
      </c>
      <c r="B82" s="98" t="s">
        <v>14</v>
      </c>
      <c r="C82" s="18"/>
      <c r="D82" s="33">
        <v>1709.69</v>
      </c>
      <c r="E82" s="99"/>
      <c r="F82" s="100"/>
      <c r="G82" s="66">
        <v>6592.8</v>
      </c>
    </row>
    <row r="83" spans="1:9" s="11" customFormat="1" ht="18.75" customHeight="1">
      <c r="A83" s="56" t="s">
        <v>61</v>
      </c>
      <c r="B83" s="57" t="s">
        <v>14</v>
      </c>
      <c r="C83" s="19"/>
      <c r="D83" s="117">
        <v>10789.34</v>
      </c>
      <c r="E83" s="32"/>
      <c r="F83" s="32"/>
      <c r="G83" s="66">
        <v>6592.8</v>
      </c>
      <c r="H83" s="10">
        <v>1.07</v>
      </c>
      <c r="I83" s="10">
        <v>0.06</v>
      </c>
    </row>
    <row r="84" spans="1:9" s="11" customFormat="1" ht="31.5" customHeight="1">
      <c r="A84" s="56" t="s">
        <v>141</v>
      </c>
      <c r="B84" s="58" t="s">
        <v>47</v>
      </c>
      <c r="C84" s="19"/>
      <c r="D84" s="33">
        <v>0</v>
      </c>
      <c r="E84" s="32"/>
      <c r="F84" s="32"/>
      <c r="G84" s="10">
        <v>5558.9</v>
      </c>
      <c r="H84" s="10"/>
      <c r="I84" s="10"/>
    </row>
    <row r="85" spans="1:9" s="11" customFormat="1" ht="29.25" customHeight="1">
      <c r="A85" s="56" t="s">
        <v>142</v>
      </c>
      <c r="B85" s="58" t="s">
        <v>47</v>
      </c>
      <c r="C85" s="32"/>
      <c r="D85" s="33">
        <v>0</v>
      </c>
      <c r="E85" s="32"/>
      <c r="F85" s="32"/>
      <c r="G85" s="66">
        <v>6592.8</v>
      </c>
      <c r="H85" s="10"/>
      <c r="I85" s="10"/>
    </row>
    <row r="86" spans="1:9" s="11" customFormat="1" ht="15">
      <c r="A86" s="45" t="s">
        <v>174</v>
      </c>
      <c r="B86" s="32"/>
      <c r="C86" s="19"/>
      <c r="D86" s="33">
        <v>0</v>
      </c>
      <c r="E86" s="32"/>
      <c r="F86" s="32"/>
      <c r="G86" s="66">
        <v>6592.8</v>
      </c>
      <c r="H86" s="10"/>
      <c r="I86" s="10"/>
    </row>
    <row r="87" spans="1:9" s="11" customFormat="1" ht="15">
      <c r="A87" s="56" t="s">
        <v>114</v>
      </c>
      <c r="B87" s="54" t="s">
        <v>14</v>
      </c>
      <c r="C87" s="13"/>
      <c r="D87" s="47">
        <v>0</v>
      </c>
      <c r="E87" s="42"/>
      <c r="F87" s="42"/>
      <c r="G87" s="66">
        <v>6592.8</v>
      </c>
      <c r="H87" s="10"/>
      <c r="I87" s="10"/>
    </row>
    <row r="88" spans="1:9" s="15" customFormat="1" ht="30">
      <c r="A88" s="50" t="s">
        <v>35</v>
      </c>
      <c r="B88" s="48"/>
      <c r="C88" s="13" t="s">
        <v>153</v>
      </c>
      <c r="D88" s="38">
        <f>SUM(D89:D92)</f>
        <v>0</v>
      </c>
      <c r="E88" s="38">
        <v>0</v>
      </c>
      <c r="F88" s="38">
        <v>0</v>
      </c>
      <c r="G88" s="10">
        <v>5558.9</v>
      </c>
      <c r="H88" s="10">
        <v>1.07</v>
      </c>
      <c r="I88" s="10">
        <v>0.08</v>
      </c>
    </row>
    <row r="89" spans="1:9" s="11" customFormat="1" ht="36.75" customHeight="1">
      <c r="A89" s="56" t="s">
        <v>44</v>
      </c>
      <c r="B89" s="57" t="s">
        <v>45</v>
      </c>
      <c r="C89" s="18"/>
      <c r="D89" s="33">
        <v>0</v>
      </c>
      <c r="E89" s="32"/>
      <c r="F89" s="32"/>
      <c r="G89" s="10">
        <v>5558.9</v>
      </c>
      <c r="H89" s="10">
        <v>1.07</v>
      </c>
      <c r="I89" s="10">
        <v>0</v>
      </c>
    </row>
    <row r="90" spans="1:9" s="11" customFormat="1" ht="25.5">
      <c r="A90" s="56" t="s">
        <v>113</v>
      </c>
      <c r="B90" s="58" t="s">
        <v>46</v>
      </c>
      <c r="C90" s="18"/>
      <c r="D90" s="33">
        <f>E90*G90</f>
        <v>0</v>
      </c>
      <c r="E90" s="32"/>
      <c r="F90" s="32"/>
      <c r="G90" s="10">
        <v>5558.9</v>
      </c>
      <c r="H90" s="10">
        <v>1.07</v>
      </c>
      <c r="I90" s="10">
        <v>0</v>
      </c>
    </row>
    <row r="91" spans="1:9" s="11" customFormat="1" ht="15">
      <c r="A91" s="52" t="s">
        <v>115</v>
      </c>
      <c r="B91" s="58" t="s">
        <v>47</v>
      </c>
      <c r="C91" s="19"/>
      <c r="D91" s="33">
        <f>E91*G91</f>
        <v>0</v>
      </c>
      <c r="E91" s="32"/>
      <c r="F91" s="32"/>
      <c r="G91" s="10">
        <v>5558.9</v>
      </c>
      <c r="H91" s="10">
        <v>1.07</v>
      </c>
      <c r="I91" s="10">
        <v>0</v>
      </c>
    </row>
    <row r="92" spans="1:9" s="11" customFormat="1" ht="15">
      <c r="A92" s="56" t="s">
        <v>116</v>
      </c>
      <c r="B92" s="58" t="s">
        <v>14</v>
      </c>
      <c r="C92" s="12"/>
      <c r="D92" s="33">
        <f>E92*G92</f>
        <v>0</v>
      </c>
      <c r="E92" s="32"/>
      <c r="F92" s="32"/>
      <c r="G92" s="10">
        <v>5558.9</v>
      </c>
      <c r="H92" s="10">
        <v>1.07</v>
      </c>
      <c r="I92" s="10">
        <v>0</v>
      </c>
    </row>
    <row r="93" spans="1:9" s="11" customFormat="1" ht="30">
      <c r="A93" s="50" t="s">
        <v>36</v>
      </c>
      <c r="B93" s="57"/>
      <c r="C93" s="12" t="s">
        <v>154</v>
      </c>
      <c r="D93" s="38">
        <f>SUM(D94:D97)</f>
        <v>0</v>
      </c>
      <c r="E93" s="38">
        <f>D93/G93</f>
        <v>0</v>
      </c>
      <c r="F93" s="38">
        <f>E93/12</f>
        <v>0</v>
      </c>
      <c r="G93" s="10">
        <v>5558.9</v>
      </c>
      <c r="H93" s="10">
        <v>1.07</v>
      </c>
      <c r="I93" s="10">
        <v>0.05</v>
      </c>
    </row>
    <row r="94" spans="1:9" s="11" customFormat="1" ht="15">
      <c r="A94" s="56" t="s">
        <v>117</v>
      </c>
      <c r="B94" s="57" t="s">
        <v>14</v>
      </c>
      <c r="C94" s="32"/>
      <c r="D94" s="33">
        <v>0</v>
      </c>
      <c r="E94" s="32"/>
      <c r="F94" s="32"/>
      <c r="G94" s="10">
        <v>5558.9</v>
      </c>
      <c r="H94" s="10"/>
      <c r="I94" s="10"/>
    </row>
    <row r="95" spans="1:9" s="11" customFormat="1" ht="15">
      <c r="A95" s="52" t="s">
        <v>118</v>
      </c>
      <c r="B95" s="58" t="s">
        <v>47</v>
      </c>
      <c r="C95" s="32"/>
      <c r="D95" s="47">
        <v>0</v>
      </c>
      <c r="E95" s="42"/>
      <c r="F95" s="42"/>
      <c r="G95" s="10">
        <v>5558.9</v>
      </c>
      <c r="H95" s="10"/>
      <c r="I95" s="10"/>
    </row>
    <row r="96" spans="1:9" s="11" customFormat="1" ht="15">
      <c r="A96" s="56" t="s">
        <v>119</v>
      </c>
      <c r="B96" s="58" t="s">
        <v>46</v>
      </c>
      <c r="C96" s="32"/>
      <c r="D96" s="47">
        <v>0</v>
      </c>
      <c r="E96" s="42"/>
      <c r="F96" s="42"/>
      <c r="G96" s="10">
        <v>5558.9</v>
      </c>
      <c r="H96" s="10"/>
      <c r="I96" s="10"/>
    </row>
    <row r="97" spans="1:9" s="11" customFormat="1" ht="31.5" customHeight="1">
      <c r="A97" s="56" t="s">
        <v>120</v>
      </c>
      <c r="B97" s="58" t="s">
        <v>47</v>
      </c>
      <c r="C97" s="32"/>
      <c r="D97" s="47">
        <v>0</v>
      </c>
      <c r="E97" s="42"/>
      <c r="F97" s="42"/>
      <c r="G97" s="10">
        <v>5558.9</v>
      </c>
      <c r="H97" s="10"/>
      <c r="I97" s="10"/>
    </row>
    <row r="98" spans="1:9" s="11" customFormat="1" ht="22.5" customHeight="1">
      <c r="A98" s="50" t="s">
        <v>121</v>
      </c>
      <c r="B98" s="57"/>
      <c r="C98" s="12" t="s">
        <v>156</v>
      </c>
      <c r="D98" s="38">
        <f>SUM(D99:D104)</f>
        <v>22448.6</v>
      </c>
      <c r="E98" s="38">
        <f>D98/G98</f>
        <v>4.04</v>
      </c>
      <c r="F98" s="38">
        <f>E98/12</f>
        <v>0.34</v>
      </c>
      <c r="G98" s="10">
        <v>5558.9</v>
      </c>
      <c r="H98" s="10">
        <v>1.07</v>
      </c>
      <c r="I98" s="10">
        <v>0.24</v>
      </c>
    </row>
    <row r="99" spans="1:9" s="11" customFormat="1" ht="21.75" customHeight="1">
      <c r="A99" s="56" t="s">
        <v>33</v>
      </c>
      <c r="B99" s="57" t="s">
        <v>7</v>
      </c>
      <c r="C99" s="12"/>
      <c r="D99" s="33">
        <v>0</v>
      </c>
      <c r="E99" s="32"/>
      <c r="F99" s="32"/>
      <c r="G99" s="10">
        <v>5558.9</v>
      </c>
      <c r="H99" s="10">
        <v>1.07</v>
      </c>
      <c r="I99" s="10">
        <v>0.01</v>
      </c>
    </row>
    <row r="100" spans="1:9" s="11" customFormat="1" ht="41.25" customHeight="1">
      <c r="A100" s="56" t="s">
        <v>122</v>
      </c>
      <c r="B100" s="57" t="s">
        <v>14</v>
      </c>
      <c r="C100" s="12"/>
      <c r="D100" s="117">
        <v>16522.04</v>
      </c>
      <c r="E100" s="32"/>
      <c r="F100" s="32"/>
      <c r="G100" s="10">
        <v>5558.9</v>
      </c>
      <c r="H100" s="10">
        <v>1.07</v>
      </c>
      <c r="I100" s="10">
        <v>0.16</v>
      </c>
    </row>
    <row r="101" spans="1:9" s="11" customFormat="1" ht="45.75" customHeight="1">
      <c r="A101" s="56" t="s">
        <v>123</v>
      </c>
      <c r="B101" s="57" t="s">
        <v>14</v>
      </c>
      <c r="C101" s="12"/>
      <c r="D101" s="117">
        <v>1093.4</v>
      </c>
      <c r="E101" s="32"/>
      <c r="F101" s="32"/>
      <c r="G101" s="10">
        <v>6592.8</v>
      </c>
      <c r="H101" s="10">
        <v>1.07</v>
      </c>
      <c r="I101" s="10">
        <v>0.01</v>
      </c>
    </row>
    <row r="102" spans="1:9" s="11" customFormat="1" ht="28.5" customHeight="1">
      <c r="A102" s="56" t="s">
        <v>48</v>
      </c>
      <c r="B102" s="57" t="s">
        <v>10</v>
      </c>
      <c r="C102" s="12"/>
      <c r="D102" s="117">
        <v>0</v>
      </c>
      <c r="E102" s="32"/>
      <c r="F102" s="32"/>
      <c r="G102" s="10">
        <v>5558.9</v>
      </c>
      <c r="H102" s="10">
        <v>1.07</v>
      </c>
      <c r="I102" s="10">
        <v>0.05</v>
      </c>
    </row>
    <row r="103" spans="1:9" s="11" customFormat="1" ht="21" customHeight="1">
      <c r="A103" s="56" t="s">
        <v>124</v>
      </c>
      <c r="B103" s="58" t="s">
        <v>125</v>
      </c>
      <c r="C103" s="12"/>
      <c r="D103" s="123">
        <v>4833.16</v>
      </c>
      <c r="E103" s="42"/>
      <c r="F103" s="42"/>
      <c r="G103" s="10">
        <v>5558.9</v>
      </c>
      <c r="H103" s="10"/>
      <c r="I103" s="10"/>
    </row>
    <row r="104" spans="1:9" s="11" customFormat="1" ht="57.75" customHeight="1">
      <c r="A104" s="56" t="s">
        <v>126</v>
      </c>
      <c r="B104" s="58" t="s">
        <v>68</v>
      </c>
      <c r="C104" s="12"/>
      <c r="D104" s="47">
        <v>0</v>
      </c>
      <c r="E104" s="42"/>
      <c r="F104" s="42"/>
      <c r="G104" s="10">
        <v>5558.9</v>
      </c>
      <c r="H104" s="10"/>
      <c r="I104" s="10"/>
    </row>
    <row r="105" spans="1:9" s="11" customFormat="1" ht="18" customHeight="1">
      <c r="A105" s="14" t="s">
        <v>37</v>
      </c>
      <c r="B105" s="18"/>
      <c r="C105" s="12" t="s">
        <v>155</v>
      </c>
      <c r="D105" s="38">
        <f>D106</f>
        <v>1311.87</v>
      </c>
      <c r="E105" s="38">
        <f>D105/G105</f>
        <v>0.24</v>
      </c>
      <c r="F105" s="38">
        <f>E105/12</f>
        <v>0.02</v>
      </c>
      <c r="G105" s="10">
        <v>5558.9</v>
      </c>
      <c r="H105" s="10">
        <v>1.07</v>
      </c>
      <c r="I105" s="10">
        <v>0.11</v>
      </c>
    </row>
    <row r="106" spans="1:9" s="11" customFormat="1" ht="23.25" customHeight="1">
      <c r="A106" s="17" t="s">
        <v>34</v>
      </c>
      <c r="B106" s="18" t="s">
        <v>14</v>
      </c>
      <c r="C106" s="18"/>
      <c r="D106" s="117">
        <v>1311.87</v>
      </c>
      <c r="E106" s="32"/>
      <c r="F106" s="32"/>
      <c r="G106" s="10">
        <v>5558.9</v>
      </c>
      <c r="H106" s="10">
        <v>1.07</v>
      </c>
      <c r="I106" s="10">
        <v>0.01</v>
      </c>
    </row>
    <row r="107" spans="1:9" s="10" customFormat="1" ht="28.5" customHeight="1">
      <c r="A107" s="50" t="s">
        <v>39</v>
      </c>
      <c r="B107" s="48"/>
      <c r="C107" s="13" t="s">
        <v>157</v>
      </c>
      <c r="D107" s="38">
        <f>D108+D109</f>
        <v>28080</v>
      </c>
      <c r="E107" s="38">
        <f>D107/G107</f>
        <v>5.05</v>
      </c>
      <c r="F107" s="38">
        <f>E107/12</f>
        <v>0.42</v>
      </c>
      <c r="G107" s="10">
        <v>5558.9</v>
      </c>
      <c r="H107" s="10">
        <v>1.07</v>
      </c>
      <c r="I107" s="10">
        <v>0.64</v>
      </c>
    </row>
    <row r="108" spans="1:9" s="11" customFormat="1" ht="45.75" customHeight="1">
      <c r="A108" s="52" t="s">
        <v>127</v>
      </c>
      <c r="B108" s="58" t="s">
        <v>19</v>
      </c>
      <c r="C108" s="18"/>
      <c r="D108" s="117">
        <v>28080</v>
      </c>
      <c r="E108" s="32"/>
      <c r="F108" s="32"/>
      <c r="G108" s="10">
        <v>5558.9</v>
      </c>
      <c r="H108" s="10">
        <v>1.07</v>
      </c>
      <c r="I108" s="10">
        <v>0.02</v>
      </c>
    </row>
    <row r="109" spans="1:9" s="11" customFormat="1" ht="23.25" customHeight="1">
      <c r="A109" s="52" t="s">
        <v>175</v>
      </c>
      <c r="B109" s="58" t="s">
        <v>68</v>
      </c>
      <c r="C109" s="18"/>
      <c r="D109" s="117">
        <v>0</v>
      </c>
      <c r="E109" s="32"/>
      <c r="F109" s="32"/>
      <c r="G109" s="10">
        <v>5558.9</v>
      </c>
      <c r="H109" s="10">
        <v>1.07</v>
      </c>
      <c r="I109" s="10">
        <v>0.62</v>
      </c>
    </row>
    <row r="110" spans="1:9" s="10" customFormat="1" ht="22.5" customHeight="1">
      <c r="A110" s="14" t="s">
        <v>38</v>
      </c>
      <c r="B110" s="12"/>
      <c r="C110" s="13" t="s">
        <v>158</v>
      </c>
      <c r="D110" s="38">
        <f>SUM(D111:D112)</f>
        <v>4373.46</v>
      </c>
      <c r="E110" s="38">
        <f>D110/G110</f>
        <v>0.79</v>
      </c>
      <c r="F110" s="38">
        <f>E110/12</f>
        <v>0.07</v>
      </c>
      <c r="G110" s="10">
        <v>5558.9</v>
      </c>
      <c r="H110" s="10">
        <v>1.07</v>
      </c>
      <c r="I110" s="10">
        <v>0.16</v>
      </c>
    </row>
    <row r="111" spans="1:9" s="11" customFormat="1" ht="21.75" customHeight="1">
      <c r="A111" s="17" t="s">
        <v>69</v>
      </c>
      <c r="B111" s="18" t="s">
        <v>43</v>
      </c>
      <c r="C111" s="18"/>
      <c r="D111" s="117">
        <v>4373.46</v>
      </c>
      <c r="E111" s="32"/>
      <c r="F111" s="32"/>
      <c r="G111" s="10">
        <v>5558.9</v>
      </c>
      <c r="H111" s="10">
        <v>1.07</v>
      </c>
      <c r="I111" s="10">
        <v>0.04</v>
      </c>
    </row>
    <row r="112" spans="1:9" s="11" customFormat="1" ht="15">
      <c r="A112" s="17" t="s">
        <v>49</v>
      </c>
      <c r="B112" s="18" t="s">
        <v>43</v>
      </c>
      <c r="C112" s="18"/>
      <c r="D112" s="33">
        <v>0</v>
      </c>
      <c r="E112" s="32"/>
      <c r="F112" s="32"/>
      <c r="G112" s="10">
        <v>5558.9</v>
      </c>
      <c r="H112" s="10">
        <v>1.07</v>
      </c>
      <c r="I112" s="10">
        <v>0.12</v>
      </c>
    </row>
    <row r="113" spans="1:9" s="10" customFormat="1" ht="129.75" customHeight="1">
      <c r="A113" s="50" t="s">
        <v>184</v>
      </c>
      <c r="B113" s="35" t="s">
        <v>10</v>
      </c>
      <c r="C113" s="12"/>
      <c r="D113" s="41">
        <v>0</v>
      </c>
      <c r="E113" s="41">
        <f>D113/G113</f>
        <v>0</v>
      </c>
      <c r="F113" s="41">
        <v>0</v>
      </c>
      <c r="G113" s="10">
        <v>5558.9</v>
      </c>
      <c r="H113" s="10">
        <v>1.07</v>
      </c>
      <c r="I113" s="10">
        <v>0.3</v>
      </c>
    </row>
    <row r="114" spans="1:7" s="93" customFormat="1" ht="18.75">
      <c r="A114" s="119" t="s">
        <v>177</v>
      </c>
      <c r="B114" s="48" t="s">
        <v>7</v>
      </c>
      <c r="C114" s="90"/>
      <c r="D114" s="91">
        <f>23063.4+6535.07</f>
        <v>29598.47</v>
      </c>
      <c r="E114" s="90">
        <f>D114/G114</f>
        <v>4.49</v>
      </c>
      <c r="F114" s="90">
        <f>E114/12</f>
        <v>0.37</v>
      </c>
      <c r="G114" s="92">
        <v>6592.8</v>
      </c>
    </row>
    <row r="115" spans="1:7" s="93" customFormat="1" ht="18.75">
      <c r="A115" s="119" t="s">
        <v>178</v>
      </c>
      <c r="B115" s="48" t="s">
        <v>7</v>
      </c>
      <c r="C115" s="90"/>
      <c r="D115" s="91">
        <f>344060.24-2944.12+30420.2</f>
        <v>371536.32</v>
      </c>
      <c r="E115" s="90">
        <f>D115/G115</f>
        <v>56.35</v>
      </c>
      <c r="F115" s="90">
        <f>E115/12</f>
        <v>4.7</v>
      </c>
      <c r="G115" s="92">
        <v>6592.8</v>
      </c>
    </row>
    <row r="116" spans="1:7" s="93" customFormat="1" ht="18.75">
      <c r="A116" s="119" t="s">
        <v>179</v>
      </c>
      <c r="B116" s="48" t="s">
        <v>7</v>
      </c>
      <c r="C116" s="90"/>
      <c r="D116" s="91">
        <v>107106.04</v>
      </c>
      <c r="E116" s="90">
        <f>D116/G116</f>
        <v>16.25</v>
      </c>
      <c r="F116" s="90">
        <f>E116/12</f>
        <v>1.35</v>
      </c>
      <c r="G116" s="92">
        <v>6592.8</v>
      </c>
    </row>
    <row r="117" spans="1:7" s="93" customFormat="1" ht="18.75">
      <c r="A117" s="119" t="s">
        <v>180</v>
      </c>
      <c r="B117" s="48" t="s">
        <v>7</v>
      </c>
      <c r="C117" s="95"/>
      <c r="D117" s="96">
        <v>33656.51</v>
      </c>
      <c r="E117" s="95">
        <f>D117/G117</f>
        <v>5.11</v>
      </c>
      <c r="F117" s="95">
        <f>E117/12</f>
        <v>0.43</v>
      </c>
      <c r="G117" s="92">
        <v>6592.8</v>
      </c>
    </row>
    <row r="118" spans="1:9" s="11" customFormat="1" ht="21.75" customHeight="1" thickBot="1">
      <c r="A118" s="14" t="s">
        <v>62</v>
      </c>
      <c r="B118" s="59" t="s">
        <v>9</v>
      </c>
      <c r="C118" s="36"/>
      <c r="D118" s="43">
        <f>E118*G118</f>
        <v>137416.01</v>
      </c>
      <c r="E118" s="41">
        <f>12*F118</f>
        <v>24.72</v>
      </c>
      <c r="F118" s="121">
        <v>2.06</v>
      </c>
      <c r="G118" s="10">
        <v>5558.9</v>
      </c>
      <c r="H118" s="10"/>
      <c r="I118" s="10"/>
    </row>
    <row r="119" spans="1:7" s="10" customFormat="1" ht="19.5" thickBot="1">
      <c r="A119" s="29" t="s">
        <v>30</v>
      </c>
      <c r="B119" s="8"/>
      <c r="C119" s="8"/>
      <c r="D119" s="44">
        <f>D118+D113+D110+D107+D105+D98+D93+D88+D72+D71+D70+D69+D58+D57+D56+D50+D44+D43+D42+D41+D40+D29+D15+D55+D117+D116+D115+D114+D68</f>
        <v>2371006.8</v>
      </c>
      <c r="E119" s="120"/>
      <c r="F119" s="120"/>
      <c r="G119" s="10">
        <v>5558.9</v>
      </c>
    </row>
    <row r="120" spans="1:7" s="26" customFormat="1" ht="19.5" thickBot="1">
      <c r="A120" s="23"/>
      <c r="B120" s="24"/>
      <c r="C120" s="25"/>
      <c r="D120" s="25"/>
      <c r="E120" s="25"/>
      <c r="F120" s="25"/>
      <c r="G120" s="10">
        <v>5558.9</v>
      </c>
    </row>
    <row r="121" spans="1:9" s="74" customFormat="1" ht="38.25" thickBot="1">
      <c r="A121" s="70" t="s">
        <v>159</v>
      </c>
      <c r="B121" s="71"/>
      <c r="C121" s="72"/>
      <c r="D121" s="73">
        <f>SUM(D122:D126)</f>
        <v>820954.78</v>
      </c>
      <c r="E121" s="73">
        <f>SUM(E122:E126)</f>
        <v>146.95</v>
      </c>
      <c r="F121" s="73">
        <f>SUM(F122:F126)</f>
        <v>12.25</v>
      </c>
      <c r="G121" s="74">
        <v>5558.9</v>
      </c>
      <c r="I121" s="75"/>
    </row>
    <row r="122" spans="1:7" s="46" customFormat="1" ht="15" customHeight="1">
      <c r="A122" s="45" t="s">
        <v>161</v>
      </c>
      <c r="B122" s="81"/>
      <c r="C122" s="81"/>
      <c r="D122" s="114">
        <v>1258.98</v>
      </c>
      <c r="E122" s="78">
        <f>D122/G122</f>
        <v>0.23</v>
      </c>
      <c r="F122" s="80">
        <f>E122/12</f>
        <v>0.02</v>
      </c>
      <c r="G122" s="10">
        <v>5558.9</v>
      </c>
    </row>
    <row r="123" spans="1:7" s="46" customFormat="1" ht="15" customHeight="1">
      <c r="A123" s="45" t="s">
        <v>185</v>
      </c>
      <c r="B123" s="81"/>
      <c r="C123" s="81"/>
      <c r="D123" s="114">
        <v>237913.63</v>
      </c>
      <c r="E123" s="81">
        <f>D123/G123</f>
        <v>42.8</v>
      </c>
      <c r="F123" s="83">
        <f>E123/12</f>
        <v>3.57</v>
      </c>
      <c r="G123" s="10">
        <v>5558.9</v>
      </c>
    </row>
    <row r="124" spans="1:7" s="46" customFormat="1" ht="15" customHeight="1">
      <c r="A124" s="45" t="s">
        <v>129</v>
      </c>
      <c r="B124" s="81"/>
      <c r="C124" s="81"/>
      <c r="D124" s="114">
        <v>527534.15</v>
      </c>
      <c r="E124" s="81">
        <f>D124/G124</f>
        <v>94.9</v>
      </c>
      <c r="F124" s="83">
        <f>E124/12</f>
        <v>7.91</v>
      </c>
      <c r="G124" s="10">
        <v>5558.9</v>
      </c>
    </row>
    <row r="125" spans="1:7" s="46" customFormat="1" ht="15" customHeight="1">
      <c r="A125" s="45" t="s">
        <v>163</v>
      </c>
      <c r="B125" s="81"/>
      <c r="C125" s="81"/>
      <c r="D125" s="114">
        <v>28308.7</v>
      </c>
      <c r="E125" s="81">
        <f>D125/G125</f>
        <v>5.09</v>
      </c>
      <c r="F125" s="83">
        <f>E125/12</f>
        <v>0.42</v>
      </c>
      <c r="G125" s="10">
        <v>5558.9</v>
      </c>
    </row>
    <row r="126" spans="1:7" s="46" customFormat="1" ht="15" customHeight="1">
      <c r="A126" s="45" t="s">
        <v>168</v>
      </c>
      <c r="B126" s="81"/>
      <c r="C126" s="81"/>
      <c r="D126" s="114">
        <v>25939.32</v>
      </c>
      <c r="E126" s="81">
        <f>D126/G126</f>
        <v>3.93</v>
      </c>
      <c r="F126" s="83">
        <f>E126/12</f>
        <v>0.33</v>
      </c>
      <c r="G126" s="66">
        <v>6592.8</v>
      </c>
    </row>
    <row r="127" spans="1:6" s="26" customFormat="1" ht="18.75">
      <c r="A127" s="23"/>
      <c r="B127" s="24"/>
      <c r="C127" s="25"/>
      <c r="D127" s="25"/>
      <c r="E127" s="25"/>
      <c r="F127" s="25"/>
    </row>
    <row r="128" spans="1:6" s="89" customFormat="1" ht="19.5">
      <c r="A128" s="86" t="s">
        <v>51</v>
      </c>
      <c r="B128" s="87"/>
      <c r="C128" s="88"/>
      <c r="D128" s="88">
        <f>D119+D121</f>
        <v>3191961.58</v>
      </c>
      <c r="E128" s="88">
        <f>E119+E121</f>
        <v>146.95</v>
      </c>
      <c r="F128" s="88">
        <f>F119+F121</f>
        <v>12.25</v>
      </c>
    </row>
    <row r="129" spans="1:6" s="26" customFormat="1" ht="18.75">
      <c r="A129" s="23"/>
      <c r="B129" s="24"/>
      <c r="C129" s="25"/>
      <c r="D129" s="25"/>
      <c r="E129" s="25"/>
      <c r="F129" s="25"/>
    </row>
    <row r="130" spans="1:6" s="20" customFormat="1" ht="19.5">
      <c r="A130" s="27"/>
      <c r="B130" s="28"/>
      <c r="C130" s="28"/>
      <c r="D130" s="28"/>
      <c r="E130" s="28"/>
      <c r="F130" s="28"/>
    </row>
    <row r="131" spans="1:4" s="22" customFormat="1" ht="14.25">
      <c r="A131" s="140" t="s">
        <v>26</v>
      </c>
      <c r="B131" s="140"/>
      <c r="C131" s="140"/>
      <c r="D131" s="140"/>
    </row>
    <row r="132" s="22" customFormat="1" ht="12.75"/>
    <row r="133" s="22" customFormat="1" ht="12.75">
      <c r="A133" s="21" t="s">
        <v>27</v>
      </c>
    </row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sheetProtection/>
  <mergeCells count="12"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131:D131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3"/>
  <sheetViews>
    <sheetView zoomScalePageLayoutView="0" workbookViewId="0" topLeftCell="A1">
      <selection activeCell="E131" sqref="E131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2" width="15.375" style="1" customWidth="1"/>
    <col min="13" max="16384" width="9.125" style="1" customWidth="1"/>
  </cols>
  <sheetData>
    <row r="1" spans="1:6" ht="16.5" customHeight="1">
      <c r="A1" s="124" t="s">
        <v>146</v>
      </c>
      <c r="B1" s="125"/>
      <c r="C1" s="125"/>
      <c r="D1" s="125"/>
      <c r="E1" s="125"/>
      <c r="F1" s="125"/>
    </row>
    <row r="2" spans="1:6" ht="25.5" customHeight="1">
      <c r="A2" s="34" t="s">
        <v>181</v>
      </c>
      <c r="B2" s="126"/>
      <c r="C2" s="126"/>
      <c r="D2" s="126"/>
      <c r="E2" s="125"/>
      <c r="F2" s="125"/>
    </row>
    <row r="3" spans="2:6" ht="14.25" customHeight="1">
      <c r="B3" s="126" t="s">
        <v>0</v>
      </c>
      <c r="C3" s="126"/>
      <c r="D3" s="126"/>
      <c r="E3" s="125"/>
      <c r="F3" s="125"/>
    </row>
    <row r="4" spans="2:6" ht="14.25" customHeight="1">
      <c r="B4" s="126" t="s">
        <v>147</v>
      </c>
      <c r="C4" s="126"/>
      <c r="D4" s="126"/>
      <c r="E4" s="125"/>
      <c r="F4" s="125"/>
    </row>
    <row r="5" spans="1:6" s="31" customFormat="1" ht="39.75" customHeight="1">
      <c r="A5" s="127"/>
      <c r="B5" s="128"/>
      <c r="C5" s="128"/>
      <c r="D5" s="128"/>
      <c r="E5" s="128"/>
      <c r="F5" s="128"/>
    </row>
    <row r="6" spans="1:6" s="31" customFormat="1" ht="21" customHeight="1">
      <c r="A6" s="129" t="s">
        <v>182</v>
      </c>
      <c r="B6" s="129"/>
      <c r="C6" s="129"/>
      <c r="D6" s="129"/>
      <c r="E6" s="129"/>
      <c r="F6" s="129"/>
    </row>
    <row r="7" spans="2:7" ht="35.25" customHeight="1" hidden="1">
      <c r="B7" s="2"/>
      <c r="C7" s="2"/>
      <c r="D7" s="2"/>
      <c r="E7" s="2"/>
      <c r="F7" s="2"/>
      <c r="G7" s="2"/>
    </row>
    <row r="8" spans="1:6" s="3" customFormat="1" ht="22.5" customHeight="1">
      <c r="A8" s="130" t="s">
        <v>1</v>
      </c>
      <c r="B8" s="130"/>
      <c r="C8" s="130"/>
      <c r="D8" s="130"/>
      <c r="E8" s="131"/>
      <c r="F8" s="131"/>
    </row>
    <row r="9" spans="1:6" s="4" customFormat="1" ht="18.75" customHeight="1">
      <c r="A9" s="130" t="s">
        <v>132</v>
      </c>
      <c r="B9" s="130"/>
      <c r="C9" s="130"/>
      <c r="D9" s="130"/>
      <c r="E9" s="131"/>
      <c r="F9" s="131"/>
    </row>
    <row r="10" spans="1:6" s="5" customFormat="1" ht="17.25" customHeight="1">
      <c r="A10" s="132" t="s">
        <v>28</v>
      </c>
      <c r="B10" s="132"/>
      <c r="C10" s="132"/>
      <c r="D10" s="132"/>
      <c r="E10" s="133"/>
      <c r="F10" s="133"/>
    </row>
    <row r="11" spans="1:6" s="4" customFormat="1" ht="30" customHeight="1" thickBot="1">
      <c r="A11" s="134" t="s">
        <v>50</v>
      </c>
      <c r="B11" s="134"/>
      <c r="C11" s="134"/>
      <c r="D11" s="134"/>
      <c r="E11" s="135"/>
      <c r="F11" s="135"/>
    </row>
    <row r="12" spans="1:6" s="10" customFormat="1" ht="139.5" customHeight="1" thickBot="1">
      <c r="A12" s="6" t="s">
        <v>2</v>
      </c>
      <c r="B12" s="7" t="s">
        <v>3</v>
      </c>
      <c r="C12" s="8" t="s">
        <v>134</v>
      </c>
      <c r="D12" s="8" t="s">
        <v>31</v>
      </c>
      <c r="E12" s="8" t="s">
        <v>4</v>
      </c>
      <c r="F12" s="9" t="s">
        <v>5</v>
      </c>
    </row>
    <row r="13" spans="1:6" s="11" customFormat="1" ht="19.5" customHeight="1">
      <c r="A13" s="60">
        <v>1</v>
      </c>
      <c r="B13" s="61">
        <v>2</v>
      </c>
      <c r="C13" s="61">
        <v>3</v>
      </c>
      <c r="D13" s="62">
        <v>4</v>
      </c>
      <c r="E13" s="63">
        <v>5</v>
      </c>
      <c r="F13" s="64">
        <v>6</v>
      </c>
    </row>
    <row r="14" spans="1:6" s="11" customFormat="1" ht="49.5" customHeight="1">
      <c r="A14" s="136" t="s">
        <v>6</v>
      </c>
      <c r="B14" s="137"/>
      <c r="C14" s="137"/>
      <c r="D14" s="137"/>
      <c r="E14" s="138"/>
      <c r="F14" s="139"/>
    </row>
    <row r="15" spans="1:10" s="10" customFormat="1" ht="18.75" customHeight="1">
      <c r="A15" s="67" t="s">
        <v>71</v>
      </c>
      <c r="B15" s="48" t="s">
        <v>7</v>
      </c>
      <c r="C15" s="38" t="s">
        <v>143</v>
      </c>
      <c r="D15" s="37">
        <f>E15*G15</f>
        <v>240811.55</v>
      </c>
      <c r="E15" s="38">
        <f>F15*12</f>
        <v>43.32</v>
      </c>
      <c r="F15" s="38">
        <f>F26+F28</f>
        <v>3.61</v>
      </c>
      <c r="G15" s="10">
        <v>5558.9</v>
      </c>
      <c r="H15" s="10">
        <v>1.07</v>
      </c>
      <c r="I15" s="10">
        <v>2.24</v>
      </c>
      <c r="J15" s="10">
        <v>6592.8</v>
      </c>
    </row>
    <row r="16" spans="1:6" s="30" customFormat="1" ht="24" customHeight="1">
      <c r="A16" s="49" t="s">
        <v>52</v>
      </c>
      <c r="B16" s="40" t="s">
        <v>54</v>
      </c>
      <c r="C16" s="40"/>
      <c r="D16" s="39"/>
      <c r="E16" s="40"/>
      <c r="F16" s="40"/>
    </row>
    <row r="17" spans="1:6" s="30" customFormat="1" ht="20.25" customHeight="1">
      <c r="A17" s="49" t="s">
        <v>53</v>
      </c>
      <c r="B17" s="40" t="s">
        <v>54</v>
      </c>
      <c r="C17" s="40"/>
      <c r="D17" s="39"/>
      <c r="E17" s="40"/>
      <c r="F17" s="40"/>
    </row>
    <row r="18" spans="1:6" s="30" customFormat="1" ht="110.25" customHeight="1">
      <c r="A18" s="49" t="s">
        <v>72</v>
      </c>
      <c r="B18" s="40" t="s">
        <v>19</v>
      </c>
      <c r="C18" s="40"/>
      <c r="D18" s="39"/>
      <c r="E18" s="40"/>
      <c r="F18" s="40"/>
    </row>
    <row r="19" spans="1:8" s="111" customFormat="1" ht="15">
      <c r="A19" s="49" t="s">
        <v>73</v>
      </c>
      <c r="B19" s="40" t="s">
        <v>54</v>
      </c>
      <c r="C19" s="40"/>
      <c r="D19" s="39"/>
      <c r="E19" s="110"/>
      <c r="F19" s="110"/>
      <c r="H19" s="112"/>
    </row>
    <row r="20" spans="1:8" s="111" customFormat="1" ht="15">
      <c r="A20" s="49" t="s">
        <v>74</v>
      </c>
      <c r="B20" s="40" t="s">
        <v>54</v>
      </c>
      <c r="C20" s="40"/>
      <c r="D20" s="37"/>
      <c r="E20" s="113"/>
      <c r="F20" s="113"/>
      <c r="H20" s="112"/>
    </row>
    <row r="21" spans="1:8" s="92" customFormat="1" ht="25.5">
      <c r="A21" s="107" t="s">
        <v>75</v>
      </c>
      <c r="B21" s="108" t="s">
        <v>10</v>
      </c>
      <c r="C21" s="40"/>
      <c r="D21" s="103"/>
      <c r="E21" s="104"/>
      <c r="F21" s="104"/>
      <c r="H21" s="105"/>
    </row>
    <row r="22" spans="1:6" s="92" customFormat="1" ht="18.75">
      <c r="A22" s="107" t="s">
        <v>76</v>
      </c>
      <c r="B22" s="108" t="s">
        <v>12</v>
      </c>
      <c r="C22" s="40"/>
      <c r="D22" s="103"/>
      <c r="E22" s="104"/>
      <c r="F22" s="109"/>
    </row>
    <row r="23" spans="1:6" s="92" customFormat="1" ht="18.75">
      <c r="A23" s="107" t="s">
        <v>171</v>
      </c>
      <c r="B23" s="108" t="s">
        <v>54</v>
      </c>
      <c r="C23" s="40"/>
      <c r="D23" s="103"/>
      <c r="E23" s="104"/>
      <c r="F23" s="109"/>
    </row>
    <row r="24" spans="1:8" s="92" customFormat="1" ht="15">
      <c r="A24" s="107" t="s">
        <v>172</v>
      </c>
      <c r="B24" s="108" t="s">
        <v>54</v>
      </c>
      <c r="C24" s="40"/>
      <c r="D24" s="103"/>
      <c r="E24" s="104"/>
      <c r="F24" s="104"/>
      <c r="H24" s="105"/>
    </row>
    <row r="25" spans="1:8" s="92" customFormat="1" ht="15">
      <c r="A25" s="107" t="s">
        <v>77</v>
      </c>
      <c r="B25" s="108" t="s">
        <v>14</v>
      </c>
      <c r="C25" s="38"/>
      <c r="D25" s="103"/>
      <c r="E25" s="104"/>
      <c r="F25" s="104"/>
      <c r="H25" s="105"/>
    </row>
    <row r="26" spans="1:6" s="30" customFormat="1" ht="18" customHeight="1">
      <c r="A26" s="68" t="s">
        <v>65</v>
      </c>
      <c r="B26" s="38"/>
      <c r="C26" s="40"/>
      <c r="D26" s="37"/>
      <c r="E26" s="38"/>
      <c r="F26" s="38">
        <v>3.61</v>
      </c>
    </row>
    <row r="27" spans="1:6" s="30" customFormat="1" ht="15">
      <c r="A27" s="49" t="s">
        <v>66</v>
      </c>
      <c r="B27" s="40" t="s">
        <v>54</v>
      </c>
      <c r="C27" s="38"/>
      <c r="D27" s="39"/>
      <c r="E27" s="40"/>
      <c r="F27" s="40">
        <v>0</v>
      </c>
    </row>
    <row r="28" spans="1:6" s="30" customFormat="1" ht="18" customHeight="1">
      <c r="A28" s="68" t="s">
        <v>65</v>
      </c>
      <c r="B28" s="38"/>
      <c r="C28" s="38"/>
      <c r="D28" s="37"/>
      <c r="E28" s="38"/>
      <c r="F28" s="38">
        <f>F27</f>
        <v>0</v>
      </c>
    </row>
    <row r="29" spans="1:9" s="10" customFormat="1" ht="30">
      <c r="A29" s="67" t="s">
        <v>8</v>
      </c>
      <c r="B29" s="69" t="s">
        <v>9</v>
      </c>
      <c r="C29" s="38" t="s">
        <v>173</v>
      </c>
      <c r="D29" s="37">
        <f>E29*G29</f>
        <v>217464.17</v>
      </c>
      <c r="E29" s="38">
        <f>F29*12</f>
        <v>39.12</v>
      </c>
      <c r="F29" s="38">
        <v>3.26</v>
      </c>
      <c r="G29" s="10">
        <v>5558.9</v>
      </c>
      <c r="H29" s="10">
        <v>1.07</v>
      </c>
      <c r="I29" s="10">
        <v>2.17</v>
      </c>
    </row>
    <row r="30" spans="1:6" s="30" customFormat="1" ht="19.5" customHeight="1">
      <c r="A30" s="49" t="s">
        <v>78</v>
      </c>
      <c r="B30" s="40" t="s">
        <v>9</v>
      </c>
      <c r="C30" s="40"/>
      <c r="D30" s="39"/>
      <c r="E30" s="40"/>
      <c r="F30" s="40"/>
    </row>
    <row r="31" spans="1:6" s="30" customFormat="1" ht="18.75" customHeight="1">
      <c r="A31" s="49" t="s">
        <v>79</v>
      </c>
      <c r="B31" s="40" t="s">
        <v>80</v>
      </c>
      <c r="C31" s="40"/>
      <c r="D31" s="39"/>
      <c r="E31" s="40"/>
      <c r="F31" s="40"/>
    </row>
    <row r="32" spans="1:6" s="30" customFormat="1" ht="20.25" customHeight="1">
      <c r="A32" s="49" t="s">
        <v>81</v>
      </c>
      <c r="B32" s="40" t="s">
        <v>82</v>
      </c>
      <c r="C32" s="40"/>
      <c r="D32" s="39"/>
      <c r="E32" s="40"/>
      <c r="F32" s="40"/>
    </row>
    <row r="33" spans="1:6" s="30" customFormat="1" ht="21" customHeight="1">
      <c r="A33" s="49" t="s">
        <v>55</v>
      </c>
      <c r="B33" s="40" t="s">
        <v>9</v>
      </c>
      <c r="C33" s="40"/>
      <c r="D33" s="39"/>
      <c r="E33" s="40"/>
      <c r="F33" s="40"/>
    </row>
    <row r="34" spans="1:6" s="30" customFormat="1" ht="25.5">
      <c r="A34" s="49" t="s">
        <v>56</v>
      </c>
      <c r="B34" s="40" t="s">
        <v>10</v>
      </c>
      <c r="C34" s="40"/>
      <c r="D34" s="39"/>
      <c r="E34" s="40"/>
      <c r="F34" s="40"/>
    </row>
    <row r="35" spans="1:6" s="30" customFormat="1" ht="17.25" customHeight="1">
      <c r="A35" s="49" t="s">
        <v>57</v>
      </c>
      <c r="B35" s="40" t="s">
        <v>9</v>
      </c>
      <c r="C35" s="40"/>
      <c r="D35" s="39"/>
      <c r="E35" s="40"/>
      <c r="F35" s="40"/>
    </row>
    <row r="36" spans="1:6" s="30" customFormat="1" ht="17.25" customHeight="1">
      <c r="A36" s="49" t="s">
        <v>60</v>
      </c>
      <c r="B36" s="40" t="s">
        <v>9</v>
      </c>
      <c r="C36" s="40"/>
      <c r="D36" s="39"/>
      <c r="E36" s="40"/>
      <c r="F36" s="40"/>
    </row>
    <row r="37" spans="1:6" s="30" customFormat="1" ht="25.5">
      <c r="A37" s="49" t="s">
        <v>58</v>
      </c>
      <c r="B37" s="40" t="s">
        <v>59</v>
      </c>
      <c r="C37" s="40"/>
      <c r="D37" s="39"/>
      <c r="E37" s="40"/>
      <c r="F37" s="40"/>
    </row>
    <row r="38" spans="1:6" s="30" customFormat="1" ht="30" customHeight="1">
      <c r="A38" s="49" t="s">
        <v>83</v>
      </c>
      <c r="B38" s="40" t="s">
        <v>10</v>
      </c>
      <c r="C38" s="40"/>
      <c r="D38" s="39"/>
      <c r="E38" s="40"/>
      <c r="F38" s="40"/>
    </row>
    <row r="39" spans="1:6" s="30" customFormat="1" ht="30" customHeight="1">
      <c r="A39" s="49" t="s">
        <v>84</v>
      </c>
      <c r="B39" s="40" t="s">
        <v>9</v>
      </c>
      <c r="C39" s="40"/>
      <c r="D39" s="39"/>
      <c r="E39" s="40"/>
      <c r="F39" s="40"/>
    </row>
    <row r="40" spans="1:10" s="15" customFormat="1" ht="18.75" customHeight="1">
      <c r="A40" s="50" t="s">
        <v>11</v>
      </c>
      <c r="B40" s="48" t="s">
        <v>12</v>
      </c>
      <c r="C40" s="13" t="s">
        <v>143</v>
      </c>
      <c r="D40" s="37">
        <f>E40*G40</f>
        <v>60036.12</v>
      </c>
      <c r="E40" s="38">
        <f>F40*12</f>
        <v>10.8</v>
      </c>
      <c r="F40" s="38">
        <v>0.9</v>
      </c>
      <c r="G40" s="10">
        <v>5558.9</v>
      </c>
      <c r="H40" s="10">
        <v>1.07</v>
      </c>
      <c r="I40" s="10">
        <v>0.6</v>
      </c>
      <c r="J40" s="15">
        <v>6592.8</v>
      </c>
    </row>
    <row r="41" spans="1:10" s="10" customFormat="1" ht="15">
      <c r="A41" s="50" t="s">
        <v>85</v>
      </c>
      <c r="B41" s="48" t="s">
        <v>13</v>
      </c>
      <c r="C41" s="13" t="s">
        <v>143</v>
      </c>
      <c r="D41" s="37">
        <f>E41*G41</f>
        <v>195450.92</v>
      </c>
      <c r="E41" s="38">
        <f>F41*12</f>
        <v>35.16</v>
      </c>
      <c r="F41" s="38">
        <v>2.93</v>
      </c>
      <c r="G41" s="10">
        <v>5558.9</v>
      </c>
      <c r="H41" s="10">
        <v>1.07</v>
      </c>
      <c r="I41" s="10">
        <v>1.94</v>
      </c>
      <c r="J41" s="10">
        <v>6592.8</v>
      </c>
    </row>
    <row r="42" spans="1:9" s="10" customFormat="1" ht="15">
      <c r="A42" s="50" t="s">
        <v>86</v>
      </c>
      <c r="B42" s="48" t="s">
        <v>9</v>
      </c>
      <c r="C42" s="13" t="s">
        <v>135</v>
      </c>
      <c r="D42" s="37">
        <f>E42*G42</f>
        <v>136748.94</v>
      </c>
      <c r="E42" s="38">
        <f>F42*12</f>
        <v>24.6</v>
      </c>
      <c r="F42" s="38">
        <v>2.05</v>
      </c>
      <c r="G42" s="10">
        <v>5558.9</v>
      </c>
      <c r="H42" s="10">
        <v>1.07</v>
      </c>
      <c r="I42" s="10">
        <v>1.36</v>
      </c>
    </row>
    <row r="43" spans="1:7" s="10" customFormat="1" ht="45">
      <c r="A43" s="50" t="s">
        <v>87</v>
      </c>
      <c r="B43" s="48" t="s">
        <v>14</v>
      </c>
      <c r="C43" s="13" t="s">
        <v>135</v>
      </c>
      <c r="D43" s="37">
        <f>3407.5*3*1.105*1.1*1.086</f>
        <v>13494.04</v>
      </c>
      <c r="E43" s="38">
        <f>D43/G43</f>
        <v>2.43</v>
      </c>
      <c r="F43" s="38">
        <f>E43/12</f>
        <v>0.2</v>
      </c>
      <c r="G43" s="10">
        <v>5558.9</v>
      </c>
    </row>
    <row r="44" spans="1:9" s="10" customFormat="1" ht="21.75" customHeight="1">
      <c r="A44" s="50" t="s">
        <v>89</v>
      </c>
      <c r="B44" s="48" t="s">
        <v>9</v>
      </c>
      <c r="C44" s="13" t="s">
        <v>149</v>
      </c>
      <c r="D44" s="37">
        <f>E44*G44</f>
        <v>158095.12</v>
      </c>
      <c r="E44" s="38">
        <f>F44*12</f>
        <v>28.44</v>
      </c>
      <c r="F44" s="38">
        <v>2.37</v>
      </c>
      <c r="G44" s="10">
        <v>5558.9</v>
      </c>
      <c r="H44" s="10">
        <v>1.07</v>
      </c>
      <c r="I44" s="10">
        <v>1.57</v>
      </c>
    </row>
    <row r="45" spans="1:6" s="10" customFormat="1" ht="15">
      <c r="A45" s="49" t="s">
        <v>90</v>
      </c>
      <c r="B45" s="40" t="s">
        <v>19</v>
      </c>
      <c r="C45" s="13"/>
      <c r="D45" s="37"/>
      <c r="E45" s="38"/>
      <c r="F45" s="38"/>
    </row>
    <row r="46" spans="1:6" s="10" customFormat="1" ht="15">
      <c r="A46" s="49" t="s">
        <v>91</v>
      </c>
      <c r="B46" s="40" t="s">
        <v>14</v>
      </c>
      <c r="C46" s="13"/>
      <c r="D46" s="37"/>
      <c r="E46" s="38"/>
      <c r="F46" s="38"/>
    </row>
    <row r="47" spans="1:6" s="10" customFormat="1" ht="15">
      <c r="A47" s="49" t="s">
        <v>92</v>
      </c>
      <c r="B47" s="40" t="s">
        <v>93</v>
      </c>
      <c r="C47" s="13"/>
      <c r="D47" s="37"/>
      <c r="E47" s="38"/>
      <c r="F47" s="38"/>
    </row>
    <row r="48" spans="1:6" s="10" customFormat="1" ht="15">
      <c r="A48" s="49" t="s">
        <v>94</v>
      </c>
      <c r="B48" s="40" t="s">
        <v>95</v>
      </c>
      <c r="C48" s="13"/>
      <c r="D48" s="37"/>
      <c r="E48" s="38"/>
      <c r="F48" s="38"/>
    </row>
    <row r="49" spans="1:6" s="10" customFormat="1" ht="15">
      <c r="A49" s="49" t="s">
        <v>96</v>
      </c>
      <c r="B49" s="40" t="s">
        <v>93</v>
      </c>
      <c r="C49" s="13"/>
      <c r="D49" s="37"/>
      <c r="E49" s="38"/>
      <c r="F49" s="38"/>
    </row>
    <row r="50" spans="1:9" s="10" customFormat="1" ht="28.5">
      <c r="A50" s="50" t="s">
        <v>97</v>
      </c>
      <c r="B50" s="51" t="s">
        <v>29</v>
      </c>
      <c r="C50" s="13" t="s">
        <v>136</v>
      </c>
      <c r="D50" s="37">
        <f>(310853.69*1.086)+1000*3</f>
        <v>340587.11</v>
      </c>
      <c r="E50" s="38">
        <f>D50/G50</f>
        <v>61.27</v>
      </c>
      <c r="F50" s="38">
        <f>E50/12</f>
        <v>5.11</v>
      </c>
      <c r="G50" s="10">
        <v>5558.9</v>
      </c>
      <c r="H50" s="10">
        <v>1.07</v>
      </c>
      <c r="I50" s="10">
        <v>3.36</v>
      </c>
    </row>
    <row r="51" spans="1:6" s="10" customFormat="1" ht="29.25" customHeight="1">
      <c r="A51" s="52" t="s">
        <v>98</v>
      </c>
      <c r="B51" s="53" t="s">
        <v>29</v>
      </c>
      <c r="C51" s="13"/>
      <c r="D51" s="37"/>
      <c r="E51" s="38"/>
      <c r="F51" s="38"/>
    </row>
    <row r="52" spans="1:6" s="10" customFormat="1" ht="22.5" customHeight="1">
      <c r="A52" s="52" t="s">
        <v>99</v>
      </c>
      <c r="B52" s="53" t="s">
        <v>100</v>
      </c>
      <c r="C52" s="13"/>
      <c r="D52" s="37"/>
      <c r="E52" s="38"/>
      <c r="F52" s="38"/>
    </row>
    <row r="53" spans="1:6" s="10" customFormat="1" ht="19.5" customHeight="1">
      <c r="A53" s="52" t="s">
        <v>101</v>
      </c>
      <c r="B53" s="53" t="s">
        <v>54</v>
      </c>
      <c r="C53" s="13"/>
      <c r="D53" s="37"/>
      <c r="E53" s="38"/>
      <c r="F53" s="38"/>
    </row>
    <row r="54" spans="1:6" s="10" customFormat="1" ht="29.25" customHeight="1">
      <c r="A54" s="52" t="s">
        <v>102</v>
      </c>
      <c r="B54" s="53" t="s">
        <v>14</v>
      </c>
      <c r="C54" s="13"/>
      <c r="D54" s="37"/>
      <c r="E54" s="38"/>
      <c r="F54" s="38"/>
    </row>
    <row r="55" spans="1:7" s="10" customFormat="1" ht="21.75" customHeight="1">
      <c r="A55" s="52" t="s">
        <v>137</v>
      </c>
      <c r="B55" s="53" t="s">
        <v>14</v>
      </c>
      <c r="C55" s="40" t="s">
        <v>136</v>
      </c>
      <c r="D55" s="37"/>
      <c r="E55" s="38"/>
      <c r="F55" s="38"/>
      <c r="G55" s="10">
        <v>5558.9</v>
      </c>
    </row>
    <row r="56" spans="1:9" s="11" customFormat="1" ht="37.5" customHeight="1">
      <c r="A56" s="50" t="s">
        <v>103</v>
      </c>
      <c r="B56" s="48" t="s">
        <v>7</v>
      </c>
      <c r="C56" s="12" t="s">
        <v>140</v>
      </c>
      <c r="D56" s="37">
        <v>2439.99</v>
      </c>
      <c r="E56" s="38">
        <f>D56/G56</f>
        <v>0.44</v>
      </c>
      <c r="F56" s="38">
        <f>E56/12</f>
        <v>0.04</v>
      </c>
      <c r="G56" s="10">
        <v>5558.9</v>
      </c>
      <c r="H56" s="10">
        <v>1.07</v>
      </c>
      <c r="I56" s="10">
        <v>0.02</v>
      </c>
    </row>
    <row r="57" spans="1:10" s="11" customFormat="1" ht="45">
      <c r="A57" s="50" t="s">
        <v>138</v>
      </c>
      <c r="B57" s="48" t="s">
        <v>7</v>
      </c>
      <c r="C57" s="65" t="s">
        <v>139</v>
      </c>
      <c r="D57" s="37">
        <f>20333.41*G57/J57</f>
        <v>17144.67</v>
      </c>
      <c r="E57" s="38">
        <f>D57/G57</f>
        <v>3.08</v>
      </c>
      <c r="F57" s="38">
        <f>E57/12</f>
        <v>0.26</v>
      </c>
      <c r="G57" s="10">
        <v>5558.9</v>
      </c>
      <c r="H57" s="10">
        <v>1.07</v>
      </c>
      <c r="I57" s="10">
        <v>0.02</v>
      </c>
      <c r="J57" s="11">
        <v>6592.8</v>
      </c>
    </row>
    <row r="58" spans="1:9" s="11" customFormat="1" ht="30">
      <c r="A58" s="50" t="s">
        <v>20</v>
      </c>
      <c r="B58" s="48"/>
      <c r="C58" s="12" t="s">
        <v>150</v>
      </c>
      <c r="D58" s="37">
        <f>E58*G58</f>
        <v>14675.5</v>
      </c>
      <c r="E58" s="38">
        <f>F58*12</f>
        <v>2.64</v>
      </c>
      <c r="F58" s="38">
        <v>0.22</v>
      </c>
      <c r="G58" s="10">
        <v>5558.9</v>
      </c>
      <c r="H58" s="10">
        <v>1.07</v>
      </c>
      <c r="I58" s="10">
        <v>0.14</v>
      </c>
    </row>
    <row r="59" spans="1:9" s="11" customFormat="1" ht="30" customHeight="1">
      <c r="A59" s="52" t="s">
        <v>104</v>
      </c>
      <c r="B59" s="54" t="s">
        <v>68</v>
      </c>
      <c r="C59" s="12"/>
      <c r="D59" s="37"/>
      <c r="E59" s="38"/>
      <c r="F59" s="38"/>
      <c r="G59" s="10"/>
      <c r="H59" s="10"/>
      <c r="I59" s="10"/>
    </row>
    <row r="60" spans="1:9" s="11" customFormat="1" ht="24.75" customHeight="1">
      <c r="A60" s="52" t="s">
        <v>105</v>
      </c>
      <c r="B60" s="54" t="s">
        <v>68</v>
      </c>
      <c r="C60" s="12"/>
      <c r="D60" s="37"/>
      <c r="E60" s="38"/>
      <c r="F60" s="38"/>
      <c r="G60" s="10"/>
      <c r="H60" s="10"/>
      <c r="I60" s="10"/>
    </row>
    <row r="61" spans="1:9" s="11" customFormat="1" ht="15.75" customHeight="1">
      <c r="A61" s="52" t="s">
        <v>106</v>
      </c>
      <c r="B61" s="54" t="s">
        <v>54</v>
      </c>
      <c r="C61" s="12"/>
      <c r="D61" s="37"/>
      <c r="E61" s="38"/>
      <c r="F61" s="38"/>
      <c r="G61" s="10"/>
      <c r="H61" s="10"/>
      <c r="I61" s="10"/>
    </row>
    <row r="62" spans="1:9" s="11" customFormat="1" ht="26.25" customHeight="1">
      <c r="A62" s="52" t="s">
        <v>107</v>
      </c>
      <c r="B62" s="54" t="s">
        <v>68</v>
      </c>
      <c r="C62" s="12"/>
      <c r="D62" s="37"/>
      <c r="E62" s="38"/>
      <c r="F62" s="38"/>
      <c r="G62" s="10"/>
      <c r="H62" s="10"/>
      <c r="I62" s="10"/>
    </row>
    <row r="63" spans="1:9" s="11" customFormat="1" ht="33" customHeight="1">
      <c r="A63" s="52" t="s">
        <v>108</v>
      </c>
      <c r="B63" s="54" t="s">
        <v>68</v>
      </c>
      <c r="C63" s="12"/>
      <c r="D63" s="37"/>
      <c r="E63" s="38"/>
      <c r="F63" s="38"/>
      <c r="G63" s="10"/>
      <c r="H63" s="10"/>
      <c r="I63" s="10"/>
    </row>
    <row r="64" spans="1:9" s="11" customFormat="1" ht="22.5" customHeight="1">
      <c r="A64" s="52" t="s">
        <v>109</v>
      </c>
      <c r="B64" s="54" t="s">
        <v>68</v>
      </c>
      <c r="C64" s="12"/>
      <c r="D64" s="37"/>
      <c r="E64" s="38"/>
      <c r="F64" s="38"/>
      <c r="G64" s="10"/>
      <c r="H64" s="10"/>
      <c r="I64" s="10"/>
    </row>
    <row r="65" spans="1:9" s="11" customFormat="1" ht="29.25" customHeight="1">
      <c r="A65" s="52" t="s">
        <v>110</v>
      </c>
      <c r="B65" s="54" t="s">
        <v>68</v>
      </c>
      <c r="C65" s="12"/>
      <c r="D65" s="37"/>
      <c r="E65" s="38"/>
      <c r="F65" s="38"/>
      <c r="G65" s="10"/>
      <c r="H65" s="10"/>
      <c r="I65" s="10"/>
    </row>
    <row r="66" spans="1:9" s="11" customFormat="1" ht="21" customHeight="1">
      <c r="A66" s="52" t="s">
        <v>111</v>
      </c>
      <c r="B66" s="54" t="s">
        <v>68</v>
      </c>
      <c r="C66" s="12"/>
      <c r="D66" s="37"/>
      <c r="E66" s="38"/>
      <c r="F66" s="38"/>
      <c r="G66" s="10"/>
      <c r="H66" s="10"/>
      <c r="I66" s="10"/>
    </row>
    <row r="67" spans="1:9" s="11" customFormat="1" ht="23.25" customHeight="1">
      <c r="A67" s="52" t="s">
        <v>112</v>
      </c>
      <c r="B67" s="54" t="s">
        <v>68</v>
      </c>
      <c r="C67" s="12"/>
      <c r="D67" s="37"/>
      <c r="E67" s="38"/>
      <c r="F67" s="38"/>
      <c r="G67" s="10"/>
      <c r="H67" s="10"/>
      <c r="I67" s="10"/>
    </row>
    <row r="68" spans="1:9" s="106" customFormat="1" ht="30">
      <c r="A68" s="102" t="s">
        <v>170</v>
      </c>
      <c r="B68" s="94"/>
      <c r="C68" s="95"/>
      <c r="D68" s="37">
        <v>92880</v>
      </c>
      <c r="E68" s="104">
        <f>D68/G68</f>
        <v>16.71</v>
      </c>
      <c r="F68" s="113">
        <f>E68/12</f>
        <v>1.39</v>
      </c>
      <c r="G68" s="92">
        <v>5558.9</v>
      </c>
      <c r="H68" s="92"/>
      <c r="I68" s="105"/>
    </row>
    <row r="69" spans="1:10" s="10" customFormat="1" ht="18" customHeight="1">
      <c r="A69" s="50" t="s">
        <v>22</v>
      </c>
      <c r="B69" s="48" t="s">
        <v>23</v>
      </c>
      <c r="C69" s="12" t="s">
        <v>151</v>
      </c>
      <c r="D69" s="37">
        <f>E69*G69</f>
        <v>5336.54</v>
      </c>
      <c r="E69" s="38">
        <f>F69*12</f>
        <v>0.96</v>
      </c>
      <c r="F69" s="38">
        <v>0.08</v>
      </c>
      <c r="G69" s="92">
        <v>5558.9</v>
      </c>
      <c r="H69" s="10">
        <v>1.07</v>
      </c>
      <c r="I69" s="10">
        <v>0.03</v>
      </c>
      <c r="J69" s="10">
        <v>6592.8</v>
      </c>
    </row>
    <row r="70" spans="1:10" s="10" customFormat="1" ht="23.25" customHeight="1">
      <c r="A70" s="50" t="s">
        <v>24</v>
      </c>
      <c r="B70" s="55" t="s">
        <v>25</v>
      </c>
      <c r="C70" s="16" t="s">
        <v>151</v>
      </c>
      <c r="D70" s="37">
        <f>E70*G70</f>
        <v>3335.34</v>
      </c>
      <c r="E70" s="38">
        <f>12*F70</f>
        <v>0.6</v>
      </c>
      <c r="F70" s="38">
        <v>0.05</v>
      </c>
      <c r="G70" s="92">
        <v>5558.9</v>
      </c>
      <c r="H70" s="10">
        <v>1.07</v>
      </c>
      <c r="I70" s="10">
        <v>0.02</v>
      </c>
      <c r="J70" s="10">
        <v>6592.8</v>
      </c>
    </row>
    <row r="71" spans="1:9" s="15" customFormat="1" ht="30">
      <c r="A71" s="50" t="s">
        <v>21</v>
      </c>
      <c r="B71" s="48"/>
      <c r="C71" s="12">
        <v>0</v>
      </c>
      <c r="D71" s="37">
        <v>0</v>
      </c>
      <c r="E71" s="38">
        <f>D71/G71</f>
        <v>0</v>
      </c>
      <c r="F71" s="38">
        <f>E71/12</f>
        <v>0</v>
      </c>
      <c r="G71" s="10">
        <v>5558.9</v>
      </c>
      <c r="H71" s="10">
        <v>1.07</v>
      </c>
      <c r="I71" s="10">
        <v>0.03</v>
      </c>
    </row>
    <row r="72" spans="1:9" s="15" customFormat="1" ht="15">
      <c r="A72" s="50" t="s">
        <v>32</v>
      </c>
      <c r="B72" s="48"/>
      <c r="C72" s="13" t="s">
        <v>152</v>
      </c>
      <c r="D72" s="38">
        <f>SUM(D73:D87)</f>
        <v>36205.63</v>
      </c>
      <c r="E72" s="38">
        <f>D72/G72</f>
        <v>6.51</v>
      </c>
      <c r="F72" s="38">
        <f>E72/12</f>
        <v>0.54</v>
      </c>
      <c r="G72" s="10">
        <v>5558.9</v>
      </c>
      <c r="H72" s="10">
        <v>1.07</v>
      </c>
      <c r="I72" s="10">
        <v>0.62</v>
      </c>
    </row>
    <row r="73" spans="1:10" s="11" customFormat="1" ht="15">
      <c r="A73" s="56" t="s">
        <v>70</v>
      </c>
      <c r="B73" s="57" t="s">
        <v>14</v>
      </c>
      <c r="C73" s="18"/>
      <c r="D73" s="33">
        <f>518.76*G73/J73</f>
        <v>437.41</v>
      </c>
      <c r="E73" s="32"/>
      <c r="F73" s="32"/>
      <c r="G73" s="10">
        <v>5558.9</v>
      </c>
      <c r="H73" s="10"/>
      <c r="I73" s="10"/>
      <c r="J73" s="11">
        <v>6592.8</v>
      </c>
    </row>
    <row r="74" spans="1:10" s="11" customFormat="1" ht="18.75" customHeight="1">
      <c r="A74" s="56" t="s">
        <v>15</v>
      </c>
      <c r="B74" s="57" t="s">
        <v>19</v>
      </c>
      <c r="C74" s="18"/>
      <c r="D74" s="33">
        <f>1646.67*G74/J74</f>
        <v>1388.43</v>
      </c>
      <c r="E74" s="32"/>
      <c r="F74" s="32"/>
      <c r="G74" s="10">
        <v>5558.9</v>
      </c>
      <c r="H74" s="10">
        <v>1.07</v>
      </c>
      <c r="I74" s="10">
        <v>0.01</v>
      </c>
      <c r="J74" s="11">
        <v>6592.8</v>
      </c>
    </row>
    <row r="75" spans="1:9" s="11" customFormat="1" ht="15">
      <c r="A75" s="56" t="s">
        <v>67</v>
      </c>
      <c r="B75" s="58" t="s">
        <v>14</v>
      </c>
      <c r="C75" s="18"/>
      <c r="D75" s="33">
        <v>2934.22</v>
      </c>
      <c r="E75" s="32"/>
      <c r="F75" s="32"/>
      <c r="G75" s="10">
        <v>5558.9</v>
      </c>
      <c r="H75" s="10">
        <v>1.07</v>
      </c>
      <c r="I75" s="10">
        <v>0.01</v>
      </c>
    </row>
    <row r="76" spans="1:9" s="11" customFormat="1" ht="15">
      <c r="A76" s="56" t="s">
        <v>42</v>
      </c>
      <c r="B76" s="57" t="s">
        <v>14</v>
      </c>
      <c r="C76" s="18"/>
      <c r="D76" s="33">
        <v>3138</v>
      </c>
      <c r="E76" s="32"/>
      <c r="F76" s="32"/>
      <c r="G76" s="10">
        <v>5558.9</v>
      </c>
      <c r="H76" s="10"/>
      <c r="I76" s="10"/>
    </row>
    <row r="77" spans="1:9" s="11" customFormat="1" ht="15">
      <c r="A77" s="56" t="s">
        <v>16</v>
      </c>
      <c r="B77" s="57" t="s">
        <v>14</v>
      </c>
      <c r="C77" s="18"/>
      <c r="D77" s="33">
        <v>9326.76</v>
      </c>
      <c r="E77" s="32"/>
      <c r="F77" s="32"/>
      <c r="G77" s="10">
        <v>5558.9</v>
      </c>
      <c r="H77" s="10">
        <v>1.07</v>
      </c>
      <c r="I77" s="10">
        <v>0.12</v>
      </c>
    </row>
    <row r="78" spans="1:9" s="11" customFormat="1" ht="15">
      <c r="A78" s="56" t="s">
        <v>17</v>
      </c>
      <c r="B78" s="57" t="s">
        <v>14</v>
      </c>
      <c r="C78" s="18"/>
      <c r="D78" s="33">
        <v>1097.78</v>
      </c>
      <c r="E78" s="32"/>
      <c r="F78" s="32"/>
      <c r="G78" s="10">
        <v>5558.9</v>
      </c>
      <c r="H78" s="10">
        <v>1.07</v>
      </c>
      <c r="I78" s="10">
        <v>0.03</v>
      </c>
    </row>
    <row r="79" spans="1:10" s="11" customFormat="1" ht="15">
      <c r="A79" s="56" t="s">
        <v>40</v>
      </c>
      <c r="B79" s="57" t="s">
        <v>14</v>
      </c>
      <c r="C79" s="18"/>
      <c r="D79" s="33">
        <f>1568.97*G79/J79</f>
        <v>1322.92</v>
      </c>
      <c r="E79" s="32"/>
      <c r="F79" s="32"/>
      <c r="G79" s="10">
        <v>5558.9</v>
      </c>
      <c r="H79" s="10">
        <v>1.07</v>
      </c>
      <c r="I79" s="10">
        <v>0.1</v>
      </c>
      <c r="J79" s="11">
        <v>6592.8</v>
      </c>
    </row>
    <row r="80" spans="1:9" s="11" customFormat="1" ht="15">
      <c r="A80" s="56" t="s">
        <v>41</v>
      </c>
      <c r="B80" s="57" t="s">
        <v>19</v>
      </c>
      <c r="C80" s="18"/>
      <c r="D80" s="33">
        <v>0</v>
      </c>
      <c r="E80" s="32"/>
      <c r="F80" s="32"/>
      <c r="G80" s="10">
        <v>5558.9</v>
      </c>
      <c r="H80" s="10">
        <v>1.07</v>
      </c>
      <c r="I80" s="10">
        <v>0.01</v>
      </c>
    </row>
    <row r="81" spans="1:10" s="11" customFormat="1" ht="22.5" customHeight="1">
      <c r="A81" s="56" t="s">
        <v>18</v>
      </c>
      <c r="B81" s="57" t="s">
        <v>14</v>
      </c>
      <c r="C81" s="18"/>
      <c r="D81" s="33">
        <f>7141.09*G81/J81</f>
        <v>6021.21</v>
      </c>
      <c r="E81" s="32"/>
      <c r="F81" s="32"/>
      <c r="G81" s="10">
        <v>5558.9</v>
      </c>
      <c r="H81" s="10">
        <v>1.07</v>
      </c>
      <c r="I81" s="10">
        <v>0.01</v>
      </c>
      <c r="J81" s="11">
        <v>6592.8</v>
      </c>
    </row>
    <row r="82" spans="1:10" s="101" customFormat="1" ht="20.25" customHeight="1">
      <c r="A82" s="97" t="s">
        <v>169</v>
      </c>
      <c r="B82" s="98" t="s">
        <v>14</v>
      </c>
      <c r="C82" s="18"/>
      <c r="D82" s="33">
        <f>1709.69*G82/J82</f>
        <v>1441.57</v>
      </c>
      <c r="E82" s="99"/>
      <c r="F82" s="100"/>
      <c r="G82" s="10">
        <v>5558.9</v>
      </c>
      <c r="J82" s="11">
        <v>6592.8</v>
      </c>
    </row>
    <row r="83" spans="1:10" s="11" customFormat="1" ht="18.75" customHeight="1">
      <c r="A83" s="56" t="s">
        <v>61</v>
      </c>
      <c r="B83" s="57" t="s">
        <v>14</v>
      </c>
      <c r="C83" s="19"/>
      <c r="D83" s="33">
        <f>10789.34*G83/J83</f>
        <v>9097.33</v>
      </c>
      <c r="E83" s="32"/>
      <c r="F83" s="32"/>
      <c r="G83" s="10">
        <v>5558.9</v>
      </c>
      <c r="H83" s="10">
        <v>1.07</v>
      </c>
      <c r="I83" s="10">
        <v>0.06</v>
      </c>
      <c r="J83" s="11">
        <v>6592.8</v>
      </c>
    </row>
    <row r="84" spans="1:9" s="11" customFormat="1" ht="31.5" customHeight="1">
      <c r="A84" s="56" t="s">
        <v>141</v>
      </c>
      <c r="B84" s="58" t="s">
        <v>47</v>
      </c>
      <c r="C84" s="19"/>
      <c r="D84" s="33">
        <v>0</v>
      </c>
      <c r="E84" s="32"/>
      <c r="F84" s="32"/>
      <c r="G84" s="10">
        <v>5558.9</v>
      </c>
      <c r="H84" s="10"/>
      <c r="I84" s="10"/>
    </row>
    <row r="85" spans="1:10" s="11" customFormat="1" ht="29.25" customHeight="1">
      <c r="A85" s="56" t="s">
        <v>142</v>
      </c>
      <c r="B85" s="58" t="s">
        <v>47</v>
      </c>
      <c r="C85" s="32"/>
      <c r="D85" s="33">
        <v>0</v>
      </c>
      <c r="E85" s="32"/>
      <c r="F85" s="32"/>
      <c r="G85" s="10">
        <v>5558.9</v>
      </c>
      <c r="H85" s="10"/>
      <c r="I85" s="10"/>
      <c r="J85" s="11">
        <v>6592.8</v>
      </c>
    </row>
    <row r="86" spans="1:10" s="11" customFormat="1" ht="15">
      <c r="A86" s="45" t="s">
        <v>174</v>
      </c>
      <c r="B86" s="32"/>
      <c r="C86" s="19"/>
      <c r="D86" s="33">
        <v>0</v>
      </c>
      <c r="E86" s="32"/>
      <c r="F86" s="32"/>
      <c r="G86" s="10">
        <v>5558.9</v>
      </c>
      <c r="H86" s="10"/>
      <c r="I86" s="10"/>
      <c r="J86" s="11">
        <v>6592.8</v>
      </c>
    </row>
    <row r="87" spans="1:10" s="11" customFormat="1" ht="15">
      <c r="A87" s="56" t="s">
        <v>114</v>
      </c>
      <c r="B87" s="54" t="s">
        <v>14</v>
      </c>
      <c r="C87" s="13"/>
      <c r="D87" s="47">
        <v>0</v>
      </c>
      <c r="E87" s="42"/>
      <c r="F87" s="42"/>
      <c r="G87" s="10">
        <v>5558.9</v>
      </c>
      <c r="H87" s="10"/>
      <c r="I87" s="10"/>
      <c r="J87" s="11">
        <v>6592.8</v>
      </c>
    </row>
    <row r="88" spans="1:9" s="15" customFormat="1" ht="30">
      <c r="A88" s="50" t="s">
        <v>35</v>
      </c>
      <c r="B88" s="48"/>
      <c r="C88" s="13" t="s">
        <v>153</v>
      </c>
      <c r="D88" s="38">
        <f>SUM(D89:D92)</f>
        <v>0</v>
      </c>
      <c r="E88" s="38">
        <v>0</v>
      </c>
      <c r="F88" s="38">
        <v>0</v>
      </c>
      <c r="G88" s="10">
        <v>5558.9</v>
      </c>
      <c r="H88" s="10">
        <v>1.07</v>
      </c>
      <c r="I88" s="10">
        <v>0.08</v>
      </c>
    </row>
    <row r="89" spans="1:9" s="11" customFormat="1" ht="36.75" customHeight="1">
      <c r="A89" s="56" t="s">
        <v>44</v>
      </c>
      <c r="B89" s="57" t="s">
        <v>45</v>
      </c>
      <c r="C89" s="18"/>
      <c r="D89" s="33">
        <v>0</v>
      </c>
      <c r="E89" s="32"/>
      <c r="F89" s="32"/>
      <c r="G89" s="10">
        <v>5558.9</v>
      </c>
      <c r="H89" s="10">
        <v>1.07</v>
      </c>
      <c r="I89" s="10">
        <v>0</v>
      </c>
    </row>
    <row r="90" spans="1:9" s="11" customFormat="1" ht="25.5">
      <c r="A90" s="56" t="s">
        <v>113</v>
      </c>
      <c r="B90" s="58" t="s">
        <v>46</v>
      </c>
      <c r="C90" s="18"/>
      <c r="D90" s="33">
        <f>E90*G90</f>
        <v>0</v>
      </c>
      <c r="E90" s="32"/>
      <c r="F90" s="32"/>
      <c r="G90" s="10">
        <v>5558.9</v>
      </c>
      <c r="H90" s="10">
        <v>1.07</v>
      </c>
      <c r="I90" s="10">
        <v>0</v>
      </c>
    </row>
    <row r="91" spans="1:9" s="11" customFormat="1" ht="15">
      <c r="A91" s="52" t="s">
        <v>115</v>
      </c>
      <c r="B91" s="58" t="s">
        <v>47</v>
      </c>
      <c r="C91" s="19"/>
      <c r="D91" s="33">
        <f>E91*G91</f>
        <v>0</v>
      </c>
      <c r="E91" s="32"/>
      <c r="F91" s="32"/>
      <c r="G91" s="10">
        <v>5558.9</v>
      </c>
      <c r="H91" s="10">
        <v>1.07</v>
      </c>
      <c r="I91" s="10">
        <v>0</v>
      </c>
    </row>
    <row r="92" spans="1:9" s="11" customFormat="1" ht="15">
      <c r="A92" s="56" t="s">
        <v>116</v>
      </c>
      <c r="B92" s="58" t="s">
        <v>14</v>
      </c>
      <c r="C92" s="12"/>
      <c r="D92" s="33">
        <f>E92*G92</f>
        <v>0</v>
      </c>
      <c r="E92" s="32"/>
      <c r="F92" s="32"/>
      <c r="G92" s="10">
        <v>5558.9</v>
      </c>
      <c r="H92" s="10">
        <v>1.07</v>
      </c>
      <c r="I92" s="10">
        <v>0</v>
      </c>
    </row>
    <row r="93" spans="1:9" s="11" customFormat="1" ht="30">
      <c r="A93" s="50" t="s">
        <v>36</v>
      </c>
      <c r="B93" s="57"/>
      <c r="C93" s="12" t="s">
        <v>154</v>
      </c>
      <c r="D93" s="38">
        <f>SUM(D94:D97)</f>
        <v>0</v>
      </c>
      <c r="E93" s="38">
        <f>D93/G93</f>
        <v>0</v>
      </c>
      <c r="F93" s="38">
        <f>E93/12</f>
        <v>0</v>
      </c>
      <c r="G93" s="10">
        <v>5558.9</v>
      </c>
      <c r="H93" s="10">
        <v>1.07</v>
      </c>
      <c r="I93" s="10">
        <v>0.05</v>
      </c>
    </row>
    <row r="94" spans="1:9" s="11" customFormat="1" ht="15">
      <c r="A94" s="56" t="s">
        <v>117</v>
      </c>
      <c r="B94" s="57" t="s">
        <v>14</v>
      </c>
      <c r="C94" s="32"/>
      <c r="D94" s="33">
        <v>0</v>
      </c>
      <c r="E94" s="32"/>
      <c r="F94" s="32"/>
      <c r="G94" s="10">
        <v>5558.9</v>
      </c>
      <c r="H94" s="10"/>
      <c r="I94" s="10"/>
    </row>
    <row r="95" spans="1:9" s="11" customFormat="1" ht="15">
      <c r="A95" s="52" t="s">
        <v>118</v>
      </c>
      <c r="B95" s="58" t="s">
        <v>47</v>
      </c>
      <c r="C95" s="32"/>
      <c r="D95" s="47">
        <v>0</v>
      </c>
      <c r="E95" s="42"/>
      <c r="F95" s="42"/>
      <c r="G95" s="10">
        <v>5558.9</v>
      </c>
      <c r="H95" s="10"/>
      <c r="I95" s="10"/>
    </row>
    <row r="96" spans="1:9" s="11" customFormat="1" ht="15">
      <c r="A96" s="56" t="s">
        <v>119</v>
      </c>
      <c r="B96" s="58" t="s">
        <v>46</v>
      </c>
      <c r="C96" s="32"/>
      <c r="D96" s="47">
        <v>0</v>
      </c>
      <c r="E96" s="42"/>
      <c r="F96" s="42"/>
      <c r="G96" s="10">
        <v>5558.9</v>
      </c>
      <c r="H96" s="10"/>
      <c r="I96" s="10"/>
    </row>
    <row r="97" spans="1:9" s="11" customFormat="1" ht="31.5" customHeight="1">
      <c r="A97" s="56" t="s">
        <v>120</v>
      </c>
      <c r="B97" s="58" t="s">
        <v>47</v>
      </c>
      <c r="C97" s="32"/>
      <c r="D97" s="47">
        <v>0</v>
      </c>
      <c r="E97" s="42"/>
      <c r="F97" s="42"/>
      <c r="G97" s="10">
        <v>5558.9</v>
      </c>
      <c r="H97" s="10"/>
      <c r="I97" s="10"/>
    </row>
    <row r="98" spans="1:9" s="11" customFormat="1" ht="22.5" customHeight="1">
      <c r="A98" s="50" t="s">
        <v>121</v>
      </c>
      <c r="B98" s="57"/>
      <c r="C98" s="12" t="s">
        <v>156</v>
      </c>
      <c r="D98" s="38">
        <f>SUM(D99:D104)</f>
        <v>22448.6</v>
      </c>
      <c r="E98" s="38">
        <f>D98/G98</f>
        <v>4.04</v>
      </c>
      <c r="F98" s="38">
        <f>E98/12</f>
        <v>0.34</v>
      </c>
      <c r="G98" s="10">
        <v>5558.9</v>
      </c>
      <c r="H98" s="10">
        <v>1.07</v>
      </c>
      <c r="I98" s="10">
        <v>0.24</v>
      </c>
    </row>
    <row r="99" spans="1:9" s="11" customFormat="1" ht="21.75" customHeight="1">
      <c r="A99" s="56" t="s">
        <v>33</v>
      </c>
      <c r="B99" s="57" t="s">
        <v>7</v>
      </c>
      <c r="C99" s="12"/>
      <c r="D99" s="33">
        <v>0</v>
      </c>
      <c r="E99" s="32"/>
      <c r="F99" s="32"/>
      <c r="G99" s="10">
        <v>5558.9</v>
      </c>
      <c r="H99" s="10">
        <v>1.07</v>
      </c>
      <c r="I99" s="10">
        <v>0.01</v>
      </c>
    </row>
    <row r="100" spans="1:9" s="11" customFormat="1" ht="41.25" customHeight="1">
      <c r="A100" s="56" t="s">
        <v>122</v>
      </c>
      <c r="B100" s="57" t="s">
        <v>14</v>
      </c>
      <c r="C100" s="12"/>
      <c r="D100" s="33">
        <v>16522.04</v>
      </c>
      <c r="E100" s="32"/>
      <c r="F100" s="32"/>
      <c r="G100" s="10">
        <v>5558.9</v>
      </c>
      <c r="H100" s="10">
        <v>1.07</v>
      </c>
      <c r="I100" s="10">
        <v>0.16</v>
      </c>
    </row>
    <row r="101" spans="1:9" s="11" customFormat="1" ht="45.75" customHeight="1">
      <c r="A101" s="56" t="s">
        <v>123</v>
      </c>
      <c r="B101" s="57" t="s">
        <v>14</v>
      </c>
      <c r="C101" s="12"/>
      <c r="D101" s="33">
        <v>1093.4</v>
      </c>
      <c r="E101" s="32"/>
      <c r="F101" s="32"/>
      <c r="G101" s="10">
        <v>5558.9</v>
      </c>
      <c r="H101" s="10">
        <v>1.07</v>
      </c>
      <c r="I101" s="10">
        <v>0.01</v>
      </c>
    </row>
    <row r="102" spans="1:9" s="11" customFormat="1" ht="28.5" customHeight="1">
      <c r="A102" s="56" t="s">
        <v>48</v>
      </c>
      <c r="B102" s="57" t="s">
        <v>10</v>
      </c>
      <c r="C102" s="12"/>
      <c r="D102" s="33">
        <v>0</v>
      </c>
      <c r="E102" s="32"/>
      <c r="F102" s="32"/>
      <c r="G102" s="10">
        <v>5558.9</v>
      </c>
      <c r="H102" s="10">
        <v>1.07</v>
      </c>
      <c r="I102" s="10">
        <v>0.05</v>
      </c>
    </row>
    <row r="103" spans="1:9" s="11" customFormat="1" ht="21" customHeight="1">
      <c r="A103" s="56" t="s">
        <v>124</v>
      </c>
      <c r="B103" s="58" t="s">
        <v>125</v>
      </c>
      <c r="C103" s="12"/>
      <c r="D103" s="47">
        <v>4833.16</v>
      </c>
      <c r="E103" s="42"/>
      <c r="F103" s="42"/>
      <c r="G103" s="10">
        <v>5558.9</v>
      </c>
      <c r="H103" s="10"/>
      <c r="I103" s="10"/>
    </row>
    <row r="104" spans="1:9" s="11" customFormat="1" ht="57.75" customHeight="1">
      <c r="A104" s="56" t="s">
        <v>126</v>
      </c>
      <c r="B104" s="58" t="s">
        <v>68</v>
      </c>
      <c r="C104" s="12"/>
      <c r="D104" s="47">
        <v>0</v>
      </c>
      <c r="E104" s="42"/>
      <c r="F104" s="42"/>
      <c r="G104" s="10">
        <v>5558.9</v>
      </c>
      <c r="H104" s="10"/>
      <c r="I104" s="10"/>
    </row>
    <row r="105" spans="1:9" s="11" customFormat="1" ht="18" customHeight="1">
      <c r="A105" s="14" t="s">
        <v>37</v>
      </c>
      <c r="B105" s="18"/>
      <c r="C105" s="12" t="s">
        <v>155</v>
      </c>
      <c r="D105" s="38">
        <f>D106</f>
        <v>1311.87</v>
      </c>
      <c r="E105" s="38">
        <f>D105/G105</f>
        <v>0.24</v>
      </c>
      <c r="F105" s="38">
        <f>E105/12</f>
        <v>0.02</v>
      </c>
      <c r="G105" s="10">
        <v>5558.9</v>
      </c>
      <c r="H105" s="10">
        <v>1.07</v>
      </c>
      <c r="I105" s="10">
        <v>0.11</v>
      </c>
    </row>
    <row r="106" spans="1:9" s="11" customFormat="1" ht="23.25" customHeight="1">
      <c r="A106" s="17" t="s">
        <v>34</v>
      </c>
      <c r="B106" s="18" t="s">
        <v>14</v>
      </c>
      <c r="C106" s="18"/>
      <c r="D106" s="33">
        <v>1311.87</v>
      </c>
      <c r="E106" s="32"/>
      <c r="F106" s="32"/>
      <c r="G106" s="10">
        <v>5558.9</v>
      </c>
      <c r="H106" s="10">
        <v>1.07</v>
      </c>
      <c r="I106" s="10">
        <v>0.01</v>
      </c>
    </row>
    <row r="107" spans="1:9" s="10" customFormat="1" ht="28.5" customHeight="1">
      <c r="A107" s="50" t="s">
        <v>39</v>
      </c>
      <c r="B107" s="48"/>
      <c r="C107" s="13" t="s">
        <v>157</v>
      </c>
      <c r="D107" s="38">
        <f>D108+D109</f>
        <v>28080</v>
      </c>
      <c r="E107" s="38">
        <f>D107/G107</f>
        <v>5.05</v>
      </c>
      <c r="F107" s="38">
        <f>E107/12</f>
        <v>0.42</v>
      </c>
      <c r="G107" s="10">
        <v>5558.9</v>
      </c>
      <c r="H107" s="10">
        <v>1.07</v>
      </c>
      <c r="I107" s="10">
        <v>0.64</v>
      </c>
    </row>
    <row r="108" spans="1:9" s="11" customFormat="1" ht="45.75" customHeight="1">
      <c r="A108" s="52" t="s">
        <v>127</v>
      </c>
      <c r="B108" s="58" t="s">
        <v>19</v>
      </c>
      <c r="C108" s="18"/>
      <c r="D108" s="33">
        <v>28080</v>
      </c>
      <c r="E108" s="32"/>
      <c r="F108" s="32"/>
      <c r="G108" s="10">
        <v>5558.9</v>
      </c>
      <c r="H108" s="10">
        <v>1.07</v>
      </c>
      <c r="I108" s="10">
        <v>0.02</v>
      </c>
    </row>
    <row r="109" spans="1:9" s="11" customFormat="1" ht="23.25" customHeight="1">
      <c r="A109" s="52" t="s">
        <v>175</v>
      </c>
      <c r="B109" s="58" t="s">
        <v>68</v>
      </c>
      <c r="C109" s="18"/>
      <c r="D109" s="33">
        <v>0</v>
      </c>
      <c r="E109" s="32"/>
      <c r="F109" s="32"/>
      <c r="G109" s="10">
        <v>5558.9</v>
      </c>
      <c r="H109" s="10">
        <v>1.07</v>
      </c>
      <c r="I109" s="10">
        <v>0.62</v>
      </c>
    </row>
    <row r="110" spans="1:9" s="10" customFormat="1" ht="22.5" customHeight="1">
      <c r="A110" s="14" t="s">
        <v>38</v>
      </c>
      <c r="B110" s="12"/>
      <c r="C110" s="13" t="s">
        <v>158</v>
      </c>
      <c r="D110" s="38">
        <f>SUM(D111:D112)</f>
        <v>4373.46</v>
      </c>
      <c r="E110" s="38">
        <f>D110/G110</f>
        <v>0.79</v>
      </c>
      <c r="F110" s="38">
        <f>E110/12</f>
        <v>0.07</v>
      </c>
      <c r="G110" s="10">
        <v>5558.9</v>
      </c>
      <c r="H110" s="10">
        <v>1.07</v>
      </c>
      <c r="I110" s="10">
        <v>0.16</v>
      </c>
    </row>
    <row r="111" spans="1:9" s="11" customFormat="1" ht="21.75" customHeight="1">
      <c r="A111" s="17" t="s">
        <v>69</v>
      </c>
      <c r="B111" s="18" t="s">
        <v>43</v>
      </c>
      <c r="C111" s="18"/>
      <c r="D111" s="33">
        <v>4373.46</v>
      </c>
      <c r="E111" s="32"/>
      <c r="F111" s="32"/>
      <c r="G111" s="10">
        <v>5558.9</v>
      </c>
      <c r="H111" s="10">
        <v>1.07</v>
      </c>
      <c r="I111" s="10">
        <v>0.04</v>
      </c>
    </row>
    <row r="112" spans="1:9" s="11" customFormat="1" ht="15">
      <c r="A112" s="17" t="s">
        <v>49</v>
      </c>
      <c r="B112" s="18" t="s">
        <v>43</v>
      </c>
      <c r="C112" s="18"/>
      <c r="D112" s="33">
        <v>0</v>
      </c>
      <c r="E112" s="32"/>
      <c r="F112" s="32"/>
      <c r="G112" s="10">
        <v>5558.9</v>
      </c>
      <c r="H112" s="10">
        <v>1.07</v>
      </c>
      <c r="I112" s="10">
        <v>0.12</v>
      </c>
    </row>
    <row r="113" spans="1:9" s="10" customFormat="1" ht="113.25" customHeight="1">
      <c r="A113" s="50" t="s">
        <v>176</v>
      </c>
      <c r="B113" s="35" t="s">
        <v>10</v>
      </c>
      <c r="C113" s="12"/>
      <c r="D113" s="41">
        <v>0</v>
      </c>
      <c r="E113" s="41">
        <f>D113/G113</f>
        <v>0</v>
      </c>
      <c r="F113" s="41">
        <v>0</v>
      </c>
      <c r="G113" s="10">
        <v>5558.9</v>
      </c>
      <c r="H113" s="10">
        <v>1.07</v>
      </c>
      <c r="I113" s="10">
        <v>0.3</v>
      </c>
    </row>
    <row r="114" spans="1:10" s="93" customFormat="1" ht="18.75">
      <c r="A114" s="119" t="s">
        <v>177</v>
      </c>
      <c r="B114" s="48" t="s">
        <v>7</v>
      </c>
      <c r="C114" s="90"/>
      <c r="D114" s="91">
        <f>(23063.4+6535.07)*G114/J114</f>
        <v>24956.76</v>
      </c>
      <c r="E114" s="90">
        <f>D114/G114</f>
        <v>4.49</v>
      </c>
      <c r="F114" s="90">
        <f>E114/12</f>
        <v>0.37</v>
      </c>
      <c r="G114" s="10">
        <v>5558.9</v>
      </c>
      <c r="J114" s="93">
        <v>6592.8</v>
      </c>
    </row>
    <row r="115" spans="1:10" s="93" customFormat="1" ht="18.75">
      <c r="A115" s="119" t="s">
        <v>178</v>
      </c>
      <c r="B115" s="48" t="s">
        <v>7</v>
      </c>
      <c r="C115" s="90"/>
      <c r="D115" s="91">
        <f>(344060.24-2944.12+30420.2)*G115/J115</f>
        <v>313271.03</v>
      </c>
      <c r="E115" s="90">
        <f>D115/G115</f>
        <v>56.35</v>
      </c>
      <c r="F115" s="90">
        <f>E115/12</f>
        <v>4.7</v>
      </c>
      <c r="G115" s="10">
        <v>5558.9</v>
      </c>
      <c r="J115" s="93">
        <v>6592.8</v>
      </c>
    </row>
    <row r="116" spans="1:10" s="93" customFormat="1" ht="18.75">
      <c r="A116" s="119" t="s">
        <v>179</v>
      </c>
      <c r="B116" s="48" t="s">
        <v>7</v>
      </c>
      <c r="C116" s="90"/>
      <c r="D116" s="91">
        <f>107106.04*G116/J116</f>
        <v>90309.39</v>
      </c>
      <c r="E116" s="90">
        <f>D116/G116</f>
        <v>16.25</v>
      </c>
      <c r="F116" s="90">
        <f>E116/12</f>
        <v>1.35</v>
      </c>
      <c r="G116" s="10">
        <v>5558.9</v>
      </c>
      <c r="J116" s="93">
        <v>6592.8</v>
      </c>
    </row>
    <row r="117" spans="1:10" s="93" customFormat="1" ht="18.75">
      <c r="A117" s="119" t="s">
        <v>180</v>
      </c>
      <c r="B117" s="48" t="s">
        <v>7</v>
      </c>
      <c r="C117" s="95"/>
      <c r="D117" s="96">
        <f>33656.51*G117/J117</f>
        <v>28378.41</v>
      </c>
      <c r="E117" s="95">
        <f>D117/G117</f>
        <v>5.11</v>
      </c>
      <c r="F117" s="95">
        <f>E117/12</f>
        <v>0.43</v>
      </c>
      <c r="G117" s="10">
        <v>5558.9</v>
      </c>
      <c r="J117" s="93">
        <v>6592.8</v>
      </c>
    </row>
    <row r="118" spans="1:9" s="11" customFormat="1" ht="21.75" customHeight="1" thickBot="1">
      <c r="A118" s="14" t="s">
        <v>62</v>
      </c>
      <c r="B118" s="59" t="s">
        <v>9</v>
      </c>
      <c r="C118" s="36"/>
      <c r="D118" s="43">
        <f>E118*G118</f>
        <v>137416.01</v>
      </c>
      <c r="E118" s="41">
        <f>12*F118</f>
        <v>24.72</v>
      </c>
      <c r="F118" s="41">
        <v>2.06</v>
      </c>
      <c r="G118" s="10">
        <v>5558.9</v>
      </c>
      <c r="H118" s="10"/>
      <c r="I118" s="10"/>
    </row>
    <row r="119" spans="1:7" s="10" customFormat="1" ht="19.5" thickBot="1">
      <c r="A119" s="29" t="s">
        <v>30</v>
      </c>
      <c r="B119" s="8"/>
      <c r="C119" s="8"/>
      <c r="D119" s="44">
        <f>D118+D113+D110+D107+D105+D98+D93+D88+D72+D71+D70+D69+D58+D57+D56+D50+D44+D43+D42+D41+D40+D29+D15+D55+D117+D116+D115+D114+D68</f>
        <v>2185251.17</v>
      </c>
      <c r="E119" s="44">
        <f>E118+E113+E110+E107+E105+E98+E93+E88+E72+E71+E70+E69+E58+E57+E56+E50+E44+E43+E42+E41+E40+E29+E15+E55+E117+E116+E115+E114+E68</f>
        <v>393.12</v>
      </c>
      <c r="F119" s="44">
        <f>F118+F113+F110+F107+F105+F98+F93+F88+F72+F71+F70+F69+F58+F57+F56+F50+F44+F43+F42+F41+F40+F29+F15+F55+F117+F116+F115+F114+F68</f>
        <v>32.77</v>
      </c>
      <c r="G119" s="10">
        <v>5558.9</v>
      </c>
    </row>
    <row r="120" spans="1:7" s="26" customFormat="1" ht="19.5" thickBot="1">
      <c r="A120" s="23"/>
      <c r="B120" s="24"/>
      <c r="C120" s="25"/>
      <c r="D120" s="25"/>
      <c r="E120" s="25"/>
      <c r="F120" s="25"/>
      <c r="G120" s="10">
        <v>5558.9</v>
      </c>
    </row>
    <row r="121" spans="1:9" s="74" customFormat="1" ht="38.25" thickBot="1">
      <c r="A121" s="70" t="s">
        <v>159</v>
      </c>
      <c r="B121" s="71"/>
      <c r="C121" s="72"/>
      <c r="D121" s="73">
        <f>SUM(D122:D126)</f>
        <v>816886.91</v>
      </c>
      <c r="E121" s="73">
        <f>SUM(E122:E126)</f>
        <v>146.95</v>
      </c>
      <c r="F121" s="73">
        <f>SUM(F122:F126)</f>
        <v>12.25</v>
      </c>
      <c r="G121" s="74">
        <v>5558.9</v>
      </c>
      <c r="I121" s="75"/>
    </row>
    <row r="122" spans="1:7" s="46" customFormat="1" ht="15" customHeight="1">
      <c r="A122" s="45" t="s">
        <v>161</v>
      </c>
      <c r="B122" s="81"/>
      <c r="C122" s="81"/>
      <c r="D122" s="82">
        <v>1258.98</v>
      </c>
      <c r="E122" s="81">
        <f>D122/G122</f>
        <v>0.23</v>
      </c>
      <c r="F122" s="83">
        <f>E122/12</f>
        <v>0.02</v>
      </c>
      <c r="G122" s="10">
        <v>5558.9</v>
      </c>
    </row>
    <row r="123" spans="1:7" s="46" customFormat="1" ht="15" customHeight="1">
      <c r="A123" s="45" t="s">
        <v>185</v>
      </c>
      <c r="B123" s="81"/>
      <c r="C123" s="81"/>
      <c r="D123" s="82">
        <v>237913.63</v>
      </c>
      <c r="E123" s="81">
        <f>D123/G123</f>
        <v>42.8</v>
      </c>
      <c r="F123" s="83">
        <f>E123/12</f>
        <v>3.57</v>
      </c>
      <c r="G123" s="10">
        <v>5558.9</v>
      </c>
    </row>
    <row r="124" spans="1:7" s="46" customFormat="1" ht="15" customHeight="1">
      <c r="A124" s="45" t="s">
        <v>129</v>
      </c>
      <c r="B124" s="81"/>
      <c r="C124" s="81"/>
      <c r="D124" s="82">
        <v>527534.15</v>
      </c>
      <c r="E124" s="81">
        <f>D124/G124</f>
        <v>94.9</v>
      </c>
      <c r="F124" s="83">
        <f>E124/12</f>
        <v>7.91</v>
      </c>
      <c r="G124" s="10">
        <v>5558.9</v>
      </c>
    </row>
    <row r="125" spans="1:7" s="46" customFormat="1" ht="15" customHeight="1">
      <c r="A125" s="45" t="s">
        <v>163</v>
      </c>
      <c r="B125" s="81"/>
      <c r="C125" s="81"/>
      <c r="D125" s="82">
        <v>28308.7</v>
      </c>
      <c r="E125" s="81">
        <f>D125/G125</f>
        <v>5.09</v>
      </c>
      <c r="F125" s="83">
        <f>E125/12</f>
        <v>0.42</v>
      </c>
      <c r="G125" s="10">
        <v>5558.9</v>
      </c>
    </row>
    <row r="126" spans="1:10" s="46" customFormat="1" ht="15" customHeight="1">
      <c r="A126" s="45" t="s">
        <v>168</v>
      </c>
      <c r="B126" s="81"/>
      <c r="C126" s="81"/>
      <c r="D126" s="82">
        <f>25939.32*G126/J126</f>
        <v>21871.45</v>
      </c>
      <c r="E126" s="81">
        <f>D126/G126</f>
        <v>3.93</v>
      </c>
      <c r="F126" s="83">
        <f>E126/12</f>
        <v>0.33</v>
      </c>
      <c r="G126" s="10">
        <v>5558.9</v>
      </c>
      <c r="J126" s="46">
        <v>6592.8</v>
      </c>
    </row>
    <row r="127" spans="1:6" s="26" customFormat="1" ht="18.75">
      <c r="A127" s="23"/>
      <c r="B127" s="24"/>
      <c r="C127" s="25"/>
      <c r="D127" s="25"/>
      <c r="E127" s="25"/>
      <c r="F127" s="25"/>
    </row>
    <row r="128" spans="1:6" s="89" customFormat="1" ht="19.5">
      <c r="A128" s="86" t="s">
        <v>51</v>
      </c>
      <c r="B128" s="87"/>
      <c r="C128" s="88"/>
      <c r="D128" s="88">
        <f>D119+D121</f>
        <v>3002138.08</v>
      </c>
      <c r="E128" s="88">
        <f>E119+E121</f>
        <v>540.07</v>
      </c>
      <c r="F128" s="88">
        <f>F119+F121</f>
        <v>45.02</v>
      </c>
    </row>
    <row r="129" spans="1:6" s="26" customFormat="1" ht="18.75">
      <c r="A129" s="23"/>
      <c r="B129" s="24"/>
      <c r="C129" s="25"/>
      <c r="D129" s="25"/>
      <c r="E129" s="25"/>
      <c r="F129" s="25"/>
    </row>
    <row r="130" spans="1:6" s="20" customFormat="1" ht="19.5">
      <c r="A130" s="27"/>
      <c r="B130" s="28"/>
      <c r="C130" s="28"/>
      <c r="D130" s="28"/>
      <c r="E130" s="28"/>
      <c r="F130" s="28"/>
    </row>
    <row r="131" spans="1:4" s="22" customFormat="1" ht="14.25">
      <c r="A131" s="140" t="s">
        <v>26</v>
      </c>
      <c r="B131" s="140"/>
      <c r="C131" s="140"/>
      <c r="D131" s="140"/>
    </row>
    <row r="132" s="22" customFormat="1" ht="12.75"/>
    <row r="133" s="22" customFormat="1" ht="12.75">
      <c r="A133" s="21" t="s">
        <v>27</v>
      </c>
    </row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sheetProtection/>
  <mergeCells count="12"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4:F14"/>
    <mergeCell ref="A131:D131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33"/>
  <sheetViews>
    <sheetView tabSelected="1" zoomScalePageLayoutView="0" workbookViewId="0" topLeftCell="A113">
      <selection activeCell="D126" sqref="D126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2" width="15.375" style="1" customWidth="1"/>
    <col min="13" max="16384" width="9.125" style="1" customWidth="1"/>
  </cols>
  <sheetData>
    <row r="1" spans="1:6" ht="16.5" customHeight="1">
      <c r="A1" s="124" t="s">
        <v>146</v>
      </c>
      <c r="B1" s="125"/>
      <c r="C1" s="125"/>
      <c r="D1" s="125"/>
      <c r="E1" s="125"/>
      <c r="F1" s="125"/>
    </row>
    <row r="2" spans="1:6" ht="25.5" customHeight="1">
      <c r="A2" s="34" t="s">
        <v>181</v>
      </c>
      <c r="B2" s="126"/>
      <c r="C2" s="126"/>
      <c r="D2" s="126"/>
      <c r="E2" s="125"/>
      <c r="F2" s="125"/>
    </row>
    <row r="3" spans="2:6" ht="14.25" customHeight="1">
      <c r="B3" s="126" t="s">
        <v>0</v>
      </c>
      <c r="C3" s="126"/>
      <c r="D3" s="126"/>
      <c r="E3" s="125"/>
      <c r="F3" s="125"/>
    </row>
    <row r="4" spans="2:6" ht="14.25" customHeight="1">
      <c r="B4" s="126" t="s">
        <v>147</v>
      </c>
      <c r="C4" s="126"/>
      <c r="D4" s="126"/>
      <c r="E4" s="125"/>
      <c r="F4" s="125"/>
    </row>
    <row r="5" spans="1:6" s="31" customFormat="1" ht="39.75" customHeight="1">
      <c r="A5" s="127"/>
      <c r="B5" s="128"/>
      <c r="C5" s="128"/>
      <c r="D5" s="128"/>
      <c r="E5" s="128"/>
      <c r="F5" s="128"/>
    </row>
    <row r="6" spans="1:6" s="31" customFormat="1" ht="21" customHeight="1">
      <c r="A6" s="129" t="s">
        <v>182</v>
      </c>
      <c r="B6" s="129"/>
      <c r="C6" s="129"/>
      <c r="D6" s="129"/>
      <c r="E6" s="129"/>
      <c r="F6" s="129"/>
    </row>
    <row r="7" spans="2:7" ht="35.25" customHeight="1" hidden="1">
      <c r="B7" s="2"/>
      <c r="C7" s="2"/>
      <c r="D7" s="2"/>
      <c r="E7" s="2"/>
      <c r="F7" s="2"/>
      <c r="G7" s="2"/>
    </row>
    <row r="8" spans="1:6" s="3" customFormat="1" ht="22.5" customHeight="1">
      <c r="A8" s="130" t="s">
        <v>1</v>
      </c>
      <c r="B8" s="130"/>
      <c r="C8" s="130"/>
      <c r="D8" s="130"/>
      <c r="E8" s="131"/>
      <c r="F8" s="131"/>
    </row>
    <row r="9" spans="1:6" s="4" customFormat="1" ht="18.75" customHeight="1">
      <c r="A9" s="130" t="s">
        <v>132</v>
      </c>
      <c r="B9" s="130"/>
      <c r="C9" s="130"/>
      <c r="D9" s="130"/>
      <c r="E9" s="131"/>
      <c r="F9" s="131"/>
    </row>
    <row r="10" spans="1:6" s="5" customFormat="1" ht="17.25" customHeight="1">
      <c r="A10" s="132" t="s">
        <v>28</v>
      </c>
      <c r="B10" s="132"/>
      <c r="C10" s="132"/>
      <c r="D10" s="132"/>
      <c r="E10" s="133"/>
      <c r="F10" s="133"/>
    </row>
    <row r="11" spans="1:6" s="4" customFormat="1" ht="30" customHeight="1" thickBot="1">
      <c r="A11" s="134" t="s">
        <v>50</v>
      </c>
      <c r="B11" s="134"/>
      <c r="C11" s="134"/>
      <c r="D11" s="134"/>
      <c r="E11" s="135"/>
      <c r="F11" s="135"/>
    </row>
    <row r="12" spans="1:6" s="10" customFormat="1" ht="139.5" customHeight="1" thickBot="1">
      <c r="A12" s="6" t="s">
        <v>2</v>
      </c>
      <c r="B12" s="7" t="s">
        <v>3</v>
      </c>
      <c r="C12" s="8" t="s">
        <v>134</v>
      </c>
      <c r="D12" s="8" t="s">
        <v>31</v>
      </c>
      <c r="E12" s="8" t="s">
        <v>4</v>
      </c>
      <c r="F12" s="9" t="s">
        <v>5</v>
      </c>
    </row>
    <row r="13" spans="1:6" s="11" customFormat="1" ht="19.5" customHeight="1">
      <c r="A13" s="60">
        <v>1</v>
      </c>
      <c r="B13" s="61">
        <v>2</v>
      </c>
      <c r="C13" s="61">
        <v>3</v>
      </c>
      <c r="D13" s="62">
        <v>4</v>
      </c>
      <c r="E13" s="63">
        <v>5</v>
      </c>
      <c r="F13" s="64">
        <v>6</v>
      </c>
    </row>
    <row r="14" spans="1:6" s="11" customFormat="1" ht="49.5" customHeight="1">
      <c r="A14" s="136" t="s">
        <v>6</v>
      </c>
      <c r="B14" s="137"/>
      <c r="C14" s="137"/>
      <c r="D14" s="137"/>
      <c r="E14" s="138"/>
      <c r="F14" s="139"/>
    </row>
    <row r="15" spans="1:10" s="10" customFormat="1" ht="18.75" customHeight="1">
      <c r="A15" s="67" t="s">
        <v>71</v>
      </c>
      <c r="B15" s="48" t="s">
        <v>7</v>
      </c>
      <c r="C15" s="38" t="s">
        <v>143</v>
      </c>
      <c r="D15" s="37">
        <f>E15*G15</f>
        <v>240811.55</v>
      </c>
      <c r="E15" s="38">
        <f>F15*12</f>
        <v>43.32</v>
      </c>
      <c r="F15" s="38">
        <f>F26+F28</f>
        <v>3.61</v>
      </c>
      <c r="G15" s="10">
        <v>5558.9</v>
      </c>
      <c r="H15" s="10">
        <v>1.07</v>
      </c>
      <c r="I15" s="10">
        <v>2.24</v>
      </c>
      <c r="J15" s="10">
        <v>6592.8</v>
      </c>
    </row>
    <row r="16" spans="1:6" s="30" customFormat="1" ht="24" customHeight="1">
      <c r="A16" s="49" t="s">
        <v>52</v>
      </c>
      <c r="B16" s="40" t="s">
        <v>54</v>
      </c>
      <c r="C16" s="40"/>
      <c r="D16" s="39"/>
      <c r="E16" s="40"/>
      <c r="F16" s="40"/>
    </row>
    <row r="17" spans="1:6" s="30" customFormat="1" ht="20.25" customHeight="1">
      <c r="A17" s="49" t="s">
        <v>53</v>
      </c>
      <c r="B17" s="40" t="s">
        <v>54</v>
      </c>
      <c r="C17" s="40"/>
      <c r="D17" s="39"/>
      <c r="E17" s="40"/>
      <c r="F17" s="40"/>
    </row>
    <row r="18" spans="1:6" s="30" customFormat="1" ht="110.25" customHeight="1">
      <c r="A18" s="49" t="s">
        <v>72</v>
      </c>
      <c r="B18" s="40" t="s">
        <v>19</v>
      </c>
      <c r="C18" s="40"/>
      <c r="D18" s="39"/>
      <c r="E18" s="40"/>
      <c r="F18" s="40"/>
    </row>
    <row r="19" spans="1:8" s="111" customFormat="1" ht="15">
      <c r="A19" s="49" t="s">
        <v>73</v>
      </c>
      <c r="B19" s="40" t="s">
        <v>54</v>
      </c>
      <c r="C19" s="40"/>
      <c r="D19" s="39"/>
      <c r="E19" s="110"/>
      <c r="F19" s="110"/>
      <c r="H19" s="112"/>
    </row>
    <row r="20" spans="1:8" s="111" customFormat="1" ht="15">
      <c r="A20" s="49" t="s">
        <v>74</v>
      </c>
      <c r="B20" s="40" t="s">
        <v>54</v>
      </c>
      <c r="C20" s="40"/>
      <c r="D20" s="37"/>
      <c r="E20" s="113"/>
      <c r="F20" s="113"/>
      <c r="H20" s="112"/>
    </row>
    <row r="21" spans="1:8" s="92" customFormat="1" ht="25.5">
      <c r="A21" s="107" t="s">
        <v>75</v>
      </c>
      <c r="B21" s="108" t="s">
        <v>10</v>
      </c>
      <c r="C21" s="40"/>
      <c r="D21" s="103"/>
      <c r="E21" s="104"/>
      <c r="F21" s="104"/>
      <c r="H21" s="105"/>
    </row>
    <row r="22" spans="1:6" s="92" customFormat="1" ht="18.75">
      <c r="A22" s="107" t="s">
        <v>76</v>
      </c>
      <c r="B22" s="108" t="s">
        <v>12</v>
      </c>
      <c r="C22" s="40"/>
      <c r="D22" s="103"/>
      <c r="E22" s="104"/>
      <c r="F22" s="109"/>
    </row>
    <row r="23" spans="1:6" s="92" customFormat="1" ht="18.75">
      <c r="A23" s="107" t="s">
        <v>171</v>
      </c>
      <c r="B23" s="108" t="s">
        <v>54</v>
      </c>
      <c r="C23" s="40"/>
      <c r="D23" s="103"/>
      <c r="E23" s="104"/>
      <c r="F23" s="109"/>
    </row>
    <row r="24" spans="1:8" s="92" customFormat="1" ht="15">
      <c r="A24" s="107" t="s">
        <v>172</v>
      </c>
      <c r="B24" s="108" t="s">
        <v>54</v>
      </c>
      <c r="C24" s="40"/>
      <c r="D24" s="103"/>
      <c r="E24" s="104"/>
      <c r="F24" s="104"/>
      <c r="H24" s="105"/>
    </row>
    <row r="25" spans="1:8" s="92" customFormat="1" ht="15">
      <c r="A25" s="107" t="s">
        <v>77</v>
      </c>
      <c r="B25" s="108" t="s">
        <v>14</v>
      </c>
      <c r="C25" s="38"/>
      <c r="D25" s="103"/>
      <c r="E25" s="104"/>
      <c r="F25" s="104"/>
      <c r="H25" s="105"/>
    </row>
    <row r="26" spans="1:6" s="30" customFormat="1" ht="18" customHeight="1">
      <c r="A26" s="68" t="s">
        <v>65</v>
      </c>
      <c r="B26" s="38"/>
      <c r="C26" s="40"/>
      <c r="D26" s="37"/>
      <c r="E26" s="38"/>
      <c r="F26" s="38">
        <v>3.61</v>
      </c>
    </row>
    <row r="27" spans="1:6" s="30" customFormat="1" ht="15">
      <c r="A27" s="49" t="s">
        <v>66</v>
      </c>
      <c r="B27" s="40" t="s">
        <v>54</v>
      </c>
      <c r="C27" s="38"/>
      <c r="D27" s="39"/>
      <c r="E27" s="40"/>
      <c r="F27" s="40">
        <v>0</v>
      </c>
    </row>
    <row r="28" spans="1:6" s="30" customFormat="1" ht="18" customHeight="1">
      <c r="A28" s="68" t="s">
        <v>65</v>
      </c>
      <c r="B28" s="38"/>
      <c r="C28" s="38"/>
      <c r="D28" s="37"/>
      <c r="E28" s="38"/>
      <c r="F28" s="38">
        <f>F27</f>
        <v>0</v>
      </c>
    </row>
    <row r="29" spans="1:9" s="10" customFormat="1" ht="30">
      <c r="A29" s="67" t="s">
        <v>8</v>
      </c>
      <c r="B29" s="69" t="s">
        <v>9</v>
      </c>
      <c r="C29" s="38" t="s">
        <v>173</v>
      </c>
      <c r="D29" s="37">
        <f>E29*G29</f>
        <v>217464.17</v>
      </c>
      <c r="E29" s="38">
        <f>F29*12</f>
        <v>39.12</v>
      </c>
      <c r="F29" s="38">
        <v>3.26</v>
      </c>
      <c r="G29" s="10">
        <v>5558.9</v>
      </c>
      <c r="H29" s="10">
        <v>1.07</v>
      </c>
      <c r="I29" s="10">
        <v>2.17</v>
      </c>
    </row>
    <row r="30" spans="1:6" s="30" customFormat="1" ht="19.5" customHeight="1">
      <c r="A30" s="49" t="s">
        <v>78</v>
      </c>
      <c r="B30" s="40" t="s">
        <v>9</v>
      </c>
      <c r="C30" s="40"/>
      <c r="D30" s="39"/>
      <c r="E30" s="40"/>
      <c r="F30" s="40"/>
    </row>
    <row r="31" spans="1:6" s="30" customFormat="1" ht="18.75" customHeight="1">
      <c r="A31" s="49" t="s">
        <v>79</v>
      </c>
      <c r="B31" s="40" t="s">
        <v>80</v>
      </c>
      <c r="C31" s="40"/>
      <c r="D31" s="39"/>
      <c r="E31" s="40"/>
      <c r="F31" s="40"/>
    </row>
    <row r="32" spans="1:6" s="30" customFormat="1" ht="20.25" customHeight="1">
      <c r="A32" s="49" t="s">
        <v>81</v>
      </c>
      <c r="B32" s="40" t="s">
        <v>82</v>
      </c>
      <c r="C32" s="40"/>
      <c r="D32" s="39"/>
      <c r="E32" s="40"/>
      <c r="F32" s="40"/>
    </row>
    <row r="33" spans="1:6" s="30" customFormat="1" ht="21" customHeight="1">
      <c r="A33" s="49" t="s">
        <v>55</v>
      </c>
      <c r="B33" s="40" t="s">
        <v>9</v>
      </c>
      <c r="C33" s="40"/>
      <c r="D33" s="39"/>
      <c r="E33" s="40"/>
      <c r="F33" s="40"/>
    </row>
    <row r="34" spans="1:6" s="30" customFormat="1" ht="25.5">
      <c r="A34" s="49" t="s">
        <v>56</v>
      </c>
      <c r="B34" s="40" t="s">
        <v>10</v>
      </c>
      <c r="C34" s="40"/>
      <c r="D34" s="39"/>
      <c r="E34" s="40"/>
      <c r="F34" s="40"/>
    </row>
    <row r="35" spans="1:6" s="30" customFormat="1" ht="17.25" customHeight="1">
      <c r="A35" s="49" t="s">
        <v>57</v>
      </c>
      <c r="B35" s="40" t="s">
        <v>9</v>
      </c>
      <c r="C35" s="40"/>
      <c r="D35" s="39"/>
      <c r="E35" s="40"/>
      <c r="F35" s="40"/>
    </row>
    <row r="36" spans="1:6" s="30" customFormat="1" ht="17.25" customHeight="1">
      <c r="A36" s="49" t="s">
        <v>60</v>
      </c>
      <c r="B36" s="40" t="s">
        <v>9</v>
      </c>
      <c r="C36" s="40"/>
      <c r="D36" s="39"/>
      <c r="E36" s="40"/>
      <c r="F36" s="40"/>
    </row>
    <row r="37" spans="1:6" s="30" customFormat="1" ht="25.5">
      <c r="A37" s="49" t="s">
        <v>58</v>
      </c>
      <c r="B37" s="40" t="s">
        <v>59</v>
      </c>
      <c r="C37" s="40"/>
      <c r="D37" s="39"/>
      <c r="E37" s="40"/>
      <c r="F37" s="40"/>
    </row>
    <row r="38" spans="1:6" s="30" customFormat="1" ht="30" customHeight="1">
      <c r="A38" s="49" t="s">
        <v>83</v>
      </c>
      <c r="B38" s="40" t="s">
        <v>10</v>
      </c>
      <c r="C38" s="40"/>
      <c r="D38" s="39"/>
      <c r="E38" s="40"/>
      <c r="F38" s="40"/>
    </row>
    <row r="39" spans="1:6" s="30" customFormat="1" ht="30" customHeight="1">
      <c r="A39" s="49" t="s">
        <v>84</v>
      </c>
      <c r="B39" s="40" t="s">
        <v>9</v>
      </c>
      <c r="C39" s="40"/>
      <c r="D39" s="39"/>
      <c r="E39" s="40"/>
      <c r="F39" s="40"/>
    </row>
    <row r="40" spans="1:10" s="15" customFormat="1" ht="18.75" customHeight="1">
      <c r="A40" s="50" t="s">
        <v>11</v>
      </c>
      <c r="B40" s="48" t="s">
        <v>12</v>
      </c>
      <c r="C40" s="13" t="s">
        <v>143</v>
      </c>
      <c r="D40" s="37">
        <f>E40*G40</f>
        <v>60036.12</v>
      </c>
      <c r="E40" s="38">
        <f>F40*12</f>
        <v>10.8</v>
      </c>
      <c r="F40" s="38">
        <v>0.9</v>
      </c>
      <c r="G40" s="10">
        <v>5558.9</v>
      </c>
      <c r="H40" s="10">
        <v>1.07</v>
      </c>
      <c r="I40" s="10">
        <v>0.6</v>
      </c>
      <c r="J40" s="15">
        <v>6592.8</v>
      </c>
    </row>
    <row r="41" spans="1:10" s="10" customFormat="1" ht="15">
      <c r="A41" s="50" t="s">
        <v>85</v>
      </c>
      <c r="B41" s="48" t="s">
        <v>13</v>
      </c>
      <c r="C41" s="13" t="s">
        <v>143</v>
      </c>
      <c r="D41" s="37">
        <f>E41*G41</f>
        <v>195450.92</v>
      </c>
      <c r="E41" s="38">
        <f>F41*12</f>
        <v>35.16</v>
      </c>
      <c r="F41" s="38">
        <v>2.93</v>
      </c>
      <c r="G41" s="10">
        <v>5558.9</v>
      </c>
      <c r="H41" s="10">
        <v>1.07</v>
      </c>
      <c r="I41" s="10">
        <v>1.94</v>
      </c>
      <c r="J41" s="10">
        <v>6592.8</v>
      </c>
    </row>
    <row r="42" spans="1:9" s="10" customFormat="1" ht="15">
      <c r="A42" s="50" t="s">
        <v>86</v>
      </c>
      <c r="B42" s="48" t="s">
        <v>9</v>
      </c>
      <c r="C42" s="13" t="s">
        <v>135</v>
      </c>
      <c r="D42" s="37">
        <f>E42*G42</f>
        <v>136748.94</v>
      </c>
      <c r="E42" s="38">
        <f>F42*12</f>
        <v>24.6</v>
      </c>
      <c r="F42" s="38">
        <v>2.05</v>
      </c>
      <c r="G42" s="10">
        <v>5558.9</v>
      </c>
      <c r="H42" s="10">
        <v>1.07</v>
      </c>
      <c r="I42" s="10">
        <v>1.36</v>
      </c>
    </row>
    <row r="43" spans="1:7" s="10" customFormat="1" ht="45">
      <c r="A43" s="50" t="s">
        <v>87</v>
      </c>
      <c r="B43" s="48" t="s">
        <v>14</v>
      </c>
      <c r="C43" s="13" t="s">
        <v>135</v>
      </c>
      <c r="D43" s="37">
        <f>3407.5*3*1.105*1.1*1.086</f>
        <v>13494.04</v>
      </c>
      <c r="E43" s="38">
        <f>D43/G43</f>
        <v>2.43</v>
      </c>
      <c r="F43" s="38">
        <f>E43/12</f>
        <v>0.2</v>
      </c>
      <c r="G43" s="10">
        <v>5558.9</v>
      </c>
    </row>
    <row r="44" spans="1:9" s="10" customFormat="1" ht="21.75" customHeight="1">
      <c r="A44" s="50" t="s">
        <v>89</v>
      </c>
      <c r="B44" s="48" t="s">
        <v>9</v>
      </c>
      <c r="C44" s="13" t="s">
        <v>149</v>
      </c>
      <c r="D44" s="37">
        <f>E44*G44</f>
        <v>158095.12</v>
      </c>
      <c r="E44" s="38">
        <f>F44*12</f>
        <v>28.44</v>
      </c>
      <c r="F44" s="38">
        <v>2.37</v>
      </c>
      <c r="G44" s="10">
        <v>5558.9</v>
      </c>
      <c r="H44" s="10">
        <v>1.07</v>
      </c>
      <c r="I44" s="10">
        <v>1.57</v>
      </c>
    </row>
    <row r="45" spans="1:6" s="10" customFormat="1" ht="15">
      <c r="A45" s="49" t="s">
        <v>90</v>
      </c>
      <c r="B45" s="40" t="s">
        <v>19</v>
      </c>
      <c r="C45" s="13"/>
      <c r="D45" s="37"/>
      <c r="E45" s="38"/>
      <c r="F45" s="38"/>
    </row>
    <row r="46" spans="1:6" s="10" customFormat="1" ht="15">
      <c r="A46" s="49" t="s">
        <v>91</v>
      </c>
      <c r="B46" s="40" t="s">
        <v>14</v>
      </c>
      <c r="C46" s="13"/>
      <c r="D46" s="37"/>
      <c r="E46" s="38"/>
      <c r="F46" s="38"/>
    </row>
    <row r="47" spans="1:6" s="10" customFormat="1" ht="15">
      <c r="A47" s="49" t="s">
        <v>92</v>
      </c>
      <c r="B47" s="40" t="s">
        <v>93</v>
      </c>
      <c r="C47" s="13"/>
      <c r="D47" s="37"/>
      <c r="E47" s="38"/>
      <c r="F47" s="38"/>
    </row>
    <row r="48" spans="1:6" s="10" customFormat="1" ht="15">
      <c r="A48" s="49" t="s">
        <v>94</v>
      </c>
      <c r="B48" s="40" t="s">
        <v>95</v>
      </c>
      <c r="C48" s="13"/>
      <c r="D48" s="37"/>
      <c r="E48" s="38"/>
      <c r="F48" s="38"/>
    </row>
    <row r="49" spans="1:6" s="10" customFormat="1" ht="15">
      <c r="A49" s="49" t="s">
        <v>96</v>
      </c>
      <c r="B49" s="40" t="s">
        <v>93</v>
      </c>
      <c r="C49" s="13"/>
      <c r="D49" s="37"/>
      <c r="E49" s="38"/>
      <c r="F49" s="38"/>
    </row>
    <row r="50" spans="1:9" s="10" customFormat="1" ht="28.5">
      <c r="A50" s="50" t="s">
        <v>97</v>
      </c>
      <c r="B50" s="51" t="s">
        <v>29</v>
      </c>
      <c r="C50" s="13" t="s">
        <v>136</v>
      </c>
      <c r="D50" s="37">
        <f>(310853.69*1.086)+1000*3</f>
        <v>340587.11</v>
      </c>
      <c r="E50" s="38">
        <f>D50/G50</f>
        <v>61.27</v>
      </c>
      <c r="F50" s="38">
        <f>E50/12</f>
        <v>5.11</v>
      </c>
      <c r="G50" s="10">
        <v>5558.9</v>
      </c>
      <c r="H50" s="10">
        <v>1.07</v>
      </c>
      <c r="I50" s="10">
        <v>3.36</v>
      </c>
    </row>
    <row r="51" spans="1:6" s="10" customFormat="1" ht="29.25" customHeight="1">
      <c r="A51" s="52" t="s">
        <v>98</v>
      </c>
      <c r="B51" s="53" t="s">
        <v>29</v>
      </c>
      <c r="C51" s="13"/>
      <c r="D51" s="37"/>
      <c r="E51" s="38"/>
      <c r="F51" s="38"/>
    </row>
    <row r="52" spans="1:6" s="10" customFormat="1" ht="22.5" customHeight="1">
      <c r="A52" s="52" t="s">
        <v>99</v>
      </c>
      <c r="B52" s="53" t="s">
        <v>100</v>
      </c>
      <c r="C52" s="13"/>
      <c r="D52" s="37"/>
      <c r="E52" s="38"/>
      <c r="F52" s="38"/>
    </row>
    <row r="53" spans="1:6" s="10" customFormat="1" ht="19.5" customHeight="1">
      <c r="A53" s="52" t="s">
        <v>101</v>
      </c>
      <c r="B53" s="53" t="s">
        <v>54</v>
      </c>
      <c r="C53" s="13"/>
      <c r="D53" s="37"/>
      <c r="E53" s="38"/>
      <c r="F53" s="38"/>
    </row>
    <row r="54" spans="1:6" s="10" customFormat="1" ht="29.25" customHeight="1">
      <c r="A54" s="52" t="s">
        <v>102</v>
      </c>
      <c r="B54" s="53" t="s">
        <v>14</v>
      </c>
      <c r="C54" s="13"/>
      <c r="D54" s="37"/>
      <c r="E54" s="38"/>
      <c r="F54" s="38"/>
    </row>
    <row r="55" spans="1:7" s="10" customFormat="1" ht="21.75" customHeight="1">
      <c r="A55" s="52" t="s">
        <v>137</v>
      </c>
      <c r="B55" s="53" t="s">
        <v>14</v>
      </c>
      <c r="C55" s="40" t="s">
        <v>136</v>
      </c>
      <c r="D55" s="37"/>
      <c r="E55" s="38"/>
      <c r="F55" s="38"/>
      <c r="G55" s="10">
        <v>5558.9</v>
      </c>
    </row>
    <row r="56" spans="1:9" s="11" customFormat="1" ht="37.5" customHeight="1">
      <c r="A56" s="50" t="s">
        <v>103</v>
      </c>
      <c r="B56" s="48" t="s">
        <v>7</v>
      </c>
      <c r="C56" s="12" t="s">
        <v>140</v>
      </c>
      <c r="D56" s="37">
        <v>2439.99</v>
      </c>
      <c r="E56" s="38">
        <f>D56/G56</f>
        <v>0.44</v>
      </c>
      <c r="F56" s="38">
        <f>E56/12</f>
        <v>0.04</v>
      </c>
      <c r="G56" s="10">
        <v>5558.9</v>
      </c>
      <c r="H56" s="10">
        <v>1.07</v>
      </c>
      <c r="I56" s="10">
        <v>0.02</v>
      </c>
    </row>
    <row r="57" spans="1:10" s="11" customFormat="1" ht="45">
      <c r="A57" s="50" t="s">
        <v>138</v>
      </c>
      <c r="B57" s="48" t="s">
        <v>7</v>
      </c>
      <c r="C57" s="65" t="s">
        <v>139</v>
      </c>
      <c r="D57" s="37">
        <f>20333.41*G57/J57</f>
        <v>17144.67</v>
      </c>
      <c r="E57" s="38">
        <f>D57/G57</f>
        <v>3.08</v>
      </c>
      <c r="F57" s="38">
        <f>E57/12</f>
        <v>0.26</v>
      </c>
      <c r="G57" s="10">
        <v>5558.9</v>
      </c>
      <c r="H57" s="10">
        <v>1.07</v>
      </c>
      <c r="I57" s="10">
        <v>0.02</v>
      </c>
      <c r="J57" s="11">
        <v>6592.8</v>
      </c>
    </row>
    <row r="58" spans="1:9" s="11" customFormat="1" ht="30">
      <c r="A58" s="50" t="s">
        <v>20</v>
      </c>
      <c r="B58" s="48"/>
      <c r="C58" s="12" t="s">
        <v>150</v>
      </c>
      <c r="D58" s="37">
        <f>E58*G58</f>
        <v>14675.5</v>
      </c>
      <c r="E58" s="38">
        <f>F58*12</f>
        <v>2.64</v>
      </c>
      <c r="F58" s="38">
        <v>0.22</v>
      </c>
      <c r="G58" s="10">
        <v>5558.9</v>
      </c>
      <c r="H58" s="10">
        <v>1.07</v>
      </c>
      <c r="I58" s="10">
        <v>0.14</v>
      </c>
    </row>
    <row r="59" spans="1:9" s="11" customFormat="1" ht="30" customHeight="1">
      <c r="A59" s="52" t="s">
        <v>104</v>
      </c>
      <c r="B59" s="54" t="s">
        <v>68</v>
      </c>
      <c r="C59" s="12"/>
      <c r="D59" s="37"/>
      <c r="E59" s="38"/>
      <c r="F59" s="38"/>
      <c r="G59" s="10"/>
      <c r="H59" s="10"/>
      <c r="I59" s="10"/>
    </row>
    <row r="60" spans="1:9" s="11" customFormat="1" ht="24.75" customHeight="1">
      <c r="A60" s="52" t="s">
        <v>105</v>
      </c>
      <c r="B60" s="54" t="s">
        <v>68</v>
      </c>
      <c r="C60" s="12"/>
      <c r="D60" s="37"/>
      <c r="E60" s="38"/>
      <c r="F60" s="38"/>
      <c r="G60" s="10"/>
      <c r="H60" s="10"/>
      <c r="I60" s="10"/>
    </row>
    <row r="61" spans="1:9" s="11" customFormat="1" ht="15.75" customHeight="1">
      <c r="A61" s="52" t="s">
        <v>106</v>
      </c>
      <c r="B61" s="54" t="s">
        <v>54</v>
      </c>
      <c r="C61" s="12"/>
      <c r="D61" s="37"/>
      <c r="E61" s="38"/>
      <c r="F61" s="38"/>
      <c r="G61" s="10"/>
      <c r="H61" s="10"/>
      <c r="I61" s="10"/>
    </row>
    <row r="62" spans="1:9" s="11" customFormat="1" ht="26.25" customHeight="1">
      <c r="A62" s="52" t="s">
        <v>107</v>
      </c>
      <c r="B62" s="54" t="s">
        <v>68</v>
      </c>
      <c r="C62" s="12"/>
      <c r="D62" s="37"/>
      <c r="E62" s="38"/>
      <c r="F62" s="38"/>
      <c r="G62" s="10"/>
      <c r="H62" s="10"/>
      <c r="I62" s="10"/>
    </row>
    <row r="63" spans="1:9" s="11" customFormat="1" ht="33" customHeight="1">
      <c r="A63" s="52" t="s">
        <v>108</v>
      </c>
      <c r="B63" s="54" t="s">
        <v>68</v>
      </c>
      <c r="C63" s="12"/>
      <c r="D63" s="37"/>
      <c r="E63" s="38"/>
      <c r="F63" s="38"/>
      <c r="G63" s="10"/>
      <c r="H63" s="10"/>
      <c r="I63" s="10"/>
    </row>
    <row r="64" spans="1:9" s="11" customFormat="1" ht="22.5" customHeight="1">
      <c r="A64" s="52" t="s">
        <v>109</v>
      </c>
      <c r="B64" s="54" t="s">
        <v>68</v>
      </c>
      <c r="C64" s="12"/>
      <c r="D64" s="37"/>
      <c r="E64" s="38"/>
      <c r="F64" s="38"/>
      <c r="G64" s="10"/>
      <c r="H64" s="10"/>
      <c r="I64" s="10"/>
    </row>
    <row r="65" spans="1:9" s="11" customFormat="1" ht="29.25" customHeight="1">
      <c r="A65" s="52" t="s">
        <v>110</v>
      </c>
      <c r="B65" s="54" t="s">
        <v>68</v>
      </c>
      <c r="C65" s="12"/>
      <c r="D65" s="37"/>
      <c r="E65" s="38"/>
      <c r="F65" s="38"/>
      <c r="G65" s="10"/>
      <c r="H65" s="10"/>
      <c r="I65" s="10"/>
    </row>
    <row r="66" spans="1:9" s="11" customFormat="1" ht="21" customHeight="1">
      <c r="A66" s="52" t="s">
        <v>111</v>
      </c>
      <c r="B66" s="54" t="s">
        <v>68</v>
      </c>
      <c r="C66" s="12"/>
      <c r="D66" s="37"/>
      <c r="E66" s="38"/>
      <c r="F66" s="38"/>
      <c r="G66" s="10"/>
      <c r="H66" s="10"/>
      <c r="I66" s="10"/>
    </row>
    <row r="67" spans="1:9" s="11" customFormat="1" ht="23.25" customHeight="1">
      <c r="A67" s="52" t="s">
        <v>112</v>
      </c>
      <c r="B67" s="54" t="s">
        <v>68</v>
      </c>
      <c r="C67" s="12"/>
      <c r="D67" s="37"/>
      <c r="E67" s="38"/>
      <c r="F67" s="38"/>
      <c r="G67" s="10"/>
      <c r="H67" s="10"/>
      <c r="I67" s="10"/>
    </row>
    <row r="68" spans="1:9" s="106" customFormat="1" ht="30">
      <c r="A68" s="102" t="s">
        <v>170</v>
      </c>
      <c r="B68" s="94"/>
      <c r="C68" s="95"/>
      <c r="D68" s="37">
        <v>92880</v>
      </c>
      <c r="E68" s="104">
        <f>D68/G68</f>
        <v>16.71</v>
      </c>
      <c r="F68" s="113">
        <f>E68/12</f>
        <v>1.39</v>
      </c>
      <c r="G68" s="92">
        <v>5558.9</v>
      </c>
      <c r="H68" s="92"/>
      <c r="I68" s="105"/>
    </row>
    <row r="69" spans="1:10" s="10" customFormat="1" ht="18" customHeight="1">
      <c r="A69" s="50" t="s">
        <v>22</v>
      </c>
      <c r="B69" s="48" t="s">
        <v>23</v>
      </c>
      <c r="C69" s="12" t="s">
        <v>151</v>
      </c>
      <c r="D69" s="37">
        <f>E69*G69</f>
        <v>5336.54</v>
      </c>
      <c r="E69" s="38">
        <f>F69*12</f>
        <v>0.96</v>
      </c>
      <c r="F69" s="38">
        <v>0.08</v>
      </c>
      <c r="G69" s="92">
        <v>5558.9</v>
      </c>
      <c r="H69" s="10">
        <v>1.07</v>
      </c>
      <c r="I69" s="10">
        <v>0.03</v>
      </c>
      <c r="J69" s="10">
        <v>6592.8</v>
      </c>
    </row>
    <row r="70" spans="1:10" s="10" customFormat="1" ht="23.25" customHeight="1">
      <c r="A70" s="50" t="s">
        <v>24</v>
      </c>
      <c r="B70" s="55" t="s">
        <v>25</v>
      </c>
      <c r="C70" s="16" t="s">
        <v>151</v>
      </c>
      <c r="D70" s="37">
        <f>E70*G70</f>
        <v>3335.34</v>
      </c>
      <c r="E70" s="38">
        <f>12*F70</f>
        <v>0.6</v>
      </c>
      <c r="F70" s="38">
        <v>0.05</v>
      </c>
      <c r="G70" s="92">
        <v>5558.9</v>
      </c>
      <c r="H70" s="10">
        <v>1.07</v>
      </c>
      <c r="I70" s="10">
        <v>0.02</v>
      </c>
      <c r="J70" s="10">
        <v>6592.8</v>
      </c>
    </row>
    <row r="71" spans="1:9" s="15" customFormat="1" ht="30">
      <c r="A71" s="50" t="s">
        <v>21</v>
      </c>
      <c r="B71" s="48"/>
      <c r="C71" s="12">
        <v>0</v>
      </c>
      <c r="D71" s="37">
        <v>0</v>
      </c>
      <c r="E71" s="38">
        <f>D71/G71</f>
        <v>0</v>
      </c>
      <c r="F71" s="38">
        <f>E71/12</f>
        <v>0</v>
      </c>
      <c r="G71" s="10">
        <v>5558.9</v>
      </c>
      <c r="H71" s="10">
        <v>1.07</v>
      </c>
      <c r="I71" s="10">
        <v>0.03</v>
      </c>
    </row>
    <row r="72" spans="1:9" s="15" customFormat="1" ht="15">
      <c r="A72" s="50" t="s">
        <v>32</v>
      </c>
      <c r="B72" s="48"/>
      <c r="C72" s="13" t="s">
        <v>152</v>
      </c>
      <c r="D72" s="38">
        <f>SUM(D73:D87)</f>
        <v>36205.63</v>
      </c>
      <c r="E72" s="38">
        <f>D72/G72</f>
        <v>6.51</v>
      </c>
      <c r="F72" s="38">
        <f>E72/12</f>
        <v>0.54</v>
      </c>
      <c r="G72" s="10">
        <v>5558.9</v>
      </c>
      <c r="H72" s="10">
        <v>1.07</v>
      </c>
      <c r="I72" s="10">
        <v>0.62</v>
      </c>
    </row>
    <row r="73" spans="1:10" s="11" customFormat="1" ht="15">
      <c r="A73" s="56" t="s">
        <v>70</v>
      </c>
      <c r="B73" s="57" t="s">
        <v>14</v>
      </c>
      <c r="C73" s="18"/>
      <c r="D73" s="33">
        <f>518.76*G73/J73</f>
        <v>437.41</v>
      </c>
      <c r="E73" s="32"/>
      <c r="F73" s="32"/>
      <c r="G73" s="10">
        <v>5558.9</v>
      </c>
      <c r="H73" s="10"/>
      <c r="I73" s="10"/>
      <c r="J73" s="11">
        <v>6592.8</v>
      </c>
    </row>
    <row r="74" spans="1:10" s="11" customFormat="1" ht="18.75" customHeight="1">
      <c r="A74" s="56" t="s">
        <v>15</v>
      </c>
      <c r="B74" s="57" t="s">
        <v>19</v>
      </c>
      <c r="C74" s="18"/>
      <c r="D74" s="33">
        <f>1646.67*G74/J74</f>
        <v>1388.43</v>
      </c>
      <c r="E74" s="32"/>
      <c r="F74" s="32"/>
      <c r="G74" s="10">
        <v>5558.9</v>
      </c>
      <c r="H74" s="10">
        <v>1.07</v>
      </c>
      <c r="I74" s="10">
        <v>0.01</v>
      </c>
      <c r="J74" s="11">
        <v>6592.8</v>
      </c>
    </row>
    <row r="75" spans="1:9" s="11" customFormat="1" ht="15">
      <c r="A75" s="56" t="s">
        <v>67</v>
      </c>
      <c r="B75" s="58" t="s">
        <v>14</v>
      </c>
      <c r="C75" s="18"/>
      <c r="D75" s="33">
        <v>2934.22</v>
      </c>
      <c r="E75" s="32"/>
      <c r="F75" s="32"/>
      <c r="G75" s="10">
        <v>5558.9</v>
      </c>
      <c r="H75" s="10">
        <v>1.07</v>
      </c>
      <c r="I75" s="10">
        <v>0.01</v>
      </c>
    </row>
    <row r="76" spans="1:9" s="11" customFormat="1" ht="15">
      <c r="A76" s="56" t="s">
        <v>42</v>
      </c>
      <c r="B76" s="57" t="s">
        <v>14</v>
      </c>
      <c r="C76" s="18"/>
      <c r="D76" s="33">
        <v>3138</v>
      </c>
      <c r="E76" s="32"/>
      <c r="F76" s="32"/>
      <c r="G76" s="10">
        <v>5558.9</v>
      </c>
      <c r="H76" s="10"/>
      <c r="I76" s="10"/>
    </row>
    <row r="77" spans="1:9" s="11" customFormat="1" ht="15">
      <c r="A77" s="56" t="s">
        <v>16</v>
      </c>
      <c r="B77" s="57" t="s">
        <v>14</v>
      </c>
      <c r="C77" s="18"/>
      <c r="D77" s="33">
        <v>9326.76</v>
      </c>
      <c r="E77" s="32"/>
      <c r="F77" s="32"/>
      <c r="G77" s="10">
        <v>5558.9</v>
      </c>
      <c r="H77" s="10">
        <v>1.07</v>
      </c>
      <c r="I77" s="10">
        <v>0.12</v>
      </c>
    </row>
    <row r="78" spans="1:9" s="11" customFormat="1" ht="15">
      <c r="A78" s="56" t="s">
        <v>17</v>
      </c>
      <c r="B78" s="57" t="s">
        <v>14</v>
      </c>
      <c r="C78" s="18"/>
      <c r="D78" s="33">
        <v>1097.78</v>
      </c>
      <c r="E78" s="32"/>
      <c r="F78" s="32"/>
      <c r="G78" s="10">
        <v>5558.9</v>
      </c>
      <c r="H78" s="10">
        <v>1.07</v>
      </c>
      <c r="I78" s="10">
        <v>0.03</v>
      </c>
    </row>
    <row r="79" spans="1:10" s="11" customFormat="1" ht="15">
      <c r="A79" s="56" t="s">
        <v>40</v>
      </c>
      <c r="B79" s="57" t="s">
        <v>14</v>
      </c>
      <c r="C79" s="18"/>
      <c r="D79" s="33">
        <f>1568.97*G79/J79</f>
        <v>1322.92</v>
      </c>
      <c r="E79" s="32"/>
      <c r="F79" s="32"/>
      <c r="G79" s="10">
        <v>5558.9</v>
      </c>
      <c r="H79" s="10">
        <v>1.07</v>
      </c>
      <c r="I79" s="10">
        <v>0.1</v>
      </c>
      <c r="J79" s="11">
        <v>6592.8</v>
      </c>
    </row>
    <row r="80" spans="1:9" s="11" customFormat="1" ht="15">
      <c r="A80" s="56" t="s">
        <v>41</v>
      </c>
      <c r="B80" s="57" t="s">
        <v>19</v>
      </c>
      <c r="C80" s="18"/>
      <c r="D80" s="33">
        <v>0</v>
      </c>
      <c r="E80" s="32"/>
      <c r="F80" s="32"/>
      <c r="G80" s="10">
        <v>5558.9</v>
      </c>
      <c r="H80" s="10">
        <v>1.07</v>
      </c>
      <c r="I80" s="10">
        <v>0.01</v>
      </c>
    </row>
    <row r="81" spans="1:10" s="11" customFormat="1" ht="22.5" customHeight="1">
      <c r="A81" s="56" t="s">
        <v>18</v>
      </c>
      <c r="B81" s="57" t="s">
        <v>14</v>
      </c>
      <c r="C81" s="18"/>
      <c r="D81" s="33">
        <f>7141.09*G81/J81</f>
        <v>6021.21</v>
      </c>
      <c r="E81" s="32"/>
      <c r="F81" s="32"/>
      <c r="G81" s="10">
        <v>5558.9</v>
      </c>
      <c r="H81" s="10">
        <v>1.07</v>
      </c>
      <c r="I81" s="10">
        <v>0.01</v>
      </c>
      <c r="J81" s="11">
        <v>6592.8</v>
      </c>
    </row>
    <row r="82" spans="1:10" s="101" customFormat="1" ht="20.25" customHeight="1">
      <c r="A82" s="97" t="s">
        <v>169</v>
      </c>
      <c r="B82" s="98" t="s">
        <v>14</v>
      </c>
      <c r="C82" s="18"/>
      <c r="D82" s="33">
        <f>1709.69*G82/J82</f>
        <v>1441.57</v>
      </c>
      <c r="E82" s="99"/>
      <c r="F82" s="100"/>
      <c r="G82" s="10">
        <v>5558.9</v>
      </c>
      <c r="J82" s="11">
        <v>6592.8</v>
      </c>
    </row>
    <row r="83" spans="1:10" s="11" customFormat="1" ht="18.75" customHeight="1">
      <c r="A83" s="56" t="s">
        <v>61</v>
      </c>
      <c r="B83" s="57" t="s">
        <v>14</v>
      </c>
      <c r="C83" s="19"/>
      <c r="D83" s="33">
        <f>10789.34*G83/J83</f>
        <v>9097.33</v>
      </c>
      <c r="E83" s="32"/>
      <c r="F83" s="32"/>
      <c r="G83" s="10">
        <v>5558.9</v>
      </c>
      <c r="H83" s="10">
        <v>1.07</v>
      </c>
      <c r="I83" s="10">
        <v>0.06</v>
      </c>
      <c r="J83" s="11">
        <v>6592.8</v>
      </c>
    </row>
    <row r="84" spans="1:9" s="11" customFormat="1" ht="31.5" customHeight="1">
      <c r="A84" s="56" t="s">
        <v>141</v>
      </c>
      <c r="B84" s="58" t="s">
        <v>47</v>
      </c>
      <c r="C84" s="19"/>
      <c r="D84" s="33">
        <v>0</v>
      </c>
      <c r="E84" s="32"/>
      <c r="F84" s="32"/>
      <c r="G84" s="10">
        <v>5558.9</v>
      </c>
      <c r="H84" s="10"/>
      <c r="I84" s="10"/>
    </row>
    <row r="85" spans="1:10" s="11" customFormat="1" ht="29.25" customHeight="1">
      <c r="A85" s="56" t="s">
        <v>142</v>
      </c>
      <c r="B85" s="58" t="s">
        <v>47</v>
      </c>
      <c r="C85" s="32"/>
      <c r="D85" s="33">
        <v>0</v>
      </c>
      <c r="E85" s="32"/>
      <c r="F85" s="32"/>
      <c r="G85" s="10">
        <v>5558.9</v>
      </c>
      <c r="H85" s="10"/>
      <c r="I85" s="10"/>
      <c r="J85" s="11">
        <v>6592.8</v>
      </c>
    </row>
    <row r="86" spans="1:10" s="11" customFormat="1" ht="15">
      <c r="A86" s="45" t="s">
        <v>174</v>
      </c>
      <c r="B86" s="32"/>
      <c r="C86" s="19"/>
      <c r="D86" s="33">
        <v>0</v>
      </c>
      <c r="E86" s="32"/>
      <c r="F86" s="32"/>
      <c r="G86" s="10">
        <v>5558.9</v>
      </c>
      <c r="H86" s="10"/>
      <c r="I86" s="10"/>
      <c r="J86" s="11">
        <v>6592.8</v>
      </c>
    </row>
    <row r="87" spans="1:10" s="11" customFormat="1" ht="15">
      <c r="A87" s="56" t="s">
        <v>114</v>
      </c>
      <c r="B87" s="54" t="s">
        <v>14</v>
      </c>
      <c r="C87" s="13"/>
      <c r="D87" s="47">
        <v>0</v>
      </c>
      <c r="E87" s="42"/>
      <c r="F87" s="42"/>
      <c r="G87" s="10">
        <v>5558.9</v>
      </c>
      <c r="H87" s="10"/>
      <c r="I87" s="10"/>
      <c r="J87" s="11">
        <v>6592.8</v>
      </c>
    </row>
    <row r="88" spans="1:9" s="15" customFormat="1" ht="30">
      <c r="A88" s="50" t="s">
        <v>35</v>
      </c>
      <c r="B88" s="48"/>
      <c r="C88" s="13" t="s">
        <v>153</v>
      </c>
      <c r="D88" s="38">
        <f>SUM(D89:D92)</f>
        <v>0</v>
      </c>
      <c r="E88" s="38">
        <v>0</v>
      </c>
      <c r="F88" s="38">
        <v>0</v>
      </c>
      <c r="G88" s="10">
        <v>5558.9</v>
      </c>
      <c r="H88" s="10">
        <v>1.07</v>
      </c>
      <c r="I88" s="10">
        <v>0.08</v>
      </c>
    </row>
    <row r="89" spans="1:9" s="11" customFormat="1" ht="36.75" customHeight="1">
      <c r="A89" s="56" t="s">
        <v>44</v>
      </c>
      <c r="B89" s="57" t="s">
        <v>45</v>
      </c>
      <c r="C89" s="18"/>
      <c r="D89" s="33">
        <v>0</v>
      </c>
      <c r="E89" s="32"/>
      <c r="F89" s="32"/>
      <c r="G89" s="10">
        <v>5558.9</v>
      </c>
      <c r="H89" s="10">
        <v>1.07</v>
      </c>
      <c r="I89" s="10">
        <v>0</v>
      </c>
    </row>
    <row r="90" spans="1:9" s="11" customFormat="1" ht="25.5">
      <c r="A90" s="56" t="s">
        <v>113</v>
      </c>
      <c r="B90" s="58" t="s">
        <v>46</v>
      </c>
      <c r="C90" s="18"/>
      <c r="D90" s="33">
        <f>E90*G90</f>
        <v>0</v>
      </c>
      <c r="E90" s="32"/>
      <c r="F90" s="32"/>
      <c r="G90" s="10">
        <v>5558.9</v>
      </c>
      <c r="H90" s="10">
        <v>1.07</v>
      </c>
      <c r="I90" s="10">
        <v>0</v>
      </c>
    </row>
    <row r="91" spans="1:9" s="11" customFormat="1" ht="15">
      <c r="A91" s="52" t="s">
        <v>115</v>
      </c>
      <c r="B91" s="58" t="s">
        <v>47</v>
      </c>
      <c r="C91" s="19"/>
      <c r="D91" s="33">
        <f>E91*G91</f>
        <v>0</v>
      </c>
      <c r="E91" s="32"/>
      <c r="F91" s="32"/>
      <c r="G91" s="10">
        <v>5558.9</v>
      </c>
      <c r="H91" s="10">
        <v>1.07</v>
      </c>
      <c r="I91" s="10">
        <v>0</v>
      </c>
    </row>
    <row r="92" spans="1:9" s="11" customFormat="1" ht="15">
      <c r="A92" s="56" t="s">
        <v>116</v>
      </c>
      <c r="B92" s="58" t="s">
        <v>14</v>
      </c>
      <c r="C92" s="12"/>
      <c r="D92" s="33">
        <f>E92*G92</f>
        <v>0</v>
      </c>
      <c r="E92" s="32"/>
      <c r="F92" s="32"/>
      <c r="G92" s="10">
        <v>5558.9</v>
      </c>
      <c r="H92" s="10">
        <v>1.07</v>
      </c>
      <c r="I92" s="10">
        <v>0</v>
      </c>
    </row>
    <row r="93" spans="1:9" s="11" customFormat="1" ht="30">
      <c r="A93" s="50" t="s">
        <v>36</v>
      </c>
      <c r="B93" s="57"/>
      <c r="C93" s="12" t="s">
        <v>154</v>
      </c>
      <c r="D93" s="38">
        <f>SUM(D94:D97)</f>
        <v>0</v>
      </c>
      <c r="E93" s="38">
        <f>D93/G93</f>
        <v>0</v>
      </c>
      <c r="F93" s="38">
        <f>E93/12</f>
        <v>0</v>
      </c>
      <c r="G93" s="10">
        <v>5558.9</v>
      </c>
      <c r="H93" s="10">
        <v>1.07</v>
      </c>
      <c r="I93" s="10">
        <v>0.05</v>
      </c>
    </row>
    <row r="94" spans="1:9" s="11" customFormat="1" ht="15">
      <c r="A94" s="56" t="s">
        <v>117</v>
      </c>
      <c r="B94" s="57" t="s">
        <v>14</v>
      </c>
      <c r="C94" s="32"/>
      <c r="D94" s="33">
        <v>0</v>
      </c>
      <c r="E94" s="32"/>
      <c r="F94" s="32"/>
      <c r="G94" s="10">
        <v>5558.9</v>
      </c>
      <c r="H94" s="10"/>
      <c r="I94" s="10"/>
    </row>
    <row r="95" spans="1:9" s="11" customFormat="1" ht="15">
      <c r="A95" s="52" t="s">
        <v>118</v>
      </c>
      <c r="B95" s="58" t="s">
        <v>47</v>
      </c>
      <c r="C95" s="32"/>
      <c r="D95" s="47">
        <v>0</v>
      </c>
      <c r="E95" s="42"/>
      <c r="F95" s="42"/>
      <c r="G95" s="10">
        <v>5558.9</v>
      </c>
      <c r="H95" s="10"/>
      <c r="I95" s="10"/>
    </row>
    <row r="96" spans="1:9" s="11" customFormat="1" ht="15">
      <c r="A96" s="56" t="s">
        <v>119</v>
      </c>
      <c r="B96" s="58" t="s">
        <v>46</v>
      </c>
      <c r="C96" s="32"/>
      <c r="D96" s="47">
        <v>0</v>
      </c>
      <c r="E96" s="42"/>
      <c r="F96" s="42"/>
      <c r="G96" s="10">
        <v>5558.9</v>
      </c>
      <c r="H96" s="10"/>
      <c r="I96" s="10"/>
    </row>
    <row r="97" spans="1:9" s="11" customFormat="1" ht="31.5" customHeight="1">
      <c r="A97" s="56" t="s">
        <v>120</v>
      </c>
      <c r="B97" s="58" t="s">
        <v>47</v>
      </c>
      <c r="C97" s="32"/>
      <c r="D97" s="47">
        <v>0</v>
      </c>
      <c r="E97" s="42"/>
      <c r="F97" s="42"/>
      <c r="G97" s="10">
        <v>5558.9</v>
      </c>
      <c r="H97" s="10"/>
      <c r="I97" s="10"/>
    </row>
    <row r="98" spans="1:9" s="11" customFormat="1" ht="22.5" customHeight="1">
      <c r="A98" s="50" t="s">
        <v>121</v>
      </c>
      <c r="B98" s="57"/>
      <c r="C98" s="12" t="s">
        <v>156</v>
      </c>
      <c r="D98" s="38">
        <f>SUM(D99:D104)</f>
        <v>22448.6</v>
      </c>
      <c r="E98" s="38">
        <f>D98/G98</f>
        <v>4.04</v>
      </c>
      <c r="F98" s="38">
        <f>E98/12</f>
        <v>0.34</v>
      </c>
      <c r="G98" s="10">
        <v>5558.9</v>
      </c>
      <c r="H98" s="10">
        <v>1.07</v>
      </c>
      <c r="I98" s="10">
        <v>0.24</v>
      </c>
    </row>
    <row r="99" spans="1:9" s="11" customFormat="1" ht="21.75" customHeight="1">
      <c r="A99" s="56" t="s">
        <v>33</v>
      </c>
      <c r="B99" s="57" t="s">
        <v>7</v>
      </c>
      <c r="C99" s="12"/>
      <c r="D99" s="33">
        <v>0</v>
      </c>
      <c r="E99" s="32"/>
      <c r="F99" s="32"/>
      <c r="G99" s="10">
        <v>5558.9</v>
      </c>
      <c r="H99" s="10">
        <v>1.07</v>
      </c>
      <c r="I99" s="10">
        <v>0.01</v>
      </c>
    </row>
    <row r="100" spans="1:9" s="11" customFormat="1" ht="41.25" customHeight="1">
      <c r="A100" s="56" t="s">
        <v>122</v>
      </c>
      <c r="B100" s="57" t="s">
        <v>14</v>
      </c>
      <c r="C100" s="12"/>
      <c r="D100" s="33">
        <v>16522.04</v>
      </c>
      <c r="E100" s="32"/>
      <c r="F100" s="32"/>
      <c r="G100" s="10">
        <v>5558.9</v>
      </c>
      <c r="H100" s="10">
        <v>1.07</v>
      </c>
      <c r="I100" s="10">
        <v>0.16</v>
      </c>
    </row>
    <row r="101" spans="1:9" s="11" customFormat="1" ht="45.75" customHeight="1">
      <c r="A101" s="56" t="s">
        <v>123</v>
      </c>
      <c r="B101" s="57" t="s">
        <v>14</v>
      </c>
      <c r="C101" s="12"/>
      <c r="D101" s="33">
        <v>1093.4</v>
      </c>
      <c r="E101" s="32"/>
      <c r="F101" s="32"/>
      <c r="G101" s="10">
        <v>5558.9</v>
      </c>
      <c r="H101" s="10">
        <v>1.07</v>
      </c>
      <c r="I101" s="10">
        <v>0.01</v>
      </c>
    </row>
    <row r="102" spans="1:9" s="11" customFormat="1" ht="28.5" customHeight="1">
      <c r="A102" s="56" t="s">
        <v>48</v>
      </c>
      <c r="B102" s="57" t="s">
        <v>10</v>
      </c>
      <c r="C102" s="12"/>
      <c r="D102" s="33">
        <v>0</v>
      </c>
      <c r="E102" s="32"/>
      <c r="F102" s="32"/>
      <c r="G102" s="10">
        <v>5558.9</v>
      </c>
      <c r="H102" s="10">
        <v>1.07</v>
      </c>
      <c r="I102" s="10">
        <v>0.05</v>
      </c>
    </row>
    <row r="103" spans="1:9" s="11" customFormat="1" ht="21" customHeight="1">
      <c r="A103" s="56" t="s">
        <v>124</v>
      </c>
      <c r="B103" s="58" t="s">
        <v>125</v>
      </c>
      <c r="C103" s="12"/>
      <c r="D103" s="47">
        <v>4833.16</v>
      </c>
      <c r="E103" s="42"/>
      <c r="F103" s="42"/>
      <c r="G103" s="10">
        <v>5558.9</v>
      </c>
      <c r="H103" s="10"/>
      <c r="I103" s="10"/>
    </row>
    <row r="104" spans="1:9" s="11" customFormat="1" ht="57.75" customHeight="1">
      <c r="A104" s="56" t="s">
        <v>126</v>
      </c>
      <c r="B104" s="58" t="s">
        <v>68</v>
      </c>
      <c r="C104" s="12"/>
      <c r="D104" s="47">
        <v>0</v>
      </c>
      <c r="E104" s="42"/>
      <c r="F104" s="42"/>
      <c r="G104" s="10">
        <v>5558.9</v>
      </c>
      <c r="H104" s="10"/>
      <c r="I104" s="10"/>
    </row>
    <row r="105" spans="1:9" s="11" customFormat="1" ht="18" customHeight="1">
      <c r="A105" s="14" t="s">
        <v>37</v>
      </c>
      <c r="B105" s="18"/>
      <c r="C105" s="12" t="s">
        <v>155</v>
      </c>
      <c r="D105" s="38">
        <f>D106</f>
        <v>1311.87</v>
      </c>
      <c r="E105" s="38">
        <f>D105/G105</f>
        <v>0.24</v>
      </c>
      <c r="F105" s="38">
        <f>E105/12</f>
        <v>0.02</v>
      </c>
      <c r="G105" s="10">
        <v>5558.9</v>
      </c>
      <c r="H105" s="10">
        <v>1.07</v>
      </c>
      <c r="I105" s="10">
        <v>0.11</v>
      </c>
    </row>
    <row r="106" spans="1:9" s="11" customFormat="1" ht="23.25" customHeight="1">
      <c r="A106" s="17" t="s">
        <v>34</v>
      </c>
      <c r="B106" s="18" t="s">
        <v>14</v>
      </c>
      <c r="C106" s="18"/>
      <c r="D106" s="33">
        <v>1311.87</v>
      </c>
      <c r="E106" s="32"/>
      <c r="F106" s="32"/>
      <c r="G106" s="10">
        <v>5558.9</v>
      </c>
      <c r="H106" s="10">
        <v>1.07</v>
      </c>
      <c r="I106" s="10">
        <v>0.01</v>
      </c>
    </row>
    <row r="107" spans="1:9" s="10" customFormat="1" ht="28.5" customHeight="1">
      <c r="A107" s="50" t="s">
        <v>39</v>
      </c>
      <c r="B107" s="48"/>
      <c r="C107" s="13" t="s">
        <v>157</v>
      </c>
      <c r="D107" s="38">
        <f>D108+D109</f>
        <v>28080</v>
      </c>
      <c r="E107" s="38">
        <f>D107/G107</f>
        <v>5.05</v>
      </c>
      <c r="F107" s="38">
        <f>E107/12</f>
        <v>0.42</v>
      </c>
      <c r="G107" s="10">
        <v>5558.9</v>
      </c>
      <c r="H107" s="10">
        <v>1.07</v>
      </c>
      <c r="I107" s="10">
        <v>0.64</v>
      </c>
    </row>
    <row r="108" spans="1:9" s="11" customFormat="1" ht="45.75" customHeight="1">
      <c r="A108" s="52" t="s">
        <v>127</v>
      </c>
      <c r="B108" s="58" t="s">
        <v>19</v>
      </c>
      <c r="C108" s="18"/>
      <c r="D108" s="33">
        <v>28080</v>
      </c>
      <c r="E108" s="32"/>
      <c r="F108" s="32"/>
      <c r="G108" s="10">
        <v>5558.9</v>
      </c>
      <c r="H108" s="10">
        <v>1.07</v>
      </c>
      <c r="I108" s="10">
        <v>0.02</v>
      </c>
    </row>
    <row r="109" spans="1:9" s="11" customFormat="1" ht="23.25" customHeight="1">
      <c r="A109" s="52" t="s">
        <v>175</v>
      </c>
      <c r="B109" s="58" t="s">
        <v>68</v>
      </c>
      <c r="C109" s="18"/>
      <c r="D109" s="33">
        <v>0</v>
      </c>
      <c r="E109" s="32"/>
      <c r="F109" s="32"/>
      <c r="G109" s="10">
        <v>5558.9</v>
      </c>
      <c r="H109" s="10">
        <v>1.07</v>
      </c>
      <c r="I109" s="10">
        <v>0.62</v>
      </c>
    </row>
    <row r="110" spans="1:9" s="10" customFormat="1" ht="22.5" customHeight="1">
      <c r="A110" s="14" t="s">
        <v>38</v>
      </c>
      <c r="B110" s="12"/>
      <c r="C110" s="13" t="s">
        <v>158</v>
      </c>
      <c r="D110" s="38">
        <f>SUM(D111:D112)</f>
        <v>4373.46</v>
      </c>
      <c r="E110" s="38">
        <f>D110/G110</f>
        <v>0.79</v>
      </c>
      <c r="F110" s="38">
        <f>E110/12</f>
        <v>0.07</v>
      </c>
      <c r="G110" s="10">
        <v>5558.9</v>
      </c>
      <c r="H110" s="10">
        <v>1.07</v>
      </c>
      <c r="I110" s="10">
        <v>0.16</v>
      </c>
    </row>
    <row r="111" spans="1:9" s="11" customFormat="1" ht="21.75" customHeight="1">
      <c r="A111" s="17" t="s">
        <v>69</v>
      </c>
      <c r="B111" s="18" t="s">
        <v>43</v>
      </c>
      <c r="C111" s="18"/>
      <c r="D111" s="33">
        <v>4373.46</v>
      </c>
      <c r="E111" s="32"/>
      <c r="F111" s="32"/>
      <c r="G111" s="10">
        <v>5558.9</v>
      </c>
      <c r="H111" s="10">
        <v>1.07</v>
      </c>
      <c r="I111" s="10">
        <v>0.04</v>
      </c>
    </row>
    <row r="112" spans="1:9" s="11" customFormat="1" ht="15">
      <c r="A112" s="17" t="s">
        <v>49</v>
      </c>
      <c r="B112" s="18" t="s">
        <v>43</v>
      </c>
      <c r="C112" s="18"/>
      <c r="D112" s="33">
        <v>0</v>
      </c>
      <c r="E112" s="32"/>
      <c r="F112" s="32"/>
      <c r="G112" s="10">
        <v>5558.9</v>
      </c>
      <c r="H112" s="10">
        <v>1.07</v>
      </c>
      <c r="I112" s="10">
        <v>0.12</v>
      </c>
    </row>
    <row r="113" spans="1:9" s="10" customFormat="1" ht="113.25" customHeight="1">
      <c r="A113" s="50" t="s">
        <v>176</v>
      </c>
      <c r="B113" s="35" t="s">
        <v>10</v>
      </c>
      <c r="C113" s="12"/>
      <c r="D113" s="41">
        <v>0</v>
      </c>
      <c r="E113" s="41">
        <f>D113/G113</f>
        <v>0</v>
      </c>
      <c r="F113" s="41">
        <v>0</v>
      </c>
      <c r="G113" s="10">
        <v>5558.9</v>
      </c>
      <c r="H113" s="10">
        <v>1.07</v>
      </c>
      <c r="I113" s="10">
        <v>0.3</v>
      </c>
    </row>
    <row r="114" spans="1:10" s="93" customFormat="1" ht="18.75">
      <c r="A114" s="119" t="s">
        <v>177</v>
      </c>
      <c r="B114" s="48" t="s">
        <v>7</v>
      </c>
      <c r="C114" s="90"/>
      <c r="D114" s="91">
        <f>(23063.4+6535.07)*G114/J114</f>
        <v>24956.76</v>
      </c>
      <c r="E114" s="90">
        <f>D114/G114</f>
        <v>4.49</v>
      </c>
      <c r="F114" s="90">
        <f>E114/12</f>
        <v>0.37</v>
      </c>
      <c r="G114" s="10">
        <v>5558.9</v>
      </c>
      <c r="J114" s="93">
        <v>6592.8</v>
      </c>
    </row>
    <row r="115" spans="1:10" s="93" customFormat="1" ht="18.75">
      <c r="A115" s="119" t="s">
        <v>178</v>
      </c>
      <c r="B115" s="48" t="s">
        <v>7</v>
      </c>
      <c r="C115" s="90"/>
      <c r="D115" s="91">
        <f>(344060.24-2944.12+30420.2)*G115/J115</f>
        <v>313271.03</v>
      </c>
      <c r="E115" s="90">
        <f>D115/G115</f>
        <v>56.35</v>
      </c>
      <c r="F115" s="90">
        <f>E115/12</f>
        <v>4.7</v>
      </c>
      <c r="G115" s="10">
        <v>5558.9</v>
      </c>
      <c r="J115" s="93">
        <v>6592.8</v>
      </c>
    </row>
    <row r="116" spans="1:10" s="93" customFormat="1" ht="18.75">
      <c r="A116" s="119" t="s">
        <v>179</v>
      </c>
      <c r="B116" s="48" t="s">
        <v>7</v>
      </c>
      <c r="C116" s="90"/>
      <c r="D116" s="91">
        <f>107106.04*G116/J116</f>
        <v>90309.39</v>
      </c>
      <c r="E116" s="90">
        <f>D116/G116</f>
        <v>16.25</v>
      </c>
      <c r="F116" s="90">
        <f>E116/12</f>
        <v>1.35</v>
      </c>
      <c r="G116" s="10">
        <v>5558.9</v>
      </c>
      <c r="J116" s="93">
        <v>6592.8</v>
      </c>
    </row>
    <row r="117" spans="1:10" s="93" customFormat="1" ht="18.75">
      <c r="A117" s="119" t="s">
        <v>180</v>
      </c>
      <c r="B117" s="48" t="s">
        <v>7</v>
      </c>
      <c r="C117" s="95"/>
      <c r="D117" s="96">
        <f>33656.51*G117/J117</f>
        <v>28378.41</v>
      </c>
      <c r="E117" s="95">
        <f>D117/G117</f>
        <v>5.11</v>
      </c>
      <c r="F117" s="95">
        <f>E117/12</f>
        <v>0.43</v>
      </c>
      <c r="G117" s="10">
        <v>5558.9</v>
      </c>
      <c r="J117" s="93">
        <v>6592.8</v>
      </c>
    </row>
    <row r="118" spans="1:9" s="11" customFormat="1" ht="21.75" customHeight="1" thickBot="1">
      <c r="A118" s="14" t="s">
        <v>62</v>
      </c>
      <c r="B118" s="59" t="s">
        <v>9</v>
      </c>
      <c r="C118" s="36"/>
      <c r="D118" s="43">
        <f>E118*G118</f>
        <v>137416.01</v>
      </c>
      <c r="E118" s="41">
        <f>12*F118</f>
        <v>24.72</v>
      </c>
      <c r="F118" s="41">
        <v>2.06</v>
      </c>
      <c r="G118" s="10">
        <v>5558.9</v>
      </c>
      <c r="H118" s="10"/>
      <c r="I118" s="10"/>
    </row>
    <row r="119" spans="1:7" s="10" customFormat="1" ht="19.5" thickBot="1">
      <c r="A119" s="29" t="s">
        <v>30</v>
      </c>
      <c r="B119" s="8"/>
      <c r="C119" s="8"/>
      <c r="D119" s="44">
        <f>D118+D113+D110+D107+D105+D98+D93+D88+D72+D71+D70+D69+D58+D57+D56+D50+D44+D43+D42+D41+D40+D29+D15+D55+D117+D116+D115+D114+D68</f>
        <v>2185251.17</v>
      </c>
      <c r="E119" s="44">
        <f>E118+E113+E110+E107+E105+E98+E93+E88+E72+E71+E70+E69+E58+E57+E56+E50+E44+E43+E42+E41+E40+E29+E15+E55+E117+E116+E115+E114+E68</f>
        <v>393.12</v>
      </c>
      <c r="F119" s="44">
        <f>F118+F113+F110+F107+F105+F98+F93+F88+F72+F71+F70+F69+F58+F57+F56+F50+F44+F43+F42+F41+F40+F29+F15+F55+F117+F116+F115+F114+F68</f>
        <v>32.77</v>
      </c>
      <c r="G119" s="10">
        <v>5558.9</v>
      </c>
    </row>
    <row r="120" spans="1:7" s="26" customFormat="1" ht="19.5" thickBot="1">
      <c r="A120" s="23"/>
      <c r="B120" s="24"/>
      <c r="C120" s="25"/>
      <c r="D120" s="25"/>
      <c r="E120" s="25"/>
      <c r="F120" s="25"/>
      <c r="G120" s="10">
        <v>5558.9</v>
      </c>
    </row>
    <row r="121" spans="1:9" s="74" customFormat="1" ht="38.25" thickBot="1">
      <c r="A121" s="70" t="s">
        <v>159</v>
      </c>
      <c r="B121" s="71"/>
      <c r="C121" s="72"/>
      <c r="D121" s="73">
        <f>SUM(D122:D126)</f>
        <v>816886.91</v>
      </c>
      <c r="E121" s="73">
        <f>SUM(E122:E126)</f>
        <v>146.95</v>
      </c>
      <c r="F121" s="73">
        <f>SUM(F122:F126)</f>
        <v>12.25</v>
      </c>
      <c r="G121" s="74">
        <v>5558.9</v>
      </c>
      <c r="I121" s="75"/>
    </row>
    <row r="122" spans="1:7" s="46" customFormat="1" ht="15" customHeight="1">
      <c r="A122" s="45" t="s">
        <v>161</v>
      </c>
      <c r="B122" s="81"/>
      <c r="C122" s="81"/>
      <c r="D122" s="82">
        <v>1258.98</v>
      </c>
      <c r="E122" s="81">
        <f>D122/G122</f>
        <v>0.23</v>
      </c>
      <c r="F122" s="83">
        <f>E122/12</f>
        <v>0.02</v>
      </c>
      <c r="G122" s="10">
        <v>5558.9</v>
      </c>
    </row>
    <row r="123" spans="1:7" s="46" customFormat="1" ht="15" customHeight="1">
      <c r="A123" s="45" t="s">
        <v>185</v>
      </c>
      <c r="B123" s="81"/>
      <c r="C123" s="81"/>
      <c r="D123" s="82">
        <v>237913.63</v>
      </c>
      <c r="E123" s="81">
        <f>D123/G123</f>
        <v>42.8</v>
      </c>
      <c r="F123" s="83">
        <f>E123/12</f>
        <v>3.57</v>
      </c>
      <c r="G123" s="10">
        <v>5558.9</v>
      </c>
    </row>
    <row r="124" spans="1:7" s="46" customFormat="1" ht="15" customHeight="1">
      <c r="A124" s="45" t="s">
        <v>129</v>
      </c>
      <c r="B124" s="81"/>
      <c r="C124" s="81"/>
      <c r="D124" s="82">
        <v>527534.15</v>
      </c>
      <c r="E124" s="81">
        <f>D124/G124</f>
        <v>94.9</v>
      </c>
      <c r="F124" s="83">
        <f>E124/12</f>
        <v>7.91</v>
      </c>
      <c r="G124" s="10">
        <v>5558.9</v>
      </c>
    </row>
    <row r="125" spans="1:7" s="46" customFormat="1" ht="15" customHeight="1">
      <c r="A125" s="45" t="s">
        <v>163</v>
      </c>
      <c r="B125" s="81"/>
      <c r="C125" s="81"/>
      <c r="D125" s="82">
        <v>28308.7</v>
      </c>
      <c r="E125" s="81">
        <f>D125/G125</f>
        <v>5.09</v>
      </c>
      <c r="F125" s="83">
        <f>E125/12</f>
        <v>0.42</v>
      </c>
      <c r="G125" s="10">
        <v>5558.9</v>
      </c>
    </row>
    <row r="126" spans="1:10" s="46" customFormat="1" ht="15" customHeight="1">
      <c r="A126" s="45" t="s">
        <v>168</v>
      </c>
      <c r="B126" s="81"/>
      <c r="C126" s="81"/>
      <c r="D126" s="82">
        <f>25939.32*G126/J126</f>
        <v>21871.45</v>
      </c>
      <c r="E126" s="81">
        <f>D126/G126</f>
        <v>3.93</v>
      </c>
      <c r="F126" s="83">
        <f>E126/12</f>
        <v>0.33</v>
      </c>
      <c r="G126" s="10">
        <v>5558.9</v>
      </c>
      <c r="J126" s="46">
        <v>6592.8</v>
      </c>
    </row>
    <row r="127" spans="1:6" s="26" customFormat="1" ht="18.75">
      <c r="A127" s="23"/>
      <c r="B127" s="24"/>
      <c r="C127" s="25"/>
      <c r="D127" s="25"/>
      <c r="E127" s="25"/>
      <c r="F127" s="25"/>
    </row>
    <row r="128" spans="1:6" s="89" customFormat="1" ht="19.5">
      <c r="A128" s="86" t="s">
        <v>51</v>
      </c>
      <c r="B128" s="87"/>
      <c r="C128" s="88"/>
      <c r="D128" s="88">
        <f>D119+D121</f>
        <v>3002138.08</v>
      </c>
      <c r="E128" s="88">
        <f>E119+E121</f>
        <v>540.07</v>
      </c>
      <c r="F128" s="88">
        <f>F119+F121</f>
        <v>45.02</v>
      </c>
    </row>
    <row r="129" spans="1:6" s="26" customFormat="1" ht="18.75">
      <c r="A129" s="23"/>
      <c r="B129" s="24"/>
      <c r="C129" s="25"/>
      <c r="D129" s="25"/>
      <c r="E129" s="25"/>
      <c r="F129" s="25"/>
    </row>
    <row r="130" spans="1:6" s="20" customFormat="1" ht="19.5">
      <c r="A130" s="27"/>
      <c r="B130" s="28"/>
      <c r="C130" s="28"/>
      <c r="D130" s="28"/>
      <c r="E130" s="28"/>
      <c r="F130" s="28"/>
    </row>
    <row r="131" spans="1:4" s="22" customFormat="1" ht="14.25">
      <c r="A131" s="140" t="s">
        <v>26</v>
      </c>
      <c r="B131" s="140"/>
      <c r="C131" s="140"/>
      <c r="D131" s="140"/>
    </row>
    <row r="132" s="22" customFormat="1" ht="12.75"/>
    <row r="133" s="22" customFormat="1" ht="12.75">
      <c r="A133" s="21" t="s">
        <v>27</v>
      </c>
    </row>
    <row r="134" s="22" customFormat="1" ht="12.75"/>
    <row r="135" s="22" customFormat="1" ht="12.75"/>
    <row r="136" s="22" customFormat="1" ht="12.75"/>
    <row r="137" s="22" customFormat="1" ht="12.75"/>
    <row r="138" s="22" customFormat="1" ht="12.75"/>
    <row r="139" s="22" customFormat="1" ht="12.75"/>
    <row r="140" s="22" customFormat="1" ht="12.75"/>
    <row r="141" s="22" customFormat="1" ht="12.75"/>
    <row r="142" s="22" customFormat="1" ht="12.75"/>
    <row r="143" s="22" customFormat="1" ht="12.75"/>
    <row r="144" s="22" customFormat="1" ht="12.75"/>
    <row r="145" s="22" customFormat="1" ht="12.75"/>
    <row r="146" s="22" customFormat="1" ht="12.75"/>
    <row r="147" s="22" customFormat="1" ht="12.75" customHeight="1"/>
    <row r="148" s="22" customFormat="1" ht="12.75" customHeight="1"/>
    <row r="149" s="22" customFormat="1" ht="12.75" customHeight="1"/>
    <row r="150" s="22" customFormat="1" ht="12.75" customHeight="1"/>
    <row r="151" s="22" customFormat="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</sheetData>
  <sheetProtection/>
  <mergeCells count="12">
    <mergeCell ref="A8:F8"/>
    <mergeCell ref="A9:F9"/>
    <mergeCell ref="A10:F10"/>
    <mergeCell ref="A11:F11"/>
    <mergeCell ref="A14:F14"/>
    <mergeCell ref="A131:D131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32">
      <selection activeCell="D20" sqref="D20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2" width="15.375" style="1" customWidth="1"/>
    <col min="13" max="16384" width="9.125" style="1" customWidth="1"/>
  </cols>
  <sheetData>
    <row r="1" spans="1:6" ht="16.5" customHeight="1">
      <c r="A1" s="124" t="s">
        <v>146</v>
      </c>
      <c r="B1" s="125"/>
      <c r="C1" s="125"/>
      <c r="D1" s="125"/>
      <c r="E1" s="125"/>
      <c r="F1" s="125"/>
    </row>
    <row r="2" spans="1:6" ht="25.5" customHeight="1">
      <c r="A2" s="34" t="s">
        <v>181</v>
      </c>
      <c r="B2" s="126"/>
      <c r="C2" s="126"/>
      <c r="D2" s="126"/>
      <c r="E2" s="125"/>
      <c r="F2" s="125"/>
    </row>
    <row r="3" spans="2:6" ht="14.25" customHeight="1">
      <c r="B3" s="126" t="s">
        <v>0</v>
      </c>
      <c r="C3" s="126"/>
      <c r="D3" s="126"/>
      <c r="E3" s="125"/>
      <c r="F3" s="125"/>
    </row>
    <row r="4" spans="2:6" ht="14.25" customHeight="1">
      <c r="B4" s="126" t="s">
        <v>147</v>
      </c>
      <c r="C4" s="126"/>
      <c r="D4" s="126"/>
      <c r="E4" s="125"/>
      <c r="F4" s="125"/>
    </row>
    <row r="5" spans="1:6" s="31" customFormat="1" ht="39.75" customHeight="1">
      <c r="A5" s="127" t="s">
        <v>133</v>
      </c>
      <c r="B5" s="128"/>
      <c r="C5" s="128"/>
      <c r="D5" s="128"/>
      <c r="E5" s="128"/>
      <c r="F5" s="128"/>
    </row>
    <row r="6" spans="1:6" s="31" customFormat="1" ht="21" customHeight="1">
      <c r="A6" s="129" t="s">
        <v>182</v>
      </c>
      <c r="B6" s="129"/>
      <c r="C6" s="129"/>
      <c r="D6" s="129"/>
      <c r="E6" s="129"/>
      <c r="F6" s="129"/>
    </row>
    <row r="7" spans="2:7" ht="35.25" customHeight="1" hidden="1">
      <c r="B7" s="2"/>
      <c r="C7" s="2"/>
      <c r="D7" s="2"/>
      <c r="E7" s="2"/>
      <c r="F7" s="2"/>
      <c r="G7" s="2"/>
    </row>
    <row r="8" spans="1:6" s="3" customFormat="1" ht="22.5" customHeight="1">
      <c r="A8" s="130" t="s">
        <v>1</v>
      </c>
      <c r="B8" s="130"/>
      <c r="C8" s="130"/>
      <c r="D8" s="130"/>
      <c r="E8" s="131"/>
      <c r="F8" s="131"/>
    </row>
    <row r="9" spans="1:8" s="4" customFormat="1" ht="18.75" customHeight="1">
      <c r="A9" s="130" t="s">
        <v>144</v>
      </c>
      <c r="B9" s="130"/>
      <c r="C9" s="130"/>
      <c r="D9" s="130"/>
      <c r="E9" s="131"/>
      <c r="F9" s="131"/>
      <c r="G9" s="131"/>
      <c r="H9" s="131"/>
    </row>
    <row r="10" spans="1:8" s="5" customFormat="1" ht="17.25" customHeight="1">
      <c r="A10" s="132" t="s">
        <v>28</v>
      </c>
      <c r="B10" s="132"/>
      <c r="C10" s="132"/>
      <c r="D10" s="132"/>
      <c r="E10" s="133"/>
      <c r="F10" s="133"/>
      <c r="G10" s="133"/>
      <c r="H10" s="133"/>
    </row>
    <row r="11" spans="1:8" s="5" customFormat="1" ht="17.25" customHeight="1">
      <c r="A11" s="130" t="s">
        <v>63</v>
      </c>
      <c r="B11" s="130"/>
      <c r="C11" s="130"/>
      <c r="D11" s="130"/>
      <c r="E11" s="130"/>
      <c r="F11" s="130"/>
      <c r="G11" s="130"/>
      <c r="H11" s="130"/>
    </row>
    <row r="12" spans="1:6" s="4" customFormat="1" ht="30" customHeight="1" thickBot="1">
      <c r="A12" s="134" t="s">
        <v>50</v>
      </c>
      <c r="B12" s="134"/>
      <c r="C12" s="134"/>
      <c r="D12" s="134"/>
      <c r="E12" s="135"/>
      <c r="F12" s="135"/>
    </row>
    <row r="13" spans="1:6" s="10" customFormat="1" ht="139.5" customHeight="1" thickBot="1">
      <c r="A13" s="6" t="s">
        <v>2</v>
      </c>
      <c r="B13" s="7" t="s">
        <v>3</v>
      </c>
      <c r="C13" s="8" t="s">
        <v>134</v>
      </c>
      <c r="D13" s="8" t="s">
        <v>31</v>
      </c>
      <c r="E13" s="8" t="s">
        <v>4</v>
      </c>
      <c r="F13" s="9" t="s">
        <v>5</v>
      </c>
    </row>
    <row r="14" spans="1:6" s="11" customFormat="1" ht="19.5" customHeight="1">
      <c r="A14" s="60">
        <v>1</v>
      </c>
      <c r="B14" s="61">
        <v>2</v>
      </c>
      <c r="C14" s="61">
        <v>3</v>
      </c>
      <c r="D14" s="62">
        <v>4</v>
      </c>
      <c r="E14" s="63">
        <v>5</v>
      </c>
      <c r="F14" s="64">
        <v>6</v>
      </c>
    </row>
    <row r="15" spans="1:6" s="11" customFormat="1" ht="49.5" customHeight="1">
      <c r="A15" s="136" t="s">
        <v>6</v>
      </c>
      <c r="B15" s="137"/>
      <c r="C15" s="137"/>
      <c r="D15" s="137"/>
      <c r="E15" s="138"/>
      <c r="F15" s="139"/>
    </row>
    <row r="16" spans="1:10" s="10" customFormat="1" ht="18.75" customHeight="1">
      <c r="A16" s="67" t="s">
        <v>71</v>
      </c>
      <c r="B16" s="48" t="s">
        <v>7</v>
      </c>
      <c r="C16" s="38" t="s">
        <v>143</v>
      </c>
      <c r="D16" s="37">
        <f>E16*G16</f>
        <v>28807.8</v>
      </c>
      <c r="E16" s="38">
        <f>F16*12</f>
        <v>43.32</v>
      </c>
      <c r="F16" s="38">
        <f>F27+F29</f>
        <v>3.61</v>
      </c>
      <c r="G16" s="10">
        <v>665</v>
      </c>
      <c r="H16" s="10">
        <v>1.07</v>
      </c>
      <c r="I16" s="10">
        <v>2.24</v>
      </c>
      <c r="J16" s="10">
        <v>6592.8</v>
      </c>
    </row>
    <row r="17" spans="1:6" s="30" customFormat="1" ht="24" customHeight="1">
      <c r="A17" s="49" t="s">
        <v>52</v>
      </c>
      <c r="B17" s="40" t="s">
        <v>54</v>
      </c>
      <c r="C17" s="40"/>
      <c r="D17" s="39"/>
      <c r="E17" s="40"/>
      <c r="F17" s="40"/>
    </row>
    <row r="18" spans="1:6" s="30" customFormat="1" ht="20.25" customHeight="1">
      <c r="A18" s="49" t="s">
        <v>53</v>
      </c>
      <c r="B18" s="40" t="s">
        <v>54</v>
      </c>
      <c r="C18" s="40"/>
      <c r="D18" s="39"/>
      <c r="E18" s="40"/>
      <c r="F18" s="40"/>
    </row>
    <row r="19" spans="1:6" s="30" customFormat="1" ht="110.25" customHeight="1">
      <c r="A19" s="49" t="s">
        <v>72</v>
      </c>
      <c r="B19" s="40" t="s">
        <v>19</v>
      </c>
      <c r="C19" s="40"/>
      <c r="D19" s="39"/>
      <c r="E19" s="40"/>
      <c r="F19" s="40"/>
    </row>
    <row r="20" spans="1:8" s="111" customFormat="1" ht="15">
      <c r="A20" s="49" t="s">
        <v>73</v>
      </c>
      <c r="B20" s="40" t="s">
        <v>54</v>
      </c>
      <c r="C20" s="40"/>
      <c r="D20" s="39"/>
      <c r="E20" s="110"/>
      <c r="F20" s="110"/>
      <c r="H20" s="112"/>
    </row>
    <row r="21" spans="1:8" s="111" customFormat="1" ht="15">
      <c r="A21" s="49" t="s">
        <v>74</v>
      </c>
      <c r="B21" s="40" t="s">
        <v>54</v>
      </c>
      <c r="C21" s="40"/>
      <c r="D21" s="37"/>
      <c r="E21" s="113"/>
      <c r="F21" s="113"/>
      <c r="H21" s="112"/>
    </row>
    <row r="22" spans="1:8" s="92" customFormat="1" ht="25.5">
      <c r="A22" s="107" t="s">
        <v>75</v>
      </c>
      <c r="B22" s="108" t="s">
        <v>10</v>
      </c>
      <c r="C22" s="40"/>
      <c r="D22" s="103"/>
      <c r="E22" s="104"/>
      <c r="F22" s="104"/>
      <c r="H22" s="105"/>
    </row>
    <row r="23" spans="1:6" s="92" customFormat="1" ht="18.75">
      <c r="A23" s="107" t="s">
        <v>76</v>
      </c>
      <c r="B23" s="108" t="s">
        <v>12</v>
      </c>
      <c r="C23" s="40"/>
      <c r="D23" s="103"/>
      <c r="E23" s="104"/>
      <c r="F23" s="109"/>
    </row>
    <row r="24" spans="1:6" s="92" customFormat="1" ht="18.75">
      <c r="A24" s="107" t="s">
        <v>171</v>
      </c>
      <c r="B24" s="108" t="s">
        <v>54</v>
      </c>
      <c r="C24" s="40"/>
      <c r="D24" s="103"/>
      <c r="E24" s="104"/>
      <c r="F24" s="109"/>
    </row>
    <row r="25" spans="1:8" s="92" customFormat="1" ht="15">
      <c r="A25" s="107" t="s">
        <v>172</v>
      </c>
      <c r="B25" s="108" t="s">
        <v>54</v>
      </c>
      <c r="C25" s="40"/>
      <c r="D25" s="103"/>
      <c r="E25" s="104"/>
      <c r="F25" s="104"/>
      <c r="H25" s="105"/>
    </row>
    <row r="26" spans="1:8" s="92" customFormat="1" ht="15">
      <c r="A26" s="107" t="s">
        <v>77</v>
      </c>
      <c r="B26" s="108" t="s">
        <v>14</v>
      </c>
      <c r="C26" s="38"/>
      <c r="D26" s="103"/>
      <c r="E26" s="104"/>
      <c r="F26" s="104"/>
      <c r="H26" s="105"/>
    </row>
    <row r="27" spans="1:6" s="30" customFormat="1" ht="18" customHeight="1">
      <c r="A27" s="68" t="s">
        <v>65</v>
      </c>
      <c r="B27" s="38"/>
      <c r="C27" s="40"/>
      <c r="D27" s="37"/>
      <c r="E27" s="38"/>
      <c r="F27" s="38">
        <v>3.61</v>
      </c>
    </row>
    <row r="28" spans="1:6" s="30" customFormat="1" ht="15">
      <c r="A28" s="49" t="s">
        <v>66</v>
      </c>
      <c r="B28" s="40" t="s">
        <v>54</v>
      </c>
      <c r="C28" s="38"/>
      <c r="D28" s="39"/>
      <c r="E28" s="40"/>
      <c r="F28" s="40">
        <v>0</v>
      </c>
    </row>
    <row r="29" spans="1:6" s="30" customFormat="1" ht="18" customHeight="1">
      <c r="A29" s="68" t="s">
        <v>65</v>
      </c>
      <c r="B29" s="38"/>
      <c r="C29" s="38"/>
      <c r="D29" s="37"/>
      <c r="E29" s="38"/>
      <c r="F29" s="38">
        <f>F28</f>
        <v>0</v>
      </c>
    </row>
    <row r="30" spans="1:10" s="15" customFormat="1" ht="18.75" customHeight="1">
      <c r="A30" s="50" t="s">
        <v>11</v>
      </c>
      <c r="B30" s="48" t="s">
        <v>12</v>
      </c>
      <c r="C30" s="13" t="s">
        <v>143</v>
      </c>
      <c r="D30" s="37">
        <f>E30*G30</f>
        <v>7182</v>
      </c>
      <c r="E30" s="38">
        <f>F30*12</f>
        <v>10.8</v>
      </c>
      <c r="F30" s="38">
        <v>0.9</v>
      </c>
      <c r="G30" s="10">
        <v>665</v>
      </c>
      <c r="H30" s="10">
        <v>1.07</v>
      </c>
      <c r="I30" s="10">
        <v>0.6</v>
      </c>
      <c r="J30" s="15">
        <v>6592.8</v>
      </c>
    </row>
    <row r="31" spans="1:10" s="10" customFormat="1" ht="15">
      <c r="A31" s="50" t="s">
        <v>85</v>
      </c>
      <c r="B31" s="48" t="s">
        <v>13</v>
      </c>
      <c r="C31" s="13" t="s">
        <v>143</v>
      </c>
      <c r="D31" s="37">
        <f>E31*G31</f>
        <v>23381.4</v>
      </c>
      <c r="E31" s="38">
        <f>F31*12</f>
        <v>35.16</v>
      </c>
      <c r="F31" s="38">
        <v>2.93</v>
      </c>
      <c r="G31" s="10">
        <v>665</v>
      </c>
      <c r="H31" s="10">
        <v>1.07</v>
      </c>
      <c r="I31" s="10">
        <v>1.94</v>
      </c>
      <c r="J31" s="10">
        <v>6592.8</v>
      </c>
    </row>
    <row r="32" spans="1:10" s="11" customFormat="1" ht="45">
      <c r="A32" s="50" t="s">
        <v>138</v>
      </c>
      <c r="B32" s="48" t="s">
        <v>7</v>
      </c>
      <c r="C32" s="65" t="s">
        <v>139</v>
      </c>
      <c r="D32" s="122">
        <f>20333.41*G32/J32</f>
        <v>2050.98</v>
      </c>
      <c r="E32" s="38">
        <f>D32/G32</f>
        <v>3.08</v>
      </c>
      <c r="F32" s="38">
        <f>E32/12</f>
        <v>0.26</v>
      </c>
      <c r="G32" s="10">
        <v>665</v>
      </c>
      <c r="H32" s="10">
        <v>1.07</v>
      </c>
      <c r="I32" s="10">
        <v>0.02</v>
      </c>
      <c r="J32" s="11">
        <v>6592.8</v>
      </c>
    </row>
    <row r="33" spans="1:10" s="10" customFormat="1" ht="18" customHeight="1">
      <c r="A33" s="50" t="s">
        <v>22</v>
      </c>
      <c r="B33" s="48" t="s">
        <v>23</v>
      </c>
      <c r="C33" s="12" t="s">
        <v>151</v>
      </c>
      <c r="D33" s="37">
        <f>E33*G33</f>
        <v>638.4</v>
      </c>
      <c r="E33" s="38">
        <f>F33*12</f>
        <v>0.96</v>
      </c>
      <c r="F33" s="38">
        <v>0.08</v>
      </c>
      <c r="G33" s="10">
        <v>665</v>
      </c>
      <c r="H33" s="10">
        <v>1.07</v>
      </c>
      <c r="I33" s="10">
        <v>0.03</v>
      </c>
      <c r="J33" s="10">
        <v>6592.8</v>
      </c>
    </row>
    <row r="34" spans="1:10" s="10" customFormat="1" ht="23.25" customHeight="1">
      <c r="A34" s="50" t="s">
        <v>24</v>
      </c>
      <c r="B34" s="55" t="s">
        <v>25</v>
      </c>
      <c r="C34" s="16" t="s">
        <v>151</v>
      </c>
      <c r="D34" s="37">
        <f>E34*G34</f>
        <v>399</v>
      </c>
      <c r="E34" s="38">
        <f>12*F34</f>
        <v>0.6</v>
      </c>
      <c r="F34" s="38">
        <v>0.05</v>
      </c>
      <c r="G34" s="10">
        <v>665</v>
      </c>
      <c r="H34" s="10">
        <v>1.07</v>
      </c>
      <c r="I34" s="10">
        <v>0.02</v>
      </c>
      <c r="J34" s="10">
        <v>6592.8</v>
      </c>
    </row>
    <row r="35" spans="1:9" s="15" customFormat="1" ht="30">
      <c r="A35" s="50" t="s">
        <v>21</v>
      </c>
      <c r="B35" s="48"/>
      <c r="C35" s="12">
        <v>0</v>
      </c>
      <c r="D35" s="37">
        <v>0</v>
      </c>
      <c r="E35" s="38">
        <f>D35/G35</f>
        <v>0</v>
      </c>
      <c r="F35" s="38">
        <f>E35/12</f>
        <v>0</v>
      </c>
      <c r="G35" s="10">
        <v>665</v>
      </c>
      <c r="H35" s="10">
        <v>1.07</v>
      </c>
      <c r="I35" s="10">
        <v>0.03</v>
      </c>
    </row>
    <row r="36" spans="1:9" s="15" customFormat="1" ht="15">
      <c r="A36" s="50" t="s">
        <v>32</v>
      </c>
      <c r="B36" s="48"/>
      <c r="C36" s="13" t="s">
        <v>152</v>
      </c>
      <c r="D36" s="38">
        <f>SUM(D37:D46)</f>
        <v>2357.73</v>
      </c>
      <c r="E36" s="38">
        <f>D36/G36</f>
        <v>3.55</v>
      </c>
      <c r="F36" s="38">
        <f>E36/12</f>
        <v>0.3</v>
      </c>
      <c r="G36" s="10">
        <v>665</v>
      </c>
      <c r="H36" s="10">
        <v>1.07</v>
      </c>
      <c r="I36" s="10">
        <v>0.62</v>
      </c>
    </row>
    <row r="37" spans="1:10" s="11" customFormat="1" ht="15">
      <c r="A37" s="56" t="s">
        <v>70</v>
      </c>
      <c r="B37" s="57" t="s">
        <v>14</v>
      </c>
      <c r="C37" s="18"/>
      <c r="D37" s="117">
        <f>518.76*G37/J37</f>
        <v>52.33</v>
      </c>
      <c r="E37" s="32"/>
      <c r="F37" s="32"/>
      <c r="G37" s="10">
        <v>665</v>
      </c>
      <c r="H37" s="10"/>
      <c r="I37" s="10"/>
      <c r="J37" s="11">
        <v>6592.8</v>
      </c>
    </row>
    <row r="38" spans="1:10" s="11" customFormat="1" ht="18.75" customHeight="1">
      <c r="A38" s="56" t="s">
        <v>15</v>
      </c>
      <c r="B38" s="57" t="s">
        <v>19</v>
      </c>
      <c r="C38" s="18"/>
      <c r="D38" s="117">
        <f>1646.67*G38/J38</f>
        <v>166.1</v>
      </c>
      <c r="E38" s="32"/>
      <c r="F38" s="32"/>
      <c r="G38" s="10">
        <v>665</v>
      </c>
      <c r="H38" s="10">
        <v>1.07</v>
      </c>
      <c r="I38" s="10">
        <v>0.01</v>
      </c>
      <c r="J38" s="11">
        <v>6592.8</v>
      </c>
    </row>
    <row r="39" spans="1:10" s="11" customFormat="1" ht="15">
      <c r="A39" s="56" t="s">
        <v>40</v>
      </c>
      <c r="B39" s="57" t="s">
        <v>14</v>
      </c>
      <c r="C39" s="18"/>
      <c r="D39" s="117">
        <f>1568.97*G39/J39</f>
        <v>158.26</v>
      </c>
      <c r="E39" s="32"/>
      <c r="F39" s="32"/>
      <c r="G39" s="10">
        <v>665</v>
      </c>
      <c r="H39" s="10">
        <v>1.07</v>
      </c>
      <c r="I39" s="10">
        <v>0.1</v>
      </c>
      <c r="J39" s="11">
        <v>6592.8</v>
      </c>
    </row>
    <row r="40" spans="1:9" s="11" customFormat="1" ht="15">
      <c r="A40" s="56" t="s">
        <v>41</v>
      </c>
      <c r="B40" s="57" t="s">
        <v>19</v>
      </c>
      <c r="C40" s="18"/>
      <c r="D40" s="33">
        <v>0</v>
      </c>
      <c r="E40" s="32"/>
      <c r="F40" s="32"/>
      <c r="G40" s="10">
        <v>665</v>
      </c>
      <c r="H40" s="10">
        <v>1.07</v>
      </c>
      <c r="I40" s="10">
        <v>0.01</v>
      </c>
    </row>
    <row r="41" spans="1:10" s="11" customFormat="1" ht="22.5" customHeight="1">
      <c r="A41" s="56" t="s">
        <v>18</v>
      </c>
      <c r="B41" s="57" t="s">
        <v>14</v>
      </c>
      <c r="C41" s="18"/>
      <c r="D41" s="117">
        <f>7141.09*G41/J41</f>
        <v>720.3</v>
      </c>
      <c r="E41" s="32"/>
      <c r="F41" s="32"/>
      <c r="G41" s="10">
        <v>665</v>
      </c>
      <c r="H41" s="10">
        <v>1.07</v>
      </c>
      <c r="I41" s="10">
        <v>0.01</v>
      </c>
      <c r="J41" s="11">
        <v>6592.8</v>
      </c>
    </row>
    <row r="42" spans="1:10" s="101" customFormat="1" ht="20.25" customHeight="1">
      <c r="A42" s="97" t="s">
        <v>169</v>
      </c>
      <c r="B42" s="98" t="s">
        <v>14</v>
      </c>
      <c r="C42" s="18"/>
      <c r="D42" s="33">
        <f>1709.69*G42/J42</f>
        <v>172.45</v>
      </c>
      <c r="E42" s="99"/>
      <c r="F42" s="100"/>
      <c r="G42" s="10">
        <v>665</v>
      </c>
      <c r="J42" s="11">
        <v>6592.8</v>
      </c>
    </row>
    <row r="43" spans="1:10" s="11" customFormat="1" ht="18.75" customHeight="1">
      <c r="A43" s="56" t="s">
        <v>61</v>
      </c>
      <c r="B43" s="57" t="s">
        <v>14</v>
      </c>
      <c r="C43" s="19"/>
      <c r="D43" s="117">
        <f>10789.34*G43/J43</f>
        <v>1088.29</v>
      </c>
      <c r="E43" s="32"/>
      <c r="F43" s="32"/>
      <c r="G43" s="10">
        <v>665</v>
      </c>
      <c r="H43" s="10">
        <v>1.07</v>
      </c>
      <c r="I43" s="10">
        <v>0.06</v>
      </c>
      <c r="J43" s="11">
        <v>6592.8</v>
      </c>
    </row>
    <row r="44" spans="1:10" s="11" customFormat="1" ht="29.25" customHeight="1">
      <c r="A44" s="56" t="s">
        <v>183</v>
      </c>
      <c r="B44" s="58" t="s">
        <v>47</v>
      </c>
      <c r="C44" s="32"/>
      <c r="D44" s="33">
        <v>0</v>
      </c>
      <c r="E44" s="32"/>
      <c r="F44" s="32"/>
      <c r="G44" s="10">
        <v>665</v>
      </c>
      <c r="H44" s="10"/>
      <c r="I44" s="10"/>
      <c r="J44" s="11">
        <v>6592.8</v>
      </c>
    </row>
    <row r="45" spans="1:10" s="11" customFormat="1" ht="15">
      <c r="A45" s="45" t="s">
        <v>174</v>
      </c>
      <c r="B45" s="32"/>
      <c r="C45" s="19"/>
      <c r="D45" s="33">
        <v>0</v>
      </c>
      <c r="E45" s="32"/>
      <c r="F45" s="32"/>
      <c r="G45" s="10">
        <v>665</v>
      </c>
      <c r="H45" s="10"/>
      <c r="I45" s="10"/>
      <c r="J45" s="11">
        <v>6592.8</v>
      </c>
    </row>
    <row r="46" spans="1:10" s="11" customFormat="1" ht="15">
      <c r="A46" s="56" t="s">
        <v>114</v>
      </c>
      <c r="B46" s="54" t="s">
        <v>14</v>
      </c>
      <c r="C46" s="13"/>
      <c r="D46" s="47">
        <v>0</v>
      </c>
      <c r="E46" s="42"/>
      <c r="F46" s="42"/>
      <c r="G46" s="10">
        <v>665</v>
      </c>
      <c r="H46" s="10"/>
      <c r="I46" s="10"/>
      <c r="J46" s="11">
        <v>6592.8</v>
      </c>
    </row>
    <row r="47" spans="1:10" s="93" customFormat="1" ht="18.75">
      <c r="A47" s="119" t="s">
        <v>177</v>
      </c>
      <c r="B47" s="48" t="s">
        <v>7</v>
      </c>
      <c r="C47" s="90"/>
      <c r="D47" s="91">
        <f>(23063.4+6535.07)*G47/J47</f>
        <v>2985.53</v>
      </c>
      <c r="E47" s="90">
        <f>D47/G47</f>
        <v>4.49</v>
      </c>
      <c r="F47" s="90">
        <f>E47/12</f>
        <v>0.37</v>
      </c>
      <c r="G47" s="10">
        <v>665</v>
      </c>
      <c r="J47" s="93">
        <v>6592.8</v>
      </c>
    </row>
    <row r="48" spans="1:10" s="93" customFormat="1" ht="18.75">
      <c r="A48" s="119" t="s">
        <v>178</v>
      </c>
      <c r="B48" s="48" t="s">
        <v>7</v>
      </c>
      <c r="C48" s="90"/>
      <c r="D48" s="91">
        <f>(344060.24-2944.12+30420.2)*G48/J48</f>
        <v>37475.98</v>
      </c>
      <c r="E48" s="90">
        <f>D48/G48</f>
        <v>56.35</v>
      </c>
      <c r="F48" s="90">
        <f>E48/12</f>
        <v>4.7</v>
      </c>
      <c r="G48" s="10">
        <v>665</v>
      </c>
      <c r="J48" s="93">
        <v>6592.8</v>
      </c>
    </row>
    <row r="49" spans="1:10" s="93" customFormat="1" ht="18.75">
      <c r="A49" s="119" t="s">
        <v>179</v>
      </c>
      <c r="B49" s="48" t="s">
        <v>7</v>
      </c>
      <c r="C49" s="90"/>
      <c r="D49" s="91">
        <f>107106.04*G49/J49</f>
        <v>10803.53</v>
      </c>
      <c r="E49" s="90">
        <f>D49/G49</f>
        <v>16.25</v>
      </c>
      <c r="F49" s="90">
        <f>E49/12</f>
        <v>1.35</v>
      </c>
      <c r="G49" s="10">
        <v>665</v>
      </c>
      <c r="J49" s="93">
        <v>6592.8</v>
      </c>
    </row>
    <row r="50" spans="1:10" s="93" customFormat="1" ht="19.5" thickBot="1">
      <c r="A50" s="119" t="s">
        <v>180</v>
      </c>
      <c r="B50" s="48" t="s">
        <v>7</v>
      </c>
      <c r="C50" s="95"/>
      <c r="D50" s="96">
        <f>33656.51*G50/J50</f>
        <v>3394.85</v>
      </c>
      <c r="E50" s="95">
        <f>D50/G50</f>
        <v>5.11</v>
      </c>
      <c r="F50" s="95">
        <f>E50/12</f>
        <v>0.43</v>
      </c>
      <c r="G50" s="10">
        <v>665</v>
      </c>
      <c r="J50" s="93">
        <v>6592.8</v>
      </c>
    </row>
    <row r="51" spans="1:7" s="10" customFormat="1" ht="19.5" thickBot="1">
      <c r="A51" s="29" t="s">
        <v>30</v>
      </c>
      <c r="B51" s="8"/>
      <c r="C51" s="8"/>
      <c r="D51" s="44">
        <f>D50+D49+D48+D47+D36+D35+D34+D33+D32+D31+D30+D16</f>
        <v>119477.2</v>
      </c>
      <c r="E51" s="44">
        <f>E50+E49+E48+E47+E36+E35+E34+E33+E32+E31+E30+E16</f>
        <v>179.67</v>
      </c>
      <c r="F51" s="44">
        <f>F50+F49+F48+F47+F36+F35+F34+F33+F32+F31+F30+F16</f>
        <v>14.98</v>
      </c>
      <c r="G51" s="10">
        <v>665</v>
      </c>
    </row>
    <row r="52" spans="1:7" s="26" customFormat="1" ht="19.5" thickBot="1">
      <c r="A52" s="23"/>
      <c r="B52" s="24"/>
      <c r="C52" s="25"/>
      <c r="D52" s="25"/>
      <c r="E52" s="25"/>
      <c r="F52" s="25"/>
      <c r="G52" s="10">
        <v>665</v>
      </c>
    </row>
    <row r="53" spans="1:9" s="74" customFormat="1" ht="38.25" thickBot="1">
      <c r="A53" s="70" t="s">
        <v>159</v>
      </c>
      <c r="B53" s="71"/>
      <c r="C53" s="72"/>
      <c r="D53" s="73">
        <f>SUM(D54:D54)</f>
        <v>2616.44</v>
      </c>
      <c r="E53" s="73">
        <f>SUM(E54:E54)</f>
        <v>3.93</v>
      </c>
      <c r="F53" s="73">
        <f>SUM(F54:F54)</f>
        <v>0.33</v>
      </c>
      <c r="G53" s="10">
        <v>665</v>
      </c>
      <c r="I53" s="75"/>
    </row>
    <row r="54" spans="1:10" s="46" customFormat="1" ht="15" customHeight="1">
      <c r="A54" s="45" t="s">
        <v>168</v>
      </c>
      <c r="B54" s="81"/>
      <c r="C54" s="81"/>
      <c r="D54" s="82">
        <f>25939.32*G54/J54</f>
        <v>2616.44</v>
      </c>
      <c r="E54" s="81">
        <f>D54/G54</f>
        <v>3.93</v>
      </c>
      <c r="F54" s="83">
        <f>E54/12</f>
        <v>0.33</v>
      </c>
      <c r="G54" s="10">
        <v>665</v>
      </c>
      <c r="J54" s="46">
        <v>6592.8</v>
      </c>
    </row>
    <row r="55" spans="1:6" s="26" customFormat="1" ht="18.75">
      <c r="A55" s="23"/>
      <c r="B55" s="24"/>
      <c r="C55" s="25"/>
      <c r="D55" s="25"/>
      <c r="E55" s="25"/>
      <c r="F55" s="25"/>
    </row>
    <row r="56" spans="1:6" s="89" customFormat="1" ht="19.5">
      <c r="A56" s="86" t="s">
        <v>51</v>
      </c>
      <c r="B56" s="87"/>
      <c r="C56" s="88"/>
      <c r="D56" s="88">
        <f>D51+D53</f>
        <v>122093.64</v>
      </c>
      <c r="E56" s="88">
        <f>E51+E53</f>
        <v>183.6</v>
      </c>
      <c r="F56" s="88">
        <f>F51+F53</f>
        <v>15.31</v>
      </c>
    </row>
    <row r="57" spans="1:6" s="26" customFormat="1" ht="18.75">
      <c r="A57" s="23"/>
      <c r="B57" s="24"/>
      <c r="C57" s="25"/>
      <c r="D57" s="25"/>
      <c r="E57" s="25"/>
      <c r="F57" s="25"/>
    </row>
    <row r="58" spans="1:6" s="20" customFormat="1" ht="19.5">
      <c r="A58" s="27"/>
      <c r="B58" s="28"/>
      <c r="C58" s="28"/>
      <c r="D58" s="28"/>
      <c r="E58" s="28"/>
      <c r="F58" s="28"/>
    </row>
    <row r="59" spans="1:4" s="22" customFormat="1" ht="14.25">
      <c r="A59" s="140" t="s">
        <v>26</v>
      </c>
      <c r="B59" s="140"/>
      <c r="C59" s="140"/>
      <c r="D59" s="140"/>
    </row>
    <row r="60" s="22" customFormat="1" ht="12.75"/>
    <row r="61" s="22" customFormat="1" ht="12.75">
      <c r="A61" s="21" t="s">
        <v>27</v>
      </c>
    </row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13">
    <mergeCell ref="A1:F1"/>
    <mergeCell ref="B2:F2"/>
    <mergeCell ref="B3:F3"/>
    <mergeCell ref="B4:F4"/>
    <mergeCell ref="A5:F5"/>
    <mergeCell ref="A6:F6"/>
    <mergeCell ref="A8:F8"/>
    <mergeCell ref="A12:F12"/>
    <mergeCell ref="A15:F15"/>
    <mergeCell ref="A59:D59"/>
    <mergeCell ref="A9:H9"/>
    <mergeCell ref="A10:H10"/>
    <mergeCell ref="A11:H11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zoomScalePageLayoutView="0" workbookViewId="0" topLeftCell="A35">
      <selection activeCell="E26" sqref="E26"/>
    </sheetView>
  </sheetViews>
  <sheetFormatPr defaultColWidth="9.00390625" defaultRowHeight="12.75"/>
  <cols>
    <col min="1" max="1" width="73.875" style="1" customWidth="1"/>
    <col min="2" max="2" width="19.125" style="1" customWidth="1"/>
    <col min="3" max="3" width="13.875" style="1" customWidth="1"/>
    <col min="4" max="4" width="18.1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2" width="15.375" style="1" customWidth="1"/>
    <col min="13" max="16384" width="9.125" style="1" customWidth="1"/>
  </cols>
  <sheetData>
    <row r="1" spans="1:6" ht="16.5" customHeight="1">
      <c r="A1" s="124" t="s">
        <v>146</v>
      </c>
      <c r="B1" s="125"/>
      <c r="C1" s="125"/>
      <c r="D1" s="125"/>
      <c r="E1" s="125"/>
      <c r="F1" s="125"/>
    </row>
    <row r="2" spans="1:6" ht="25.5" customHeight="1">
      <c r="A2" s="34" t="s">
        <v>181</v>
      </c>
      <c r="B2" s="126"/>
      <c r="C2" s="126"/>
      <c r="D2" s="126"/>
      <c r="E2" s="125"/>
      <c r="F2" s="125"/>
    </row>
    <row r="3" spans="2:6" ht="14.25" customHeight="1">
      <c r="B3" s="126" t="s">
        <v>0</v>
      </c>
      <c r="C3" s="126"/>
      <c r="D3" s="126"/>
      <c r="E3" s="125"/>
      <c r="F3" s="125"/>
    </row>
    <row r="4" spans="2:6" ht="14.25" customHeight="1">
      <c r="B4" s="126" t="s">
        <v>147</v>
      </c>
      <c r="C4" s="126"/>
      <c r="D4" s="126"/>
      <c r="E4" s="125"/>
      <c r="F4" s="125"/>
    </row>
    <row r="5" spans="1:6" s="31" customFormat="1" ht="39.75" customHeight="1">
      <c r="A5" s="127" t="s">
        <v>133</v>
      </c>
      <c r="B5" s="128"/>
      <c r="C5" s="128"/>
      <c r="D5" s="128"/>
      <c r="E5" s="128"/>
      <c r="F5" s="128"/>
    </row>
    <row r="6" spans="1:6" s="31" customFormat="1" ht="21" customHeight="1">
      <c r="A6" s="129" t="s">
        <v>182</v>
      </c>
      <c r="B6" s="129"/>
      <c r="C6" s="129"/>
      <c r="D6" s="129"/>
      <c r="E6" s="129"/>
      <c r="F6" s="129"/>
    </row>
    <row r="7" spans="2:7" ht="35.25" customHeight="1" hidden="1">
      <c r="B7" s="2"/>
      <c r="C7" s="2"/>
      <c r="D7" s="2"/>
      <c r="E7" s="2"/>
      <c r="F7" s="2"/>
      <c r="G7" s="2"/>
    </row>
    <row r="8" spans="1:6" s="3" customFormat="1" ht="22.5" customHeight="1">
      <c r="A8" s="130" t="s">
        <v>1</v>
      </c>
      <c r="B8" s="130"/>
      <c r="C8" s="130"/>
      <c r="D8" s="130"/>
      <c r="E8" s="131"/>
      <c r="F8" s="131"/>
    </row>
    <row r="9" spans="1:8" s="4" customFormat="1" ht="18.75" customHeight="1">
      <c r="A9" s="130" t="s">
        <v>145</v>
      </c>
      <c r="B9" s="130"/>
      <c r="C9" s="130"/>
      <c r="D9" s="130"/>
      <c r="E9" s="131"/>
      <c r="F9" s="131"/>
      <c r="G9" s="131"/>
      <c r="H9" s="131"/>
    </row>
    <row r="10" spans="1:8" s="5" customFormat="1" ht="17.25" customHeight="1">
      <c r="A10" s="132" t="s">
        <v>28</v>
      </c>
      <c r="B10" s="132"/>
      <c r="C10" s="132"/>
      <c r="D10" s="132"/>
      <c r="E10" s="133"/>
      <c r="F10" s="133"/>
      <c r="G10" s="133"/>
      <c r="H10" s="133"/>
    </row>
    <row r="11" spans="1:8" s="5" customFormat="1" ht="17.25" customHeight="1">
      <c r="A11" s="130" t="s">
        <v>64</v>
      </c>
      <c r="B11" s="130"/>
      <c r="C11" s="130"/>
      <c r="D11" s="130"/>
      <c r="E11" s="130"/>
      <c r="F11" s="130"/>
      <c r="G11" s="130"/>
      <c r="H11" s="130"/>
    </row>
    <row r="12" spans="1:6" s="4" customFormat="1" ht="30" customHeight="1" thickBot="1">
      <c r="A12" s="134" t="s">
        <v>50</v>
      </c>
      <c r="B12" s="134"/>
      <c r="C12" s="134"/>
      <c r="D12" s="134"/>
      <c r="E12" s="135"/>
      <c r="F12" s="135"/>
    </row>
    <row r="13" spans="1:6" s="10" customFormat="1" ht="139.5" customHeight="1" thickBot="1">
      <c r="A13" s="6" t="s">
        <v>2</v>
      </c>
      <c r="B13" s="7" t="s">
        <v>3</v>
      </c>
      <c r="C13" s="8" t="s">
        <v>134</v>
      </c>
      <c r="D13" s="8" t="s">
        <v>31</v>
      </c>
      <c r="E13" s="8" t="s">
        <v>4</v>
      </c>
      <c r="F13" s="9" t="s">
        <v>5</v>
      </c>
    </row>
    <row r="14" spans="1:6" s="11" customFormat="1" ht="19.5" customHeight="1">
      <c r="A14" s="60">
        <v>1</v>
      </c>
      <c r="B14" s="61">
        <v>2</v>
      </c>
      <c r="C14" s="61">
        <v>3</v>
      </c>
      <c r="D14" s="62">
        <v>4</v>
      </c>
      <c r="E14" s="63">
        <v>5</v>
      </c>
      <c r="F14" s="64">
        <v>6</v>
      </c>
    </row>
    <row r="15" spans="1:6" s="11" customFormat="1" ht="49.5" customHeight="1">
      <c r="A15" s="136" t="s">
        <v>6</v>
      </c>
      <c r="B15" s="137"/>
      <c r="C15" s="137"/>
      <c r="D15" s="137"/>
      <c r="E15" s="138"/>
      <c r="F15" s="139"/>
    </row>
    <row r="16" spans="1:10" s="10" customFormat="1" ht="18.75" customHeight="1">
      <c r="A16" s="67" t="s">
        <v>71</v>
      </c>
      <c r="B16" s="48" t="s">
        <v>7</v>
      </c>
      <c r="C16" s="38" t="s">
        <v>143</v>
      </c>
      <c r="D16" s="37">
        <f>E16*G16</f>
        <v>15980.75</v>
      </c>
      <c r="E16" s="38">
        <f>F16*12</f>
        <v>43.32</v>
      </c>
      <c r="F16" s="38">
        <f>F27+F29</f>
        <v>3.61</v>
      </c>
      <c r="G16" s="10">
        <v>368.9</v>
      </c>
      <c r="H16" s="10">
        <v>1.07</v>
      </c>
      <c r="I16" s="10">
        <v>2.24</v>
      </c>
      <c r="J16" s="10">
        <v>6592.8</v>
      </c>
    </row>
    <row r="17" spans="1:6" s="30" customFormat="1" ht="24" customHeight="1">
      <c r="A17" s="49" t="s">
        <v>52</v>
      </c>
      <c r="B17" s="40" t="s">
        <v>54</v>
      </c>
      <c r="C17" s="40"/>
      <c r="D17" s="39"/>
      <c r="E17" s="40"/>
      <c r="F17" s="40"/>
    </row>
    <row r="18" spans="1:6" s="30" customFormat="1" ht="20.25" customHeight="1">
      <c r="A18" s="49" t="s">
        <v>53</v>
      </c>
      <c r="B18" s="40" t="s">
        <v>54</v>
      </c>
      <c r="C18" s="40"/>
      <c r="D18" s="39"/>
      <c r="E18" s="40"/>
      <c r="F18" s="40"/>
    </row>
    <row r="19" spans="1:6" s="30" customFormat="1" ht="110.25" customHeight="1">
      <c r="A19" s="49" t="s">
        <v>72</v>
      </c>
      <c r="B19" s="40" t="s">
        <v>19</v>
      </c>
      <c r="C19" s="40"/>
      <c r="D19" s="39"/>
      <c r="E19" s="40"/>
      <c r="F19" s="40"/>
    </row>
    <row r="20" spans="1:8" s="111" customFormat="1" ht="15">
      <c r="A20" s="49" t="s">
        <v>73</v>
      </c>
      <c r="B20" s="40" t="s">
        <v>54</v>
      </c>
      <c r="C20" s="40"/>
      <c r="D20" s="39"/>
      <c r="E20" s="110"/>
      <c r="F20" s="110"/>
      <c r="H20" s="112"/>
    </row>
    <row r="21" spans="1:8" s="111" customFormat="1" ht="15">
      <c r="A21" s="49" t="s">
        <v>74</v>
      </c>
      <c r="B21" s="40" t="s">
        <v>54</v>
      </c>
      <c r="C21" s="40"/>
      <c r="D21" s="37"/>
      <c r="E21" s="113"/>
      <c r="F21" s="113"/>
      <c r="H21" s="112"/>
    </row>
    <row r="22" spans="1:8" s="92" customFormat="1" ht="25.5">
      <c r="A22" s="107" t="s">
        <v>75</v>
      </c>
      <c r="B22" s="108" t="s">
        <v>10</v>
      </c>
      <c r="C22" s="40"/>
      <c r="D22" s="103"/>
      <c r="E22" s="104"/>
      <c r="F22" s="104"/>
      <c r="H22" s="105"/>
    </row>
    <row r="23" spans="1:6" s="92" customFormat="1" ht="18.75">
      <c r="A23" s="107" t="s">
        <v>76</v>
      </c>
      <c r="B23" s="108" t="s">
        <v>12</v>
      </c>
      <c r="C23" s="40"/>
      <c r="D23" s="103"/>
      <c r="E23" s="104"/>
      <c r="F23" s="109"/>
    </row>
    <row r="24" spans="1:6" s="92" customFormat="1" ht="18.75">
      <c r="A24" s="107" t="s">
        <v>171</v>
      </c>
      <c r="B24" s="108" t="s">
        <v>54</v>
      </c>
      <c r="C24" s="40"/>
      <c r="D24" s="103"/>
      <c r="E24" s="104"/>
      <c r="F24" s="109"/>
    </row>
    <row r="25" spans="1:8" s="92" customFormat="1" ht="15">
      <c r="A25" s="107" t="s">
        <v>172</v>
      </c>
      <c r="B25" s="108" t="s">
        <v>54</v>
      </c>
      <c r="C25" s="40"/>
      <c r="D25" s="103"/>
      <c r="E25" s="104"/>
      <c r="F25" s="104"/>
      <c r="H25" s="105"/>
    </row>
    <row r="26" spans="1:8" s="92" customFormat="1" ht="15">
      <c r="A26" s="107" t="s">
        <v>77</v>
      </c>
      <c r="B26" s="108" t="s">
        <v>14</v>
      </c>
      <c r="C26" s="38"/>
      <c r="D26" s="103"/>
      <c r="E26" s="104"/>
      <c r="F26" s="104"/>
      <c r="H26" s="105"/>
    </row>
    <row r="27" spans="1:6" s="30" customFormat="1" ht="18" customHeight="1">
      <c r="A27" s="68" t="s">
        <v>65</v>
      </c>
      <c r="B27" s="38"/>
      <c r="C27" s="40"/>
      <c r="D27" s="37"/>
      <c r="E27" s="38"/>
      <c r="F27" s="38">
        <v>3.61</v>
      </c>
    </row>
    <row r="28" spans="1:6" s="30" customFormat="1" ht="15">
      <c r="A28" s="49" t="s">
        <v>66</v>
      </c>
      <c r="B28" s="40" t="s">
        <v>54</v>
      </c>
      <c r="C28" s="38"/>
      <c r="D28" s="39"/>
      <c r="E28" s="40"/>
      <c r="F28" s="40">
        <v>0</v>
      </c>
    </row>
    <row r="29" spans="1:6" s="30" customFormat="1" ht="18" customHeight="1">
      <c r="A29" s="68" t="s">
        <v>65</v>
      </c>
      <c r="B29" s="38"/>
      <c r="C29" s="38"/>
      <c r="D29" s="37"/>
      <c r="E29" s="38"/>
      <c r="F29" s="38">
        <f>F28</f>
        <v>0</v>
      </c>
    </row>
    <row r="30" spans="1:10" s="15" customFormat="1" ht="18.75" customHeight="1">
      <c r="A30" s="50" t="s">
        <v>11</v>
      </c>
      <c r="B30" s="48" t="s">
        <v>12</v>
      </c>
      <c r="C30" s="13" t="s">
        <v>143</v>
      </c>
      <c r="D30" s="37">
        <f>E30*G30</f>
        <v>3984.12</v>
      </c>
      <c r="E30" s="38">
        <f>F30*12</f>
        <v>10.8</v>
      </c>
      <c r="F30" s="38">
        <v>0.9</v>
      </c>
      <c r="G30" s="10">
        <v>368.9</v>
      </c>
      <c r="H30" s="10">
        <v>1.07</v>
      </c>
      <c r="I30" s="10">
        <v>0.6</v>
      </c>
      <c r="J30" s="15">
        <v>6592.8</v>
      </c>
    </row>
    <row r="31" spans="1:10" s="10" customFormat="1" ht="15">
      <c r="A31" s="50" t="s">
        <v>85</v>
      </c>
      <c r="B31" s="48" t="s">
        <v>13</v>
      </c>
      <c r="C31" s="13" t="s">
        <v>143</v>
      </c>
      <c r="D31" s="37">
        <f>E31*G31</f>
        <v>12970.52</v>
      </c>
      <c r="E31" s="38">
        <f>F31*12</f>
        <v>35.16</v>
      </c>
      <c r="F31" s="38">
        <v>2.93</v>
      </c>
      <c r="G31" s="10">
        <v>368.9</v>
      </c>
      <c r="H31" s="10">
        <v>1.07</v>
      </c>
      <c r="I31" s="10">
        <v>1.94</v>
      </c>
      <c r="J31" s="10">
        <v>6592.8</v>
      </c>
    </row>
    <row r="32" spans="1:10" s="11" customFormat="1" ht="45">
      <c r="A32" s="50" t="s">
        <v>138</v>
      </c>
      <c r="B32" s="48" t="s">
        <v>7</v>
      </c>
      <c r="C32" s="65" t="s">
        <v>139</v>
      </c>
      <c r="D32" s="122">
        <f>20333.41*G32/J32</f>
        <v>1137.76</v>
      </c>
      <c r="E32" s="38">
        <f>D32/G32</f>
        <v>3.08</v>
      </c>
      <c r="F32" s="38">
        <f>E32/12</f>
        <v>0.26</v>
      </c>
      <c r="G32" s="10">
        <v>368.9</v>
      </c>
      <c r="H32" s="10">
        <v>1.07</v>
      </c>
      <c r="I32" s="10">
        <v>0.02</v>
      </c>
      <c r="J32" s="11">
        <v>6592.8</v>
      </c>
    </row>
    <row r="33" spans="1:10" s="10" customFormat="1" ht="18" customHeight="1">
      <c r="A33" s="50" t="s">
        <v>22</v>
      </c>
      <c r="B33" s="48" t="s">
        <v>23</v>
      </c>
      <c r="C33" s="12" t="s">
        <v>151</v>
      </c>
      <c r="D33" s="37">
        <f>E33*G33</f>
        <v>354.14</v>
      </c>
      <c r="E33" s="38">
        <f>F33*12</f>
        <v>0.96</v>
      </c>
      <c r="F33" s="38">
        <v>0.08</v>
      </c>
      <c r="G33" s="10">
        <v>368.9</v>
      </c>
      <c r="H33" s="10">
        <v>1.07</v>
      </c>
      <c r="I33" s="10">
        <v>0.03</v>
      </c>
      <c r="J33" s="10">
        <v>6592.8</v>
      </c>
    </row>
    <row r="34" spans="1:10" s="10" customFormat="1" ht="23.25" customHeight="1">
      <c r="A34" s="50" t="s">
        <v>24</v>
      </c>
      <c r="B34" s="55" t="s">
        <v>25</v>
      </c>
      <c r="C34" s="16" t="s">
        <v>151</v>
      </c>
      <c r="D34" s="37">
        <f>E34*G34</f>
        <v>221.34</v>
      </c>
      <c r="E34" s="38">
        <f>12*F34</f>
        <v>0.6</v>
      </c>
      <c r="F34" s="38">
        <v>0.05</v>
      </c>
      <c r="G34" s="10">
        <v>368.9</v>
      </c>
      <c r="H34" s="10">
        <v>1.07</v>
      </c>
      <c r="I34" s="10">
        <v>0.02</v>
      </c>
      <c r="J34" s="10">
        <v>6592.8</v>
      </c>
    </row>
    <row r="35" spans="1:9" s="15" customFormat="1" ht="30">
      <c r="A35" s="50" t="s">
        <v>21</v>
      </c>
      <c r="B35" s="48"/>
      <c r="C35" s="12">
        <v>0</v>
      </c>
      <c r="D35" s="37">
        <v>0</v>
      </c>
      <c r="E35" s="38">
        <f>D35/G35</f>
        <v>0</v>
      </c>
      <c r="F35" s="38">
        <f>E35/12</f>
        <v>0</v>
      </c>
      <c r="G35" s="10">
        <v>368.9</v>
      </c>
      <c r="H35" s="10">
        <v>1.07</v>
      </c>
      <c r="I35" s="10">
        <v>0.03</v>
      </c>
    </row>
    <row r="36" spans="1:9" s="15" customFormat="1" ht="15">
      <c r="A36" s="50" t="s">
        <v>32</v>
      </c>
      <c r="B36" s="48"/>
      <c r="C36" s="13" t="s">
        <v>152</v>
      </c>
      <c r="D36" s="38">
        <f>SUM(D37:D46)</f>
        <v>1307.93</v>
      </c>
      <c r="E36" s="38">
        <f>D36/G36</f>
        <v>3.55</v>
      </c>
      <c r="F36" s="38">
        <f>E36/12</f>
        <v>0.3</v>
      </c>
      <c r="G36" s="10">
        <v>368.9</v>
      </c>
      <c r="H36" s="10">
        <v>1.07</v>
      </c>
      <c r="I36" s="10">
        <v>0.62</v>
      </c>
    </row>
    <row r="37" spans="1:10" s="11" customFormat="1" ht="15">
      <c r="A37" s="56" t="s">
        <v>70</v>
      </c>
      <c r="B37" s="57" t="s">
        <v>14</v>
      </c>
      <c r="C37" s="18"/>
      <c r="D37" s="117">
        <f>518.76*G37/J37</f>
        <v>29.03</v>
      </c>
      <c r="E37" s="32"/>
      <c r="F37" s="32"/>
      <c r="G37" s="10">
        <v>368.9</v>
      </c>
      <c r="H37" s="10"/>
      <c r="I37" s="10"/>
      <c r="J37" s="11">
        <v>6592.8</v>
      </c>
    </row>
    <row r="38" spans="1:10" s="11" customFormat="1" ht="18.75" customHeight="1">
      <c r="A38" s="56" t="s">
        <v>15</v>
      </c>
      <c r="B38" s="57" t="s">
        <v>19</v>
      </c>
      <c r="C38" s="18"/>
      <c r="D38" s="117">
        <f>1646.67*G38/J38</f>
        <v>92.14</v>
      </c>
      <c r="E38" s="32"/>
      <c r="F38" s="32"/>
      <c r="G38" s="10">
        <v>368.9</v>
      </c>
      <c r="H38" s="10">
        <v>1.07</v>
      </c>
      <c r="I38" s="10">
        <v>0.01</v>
      </c>
      <c r="J38" s="11">
        <v>6592.8</v>
      </c>
    </row>
    <row r="39" spans="1:10" s="11" customFormat="1" ht="15">
      <c r="A39" s="56" t="s">
        <v>40</v>
      </c>
      <c r="B39" s="57" t="s">
        <v>14</v>
      </c>
      <c r="C39" s="18"/>
      <c r="D39" s="117">
        <f>1568.97*G39/J39</f>
        <v>87.79</v>
      </c>
      <c r="E39" s="32"/>
      <c r="F39" s="32"/>
      <c r="G39" s="10">
        <v>368.9</v>
      </c>
      <c r="H39" s="10">
        <v>1.07</v>
      </c>
      <c r="I39" s="10">
        <v>0.1</v>
      </c>
      <c r="J39" s="11">
        <v>6592.8</v>
      </c>
    </row>
    <row r="40" spans="1:9" s="11" customFormat="1" ht="15">
      <c r="A40" s="56" t="s">
        <v>41</v>
      </c>
      <c r="B40" s="57" t="s">
        <v>19</v>
      </c>
      <c r="C40" s="18"/>
      <c r="D40" s="33">
        <v>0</v>
      </c>
      <c r="E40" s="32"/>
      <c r="F40" s="32"/>
      <c r="G40" s="10">
        <v>368.9</v>
      </c>
      <c r="H40" s="10">
        <v>1.07</v>
      </c>
      <c r="I40" s="10">
        <v>0.01</v>
      </c>
    </row>
    <row r="41" spans="1:10" s="11" customFormat="1" ht="22.5" customHeight="1">
      <c r="A41" s="56" t="s">
        <v>18</v>
      </c>
      <c r="B41" s="57" t="s">
        <v>14</v>
      </c>
      <c r="C41" s="18"/>
      <c r="D41" s="117">
        <f>7141.09*G41/J41</f>
        <v>399.58</v>
      </c>
      <c r="E41" s="32"/>
      <c r="F41" s="32"/>
      <c r="G41" s="10">
        <v>368.9</v>
      </c>
      <c r="H41" s="10">
        <v>1.07</v>
      </c>
      <c r="I41" s="10">
        <v>0.01</v>
      </c>
      <c r="J41" s="11">
        <v>6592.8</v>
      </c>
    </row>
    <row r="42" spans="1:10" s="101" customFormat="1" ht="20.25" customHeight="1">
      <c r="A42" s="97" t="s">
        <v>169</v>
      </c>
      <c r="B42" s="98" t="s">
        <v>14</v>
      </c>
      <c r="C42" s="18"/>
      <c r="D42" s="33">
        <f>1709.69*G42/J42</f>
        <v>95.67</v>
      </c>
      <c r="E42" s="99"/>
      <c r="F42" s="100"/>
      <c r="G42" s="10">
        <v>368.9</v>
      </c>
      <c r="J42" s="11">
        <v>6592.8</v>
      </c>
    </row>
    <row r="43" spans="1:10" s="11" customFormat="1" ht="18.75" customHeight="1">
      <c r="A43" s="56" t="s">
        <v>61</v>
      </c>
      <c r="B43" s="57" t="s">
        <v>14</v>
      </c>
      <c r="C43" s="19"/>
      <c r="D43" s="117">
        <f>10789.34*G43/J43</f>
        <v>603.72</v>
      </c>
      <c r="E43" s="32"/>
      <c r="F43" s="32"/>
      <c r="G43" s="10">
        <v>368.9</v>
      </c>
      <c r="H43" s="10">
        <v>1.07</v>
      </c>
      <c r="I43" s="10">
        <v>0.06</v>
      </c>
      <c r="J43" s="11">
        <v>6592.8</v>
      </c>
    </row>
    <row r="44" spans="1:10" s="11" customFormat="1" ht="29.25" customHeight="1">
      <c r="A44" s="56" t="s">
        <v>183</v>
      </c>
      <c r="B44" s="58" t="s">
        <v>47</v>
      </c>
      <c r="C44" s="32"/>
      <c r="D44" s="33">
        <v>0</v>
      </c>
      <c r="E44" s="32"/>
      <c r="F44" s="32"/>
      <c r="G44" s="10">
        <v>368.9</v>
      </c>
      <c r="H44" s="10"/>
      <c r="I44" s="10"/>
      <c r="J44" s="11">
        <v>6592.8</v>
      </c>
    </row>
    <row r="45" spans="1:10" s="11" customFormat="1" ht="15">
      <c r="A45" s="45" t="s">
        <v>174</v>
      </c>
      <c r="B45" s="32"/>
      <c r="C45" s="19"/>
      <c r="D45" s="33">
        <v>0</v>
      </c>
      <c r="E45" s="32"/>
      <c r="F45" s="32"/>
      <c r="G45" s="10">
        <v>368.9</v>
      </c>
      <c r="H45" s="10"/>
      <c r="I45" s="10"/>
      <c r="J45" s="11">
        <v>6592.8</v>
      </c>
    </row>
    <row r="46" spans="1:10" s="11" customFormat="1" ht="15">
      <c r="A46" s="56" t="s">
        <v>114</v>
      </c>
      <c r="B46" s="54" t="s">
        <v>14</v>
      </c>
      <c r="C46" s="13"/>
      <c r="D46" s="47">
        <v>0</v>
      </c>
      <c r="E46" s="42"/>
      <c r="F46" s="42"/>
      <c r="G46" s="10">
        <v>368.9</v>
      </c>
      <c r="H46" s="10"/>
      <c r="I46" s="10"/>
      <c r="J46" s="11">
        <v>6592.8</v>
      </c>
    </row>
    <row r="47" spans="1:10" s="93" customFormat="1" ht="18.75">
      <c r="A47" s="119" t="s">
        <v>177</v>
      </c>
      <c r="B47" s="48" t="s">
        <v>7</v>
      </c>
      <c r="C47" s="90"/>
      <c r="D47" s="91">
        <f>(23063.4+6535.07)*G47/J47</f>
        <v>1656.18</v>
      </c>
      <c r="E47" s="90">
        <f>D47/G47</f>
        <v>4.49</v>
      </c>
      <c r="F47" s="90">
        <f>E47/12</f>
        <v>0.37</v>
      </c>
      <c r="G47" s="10">
        <v>368.9</v>
      </c>
      <c r="J47" s="93">
        <v>6592.8</v>
      </c>
    </row>
    <row r="48" spans="1:10" s="93" customFormat="1" ht="18.75">
      <c r="A48" s="119" t="s">
        <v>178</v>
      </c>
      <c r="B48" s="48" t="s">
        <v>7</v>
      </c>
      <c r="C48" s="90"/>
      <c r="D48" s="91">
        <f>(344060.24-2944.12+30420.2)*G48/J48</f>
        <v>20789.31</v>
      </c>
      <c r="E48" s="90">
        <f>D48/G48</f>
        <v>56.35</v>
      </c>
      <c r="F48" s="90">
        <f>E48/12</f>
        <v>4.7</v>
      </c>
      <c r="G48" s="10">
        <v>368.9</v>
      </c>
      <c r="J48" s="93">
        <v>6592.8</v>
      </c>
    </row>
    <row r="49" spans="1:10" s="93" customFormat="1" ht="18.75">
      <c r="A49" s="119" t="s">
        <v>179</v>
      </c>
      <c r="B49" s="48" t="s">
        <v>7</v>
      </c>
      <c r="C49" s="90"/>
      <c r="D49" s="91">
        <f>107106.04*G49/J49</f>
        <v>5993.12</v>
      </c>
      <c r="E49" s="90">
        <f>D49/G49</f>
        <v>16.25</v>
      </c>
      <c r="F49" s="90">
        <f>E49/12</f>
        <v>1.35</v>
      </c>
      <c r="G49" s="10">
        <v>368.9</v>
      </c>
      <c r="J49" s="93">
        <v>6592.8</v>
      </c>
    </row>
    <row r="50" spans="1:10" s="93" customFormat="1" ht="19.5" thickBot="1">
      <c r="A50" s="119" t="s">
        <v>180</v>
      </c>
      <c r="B50" s="48" t="s">
        <v>7</v>
      </c>
      <c r="C50" s="95"/>
      <c r="D50" s="96">
        <f>33656.51*G50/J50</f>
        <v>1883.25</v>
      </c>
      <c r="E50" s="95">
        <f>D50/G50</f>
        <v>5.11</v>
      </c>
      <c r="F50" s="95">
        <f>E50/12</f>
        <v>0.43</v>
      </c>
      <c r="G50" s="10">
        <v>368.9</v>
      </c>
      <c r="J50" s="93">
        <v>6592.8</v>
      </c>
    </row>
    <row r="51" spans="1:7" s="10" customFormat="1" ht="19.5" thickBot="1">
      <c r="A51" s="29" t="s">
        <v>30</v>
      </c>
      <c r="B51" s="8"/>
      <c r="C51" s="8"/>
      <c r="D51" s="44">
        <f>D50+D49+D48+D47+D36+D35+D34+D33+D32+D31+D30+D16</f>
        <v>66278.42</v>
      </c>
      <c r="E51" s="44">
        <f>E50+E49+E48+E47+E36+E35+E34+E33+E32+E31+E30+E16</f>
        <v>179.67</v>
      </c>
      <c r="F51" s="44">
        <f>F50+F49+F48+F47+F36+F35+F34+F33+F32+F31+F30+F16</f>
        <v>14.98</v>
      </c>
      <c r="G51" s="10">
        <v>368.9</v>
      </c>
    </row>
    <row r="52" spans="1:7" s="26" customFormat="1" ht="19.5" thickBot="1">
      <c r="A52" s="23"/>
      <c r="B52" s="24"/>
      <c r="C52" s="25"/>
      <c r="D52" s="25"/>
      <c r="E52" s="25"/>
      <c r="F52" s="25"/>
      <c r="G52" s="10">
        <v>368.9</v>
      </c>
    </row>
    <row r="53" spans="1:9" s="74" customFormat="1" ht="38.25" thickBot="1">
      <c r="A53" s="70" t="s">
        <v>159</v>
      </c>
      <c r="B53" s="71"/>
      <c r="C53" s="72"/>
      <c r="D53" s="73">
        <f>SUM(D54:D54)</f>
        <v>1451.43</v>
      </c>
      <c r="E53" s="73">
        <f>SUM(E54:E54)</f>
        <v>3.93</v>
      </c>
      <c r="F53" s="73">
        <f>SUM(F54:F54)</f>
        <v>0.33</v>
      </c>
      <c r="G53" s="10">
        <v>368.9</v>
      </c>
      <c r="I53" s="75"/>
    </row>
    <row r="54" spans="1:10" s="46" customFormat="1" ht="15" customHeight="1">
      <c r="A54" s="45" t="s">
        <v>168</v>
      </c>
      <c r="B54" s="81"/>
      <c r="C54" s="81"/>
      <c r="D54" s="82">
        <f>25939.32*G54/J54</f>
        <v>1451.43</v>
      </c>
      <c r="E54" s="81">
        <f>D54/G54</f>
        <v>3.93</v>
      </c>
      <c r="F54" s="83">
        <f>E54/12</f>
        <v>0.33</v>
      </c>
      <c r="G54" s="10">
        <v>368.9</v>
      </c>
      <c r="J54" s="46">
        <v>6592.8</v>
      </c>
    </row>
    <row r="55" spans="1:6" s="26" customFormat="1" ht="18.75">
      <c r="A55" s="23"/>
      <c r="B55" s="24"/>
      <c r="C55" s="25"/>
      <c r="D55" s="25"/>
      <c r="E55" s="25"/>
      <c r="F55" s="25"/>
    </row>
    <row r="56" spans="1:6" s="89" customFormat="1" ht="19.5">
      <c r="A56" s="86" t="s">
        <v>51</v>
      </c>
      <c r="B56" s="87"/>
      <c r="C56" s="88"/>
      <c r="D56" s="88">
        <f>D51+D53</f>
        <v>67729.85</v>
      </c>
      <c r="E56" s="88">
        <f>E51+E53</f>
        <v>183.6</v>
      </c>
      <c r="F56" s="88">
        <f>F51+F53</f>
        <v>15.31</v>
      </c>
    </row>
    <row r="57" spans="1:6" s="26" customFormat="1" ht="18.75">
      <c r="A57" s="23"/>
      <c r="B57" s="24"/>
      <c r="C57" s="25"/>
      <c r="D57" s="25"/>
      <c r="E57" s="25"/>
      <c r="F57" s="25"/>
    </row>
    <row r="58" spans="1:6" s="20" customFormat="1" ht="19.5">
      <c r="A58" s="27"/>
      <c r="B58" s="28"/>
      <c r="C58" s="28"/>
      <c r="D58" s="28"/>
      <c r="E58" s="28"/>
      <c r="F58" s="28"/>
    </row>
    <row r="59" spans="1:4" s="22" customFormat="1" ht="14.25">
      <c r="A59" s="140" t="s">
        <v>26</v>
      </c>
      <c r="B59" s="140"/>
      <c r="C59" s="140"/>
      <c r="D59" s="140"/>
    </row>
    <row r="60" s="22" customFormat="1" ht="12.75"/>
    <row r="61" s="22" customFormat="1" ht="12.75">
      <c r="A61" s="21" t="s">
        <v>27</v>
      </c>
    </row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  <row r="75" s="22" customFormat="1" ht="12.75" customHeight="1"/>
    <row r="76" s="22" customFormat="1" ht="12.75" customHeight="1"/>
    <row r="77" s="22" customFormat="1" ht="12.75" customHeight="1"/>
    <row r="78" s="22" customFormat="1" ht="12.75" customHeight="1"/>
    <row r="79" s="22" customFormat="1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sheetProtection/>
  <mergeCells count="13">
    <mergeCell ref="A1:F1"/>
    <mergeCell ref="B2:F2"/>
    <mergeCell ref="B3:F3"/>
    <mergeCell ref="B4:F4"/>
    <mergeCell ref="A5:F5"/>
    <mergeCell ref="A6:F6"/>
    <mergeCell ref="A59:D59"/>
    <mergeCell ref="A8:F8"/>
    <mergeCell ref="A9:H9"/>
    <mergeCell ref="A10:H10"/>
    <mergeCell ref="A11:H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2017-05-12T07:37:14Z</cp:lastPrinted>
  <dcterms:created xsi:type="dcterms:W3CDTF">2010-04-02T14:46:04Z</dcterms:created>
  <dcterms:modified xsi:type="dcterms:W3CDTF">2017-05-12T07:41:54Z</dcterms:modified>
  <cp:category/>
  <cp:version/>
  <cp:contentType/>
  <cp:contentStatus/>
</cp:coreProperties>
</file>