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голосованию'!$A$1:$H$145</definedName>
  </definedNames>
  <calcPr fullCalcOnLoad="1" fullPrecision="0"/>
</workbook>
</file>

<file path=xl/sharedStrings.xml><?xml version="1.0" encoding="utf-8"?>
<sst xmlns="http://schemas.openxmlformats.org/spreadsheetml/2006/main" count="406" uniqueCount="275">
  <si>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</si>
  <si>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</si>
  <si>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</si>
  <si>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</si>
  <si>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</si>
  <si>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</si>
  <si>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</si>
  <si>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</si>
  <si>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</si>
  <si>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</si>
  <si>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</si>
  <si>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</si>
  <si>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</si>
  <si>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</si>
  <si>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</si>
  <si>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</si>
  <si>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</si>
  <si>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</si>
  <si>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</si>
  <si>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</si>
  <si>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</si>
  <si>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</si>
  <si>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</si>
  <si>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</si>
  <si>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</si>
  <si>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</si>
  <si>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</si>
  <si>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</si>
  <si>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</si>
  <si>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</si>
  <si>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</si>
  <si>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</si>
  <si>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</si>
  <si>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</si>
  <si>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</si>
  <si>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</si>
  <si>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</si>
  <si>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</si>
  <si>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</si>
  <si>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</si>
  <si>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</si>
  <si>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</si>
  <si>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</si>
  <si>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</si>
  <si>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</si>
  <si>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</si>
  <si>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</si>
  <si>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</si>
  <si>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</si>
  <si>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</si>
  <si>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</si>
  <si>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</si>
  <si>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</si>
  <si>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</si>
  <si>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</si>
  <si>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</si>
  <si>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</si>
  <si>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</si>
  <si>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</si>
  <si>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</si>
  <si>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</si>
  <si>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</si>
  <si>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</si>
  <si>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</si>
  <si>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</si>
  <si>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</si>
  <si>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</si>
  <si>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</si>
  <si>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</si>
  <si>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</si>
  <si>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</si>
  <si>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</si>
  <si>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</si>
  <si>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</si>
  <si>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</si>
  <si>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</si>
  <si>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</si>
  <si>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</si>
  <si>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</si>
  <si>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</si>
  <si>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</si>
  <si>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</si>
  <si>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</si>
  <si>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</si>
  <si>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</si>
  <si>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</si>
  <si>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</si>
  <si>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</si>
  <si>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</si>
  <si>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</si>
  <si>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</si>
  <si>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</si>
  <si>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</si>
  <si>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</si>
  <si>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</si>
  <si>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</si>
  <si>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</si>
  <si>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</si>
  <si>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</si>
  <si>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</si>
  <si>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</si>
  <si>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</si>
  <si>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</si>
  <si>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Поверка общедомовых приборов учета теплоэнергии</t>
  </si>
  <si>
    <t>2-3 раза</t>
  </si>
  <si>
    <t>ремонт панельных швов</t>
  </si>
  <si>
    <t>электроосвещение (установка датчиков движения)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</si>
  <si>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</si>
  <si>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д.54 (Sобщ.=5545,8 м2, Sзем.уч.=4173,36м2)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</si>
  <si>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</si>
  <si>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</si>
  <si>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</si>
  <si>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</si>
  <si>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</si>
  <si>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</si>
  <si>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</si>
  <si>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</si>
  <si>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</si>
  <si>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</si>
  <si>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</si>
  <si>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</si>
  <si>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</si>
  <si>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</si>
  <si>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</si>
  <si>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</si>
  <si>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</si>
  <si>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</si>
  <si>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 xml:space="preserve">ремонт кровли </t>
  </si>
  <si>
    <t>ремонт вентшахт</t>
  </si>
  <si>
    <t>ремонт цоколя</t>
  </si>
  <si>
    <t>ремонт отмостки</t>
  </si>
  <si>
    <t>восстановление изоляции на трубопроводах</t>
  </si>
  <si>
    <t>Сбор, вывоз и утилизация ТБО*, руб./м2</t>
  </si>
  <si>
    <t>Дополниетльные работы (текущий ремонт), в т.ч.:</t>
  </si>
  <si>
    <t>ремонт панельных швов 100 м.п.</t>
  </si>
  <si>
    <t>ООО "Эконом"</t>
  </si>
  <si>
    <t>Струлева Н.А.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</si>
  <si>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</si>
  <si>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</si>
  <si>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</si>
  <si>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</si>
  <si>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</si>
  <si>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</si>
  <si>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</si>
  <si>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</si>
  <si>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</si>
  <si>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</si>
  <si>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</si>
  <si>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</si>
  <si>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</si>
  <si>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</si>
  <si>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</si>
  <si>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</si>
  <si>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</si>
  <si>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</si>
  <si>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</si>
  <si>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</si>
  <si>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</si>
  <si>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</si>
  <si>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 всего в т.ч.:</t>
  </si>
  <si>
    <t>Итого:</t>
  </si>
  <si>
    <t>заполнение электронных паспортов</t>
  </si>
  <si>
    <t>Санобработка  мусорокамер (согласно СанПиН 2.1.2.2645-10 утвержденного Постановлением Главного госуд.сан.врача от 10.06.2010 г. № 64)</t>
  </si>
  <si>
    <t>1 раз в год (апрель-сентябрь)</t>
  </si>
  <si>
    <t>Поверка общедомовыз приборов учета теплоэнергии</t>
  </si>
  <si>
    <t>гидравлическое испытание элеваторных узлов и запорной арматуры</t>
  </si>
  <si>
    <t>ревизия задвижек отопления (д.80мм-2 шт.)</t>
  </si>
  <si>
    <t>смена задвижек диам. 50 мм на ГВС (1 шт.)</t>
  </si>
  <si>
    <t>смена задвижек диам.100 мм на ХВС (3шт.)</t>
  </si>
  <si>
    <t>Регламентные работы по системе вентиляции в т.числе:</t>
  </si>
  <si>
    <t>очистка  водоприемных воронок</t>
  </si>
  <si>
    <t>ремонт кровли 300 м2</t>
  </si>
  <si>
    <t>устройство и установка колпаков на кан.вытяжки 16 шт.</t>
  </si>
  <si>
    <t>изготовление и установка мет.козырька над вентшахтой</t>
  </si>
  <si>
    <t>изготовление и установка мет.решеток на подвальные продухи 7 шт.</t>
  </si>
  <si>
    <t>ремонт системы водоотведения</t>
  </si>
  <si>
    <t>смена шаровых кранов на тепл.узле  диам. 32 мм (5 шт.)</t>
  </si>
  <si>
    <t>установка шаровых кранов  диам.15 мм (спускники)- 6 шт.</t>
  </si>
  <si>
    <t>установка шаровых задвижек на СТС</t>
  </si>
  <si>
    <t>Лицевой счет многоквартирного дома по адресу: ул. Ленинского Комсомола, д. 54 на период с 1 мая 2014 по 30 апреля 2015 года</t>
  </si>
  <si>
    <t>смена задвижек ГВС (д.50мм-1шт.)</t>
  </si>
  <si>
    <t>смена задвижек  ХВС (д.100 мм-3шт.)</t>
  </si>
  <si>
    <t>очистка водоприемных воронок</t>
  </si>
  <si>
    <t xml:space="preserve"> 31197,37(по тарифу)</t>
  </si>
  <si>
    <t>53</t>
  </si>
  <si>
    <t>Ремонт кровли ( 7 м2) ( кв.34)</t>
  </si>
  <si>
    <t>55</t>
  </si>
  <si>
    <t>А/о</t>
  </si>
  <si>
    <t>Линолеум ( КП)</t>
  </si>
  <si>
    <t>ремонт панельных швов 100 м.п. ( факт 116 п.м.)</t>
  </si>
  <si>
    <t>92</t>
  </si>
  <si>
    <t>86</t>
  </si>
  <si>
    <t>Ревизия ЩЭ ( кв. 76)</t>
  </si>
  <si>
    <t>85</t>
  </si>
  <si>
    <t>Ревизия эл.щитка, замена автоматов ( кв.81)</t>
  </si>
  <si>
    <t>105</t>
  </si>
  <si>
    <t>ревизия задвижек отопления (д.80мм-2 шт.) факт ф 80 мм - 1 шт.</t>
  </si>
  <si>
    <t>ЦЭС-2013/1394-7</t>
  </si>
  <si>
    <t>Оценка соответствия лифтов( АНО ЦЭС "Техкранэнерго")</t>
  </si>
  <si>
    <t>Н.Ф.Каюткина</t>
  </si>
  <si>
    <t>Остаток(+) / Долг(-) на 1.05.14г.</t>
  </si>
  <si>
    <t>Экономия(+) / Долг(-) на 1.05.2015</t>
  </si>
  <si>
    <t>Ревизия ЩЭ ( кв. 76) (корректировка)</t>
  </si>
  <si>
    <t>114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</si>
  <si>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</si>
  <si>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</si>
  <si>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</si>
  <si>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</si>
  <si>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130</t>
  </si>
  <si>
    <t>Ремонт ограждений и дверей выходов на кровлю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</si>
  <si>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</si>
  <si>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</si>
  <si>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</si>
  <si>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</si>
  <si>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</si>
  <si>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сентября 2010 года)</t>
  </si>
  <si>
    <t>Поступления от Вымпелкома ( 1 точка с марта 2014г.)</t>
  </si>
  <si>
    <t>Поступления от Вымпелкома</t>
  </si>
  <si>
    <t>131</t>
  </si>
  <si>
    <t>Линолеум (ремонт лифтовой кабины) (КП)</t>
  </si>
  <si>
    <t>А/о 45</t>
  </si>
  <si>
    <t>Восстановление циркуляции ГВС после опрессовки</t>
  </si>
  <si>
    <t>134</t>
  </si>
  <si>
    <t>Замена лампочек 60 Вт в подъезде</t>
  </si>
  <si>
    <t>Замена патрона подвесного в подъезде</t>
  </si>
  <si>
    <t>Сварка трубопровода</t>
  </si>
  <si>
    <t>136</t>
  </si>
  <si>
    <t>Замена вентиля на СО ( кв.15)</t>
  </si>
  <si>
    <t>139</t>
  </si>
  <si>
    <t>Смена крана под промывку на стояке ГВС</t>
  </si>
  <si>
    <t>ЦЭС-2013/1394-10</t>
  </si>
  <si>
    <t>Удаление воздушных пробок из системы ГВС после работы ТПК</t>
  </si>
  <si>
    <t>149</t>
  </si>
  <si>
    <t>Замена выключателя в подъезде</t>
  </si>
  <si>
    <t>152</t>
  </si>
  <si>
    <t>155</t>
  </si>
  <si>
    <t>Замена ламп уличного освещения</t>
  </si>
  <si>
    <t>Ревизия патрона, замена лампочек 60 Вт в подъезде</t>
  </si>
  <si>
    <t>160</t>
  </si>
  <si>
    <t>168</t>
  </si>
  <si>
    <t>Замена крана на батареи (кв. 108)</t>
  </si>
  <si>
    <t>170</t>
  </si>
  <si>
    <t>174</t>
  </si>
  <si>
    <t>Замена вводного автомата на пакетный выключатель</t>
  </si>
  <si>
    <t>179</t>
  </si>
  <si>
    <t>Демонтаж, ремонт,монтаж  водосчетчика ГВС</t>
  </si>
  <si>
    <t>183</t>
  </si>
  <si>
    <t>6</t>
  </si>
  <si>
    <t>изготовление и установка мет.решеток на подвальные продухи 7 шт.( факт5 шт.)</t>
  </si>
  <si>
    <t>Страхование лифта (филиаи ООО"Росгосмстрах")</t>
  </si>
  <si>
    <t>144008040-4431003821</t>
  </si>
  <si>
    <t>Ревизия эл.щитка,замена деталей( кв.1)</t>
  </si>
  <si>
    <t>Замена датчика движения</t>
  </si>
  <si>
    <t>35</t>
  </si>
  <si>
    <t>Удаление воздушных пробок в системе ГВС после работ ТПК</t>
  </si>
  <si>
    <t>37</t>
  </si>
  <si>
    <t>38</t>
  </si>
  <si>
    <t>устройство и установка колпаков на кан.вытяжки 16 шт. ( факт 14 шт.)</t>
  </si>
  <si>
    <t>47</t>
  </si>
  <si>
    <t>ремонт кровли 300 м2 ( факт 249 м2)</t>
  </si>
  <si>
    <t>77</t>
  </si>
  <si>
    <t>78</t>
  </si>
  <si>
    <t>94</t>
  </si>
  <si>
    <t>Повторный пуск газового оборудования( ОАО "Газпром газораспределение Кострома</t>
  </si>
  <si>
    <t>3807</t>
  </si>
  <si>
    <t>Ремонт лежака водоотведения ( 3-й подъезд)</t>
  </si>
  <si>
    <t>124</t>
  </si>
  <si>
    <t>Обслуживание вводных и внутренних газопроводов жилого фонда( Корректировка по выставленному счету фактуре № 2594 от 01.02.2013 г. на сумму 24999,30 руб.)</t>
  </si>
  <si>
    <t>145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</si>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</sst>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8" fillId="24" borderId="26" xfId="0" applyNumberFormat="1" applyFont="1" applyFill="1" applyBorder="1" applyAlignment="1">
      <alignment horizontal="left" vertical="center" wrapText="1"/>
    </xf>
    <xf numFmtId="4" fontId="28" fillId="24" borderId="35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2" fontId="22" fillId="24" borderId="45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left" vertical="center"/>
    </xf>
    <xf numFmtId="4" fontId="0" fillId="24" borderId="0" xfId="0" applyNumberFormat="1" applyFill="1" applyAlignment="1">
      <alignment/>
    </xf>
    <xf numFmtId="4" fontId="19" fillId="26" borderId="0" xfId="0" applyNumberFormat="1" applyFont="1" applyFill="1" applyAlignment="1">
      <alignment horizontal="center"/>
    </xf>
    <xf numFmtId="4" fontId="18" fillId="24" borderId="0" xfId="0" applyNumberFormat="1" applyFont="1" applyFill="1" applyAlignment="1">
      <alignment horizontal="center" vertical="center"/>
    </xf>
    <xf numFmtId="4" fontId="19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41" xfId="0" applyNumberFormat="1" applyFont="1" applyFill="1" applyBorder="1" applyAlignment="1">
      <alignment horizontal="center" vertical="center" textRotation="90" wrapText="1"/>
    </xf>
    <xf numFmtId="4" fontId="18" fillId="24" borderId="41" xfId="0" applyNumberFormat="1" applyFont="1" applyFill="1" applyBorder="1" applyAlignment="1">
      <alignment horizontal="center" vertical="center" wrapText="1"/>
    </xf>
    <xf numFmtId="4" fontId="18" fillId="24" borderId="46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47" xfId="0" applyNumberFormat="1" applyFont="1" applyFill="1" applyBorder="1" applyAlignment="1">
      <alignment horizontal="center" vertical="center" wrapText="1"/>
    </xf>
    <xf numFmtId="4" fontId="0" fillId="24" borderId="48" xfId="0" applyNumberFormat="1" applyFont="1" applyFill="1" applyBorder="1" applyAlignment="1">
      <alignment horizontal="center" vertical="center" wrapText="1"/>
    </xf>
    <xf numFmtId="4" fontId="0" fillId="24" borderId="49" xfId="0" applyNumberFormat="1" applyFont="1" applyFill="1" applyBorder="1" applyAlignment="1">
      <alignment horizontal="center" vertical="center" wrapText="1"/>
    </xf>
    <xf numFmtId="4" fontId="0" fillId="24" borderId="50" xfId="0" applyNumberFormat="1" applyFont="1" applyFill="1" applyBorder="1" applyAlignment="1">
      <alignment horizontal="center" vertical="center" wrapText="1"/>
    </xf>
    <xf numFmtId="4" fontId="0" fillId="24" borderId="51" xfId="0" applyNumberFormat="1" applyFont="1" applyFill="1" applyBorder="1" applyAlignment="1">
      <alignment horizontal="center" vertical="center" wrapText="1"/>
    </xf>
    <xf numFmtId="4" fontId="0" fillId="24" borderId="52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35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18" fillId="25" borderId="35" xfId="0" applyNumberFormat="1" applyFont="1" applyFill="1" applyBorder="1" applyAlignment="1">
      <alignment horizontal="center" vertical="center" wrapText="1"/>
    </xf>
    <xf numFmtId="4" fontId="18" fillId="25" borderId="53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Alignment="1">
      <alignment horizontal="center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28" fillId="25" borderId="35" xfId="0" applyNumberFormat="1" applyFont="1" applyFill="1" applyBorder="1" applyAlignment="1">
      <alignment horizontal="center" vertical="center" wrapText="1"/>
    </xf>
    <xf numFmtId="4" fontId="28" fillId="25" borderId="53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left" vertical="center" wrapText="1"/>
    </xf>
    <xf numFmtId="4" fontId="18" fillId="25" borderId="54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9" fillId="24" borderId="11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4" fontId="18" fillId="24" borderId="36" xfId="0" applyNumberFormat="1" applyFont="1" applyFill="1" applyBorder="1" applyAlignment="1">
      <alignment horizontal="center" vertical="center" wrapText="1"/>
    </xf>
    <xf numFmtId="4" fontId="18" fillId="25" borderId="36" xfId="0" applyNumberFormat="1" applyFont="1" applyFill="1" applyBorder="1" applyAlignment="1">
      <alignment horizontal="center" vertical="center" wrapText="1"/>
    </xf>
    <xf numFmtId="4" fontId="18" fillId="25" borderId="55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left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center" vertical="center" wrapText="1"/>
    </xf>
    <xf numFmtId="4" fontId="0" fillId="25" borderId="54" xfId="0" applyNumberFormat="1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 horizontal="center" vertical="center" wrapText="1"/>
    </xf>
    <xf numFmtId="4" fontId="0" fillId="25" borderId="35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/>
    </xf>
    <xf numFmtId="4" fontId="0" fillId="24" borderId="56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>
      <alignment horizontal="left" vertical="center" wrapText="1"/>
    </xf>
    <xf numFmtId="4" fontId="18" fillId="24" borderId="41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20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" fontId="20" fillId="24" borderId="0" xfId="0" applyNumberFormat="1" applyFont="1" applyFill="1" applyAlignment="1">
      <alignment/>
    </xf>
    <xf numFmtId="4" fontId="20" fillId="24" borderId="11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left" vertical="center"/>
    </xf>
    <xf numFmtId="4" fontId="22" fillId="24" borderId="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 wrapText="1"/>
    </xf>
    <xf numFmtId="14" fontId="0" fillId="24" borderId="11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57" xfId="0" applyNumberFormat="1" applyFont="1" applyFill="1" applyBorder="1" applyAlignment="1">
      <alignment horizontal="center" vertical="center" wrapText="1"/>
    </xf>
    <xf numFmtId="2" fontId="39" fillId="25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1" xfId="0" applyNumberFormat="1" applyFont="1" applyBorder="1" applyAlignment="1">
      <alignment horizontal="center" vertical="center"/>
    </xf>
    <xf numFmtId="2" fontId="32" fillId="25" borderId="11" xfId="0" applyNumberFormat="1" applyFont="1" applyFill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1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" fontId="18" fillId="25" borderId="29" xfId="0" applyNumberFormat="1" applyFont="1" applyFill="1" applyBorder="1" applyAlignment="1">
      <alignment horizontal="center" vertical="center" wrapText="1"/>
    </xf>
    <xf numFmtId="4" fontId="18" fillId="25" borderId="58" xfId="0" applyNumberFormat="1" applyFont="1" applyFill="1" applyBorder="1" applyAlignment="1">
      <alignment horizontal="center" vertical="center" wrapText="1"/>
    </xf>
    <xf numFmtId="4" fontId="20" fillId="25" borderId="46" xfId="0" applyNumberFormat="1" applyFont="1" applyFill="1" applyBorder="1" applyAlignment="1">
      <alignment horizontal="center"/>
    </xf>
    <xf numFmtId="4" fontId="18" fillId="25" borderId="40" xfId="0" applyNumberFormat="1" applyFont="1" applyFill="1" applyBorder="1" applyAlignment="1">
      <alignment horizontal="center" vertical="center"/>
    </xf>
    <xf numFmtId="4" fontId="18" fillId="25" borderId="41" xfId="0" applyNumberFormat="1" applyFont="1" applyFill="1" applyBorder="1" applyAlignment="1">
      <alignment horizontal="center" vertical="center"/>
    </xf>
    <xf numFmtId="4" fontId="18" fillId="25" borderId="46" xfId="0" applyNumberFormat="1" applyFont="1" applyFill="1" applyBorder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/>
    </xf>
    <xf numFmtId="4" fontId="18" fillId="25" borderId="46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/>
    </xf>
    <xf numFmtId="4" fontId="20" fillId="25" borderId="11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vertical="center" wrapText="1"/>
    </xf>
    <xf numFmtId="0" fontId="0" fillId="24" borderId="59" xfId="0" applyFont="1" applyFill="1" applyBorder="1" applyAlignment="1">
      <alignment vertical="center" wrapText="1"/>
    </xf>
    <xf numFmtId="14" fontId="0" fillId="24" borderId="36" xfId="0" applyNumberFormat="1" applyFont="1" applyFill="1" applyBorder="1" applyAlignment="1">
      <alignment vertical="center" wrapText="1"/>
    </xf>
    <xf numFmtId="49" fontId="0" fillId="24" borderId="11" xfId="0" applyNumberFormat="1" applyFont="1" applyFill="1" applyBorder="1" applyAlignment="1">
      <alignment vertical="center" wrapText="1"/>
    </xf>
    <xf numFmtId="14" fontId="0" fillId="24" borderId="11" xfId="0" applyNumberFormat="1" applyFont="1" applyFill="1" applyBorder="1" applyAlignment="1">
      <alignment vertical="center" wrapText="1"/>
    </xf>
    <xf numFmtId="2" fontId="18" fillId="24" borderId="11" xfId="0" applyNumberFormat="1" applyFont="1" applyFill="1" applyBorder="1" applyAlignment="1">
      <alignment vertical="center" wrapText="1"/>
    </xf>
    <xf numFmtId="49" fontId="0" fillId="24" borderId="28" xfId="0" applyNumberFormat="1" applyFont="1" applyFill="1" applyBorder="1" applyAlignment="1">
      <alignment vertical="center" wrapText="1"/>
    </xf>
    <xf numFmtId="2" fontId="18" fillId="24" borderId="14" xfId="0" applyNumberFormat="1" applyFont="1" applyFill="1" applyBorder="1" applyAlignment="1">
      <alignment vertical="center" wrapText="1"/>
    </xf>
    <xf numFmtId="2" fontId="19" fillId="0" borderId="11" xfId="0" applyNumberFormat="1" applyFont="1" applyBorder="1" applyAlignment="1">
      <alignment horizontal="center"/>
    </xf>
    <xf numFmtId="0" fontId="18" fillId="24" borderId="24" xfId="0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24" borderId="17" xfId="0" applyFont="1" applyFill="1" applyBorder="1" applyAlignment="1">
      <alignment horizontal="center" vertical="center" wrapText="1"/>
    </xf>
    <xf numFmtId="14" fontId="28" fillId="24" borderId="11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14" fontId="0" fillId="24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14" fontId="28" fillId="26" borderId="11" xfId="0" applyNumberFormat="1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0" fillId="24" borderId="62" xfId="0" applyFont="1" applyFill="1" applyBorder="1" applyAlignment="1">
      <alignment horizontal="left" vertical="center" wrapText="1"/>
    </xf>
    <xf numFmtId="0" fontId="0" fillId="26" borderId="62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49" fontId="0" fillId="26" borderId="11" xfId="0" applyNumberFormat="1" applyFont="1" applyFill="1" applyBorder="1" applyAlignment="1">
      <alignment horizontal="center" vertical="center" wrapText="1"/>
    </xf>
    <xf numFmtId="14" fontId="0" fillId="26" borderId="11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14" fontId="0" fillId="25" borderId="36" xfId="0" applyNumberFormat="1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5" borderId="36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14" fontId="0" fillId="25" borderId="11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14" fontId="0" fillId="25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4" fontId="20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7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27" fillId="25" borderId="0" xfId="0" applyNumberFormat="1" applyFont="1" applyFill="1" applyAlignment="1">
      <alignment horizontal="left" vertical="center"/>
    </xf>
    <xf numFmtId="4" fontId="20" fillId="25" borderId="63" xfId="0" applyNumberFormat="1" applyFont="1" applyFill="1" applyBorder="1" applyAlignment="1">
      <alignment horizontal="center" vertical="center" wrapText="1"/>
    </xf>
    <xf numFmtId="4" fontId="0" fillId="25" borderId="63" xfId="0" applyNumberFormat="1" applyFill="1" applyBorder="1" applyAlignment="1">
      <alignment horizontal="center" vertical="center" wrapText="1"/>
    </xf>
    <xf numFmtId="4" fontId="20" fillId="25" borderId="22" xfId="0" applyNumberFormat="1" applyFont="1" applyFill="1" applyBorder="1" applyAlignment="1">
      <alignment horizontal="center" vertical="center" wrapText="1"/>
    </xf>
    <xf numFmtId="4" fontId="20" fillId="25" borderId="61" xfId="0" applyNumberFormat="1" applyFont="1" applyFill="1" applyBorder="1" applyAlignment="1">
      <alignment horizontal="center" vertical="center" wrapText="1"/>
    </xf>
    <xf numFmtId="4" fontId="0" fillId="25" borderId="61" xfId="0" applyNumberFormat="1" applyFill="1" applyBorder="1" applyAlignment="1">
      <alignment horizontal="center" vertical="center" wrapText="1"/>
    </xf>
    <xf numFmtId="4" fontId="0" fillId="25" borderId="64" xfId="0" applyNumberForma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61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34" fillId="24" borderId="65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34" fillId="24" borderId="65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="75" zoomScaleNormal="75" zoomScalePageLayoutView="0" workbookViewId="0" topLeftCell="A55">
      <selection activeCell="A105" sqref="A105:A113"/>
    </sheetView>
  </sheetViews>
  <sheetFormatPr defaultColWidth="9.00390625" defaultRowHeight="12.75"/>
  <cols>
    <col min="1" max="1" width="73.875" style="96" customWidth="1"/>
    <col min="2" max="2" width="19.125" style="96" customWidth="1"/>
    <col min="3" max="3" width="13.875" style="96" hidden="1" customWidth="1"/>
    <col min="4" max="4" width="16.75390625" style="96" customWidth="1"/>
    <col min="5" max="5" width="13.875" style="96" hidden="1" customWidth="1"/>
    <col min="6" max="6" width="20.875" style="96" hidden="1" customWidth="1"/>
    <col min="7" max="7" width="13.875" style="96" customWidth="1"/>
    <col min="8" max="8" width="20.875" style="96" customWidth="1"/>
    <col min="9" max="9" width="15.375" style="96" customWidth="1"/>
    <col min="10" max="11" width="15.375" style="96" hidden="1" customWidth="1"/>
    <col min="12" max="14" width="15.375" style="96" customWidth="1"/>
    <col min="15" max="16384" width="9.125" style="96" customWidth="1"/>
  </cols>
  <sheetData>
    <row r="1" spans="1:8" ht="16.5" customHeight="1">
      <c r="A1" s="246" t="s">
        <v>30</v>
      </c>
      <c r="B1" s="247"/>
      <c r="C1" s="247"/>
      <c r="D1" s="247"/>
      <c r="E1" s="247"/>
      <c r="F1" s="247"/>
      <c r="G1" s="247"/>
      <c r="H1" s="247"/>
    </row>
    <row r="2" spans="1:8" ht="25.5" customHeight="1">
      <c r="A2" s="97" t="s">
        <v>157</v>
      </c>
      <c r="B2" s="248" t="s">
        <v>31</v>
      </c>
      <c r="C2" s="248"/>
      <c r="D2" s="248"/>
      <c r="E2" s="248"/>
      <c r="F2" s="248"/>
      <c r="G2" s="247"/>
      <c r="H2" s="247"/>
    </row>
    <row r="3" spans="2:8" ht="14.25" customHeight="1">
      <c r="B3" s="248" t="s">
        <v>32</v>
      </c>
      <c r="C3" s="248"/>
      <c r="D3" s="248"/>
      <c r="E3" s="248"/>
      <c r="F3" s="248"/>
      <c r="G3" s="247"/>
      <c r="H3" s="247"/>
    </row>
    <row r="4" spans="2:8" ht="14.25" customHeight="1">
      <c r="B4" s="248" t="s">
        <v>33</v>
      </c>
      <c r="C4" s="248"/>
      <c r="D4" s="248"/>
      <c r="E4" s="248"/>
      <c r="F4" s="248"/>
      <c r="G4" s="247"/>
      <c r="H4" s="247"/>
    </row>
    <row r="5" spans="1:8" s="86" customFormat="1" ht="39.75" customHeight="1">
      <c r="A5" s="249"/>
      <c r="B5" s="250"/>
      <c r="C5" s="250"/>
      <c r="D5" s="250"/>
      <c r="E5" s="250"/>
      <c r="F5" s="250"/>
      <c r="G5" s="250"/>
      <c r="H5" s="250"/>
    </row>
    <row r="6" spans="1:8" s="86" customFormat="1" ht="17.25" customHeight="1">
      <c r="A6" s="251" t="s">
        <v>158</v>
      </c>
      <c r="B6" s="251"/>
      <c r="C6" s="251"/>
      <c r="D6" s="251"/>
      <c r="E6" s="251"/>
      <c r="F6" s="251"/>
      <c r="G6" s="251"/>
      <c r="H6" s="251"/>
    </row>
    <row r="7" spans="2:9" ht="35.25" customHeight="1" hidden="1">
      <c r="B7" s="98"/>
      <c r="C7" s="98"/>
      <c r="D7" s="98"/>
      <c r="E7" s="98"/>
      <c r="F7" s="98"/>
      <c r="G7" s="98"/>
      <c r="H7" s="98"/>
      <c r="I7" s="98"/>
    </row>
    <row r="8" spans="1:8" s="99" customFormat="1" ht="22.5" customHeight="1">
      <c r="A8" s="252" t="s">
        <v>107</v>
      </c>
      <c r="B8" s="252"/>
      <c r="C8" s="252"/>
      <c r="D8" s="252"/>
      <c r="E8" s="253"/>
      <c r="F8" s="253"/>
      <c r="G8" s="253"/>
      <c r="H8" s="253"/>
    </row>
    <row r="9" spans="1:8" s="100" customFormat="1" ht="18.75" customHeight="1">
      <c r="A9" s="252" t="s">
        <v>108</v>
      </c>
      <c r="B9" s="252"/>
      <c r="C9" s="252"/>
      <c r="D9" s="252"/>
      <c r="E9" s="253"/>
      <c r="F9" s="253"/>
      <c r="G9" s="253"/>
      <c r="H9" s="253"/>
    </row>
    <row r="10" spans="1:8" s="101" customFormat="1" ht="17.25" customHeight="1">
      <c r="A10" s="254" t="s">
        <v>97</v>
      </c>
      <c r="B10" s="254"/>
      <c r="C10" s="254"/>
      <c r="D10" s="254"/>
      <c r="E10" s="255"/>
      <c r="F10" s="255"/>
      <c r="G10" s="255"/>
      <c r="H10" s="255"/>
    </row>
    <row r="11" spans="1:8" s="100" customFormat="1" ht="30" customHeight="1" thickBot="1">
      <c r="A11" s="257" t="s">
        <v>34</v>
      </c>
      <c r="B11" s="257"/>
      <c r="C11" s="257"/>
      <c r="D11" s="257"/>
      <c r="E11" s="258"/>
      <c r="F11" s="258"/>
      <c r="G11" s="258"/>
      <c r="H11" s="258"/>
    </row>
    <row r="12" spans="1:8" s="106" customFormat="1" ht="139.5" customHeight="1" thickBot="1">
      <c r="A12" s="102" t="s">
        <v>0</v>
      </c>
      <c r="B12" s="103" t="s">
        <v>35</v>
      </c>
      <c r="C12" s="104" t="s">
        <v>36</v>
      </c>
      <c r="D12" s="104" t="s">
        <v>5</v>
      </c>
      <c r="E12" s="104" t="s">
        <v>36</v>
      </c>
      <c r="F12" s="105" t="s">
        <v>37</v>
      </c>
      <c r="G12" s="104" t="s">
        <v>36</v>
      </c>
      <c r="H12" s="105" t="s">
        <v>37</v>
      </c>
    </row>
    <row r="13" spans="1:8" s="113" customFormat="1" ht="12.75">
      <c r="A13" s="107"/>
      <c r="B13" s="108"/>
      <c r="C13" s="108">
        <v>3</v>
      </c>
      <c r="D13" s="109"/>
      <c r="E13" s="108">
        <v>3</v>
      </c>
      <c r="F13" s="110">
        <v>4</v>
      </c>
      <c r="G13" s="111"/>
      <c r="H13" s="112"/>
    </row>
    <row r="14" spans="1:8" s="113" customFormat="1" ht="49.5" customHeight="1">
      <c r="A14" s="259" t="s">
        <v>1</v>
      </c>
      <c r="B14" s="260"/>
      <c r="C14" s="260"/>
      <c r="D14" s="260"/>
      <c r="E14" s="260"/>
      <c r="F14" s="260"/>
      <c r="G14" s="261"/>
      <c r="H14" s="262"/>
    </row>
    <row r="15" spans="1:12" s="106" customFormat="1" ht="21" customHeight="1">
      <c r="A15" s="114" t="s">
        <v>159</v>
      </c>
      <c r="B15" s="115"/>
      <c r="C15" s="116">
        <f>F15*12</f>
        <v>0</v>
      </c>
      <c r="D15" s="117">
        <f>G15*I15</f>
        <v>177687.43</v>
      </c>
      <c r="E15" s="118">
        <f>H15*12</f>
        <v>32.04</v>
      </c>
      <c r="F15" s="119"/>
      <c r="G15" s="118">
        <f>H15*12</f>
        <v>32.04</v>
      </c>
      <c r="H15" s="118">
        <f>H20+H22</f>
        <v>2.67</v>
      </c>
      <c r="I15" s="106">
        <v>5545.8</v>
      </c>
      <c r="J15" s="106">
        <v>1.07</v>
      </c>
      <c r="K15" s="106">
        <v>2.24</v>
      </c>
      <c r="L15" s="106">
        <v>6492.8</v>
      </c>
    </row>
    <row r="16" spans="1:8" s="120" customFormat="1" ht="28.5" customHeight="1">
      <c r="A16" s="87" t="s">
        <v>39</v>
      </c>
      <c r="B16" s="88" t="s">
        <v>40</v>
      </c>
      <c r="C16" s="88"/>
      <c r="D16" s="121"/>
      <c r="E16" s="122"/>
      <c r="F16" s="123"/>
      <c r="G16" s="122"/>
      <c r="H16" s="122"/>
    </row>
    <row r="17" spans="1:8" s="120" customFormat="1" ht="18" customHeight="1">
      <c r="A17" s="87" t="s">
        <v>41</v>
      </c>
      <c r="B17" s="88" t="s">
        <v>40</v>
      </c>
      <c r="C17" s="88"/>
      <c r="D17" s="121"/>
      <c r="E17" s="122"/>
      <c r="F17" s="123"/>
      <c r="G17" s="122"/>
      <c r="H17" s="122"/>
    </row>
    <row r="18" spans="1:8" s="120" customFormat="1" ht="18" customHeight="1">
      <c r="A18" s="87" t="s">
        <v>42</v>
      </c>
      <c r="B18" s="88" t="s">
        <v>43</v>
      </c>
      <c r="C18" s="88"/>
      <c r="D18" s="121"/>
      <c r="E18" s="122"/>
      <c r="F18" s="123"/>
      <c r="G18" s="122"/>
      <c r="H18" s="122"/>
    </row>
    <row r="19" spans="1:8" s="120" customFormat="1" ht="18" customHeight="1">
      <c r="A19" s="87" t="s">
        <v>44</v>
      </c>
      <c r="B19" s="88" t="s">
        <v>40</v>
      </c>
      <c r="C19" s="88"/>
      <c r="D19" s="121"/>
      <c r="E19" s="122"/>
      <c r="F19" s="123"/>
      <c r="G19" s="122"/>
      <c r="H19" s="122"/>
    </row>
    <row r="20" spans="1:8" s="120" customFormat="1" ht="18" customHeight="1">
      <c r="A20" s="114" t="s">
        <v>160</v>
      </c>
      <c r="B20" s="116"/>
      <c r="C20" s="116"/>
      <c r="D20" s="117"/>
      <c r="E20" s="118"/>
      <c r="F20" s="119"/>
      <c r="G20" s="118"/>
      <c r="H20" s="118">
        <v>2.56</v>
      </c>
    </row>
    <row r="21" spans="1:8" s="120" customFormat="1" ht="18" customHeight="1">
      <c r="A21" s="87" t="s">
        <v>161</v>
      </c>
      <c r="B21" s="88" t="s">
        <v>40</v>
      </c>
      <c r="C21" s="88"/>
      <c r="D21" s="121"/>
      <c r="E21" s="122"/>
      <c r="F21" s="123"/>
      <c r="G21" s="122"/>
      <c r="H21" s="122"/>
    </row>
    <row r="22" spans="1:8" s="120" customFormat="1" ht="18" customHeight="1">
      <c r="A22" s="114" t="s">
        <v>160</v>
      </c>
      <c r="B22" s="116"/>
      <c r="C22" s="116"/>
      <c r="D22" s="117"/>
      <c r="E22" s="118"/>
      <c r="F22" s="119"/>
      <c r="G22" s="118"/>
      <c r="H22" s="118">
        <v>0.11</v>
      </c>
    </row>
    <row r="23" spans="1:11" s="106" customFormat="1" ht="30">
      <c r="A23" s="114" t="s">
        <v>45</v>
      </c>
      <c r="B23" s="116"/>
      <c r="C23" s="116">
        <f>F23*12</f>
        <v>0</v>
      </c>
      <c r="D23" s="117">
        <f>G23*I23</f>
        <v>164377.51</v>
      </c>
      <c r="E23" s="118">
        <f>H23*12</f>
        <v>29.64</v>
      </c>
      <c r="F23" s="119"/>
      <c r="G23" s="118">
        <f>H23*12</f>
        <v>29.64</v>
      </c>
      <c r="H23" s="118">
        <v>2.47</v>
      </c>
      <c r="I23" s="106">
        <v>5545.8</v>
      </c>
      <c r="J23" s="106">
        <v>1.07</v>
      </c>
      <c r="K23" s="106">
        <v>2.17</v>
      </c>
    </row>
    <row r="24" spans="1:8" s="120" customFormat="1" ht="12.75">
      <c r="A24" s="87" t="s">
        <v>46</v>
      </c>
      <c r="B24" s="88" t="s">
        <v>47</v>
      </c>
      <c r="C24" s="88"/>
      <c r="D24" s="121"/>
      <c r="E24" s="122"/>
      <c r="F24" s="123"/>
      <c r="G24" s="122"/>
      <c r="H24" s="122"/>
    </row>
    <row r="25" spans="1:8" s="120" customFormat="1" ht="12.75">
      <c r="A25" s="87" t="s">
        <v>48</v>
      </c>
      <c r="B25" s="88" t="s">
        <v>47</v>
      </c>
      <c r="C25" s="88"/>
      <c r="D25" s="121"/>
      <c r="E25" s="122"/>
      <c r="F25" s="123"/>
      <c r="G25" s="122"/>
      <c r="H25" s="122"/>
    </row>
    <row r="26" spans="1:8" s="120" customFormat="1" ht="12.75">
      <c r="A26" s="87" t="s">
        <v>49</v>
      </c>
      <c r="B26" s="88" t="s">
        <v>104</v>
      </c>
      <c r="C26" s="88"/>
      <c r="D26" s="121"/>
      <c r="E26" s="122"/>
      <c r="F26" s="123"/>
      <c r="G26" s="122"/>
      <c r="H26" s="122"/>
    </row>
    <row r="27" spans="1:8" s="120" customFormat="1" ht="12.75">
      <c r="A27" s="87" t="s">
        <v>50</v>
      </c>
      <c r="B27" s="88" t="s">
        <v>47</v>
      </c>
      <c r="C27" s="88"/>
      <c r="D27" s="121"/>
      <c r="E27" s="122"/>
      <c r="F27" s="123"/>
      <c r="G27" s="122"/>
      <c r="H27" s="122"/>
    </row>
    <row r="28" spans="1:8" s="120" customFormat="1" ht="25.5">
      <c r="A28" s="87" t="s">
        <v>51</v>
      </c>
      <c r="B28" s="88" t="s">
        <v>52</v>
      </c>
      <c r="C28" s="88"/>
      <c r="D28" s="121"/>
      <c r="E28" s="122"/>
      <c r="F28" s="123"/>
      <c r="G28" s="122"/>
      <c r="H28" s="122"/>
    </row>
    <row r="29" spans="1:8" s="120" customFormat="1" ht="12.75">
      <c r="A29" s="87" t="s">
        <v>53</v>
      </c>
      <c r="B29" s="88" t="s">
        <v>47</v>
      </c>
      <c r="C29" s="88"/>
      <c r="D29" s="121"/>
      <c r="E29" s="122"/>
      <c r="F29" s="123"/>
      <c r="G29" s="122"/>
      <c r="H29" s="122"/>
    </row>
    <row r="30" spans="1:8" s="120" customFormat="1" ht="12.75">
      <c r="A30" s="87" t="s">
        <v>54</v>
      </c>
      <c r="B30" s="88" t="s">
        <v>47</v>
      </c>
      <c r="C30" s="88"/>
      <c r="D30" s="121"/>
      <c r="E30" s="122"/>
      <c r="F30" s="123"/>
      <c r="G30" s="122"/>
      <c r="H30" s="122"/>
    </row>
    <row r="31" spans="1:8" s="120" customFormat="1" ht="25.5">
      <c r="A31" s="87" t="s">
        <v>55</v>
      </c>
      <c r="B31" s="88" t="s">
        <v>56</v>
      </c>
      <c r="C31" s="88"/>
      <c r="D31" s="121"/>
      <c r="E31" s="122"/>
      <c r="F31" s="123"/>
      <c r="G31" s="122"/>
      <c r="H31" s="122"/>
    </row>
    <row r="32" spans="1:12" s="126" customFormat="1" ht="18.75" customHeight="1">
      <c r="A32" s="124" t="s">
        <v>57</v>
      </c>
      <c r="B32" s="115" t="s">
        <v>58</v>
      </c>
      <c r="C32" s="116">
        <f>F32*12</f>
        <v>0</v>
      </c>
      <c r="D32" s="117">
        <f>G32*I32</f>
        <v>45253.73</v>
      </c>
      <c r="E32" s="118">
        <f aca="true" t="shared" si="0" ref="E32:E39">H32*12</f>
        <v>8.16</v>
      </c>
      <c r="F32" s="125"/>
      <c r="G32" s="118">
        <f>H32*12</f>
        <v>8.16</v>
      </c>
      <c r="H32" s="118">
        <v>0.68</v>
      </c>
      <c r="I32" s="106">
        <v>5545.8</v>
      </c>
      <c r="J32" s="106">
        <v>1.07</v>
      </c>
      <c r="K32" s="106">
        <v>0.6</v>
      </c>
      <c r="L32" s="126">
        <v>6492.8</v>
      </c>
    </row>
    <row r="33" spans="1:12" s="106" customFormat="1" ht="15">
      <c r="A33" s="124" t="s">
        <v>59</v>
      </c>
      <c r="B33" s="115" t="s">
        <v>60</v>
      </c>
      <c r="C33" s="116">
        <f>F33*12</f>
        <v>0</v>
      </c>
      <c r="D33" s="117">
        <f>G33*I33</f>
        <v>147740.11</v>
      </c>
      <c r="E33" s="118">
        <f t="shared" si="0"/>
        <v>26.64</v>
      </c>
      <c r="F33" s="125"/>
      <c r="G33" s="118">
        <f>H33*12</f>
        <v>26.64</v>
      </c>
      <c r="H33" s="118">
        <v>2.22</v>
      </c>
      <c r="I33" s="106">
        <v>5545.8</v>
      </c>
      <c r="J33" s="106">
        <v>1.07</v>
      </c>
      <c r="K33" s="106">
        <v>1.94</v>
      </c>
      <c r="L33" s="106">
        <v>6492.8</v>
      </c>
    </row>
    <row r="34" spans="1:11" s="106" customFormat="1" ht="15">
      <c r="A34" s="124" t="s">
        <v>98</v>
      </c>
      <c r="B34" s="115" t="s">
        <v>47</v>
      </c>
      <c r="C34" s="116">
        <f>F34*12</f>
        <v>0</v>
      </c>
      <c r="D34" s="117">
        <f>G34*I34</f>
        <v>103817.38</v>
      </c>
      <c r="E34" s="118">
        <f t="shared" si="0"/>
        <v>18.72</v>
      </c>
      <c r="F34" s="125"/>
      <c r="G34" s="118">
        <f>H34*12</f>
        <v>18.72</v>
      </c>
      <c r="H34" s="118">
        <v>1.56</v>
      </c>
      <c r="I34" s="106">
        <v>5545.8</v>
      </c>
      <c r="J34" s="106">
        <v>1.07</v>
      </c>
      <c r="K34" s="106">
        <v>1.36</v>
      </c>
    </row>
    <row r="35" spans="1:9" s="106" customFormat="1" ht="45">
      <c r="A35" s="124" t="s">
        <v>162</v>
      </c>
      <c r="B35" s="115" t="s">
        <v>163</v>
      </c>
      <c r="C35" s="116"/>
      <c r="D35" s="117">
        <f>3407.5*3</f>
        <v>10222.5</v>
      </c>
      <c r="E35" s="118"/>
      <c r="F35" s="125"/>
      <c r="G35" s="118">
        <f>D35/I35</f>
        <v>1.84</v>
      </c>
      <c r="H35" s="118">
        <f>G35/12</f>
        <v>0.15</v>
      </c>
      <c r="I35" s="106">
        <v>5545.8</v>
      </c>
    </row>
    <row r="36" spans="1:11" s="106" customFormat="1" ht="15">
      <c r="A36" s="124" t="s">
        <v>99</v>
      </c>
      <c r="B36" s="115" t="s">
        <v>47</v>
      </c>
      <c r="C36" s="116">
        <f>F36*12</f>
        <v>0</v>
      </c>
      <c r="D36" s="117">
        <f>G36*I36</f>
        <v>119123.78</v>
      </c>
      <c r="E36" s="118">
        <f t="shared" si="0"/>
        <v>21.48</v>
      </c>
      <c r="F36" s="125"/>
      <c r="G36" s="118">
        <f>H36*12</f>
        <v>21.48</v>
      </c>
      <c r="H36" s="118">
        <v>1.79</v>
      </c>
      <c r="I36" s="106">
        <v>5545.8</v>
      </c>
      <c r="J36" s="106">
        <v>1.07</v>
      </c>
      <c r="K36" s="106">
        <v>1.57</v>
      </c>
    </row>
    <row r="37" spans="1:11" s="106" customFormat="1" ht="28.5">
      <c r="A37" s="124" t="s">
        <v>100</v>
      </c>
      <c r="B37" s="127" t="s">
        <v>101</v>
      </c>
      <c r="C37" s="116">
        <f>F37*12</f>
        <v>0</v>
      </c>
      <c r="D37" s="117">
        <f>G37*I37</f>
        <v>255550.46</v>
      </c>
      <c r="E37" s="118">
        <f t="shared" si="0"/>
        <v>46.08</v>
      </c>
      <c r="F37" s="125"/>
      <c r="G37" s="118">
        <f>H37*12</f>
        <v>46.08</v>
      </c>
      <c r="H37" s="118">
        <v>3.84</v>
      </c>
      <c r="I37" s="106">
        <v>5545.8</v>
      </c>
      <c r="J37" s="106">
        <v>1.07</v>
      </c>
      <c r="K37" s="106">
        <v>3.36</v>
      </c>
    </row>
    <row r="38" spans="1:11" s="113" customFormat="1" ht="30">
      <c r="A38" s="124" t="s">
        <v>61</v>
      </c>
      <c r="B38" s="115" t="s">
        <v>62</v>
      </c>
      <c r="C38" s="115"/>
      <c r="D38" s="117">
        <v>1848.15</v>
      </c>
      <c r="E38" s="128">
        <f t="shared" si="0"/>
        <v>0.36</v>
      </c>
      <c r="F38" s="125"/>
      <c r="G38" s="118">
        <f>D38/I38</f>
        <v>0.33</v>
      </c>
      <c r="H38" s="118">
        <f>G38/12</f>
        <v>0.03</v>
      </c>
      <c r="I38" s="106">
        <v>5545.8</v>
      </c>
      <c r="J38" s="106">
        <v>1.07</v>
      </c>
      <c r="K38" s="106">
        <v>0.02</v>
      </c>
    </row>
    <row r="39" spans="1:12" s="113" customFormat="1" ht="30" customHeight="1">
      <c r="A39" s="124" t="s">
        <v>63</v>
      </c>
      <c r="B39" s="115" t="s">
        <v>62</v>
      </c>
      <c r="C39" s="115"/>
      <c r="D39" s="117">
        <f>3696.3*I39/L39</f>
        <v>3345.02</v>
      </c>
      <c r="E39" s="128">
        <f t="shared" si="0"/>
        <v>0.6</v>
      </c>
      <c r="F39" s="125"/>
      <c r="G39" s="118">
        <f>D39/I39</f>
        <v>0.6</v>
      </c>
      <c r="H39" s="118">
        <f>G39/12</f>
        <v>0.05</v>
      </c>
      <c r="I39" s="106">
        <v>5545.8</v>
      </c>
      <c r="J39" s="106">
        <v>1.07</v>
      </c>
      <c r="K39" s="106">
        <v>0.02</v>
      </c>
      <c r="L39" s="113">
        <v>6128.2</v>
      </c>
    </row>
    <row r="40" spans="1:12" s="113" customFormat="1" ht="24" customHeight="1">
      <c r="A40" s="124" t="s">
        <v>64</v>
      </c>
      <c r="B40" s="115" t="s">
        <v>62</v>
      </c>
      <c r="C40" s="115"/>
      <c r="D40" s="117">
        <f>11670.68*I40/L40</f>
        <v>9968.47</v>
      </c>
      <c r="E40" s="128"/>
      <c r="F40" s="125"/>
      <c r="G40" s="118">
        <f>D40/I40</f>
        <v>1.8</v>
      </c>
      <c r="H40" s="118">
        <f>G40/12</f>
        <v>0.15</v>
      </c>
      <c r="I40" s="106">
        <v>5545.8</v>
      </c>
      <c r="J40" s="106">
        <v>1.07</v>
      </c>
      <c r="K40" s="106">
        <v>0.13</v>
      </c>
      <c r="L40" s="113">
        <v>6492.8</v>
      </c>
    </row>
    <row r="41" spans="1:11" s="113" customFormat="1" ht="30" hidden="1">
      <c r="A41" s="124" t="s">
        <v>103</v>
      </c>
      <c r="B41" s="115" t="s">
        <v>52</v>
      </c>
      <c r="C41" s="115"/>
      <c r="D41" s="117">
        <f>G41*I41</f>
        <v>0</v>
      </c>
      <c r="E41" s="128"/>
      <c r="F41" s="125"/>
      <c r="G41" s="118">
        <f>D41/I41</f>
        <v>1.7974802858551011</v>
      </c>
      <c r="H41" s="118">
        <f>G41/12</f>
        <v>0.14979002382125842</v>
      </c>
      <c r="I41" s="106">
        <v>6492.8</v>
      </c>
      <c r="J41" s="106">
        <v>1.07</v>
      </c>
      <c r="K41" s="106">
        <v>0</v>
      </c>
    </row>
    <row r="42" spans="1:12" s="113" customFormat="1" ht="30">
      <c r="A42" s="124" t="s">
        <v>164</v>
      </c>
      <c r="B42" s="115" t="s">
        <v>52</v>
      </c>
      <c r="C42" s="115"/>
      <c r="D42" s="117">
        <f>11670.69*I42/L42</f>
        <v>9968.47</v>
      </c>
      <c r="E42" s="128"/>
      <c r="F42" s="125"/>
      <c r="G42" s="118">
        <f>D42/I42</f>
        <v>1.8</v>
      </c>
      <c r="H42" s="118">
        <f>G42/12</f>
        <v>0.15</v>
      </c>
      <c r="I42" s="106">
        <v>5545.8</v>
      </c>
      <c r="J42" s="106"/>
      <c r="K42" s="106"/>
      <c r="L42" s="113">
        <v>6492.8</v>
      </c>
    </row>
    <row r="43" spans="1:11" s="113" customFormat="1" ht="30">
      <c r="A43" s="124" t="s">
        <v>102</v>
      </c>
      <c r="B43" s="115"/>
      <c r="C43" s="115">
        <f>F43*12</f>
        <v>0</v>
      </c>
      <c r="D43" s="117">
        <f>G43*I43</f>
        <v>9982.44</v>
      </c>
      <c r="E43" s="128">
        <f>H43*12</f>
        <v>1.8</v>
      </c>
      <c r="F43" s="125"/>
      <c r="G43" s="118">
        <f>H43*12</f>
        <v>1.8</v>
      </c>
      <c r="H43" s="118">
        <v>0.15</v>
      </c>
      <c r="I43" s="106">
        <v>5545.8</v>
      </c>
      <c r="J43" s="106">
        <v>1.07</v>
      </c>
      <c r="K43" s="106">
        <v>0.14</v>
      </c>
    </row>
    <row r="44" spans="1:12" s="106" customFormat="1" ht="18" customHeight="1">
      <c r="A44" s="124" t="s">
        <v>65</v>
      </c>
      <c r="B44" s="115" t="s">
        <v>66</v>
      </c>
      <c r="C44" s="115">
        <f>F44*12</f>
        <v>0</v>
      </c>
      <c r="D44" s="117">
        <f>G44*I44</f>
        <v>2661.98</v>
      </c>
      <c r="E44" s="128">
        <f>H44*12</f>
        <v>0.48</v>
      </c>
      <c r="F44" s="125"/>
      <c r="G44" s="118">
        <f>H44*12</f>
        <v>0.48</v>
      </c>
      <c r="H44" s="118">
        <v>0.04</v>
      </c>
      <c r="I44" s="106">
        <v>5545.8</v>
      </c>
      <c r="J44" s="106">
        <v>1.07</v>
      </c>
      <c r="K44" s="106">
        <v>0.03</v>
      </c>
      <c r="L44" s="106">
        <v>6492.8</v>
      </c>
    </row>
    <row r="45" spans="1:12" s="106" customFormat="1" ht="23.25" customHeight="1">
      <c r="A45" s="124" t="s">
        <v>67</v>
      </c>
      <c r="B45" s="129" t="s">
        <v>68</v>
      </c>
      <c r="C45" s="129">
        <f>F45*12</f>
        <v>0</v>
      </c>
      <c r="D45" s="117">
        <f>G45*I45</f>
        <v>1996.49</v>
      </c>
      <c r="E45" s="130">
        <f>H45*12</f>
        <v>0.36</v>
      </c>
      <c r="F45" s="131"/>
      <c r="G45" s="118">
        <f>12*H45</f>
        <v>0.36</v>
      </c>
      <c r="H45" s="118">
        <v>0.03</v>
      </c>
      <c r="I45" s="106">
        <v>5545.8</v>
      </c>
      <c r="J45" s="106">
        <v>1.07</v>
      </c>
      <c r="K45" s="106">
        <v>0.02</v>
      </c>
      <c r="L45" s="106">
        <v>6492.8</v>
      </c>
    </row>
    <row r="46" spans="1:12" s="126" customFormat="1" ht="30">
      <c r="A46" s="124" t="s">
        <v>69</v>
      </c>
      <c r="B46" s="115"/>
      <c r="C46" s="115">
        <f>F46*12</f>
        <v>0</v>
      </c>
      <c r="D46" s="117">
        <f>G46*I46</f>
        <v>2661.98</v>
      </c>
      <c r="E46" s="128">
        <f>H46*12</f>
        <v>0.48</v>
      </c>
      <c r="F46" s="125"/>
      <c r="G46" s="118">
        <f>12*H46</f>
        <v>0.48</v>
      </c>
      <c r="H46" s="118">
        <v>0.04</v>
      </c>
      <c r="I46" s="106">
        <v>5545.8</v>
      </c>
      <c r="J46" s="106">
        <v>1.07</v>
      </c>
      <c r="K46" s="106">
        <v>0.03</v>
      </c>
      <c r="L46" s="126">
        <v>6128.2</v>
      </c>
    </row>
    <row r="47" spans="1:11" s="126" customFormat="1" ht="15">
      <c r="A47" s="124" t="s">
        <v>70</v>
      </c>
      <c r="B47" s="115"/>
      <c r="C47" s="116"/>
      <c r="D47" s="118">
        <f>D49+D50+D52+D53+D54+D55+D56+D57+D58+D59+D51</f>
        <v>33823.02</v>
      </c>
      <c r="E47" s="118"/>
      <c r="F47" s="125"/>
      <c r="G47" s="118">
        <f>D47/I47</f>
        <v>6.1</v>
      </c>
      <c r="H47" s="118">
        <f>G47/12</f>
        <v>0.51</v>
      </c>
      <c r="I47" s="106">
        <v>5545.8</v>
      </c>
      <c r="J47" s="106">
        <v>1.07</v>
      </c>
      <c r="K47" s="106">
        <v>0.62</v>
      </c>
    </row>
    <row r="48" spans="1:11" s="113" customFormat="1" ht="15" hidden="1">
      <c r="A48" s="132"/>
      <c r="B48" s="133"/>
      <c r="C48" s="133"/>
      <c r="D48" s="134"/>
      <c r="E48" s="135"/>
      <c r="F48" s="136"/>
      <c r="G48" s="135"/>
      <c r="H48" s="135"/>
      <c r="I48" s="106"/>
      <c r="J48" s="106"/>
      <c r="K48" s="106"/>
    </row>
    <row r="49" spans="1:11" s="113" customFormat="1" ht="15">
      <c r="A49" s="132" t="s">
        <v>72</v>
      </c>
      <c r="B49" s="133" t="s">
        <v>71</v>
      </c>
      <c r="C49" s="133"/>
      <c r="D49" s="134">
        <v>392.99</v>
      </c>
      <c r="E49" s="135"/>
      <c r="F49" s="136"/>
      <c r="G49" s="135"/>
      <c r="H49" s="135"/>
      <c r="I49" s="106">
        <v>5545.8</v>
      </c>
      <c r="J49" s="106">
        <v>1.07</v>
      </c>
      <c r="K49" s="106">
        <v>0.01</v>
      </c>
    </row>
    <row r="50" spans="1:12" s="113" customFormat="1" ht="15">
      <c r="A50" s="132" t="s">
        <v>73</v>
      </c>
      <c r="B50" s="133" t="s">
        <v>74</v>
      </c>
      <c r="C50" s="133">
        <f>F50*12</f>
        <v>0</v>
      </c>
      <c r="D50" s="134">
        <f>1247.46*I50/L50</f>
        <v>1065.51</v>
      </c>
      <c r="E50" s="135">
        <f>H50*12</f>
        <v>0</v>
      </c>
      <c r="F50" s="136"/>
      <c r="G50" s="135"/>
      <c r="H50" s="135"/>
      <c r="I50" s="106">
        <v>5545.8</v>
      </c>
      <c r="J50" s="106">
        <v>1.07</v>
      </c>
      <c r="K50" s="106">
        <v>0.01</v>
      </c>
      <c r="L50" s="113">
        <v>6492.8</v>
      </c>
    </row>
    <row r="51" spans="1:11" s="113" customFormat="1" ht="15">
      <c r="A51" s="132" t="s">
        <v>165</v>
      </c>
      <c r="B51" s="139" t="s">
        <v>71</v>
      </c>
      <c r="C51" s="133"/>
      <c r="D51" s="134">
        <v>2222.82</v>
      </c>
      <c r="E51" s="135"/>
      <c r="F51" s="136"/>
      <c r="G51" s="135"/>
      <c r="H51" s="135"/>
      <c r="I51" s="106">
        <v>5545.8</v>
      </c>
      <c r="J51" s="106"/>
      <c r="K51" s="106"/>
    </row>
    <row r="52" spans="1:12" s="113" customFormat="1" ht="15">
      <c r="A52" s="132" t="s">
        <v>166</v>
      </c>
      <c r="B52" s="133" t="s">
        <v>71</v>
      </c>
      <c r="C52" s="133">
        <f>F52*12</f>
        <v>0</v>
      </c>
      <c r="D52" s="134">
        <f>1523.14*I52/L52</f>
        <v>1300.98</v>
      </c>
      <c r="E52" s="135">
        <f>H52*12</f>
        <v>0</v>
      </c>
      <c r="F52" s="136"/>
      <c r="G52" s="135"/>
      <c r="H52" s="135"/>
      <c r="I52" s="106">
        <v>5545.8</v>
      </c>
      <c r="J52" s="106">
        <v>1.07</v>
      </c>
      <c r="K52" s="106">
        <v>0.12</v>
      </c>
      <c r="L52" s="113">
        <v>6492.8</v>
      </c>
    </row>
    <row r="53" spans="1:11" s="113" customFormat="1" ht="15">
      <c r="A53" s="132" t="s">
        <v>75</v>
      </c>
      <c r="B53" s="133" t="s">
        <v>71</v>
      </c>
      <c r="C53" s="133">
        <f>F53*12</f>
        <v>0</v>
      </c>
      <c r="D53" s="134">
        <v>2377.23</v>
      </c>
      <c r="E53" s="135">
        <f>H53*12</f>
        <v>0</v>
      </c>
      <c r="F53" s="136"/>
      <c r="G53" s="135"/>
      <c r="H53" s="135"/>
      <c r="I53" s="106">
        <v>5545.8</v>
      </c>
      <c r="J53" s="106">
        <v>1.07</v>
      </c>
      <c r="K53" s="106">
        <v>0.03</v>
      </c>
    </row>
    <row r="54" spans="1:11" s="113" customFormat="1" ht="15">
      <c r="A54" s="132" t="s">
        <v>76</v>
      </c>
      <c r="B54" s="133" t="s">
        <v>71</v>
      </c>
      <c r="C54" s="133">
        <f>F54*12</f>
        <v>0</v>
      </c>
      <c r="D54" s="134">
        <v>7065.55</v>
      </c>
      <c r="E54" s="135">
        <f>H54*12</f>
        <v>0</v>
      </c>
      <c r="F54" s="136"/>
      <c r="G54" s="135"/>
      <c r="H54" s="135"/>
      <c r="I54" s="106">
        <v>5545.8</v>
      </c>
      <c r="J54" s="106">
        <v>1.07</v>
      </c>
      <c r="K54" s="106">
        <v>0.1</v>
      </c>
    </row>
    <row r="55" spans="1:11" s="113" customFormat="1" ht="15">
      <c r="A55" s="132" t="s">
        <v>77</v>
      </c>
      <c r="B55" s="133" t="s">
        <v>71</v>
      </c>
      <c r="C55" s="133">
        <f>F55*12</f>
        <v>0</v>
      </c>
      <c r="D55" s="134">
        <v>831.63</v>
      </c>
      <c r="E55" s="135">
        <f>H55*12</f>
        <v>0</v>
      </c>
      <c r="F55" s="136"/>
      <c r="G55" s="135"/>
      <c r="H55" s="135"/>
      <c r="I55" s="106">
        <v>5545.8</v>
      </c>
      <c r="J55" s="106">
        <v>1.07</v>
      </c>
      <c r="K55" s="106">
        <v>0.01</v>
      </c>
    </row>
    <row r="56" spans="1:12" s="113" customFormat="1" ht="15">
      <c r="A56" s="132" t="s">
        <v>78</v>
      </c>
      <c r="B56" s="133" t="s">
        <v>71</v>
      </c>
      <c r="C56" s="133"/>
      <c r="D56" s="134">
        <f>1188.57*I56/L56</f>
        <v>1015.21</v>
      </c>
      <c r="E56" s="135"/>
      <c r="F56" s="136"/>
      <c r="G56" s="135"/>
      <c r="H56" s="135"/>
      <c r="I56" s="106">
        <v>5545.8</v>
      </c>
      <c r="J56" s="106">
        <v>1.07</v>
      </c>
      <c r="K56" s="106">
        <v>0.01</v>
      </c>
      <c r="L56" s="113">
        <v>6492.8</v>
      </c>
    </row>
    <row r="57" spans="1:11" s="113" customFormat="1" ht="15">
      <c r="A57" s="132" t="s">
        <v>79</v>
      </c>
      <c r="B57" s="133" t="s">
        <v>74</v>
      </c>
      <c r="C57" s="133"/>
      <c r="D57" s="134">
        <v>4754.46</v>
      </c>
      <c r="E57" s="135"/>
      <c r="F57" s="136"/>
      <c r="G57" s="135"/>
      <c r="H57" s="135"/>
      <c r="I57" s="106">
        <v>5545.8</v>
      </c>
      <c r="J57" s="106">
        <v>1.07</v>
      </c>
      <c r="K57" s="106">
        <v>0.06</v>
      </c>
    </row>
    <row r="58" spans="1:12" s="113" customFormat="1" ht="25.5">
      <c r="A58" s="132" t="s">
        <v>80</v>
      </c>
      <c r="B58" s="133" t="s">
        <v>71</v>
      </c>
      <c r="C58" s="133">
        <f>F58*12</f>
        <v>0</v>
      </c>
      <c r="D58" s="134">
        <f>5412.42*I58/L58</f>
        <v>4623</v>
      </c>
      <c r="E58" s="135">
        <f>H58*12</f>
        <v>0</v>
      </c>
      <c r="F58" s="136"/>
      <c r="G58" s="135"/>
      <c r="H58" s="135"/>
      <c r="I58" s="106">
        <v>5545.8</v>
      </c>
      <c r="J58" s="106">
        <v>1.07</v>
      </c>
      <c r="K58" s="106">
        <v>0.06</v>
      </c>
      <c r="L58" s="113">
        <v>6492.8</v>
      </c>
    </row>
    <row r="59" spans="1:11" s="113" customFormat="1" ht="15">
      <c r="A59" s="132" t="s">
        <v>81</v>
      </c>
      <c r="B59" s="133" t="s">
        <v>71</v>
      </c>
      <c r="C59" s="133"/>
      <c r="D59" s="134">
        <v>8173.64</v>
      </c>
      <c r="E59" s="135"/>
      <c r="F59" s="136"/>
      <c r="G59" s="135"/>
      <c r="H59" s="135"/>
      <c r="I59" s="106">
        <v>5545.8</v>
      </c>
      <c r="J59" s="106">
        <v>1.07</v>
      </c>
      <c r="K59" s="106">
        <v>0.01</v>
      </c>
    </row>
    <row r="60" spans="1:11" s="113" customFormat="1" ht="15" hidden="1">
      <c r="A60" s="132"/>
      <c r="B60" s="133"/>
      <c r="C60" s="137"/>
      <c r="D60" s="134"/>
      <c r="E60" s="138"/>
      <c r="F60" s="136"/>
      <c r="G60" s="135"/>
      <c r="H60" s="135"/>
      <c r="I60" s="106"/>
      <c r="J60" s="106"/>
      <c r="K60" s="106"/>
    </row>
    <row r="61" spans="1:11" s="113" customFormat="1" ht="15" hidden="1">
      <c r="A61" s="132"/>
      <c r="B61" s="133"/>
      <c r="C61" s="133"/>
      <c r="D61" s="134"/>
      <c r="E61" s="135"/>
      <c r="F61" s="136"/>
      <c r="G61" s="135"/>
      <c r="H61" s="135"/>
      <c r="I61" s="106"/>
      <c r="J61" s="106"/>
      <c r="K61" s="106"/>
    </row>
    <row r="62" spans="1:12" s="126" customFormat="1" ht="30">
      <c r="A62" s="124" t="s">
        <v>109</v>
      </c>
      <c r="B62" s="115"/>
      <c r="C62" s="116"/>
      <c r="D62" s="118">
        <f>D74</f>
        <v>4278.24</v>
      </c>
      <c r="E62" s="118"/>
      <c r="F62" s="125"/>
      <c r="G62" s="118">
        <f>D62/I62</f>
        <v>0.77</v>
      </c>
      <c r="H62" s="118">
        <v>0.07</v>
      </c>
      <c r="I62" s="106">
        <v>5545.8</v>
      </c>
      <c r="J62" s="106">
        <v>1.07</v>
      </c>
      <c r="K62" s="106">
        <v>0.08</v>
      </c>
      <c r="L62" s="126">
        <v>6128.2</v>
      </c>
    </row>
    <row r="63" spans="1:11" s="113" customFormat="1" ht="15" hidden="1">
      <c r="A63" s="132" t="s">
        <v>110</v>
      </c>
      <c r="B63" s="133" t="s">
        <v>111</v>
      </c>
      <c r="C63" s="133"/>
      <c r="D63" s="134">
        <f aca="true" t="shared" si="1" ref="D63:D70">G63*I63</f>
        <v>0</v>
      </c>
      <c r="E63" s="135"/>
      <c r="F63" s="136"/>
      <c r="G63" s="135">
        <f aca="true" t="shared" si="2" ref="G63:G72">H63*12</f>
        <v>0</v>
      </c>
      <c r="H63" s="135">
        <v>0</v>
      </c>
      <c r="I63" s="106">
        <v>5545.8</v>
      </c>
      <c r="J63" s="106">
        <v>1.07</v>
      </c>
      <c r="K63" s="106">
        <v>0</v>
      </c>
    </row>
    <row r="64" spans="1:11" s="113" customFormat="1" ht="25.5" hidden="1">
      <c r="A64" s="132" t="s">
        <v>112</v>
      </c>
      <c r="B64" s="133" t="s">
        <v>113</v>
      </c>
      <c r="C64" s="133"/>
      <c r="D64" s="134">
        <f t="shared" si="1"/>
        <v>0</v>
      </c>
      <c r="E64" s="135"/>
      <c r="F64" s="136"/>
      <c r="G64" s="135">
        <f t="shared" si="2"/>
        <v>0</v>
      </c>
      <c r="H64" s="135">
        <v>0</v>
      </c>
      <c r="I64" s="106">
        <v>5545.8</v>
      </c>
      <c r="J64" s="106">
        <v>1.07</v>
      </c>
      <c r="K64" s="106">
        <v>0</v>
      </c>
    </row>
    <row r="65" spans="1:11" s="113" customFormat="1" ht="15" hidden="1">
      <c r="A65" s="132" t="s">
        <v>114</v>
      </c>
      <c r="B65" s="133" t="s">
        <v>115</v>
      </c>
      <c r="C65" s="133"/>
      <c r="D65" s="134">
        <f t="shared" si="1"/>
        <v>0</v>
      </c>
      <c r="E65" s="135"/>
      <c r="F65" s="136"/>
      <c r="G65" s="135">
        <f t="shared" si="2"/>
        <v>0</v>
      </c>
      <c r="H65" s="135">
        <v>0</v>
      </c>
      <c r="I65" s="106">
        <v>5545.8</v>
      </c>
      <c r="J65" s="106">
        <v>1.07</v>
      </c>
      <c r="K65" s="106">
        <v>0</v>
      </c>
    </row>
    <row r="66" spans="1:11" s="113" customFormat="1" ht="25.5" hidden="1">
      <c r="A66" s="132" t="s">
        <v>116</v>
      </c>
      <c r="B66" s="133" t="s">
        <v>117</v>
      </c>
      <c r="C66" s="133"/>
      <c r="D66" s="134">
        <f t="shared" si="1"/>
        <v>0</v>
      </c>
      <c r="E66" s="135"/>
      <c r="F66" s="136"/>
      <c r="G66" s="135">
        <f t="shared" si="2"/>
        <v>0</v>
      </c>
      <c r="H66" s="135">
        <v>0</v>
      </c>
      <c r="I66" s="106">
        <v>5545.8</v>
      </c>
      <c r="J66" s="106">
        <v>1.07</v>
      </c>
      <c r="K66" s="106">
        <v>0</v>
      </c>
    </row>
    <row r="67" spans="1:11" s="113" customFormat="1" ht="15" hidden="1">
      <c r="A67" s="132" t="s">
        <v>118</v>
      </c>
      <c r="B67" s="133" t="s">
        <v>119</v>
      </c>
      <c r="C67" s="133"/>
      <c r="D67" s="134">
        <f t="shared" si="1"/>
        <v>0</v>
      </c>
      <c r="E67" s="135"/>
      <c r="F67" s="136"/>
      <c r="G67" s="135">
        <f t="shared" si="2"/>
        <v>0</v>
      </c>
      <c r="H67" s="135">
        <v>0</v>
      </c>
      <c r="I67" s="106">
        <v>5545.8</v>
      </c>
      <c r="J67" s="106">
        <v>1.07</v>
      </c>
      <c r="K67" s="106">
        <v>0</v>
      </c>
    </row>
    <row r="68" spans="1:11" s="113" customFormat="1" ht="15" hidden="1">
      <c r="A68" s="132" t="s">
        <v>120</v>
      </c>
      <c r="B68" s="133" t="s">
        <v>115</v>
      </c>
      <c r="C68" s="133"/>
      <c r="D68" s="134">
        <f t="shared" si="1"/>
        <v>0</v>
      </c>
      <c r="E68" s="135"/>
      <c r="F68" s="136"/>
      <c r="G68" s="135">
        <f t="shared" si="2"/>
        <v>0</v>
      </c>
      <c r="H68" s="135">
        <v>0</v>
      </c>
      <c r="I68" s="106">
        <v>5545.8</v>
      </c>
      <c r="J68" s="106">
        <v>1.07</v>
      </c>
      <c r="K68" s="106">
        <v>0</v>
      </c>
    </row>
    <row r="69" spans="1:11" s="113" customFormat="1" ht="15" hidden="1">
      <c r="A69" s="132" t="s">
        <v>121</v>
      </c>
      <c r="B69" s="133" t="s">
        <v>71</v>
      </c>
      <c r="C69" s="133"/>
      <c r="D69" s="134">
        <f t="shared" si="1"/>
        <v>0</v>
      </c>
      <c r="E69" s="135"/>
      <c r="F69" s="136"/>
      <c r="G69" s="135">
        <f t="shared" si="2"/>
        <v>0</v>
      </c>
      <c r="H69" s="135">
        <v>0</v>
      </c>
      <c r="I69" s="106">
        <v>5545.8</v>
      </c>
      <c r="J69" s="106">
        <v>1.07</v>
      </c>
      <c r="K69" s="106">
        <v>0</v>
      </c>
    </row>
    <row r="70" spans="1:11" s="113" customFormat="1" ht="25.5" hidden="1">
      <c r="A70" s="132" t="s">
        <v>122</v>
      </c>
      <c r="B70" s="133" t="s">
        <v>71</v>
      </c>
      <c r="C70" s="133"/>
      <c r="D70" s="134">
        <f t="shared" si="1"/>
        <v>0</v>
      </c>
      <c r="E70" s="135"/>
      <c r="F70" s="136"/>
      <c r="G70" s="135">
        <f t="shared" si="2"/>
        <v>0</v>
      </c>
      <c r="H70" s="135">
        <v>0</v>
      </c>
      <c r="I70" s="106">
        <v>5545.8</v>
      </c>
      <c r="J70" s="106">
        <v>1.07</v>
      </c>
      <c r="K70" s="106">
        <v>0</v>
      </c>
    </row>
    <row r="71" spans="1:11" s="113" customFormat="1" ht="15" hidden="1">
      <c r="A71" s="132" t="s">
        <v>123</v>
      </c>
      <c r="B71" s="133" t="s">
        <v>62</v>
      </c>
      <c r="C71" s="133"/>
      <c r="D71" s="134">
        <f>G71*I71</f>
        <v>0</v>
      </c>
      <c r="E71" s="135"/>
      <c r="F71" s="136"/>
      <c r="G71" s="135">
        <f t="shared" si="2"/>
        <v>0</v>
      </c>
      <c r="H71" s="135">
        <v>0</v>
      </c>
      <c r="I71" s="106">
        <v>5545.8</v>
      </c>
      <c r="J71" s="106">
        <v>1.07</v>
      </c>
      <c r="K71" s="106">
        <v>0</v>
      </c>
    </row>
    <row r="72" spans="1:11" s="113" customFormat="1" ht="15" hidden="1">
      <c r="A72" s="132" t="s">
        <v>124</v>
      </c>
      <c r="B72" s="133" t="s">
        <v>62</v>
      </c>
      <c r="C72" s="137"/>
      <c r="D72" s="134">
        <f>G72*I72</f>
        <v>0</v>
      </c>
      <c r="E72" s="135"/>
      <c r="F72" s="136"/>
      <c r="G72" s="135">
        <f t="shared" si="2"/>
        <v>0</v>
      </c>
      <c r="H72" s="135">
        <v>0</v>
      </c>
      <c r="I72" s="106">
        <v>5545.8</v>
      </c>
      <c r="J72" s="106">
        <v>1.07</v>
      </c>
      <c r="K72" s="106">
        <v>0</v>
      </c>
    </row>
    <row r="73" spans="1:11" s="113" customFormat="1" ht="15.75" customHeight="1" hidden="1">
      <c r="A73" s="132"/>
      <c r="B73" s="133"/>
      <c r="C73" s="133"/>
      <c r="D73" s="134"/>
      <c r="E73" s="135"/>
      <c r="F73" s="136"/>
      <c r="G73" s="135"/>
      <c r="H73" s="135"/>
      <c r="I73" s="106"/>
      <c r="J73" s="106"/>
      <c r="K73" s="106"/>
    </row>
    <row r="74" spans="1:12" s="113" customFormat="1" ht="15.75" customHeight="1">
      <c r="A74" s="132" t="s">
        <v>167</v>
      </c>
      <c r="B74" s="133"/>
      <c r="C74" s="133"/>
      <c r="D74" s="134">
        <f>4727.53*I74/L74</f>
        <v>4278.24</v>
      </c>
      <c r="E74" s="135"/>
      <c r="F74" s="136"/>
      <c r="G74" s="138"/>
      <c r="H74" s="138"/>
      <c r="I74" s="106">
        <v>5545.8</v>
      </c>
      <c r="J74" s="106"/>
      <c r="K74" s="106"/>
      <c r="L74" s="113">
        <v>6128.2</v>
      </c>
    </row>
    <row r="75" spans="1:11" s="113" customFormat="1" ht="30">
      <c r="A75" s="124" t="s">
        <v>82</v>
      </c>
      <c r="B75" s="133"/>
      <c r="C75" s="133"/>
      <c r="D75" s="118">
        <f>D77</f>
        <v>23114.07</v>
      </c>
      <c r="E75" s="135"/>
      <c r="F75" s="136"/>
      <c r="G75" s="118">
        <f>D75/I75</f>
        <v>4.17</v>
      </c>
      <c r="H75" s="118">
        <f>G75/12</f>
        <v>0.35</v>
      </c>
      <c r="I75" s="106">
        <v>5545.8</v>
      </c>
      <c r="J75" s="106">
        <v>1.07</v>
      </c>
      <c r="K75" s="106">
        <v>0.05</v>
      </c>
    </row>
    <row r="76" spans="1:11" s="113" customFormat="1" ht="15" hidden="1">
      <c r="A76" s="132"/>
      <c r="B76" s="133"/>
      <c r="C76" s="133"/>
      <c r="D76" s="134"/>
      <c r="E76" s="135"/>
      <c r="F76" s="136"/>
      <c r="G76" s="135"/>
      <c r="H76" s="135"/>
      <c r="I76" s="106"/>
      <c r="J76" s="106"/>
      <c r="K76" s="106"/>
    </row>
    <row r="77" spans="1:11" s="113" customFormat="1" ht="25.5">
      <c r="A77" s="132" t="s">
        <v>168</v>
      </c>
      <c r="B77" s="139" t="s">
        <v>52</v>
      </c>
      <c r="C77" s="133"/>
      <c r="D77" s="134">
        <v>23114.07</v>
      </c>
      <c r="E77" s="135"/>
      <c r="F77" s="136"/>
      <c r="G77" s="135"/>
      <c r="H77" s="135"/>
      <c r="I77" s="106">
        <v>5545.8</v>
      </c>
      <c r="J77" s="106">
        <v>1.07</v>
      </c>
      <c r="K77" s="106">
        <v>0.03</v>
      </c>
    </row>
    <row r="78" spans="1:11" s="113" customFormat="1" ht="15">
      <c r="A78" s="124" t="s">
        <v>83</v>
      </c>
      <c r="B78" s="133"/>
      <c r="C78" s="133"/>
      <c r="D78" s="118">
        <f>D79+D80+D81+D82</f>
        <v>18497.89</v>
      </c>
      <c r="E78" s="135"/>
      <c r="F78" s="136"/>
      <c r="G78" s="118">
        <f>D78/I78</f>
        <v>3.34</v>
      </c>
      <c r="H78" s="118">
        <f>G78/12</f>
        <v>0.28</v>
      </c>
      <c r="I78" s="106">
        <v>5545.8</v>
      </c>
      <c r="J78" s="106">
        <v>1.07</v>
      </c>
      <c r="K78" s="106">
        <v>0.24</v>
      </c>
    </row>
    <row r="79" spans="1:11" s="113" customFormat="1" ht="15">
      <c r="A79" s="132" t="s">
        <v>84</v>
      </c>
      <c r="B79" s="133" t="s">
        <v>62</v>
      </c>
      <c r="C79" s="133"/>
      <c r="D79" s="134">
        <v>1104.48</v>
      </c>
      <c r="E79" s="135"/>
      <c r="F79" s="136"/>
      <c r="G79" s="135"/>
      <c r="H79" s="135"/>
      <c r="I79" s="106">
        <v>5545.8</v>
      </c>
      <c r="J79" s="106">
        <v>1.07</v>
      </c>
      <c r="K79" s="106">
        <v>0.01</v>
      </c>
    </row>
    <row r="80" spans="1:11" s="113" customFormat="1" ht="15">
      <c r="A80" s="132" t="s">
        <v>85</v>
      </c>
      <c r="B80" s="133" t="s">
        <v>71</v>
      </c>
      <c r="C80" s="133"/>
      <c r="D80" s="134">
        <v>12516.45</v>
      </c>
      <c r="E80" s="135"/>
      <c r="F80" s="136"/>
      <c r="G80" s="135"/>
      <c r="H80" s="135"/>
      <c r="I80" s="106">
        <v>5545.8</v>
      </c>
      <c r="J80" s="106">
        <v>1.07</v>
      </c>
      <c r="K80" s="106">
        <v>0.16</v>
      </c>
    </row>
    <row r="81" spans="1:12" s="113" customFormat="1" ht="15">
      <c r="A81" s="132" t="s">
        <v>86</v>
      </c>
      <c r="B81" s="133" t="s">
        <v>71</v>
      </c>
      <c r="C81" s="133"/>
      <c r="D81" s="134">
        <f>828.31*I81/L81</f>
        <v>707.5</v>
      </c>
      <c r="E81" s="135"/>
      <c r="F81" s="136"/>
      <c r="G81" s="135"/>
      <c r="H81" s="135"/>
      <c r="I81" s="106">
        <v>5545.8</v>
      </c>
      <c r="J81" s="106">
        <v>1.07</v>
      </c>
      <c r="K81" s="106">
        <v>0.01</v>
      </c>
      <c r="L81" s="113">
        <v>6492.8</v>
      </c>
    </row>
    <row r="82" spans="1:11" s="113" customFormat="1" ht="25.5">
      <c r="A82" s="132" t="s">
        <v>87</v>
      </c>
      <c r="B82" s="133" t="s">
        <v>52</v>
      </c>
      <c r="C82" s="133"/>
      <c r="D82" s="134">
        <v>4169.46</v>
      </c>
      <c r="E82" s="135"/>
      <c r="F82" s="136"/>
      <c r="G82" s="135"/>
      <c r="H82" s="135"/>
      <c r="I82" s="106">
        <v>5545.8</v>
      </c>
      <c r="J82" s="106">
        <v>1.07</v>
      </c>
      <c r="K82" s="106">
        <v>0.05</v>
      </c>
    </row>
    <row r="83" spans="1:11" s="113" customFormat="1" ht="15">
      <c r="A83" s="124" t="s">
        <v>88</v>
      </c>
      <c r="B83" s="133"/>
      <c r="C83" s="133"/>
      <c r="D83" s="118">
        <f>D84</f>
        <v>993.79</v>
      </c>
      <c r="E83" s="135"/>
      <c r="F83" s="136"/>
      <c r="G83" s="118">
        <f>D83/I83</f>
        <v>0.18</v>
      </c>
      <c r="H83" s="118">
        <v>0.01</v>
      </c>
      <c r="I83" s="106">
        <v>5545.8</v>
      </c>
      <c r="J83" s="106">
        <v>1.07</v>
      </c>
      <c r="K83" s="106">
        <v>0.11</v>
      </c>
    </row>
    <row r="84" spans="1:11" s="113" customFormat="1" ht="15">
      <c r="A84" s="132" t="s">
        <v>89</v>
      </c>
      <c r="B84" s="133" t="s">
        <v>71</v>
      </c>
      <c r="C84" s="133"/>
      <c r="D84" s="134">
        <v>993.79</v>
      </c>
      <c r="E84" s="135"/>
      <c r="F84" s="136"/>
      <c r="G84" s="135"/>
      <c r="H84" s="135"/>
      <c r="I84" s="106">
        <v>5545.8</v>
      </c>
      <c r="J84" s="106">
        <v>1.07</v>
      </c>
      <c r="K84" s="106">
        <v>0.01</v>
      </c>
    </row>
    <row r="85" spans="1:11" s="106" customFormat="1" ht="15">
      <c r="A85" s="124" t="s">
        <v>169</v>
      </c>
      <c r="B85" s="115"/>
      <c r="C85" s="116"/>
      <c r="D85" s="118">
        <v>0</v>
      </c>
      <c r="E85" s="118"/>
      <c r="F85" s="125"/>
      <c r="G85" s="118">
        <f>D85/I85</f>
        <v>0</v>
      </c>
      <c r="H85" s="118">
        <f>G85/12</f>
        <v>0</v>
      </c>
      <c r="I85" s="106">
        <v>5545.8</v>
      </c>
      <c r="J85" s="106">
        <v>1.07</v>
      </c>
      <c r="K85" s="106">
        <v>0.64</v>
      </c>
    </row>
    <row r="86" spans="1:11" s="106" customFormat="1" ht="15">
      <c r="A86" s="124" t="s">
        <v>125</v>
      </c>
      <c r="B86" s="115"/>
      <c r="C86" s="116"/>
      <c r="D86" s="118">
        <f>D87</f>
        <v>3313.17</v>
      </c>
      <c r="E86" s="118"/>
      <c r="F86" s="125"/>
      <c r="G86" s="118">
        <f>D86/I86</f>
        <v>0.6</v>
      </c>
      <c r="H86" s="118">
        <f>G86/12</f>
        <v>0.05</v>
      </c>
      <c r="I86" s="106">
        <v>5545.8</v>
      </c>
      <c r="J86" s="106">
        <v>1.07</v>
      </c>
      <c r="K86" s="106">
        <v>0.16</v>
      </c>
    </row>
    <row r="87" spans="1:11" s="113" customFormat="1" ht="15">
      <c r="A87" s="132" t="s">
        <v>170</v>
      </c>
      <c r="B87" s="133" t="s">
        <v>111</v>
      </c>
      <c r="C87" s="133"/>
      <c r="D87" s="134">
        <v>3313.17</v>
      </c>
      <c r="E87" s="135"/>
      <c r="F87" s="136"/>
      <c r="G87" s="135"/>
      <c r="H87" s="135"/>
      <c r="I87" s="106">
        <v>5545.8</v>
      </c>
      <c r="J87" s="106">
        <v>1.07</v>
      </c>
      <c r="K87" s="106">
        <v>0.04</v>
      </c>
    </row>
    <row r="88" spans="1:11" s="113" customFormat="1" ht="25.5" customHeight="1" hidden="1">
      <c r="A88" s="132" t="s">
        <v>126</v>
      </c>
      <c r="B88" s="133" t="s">
        <v>71</v>
      </c>
      <c r="C88" s="133"/>
      <c r="D88" s="134">
        <f>G88*I88</f>
        <v>0</v>
      </c>
      <c r="E88" s="135"/>
      <c r="F88" s="136"/>
      <c r="G88" s="135">
        <f>H88*12</f>
        <v>0</v>
      </c>
      <c r="H88" s="135">
        <v>0</v>
      </c>
      <c r="I88" s="106">
        <v>5545.8</v>
      </c>
      <c r="J88" s="106">
        <v>1.07</v>
      </c>
      <c r="K88" s="106">
        <v>0</v>
      </c>
    </row>
    <row r="89" spans="1:11" s="106" customFormat="1" ht="28.5" customHeight="1" thickBot="1">
      <c r="A89" s="140" t="s">
        <v>90</v>
      </c>
      <c r="B89" s="115" t="s">
        <v>52</v>
      </c>
      <c r="C89" s="115">
        <f>F89*12</f>
        <v>0</v>
      </c>
      <c r="D89" s="128">
        <v>29947.33</v>
      </c>
      <c r="E89" s="128">
        <f>H89*12</f>
        <v>5.4</v>
      </c>
      <c r="F89" s="128"/>
      <c r="G89" s="128">
        <f>H89*12</f>
        <v>5.4</v>
      </c>
      <c r="H89" s="128">
        <f>0.34+0.11</f>
        <v>0.45</v>
      </c>
      <c r="I89" s="106">
        <v>5545.8</v>
      </c>
      <c r="J89" s="106">
        <v>1.07</v>
      </c>
      <c r="K89" s="106">
        <v>0.3</v>
      </c>
    </row>
    <row r="90" spans="1:11" s="106" customFormat="1" ht="19.5" hidden="1" thickBot="1">
      <c r="A90" s="140" t="s">
        <v>3</v>
      </c>
      <c r="B90" s="115"/>
      <c r="C90" s="115">
        <f>F90*12</f>
        <v>0</v>
      </c>
      <c r="D90" s="128"/>
      <c r="E90" s="128"/>
      <c r="F90" s="128"/>
      <c r="G90" s="128"/>
      <c r="H90" s="125"/>
      <c r="I90" s="106">
        <v>5545.8</v>
      </c>
      <c r="J90" s="106">
        <v>1.07</v>
      </c>
      <c r="K90" s="106">
        <v>0</v>
      </c>
    </row>
    <row r="91" spans="1:11" s="113" customFormat="1" ht="15.75" hidden="1" thickBot="1">
      <c r="A91" s="132" t="s">
        <v>127</v>
      </c>
      <c r="B91" s="133"/>
      <c r="C91" s="133"/>
      <c r="D91" s="135"/>
      <c r="E91" s="135"/>
      <c r="F91" s="135"/>
      <c r="G91" s="135"/>
      <c r="H91" s="136"/>
      <c r="I91" s="106">
        <v>5545.8</v>
      </c>
      <c r="J91" s="106">
        <v>1.07</v>
      </c>
      <c r="K91" s="106">
        <v>0</v>
      </c>
    </row>
    <row r="92" spans="1:11" s="113" customFormat="1" ht="15.75" hidden="1" thickBot="1">
      <c r="A92" s="132" t="s">
        <v>128</v>
      </c>
      <c r="B92" s="133"/>
      <c r="C92" s="133"/>
      <c r="D92" s="135"/>
      <c r="E92" s="135"/>
      <c r="F92" s="135"/>
      <c r="G92" s="135"/>
      <c r="H92" s="136"/>
      <c r="I92" s="106">
        <v>5545.8</v>
      </c>
      <c r="J92" s="106">
        <v>1.07</v>
      </c>
      <c r="K92" s="106">
        <v>0</v>
      </c>
    </row>
    <row r="93" spans="1:11" s="113" customFormat="1" ht="15.75" hidden="1" thickBot="1">
      <c r="A93" s="132" t="s">
        <v>105</v>
      </c>
      <c r="B93" s="133"/>
      <c r="C93" s="133"/>
      <c r="D93" s="135"/>
      <c r="E93" s="135"/>
      <c r="F93" s="135"/>
      <c r="G93" s="135"/>
      <c r="H93" s="136"/>
      <c r="I93" s="106">
        <v>5545.8</v>
      </c>
      <c r="J93" s="106">
        <v>1.07</v>
      </c>
      <c r="K93" s="106">
        <v>0</v>
      </c>
    </row>
    <row r="94" spans="1:11" s="113" customFormat="1" ht="15.75" hidden="1" thickBot="1">
      <c r="A94" s="132" t="s">
        <v>129</v>
      </c>
      <c r="B94" s="133"/>
      <c r="C94" s="133"/>
      <c r="D94" s="135"/>
      <c r="E94" s="135"/>
      <c r="F94" s="135"/>
      <c r="G94" s="135"/>
      <c r="H94" s="136"/>
      <c r="I94" s="106">
        <v>5545.8</v>
      </c>
      <c r="J94" s="106">
        <v>1.07</v>
      </c>
      <c r="K94" s="106">
        <v>0</v>
      </c>
    </row>
    <row r="95" spans="1:11" s="113" customFormat="1" ht="15.75" hidden="1" thickBot="1">
      <c r="A95" s="132" t="s">
        <v>130</v>
      </c>
      <c r="B95" s="133"/>
      <c r="C95" s="133"/>
      <c r="D95" s="135"/>
      <c r="E95" s="135"/>
      <c r="F95" s="135"/>
      <c r="G95" s="135"/>
      <c r="H95" s="136"/>
      <c r="I95" s="106">
        <v>5545.8</v>
      </c>
      <c r="J95" s="106">
        <v>1.07</v>
      </c>
      <c r="K95" s="106">
        <v>0</v>
      </c>
    </row>
    <row r="96" spans="1:11" s="113" customFormat="1" ht="15.75" hidden="1" thickBot="1">
      <c r="A96" s="132" t="s">
        <v>131</v>
      </c>
      <c r="B96" s="133"/>
      <c r="C96" s="133"/>
      <c r="D96" s="135"/>
      <c r="E96" s="135"/>
      <c r="F96" s="135"/>
      <c r="G96" s="135"/>
      <c r="H96" s="136"/>
      <c r="I96" s="106">
        <v>5545.8</v>
      </c>
      <c r="J96" s="106">
        <v>1.07</v>
      </c>
      <c r="K96" s="106">
        <v>0</v>
      </c>
    </row>
    <row r="97" spans="1:11" s="113" customFormat="1" ht="15.75" hidden="1" thickBot="1">
      <c r="A97" s="132" t="s">
        <v>106</v>
      </c>
      <c r="B97" s="133"/>
      <c r="C97" s="133"/>
      <c r="D97" s="135"/>
      <c r="E97" s="135"/>
      <c r="F97" s="135"/>
      <c r="G97" s="135"/>
      <c r="H97" s="136"/>
      <c r="I97" s="106">
        <v>5545.8</v>
      </c>
      <c r="J97" s="106">
        <v>1.07</v>
      </c>
      <c r="K97" s="106">
        <v>0</v>
      </c>
    </row>
    <row r="98" spans="1:11" s="113" customFormat="1" ht="19.5" thickBot="1">
      <c r="A98" s="141" t="s">
        <v>132</v>
      </c>
      <c r="B98" s="142" t="s">
        <v>47</v>
      </c>
      <c r="C98" s="143"/>
      <c r="D98" s="179">
        <f>G98*I98</f>
        <v>114465.31</v>
      </c>
      <c r="E98" s="179"/>
      <c r="F98" s="179"/>
      <c r="G98" s="179">
        <f>12*H98</f>
        <v>20.64</v>
      </c>
      <c r="H98" s="180">
        <v>1.72</v>
      </c>
      <c r="I98" s="106">
        <v>5545.8</v>
      </c>
      <c r="J98" s="106"/>
      <c r="K98" s="106"/>
    </row>
    <row r="99" spans="1:8" s="106" customFormat="1" ht="19.5" thickBot="1">
      <c r="A99" s="144" t="s">
        <v>4</v>
      </c>
      <c r="B99" s="104"/>
      <c r="C99" s="104">
        <f>F99*12</f>
        <v>0</v>
      </c>
      <c r="D99" s="181">
        <v>1294638.73</v>
      </c>
      <c r="E99" s="181">
        <f>E98+E89+E86+E85+E83+E78+E75+E62+E47+E46+E45+E44+E43+E42+E39+E38+E37+E36+E35+E34+E33+E32+E23+E15+E40</f>
        <v>192.24</v>
      </c>
      <c r="F99" s="181">
        <f>F98+F89+F86+F85+F83+F78+F75+F62+F47+F46+F45+F44+F43+F42+F39+F38+F37+F36+F35+F34+F33+F32+F23+F15+F40</f>
        <v>0</v>
      </c>
      <c r="G99" s="181">
        <f>G98+G89+G86+G85+G83+G78+G75+G62+G47+G46+G45+G44+G43+G42+G39+G38+G37+G36+G35+G34+G33+G32+G23+G15+G40</f>
        <v>233.45</v>
      </c>
      <c r="H99" s="181">
        <f>H98+H89+H86+H85+H83+H78+H75+H62+H47+H46+H45+H44+H43+H42+H39+H38+H37+H36+H35+H34+H33+H32+H23+H15+H40</f>
        <v>19.46</v>
      </c>
    </row>
    <row r="100" spans="1:8" s="147" customFormat="1" ht="20.25" hidden="1" thickBot="1">
      <c r="A100" s="145" t="s">
        <v>2</v>
      </c>
      <c r="B100" s="146" t="s">
        <v>47</v>
      </c>
      <c r="C100" s="146" t="s">
        <v>92</v>
      </c>
      <c r="D100" s="182"/>
      <c r="E100" s="183" t="s">
        <v>92</v>
      </c>
      <c r="F100" s="184"/>
      <c r="G100" s="183" t="s">
        <v>92</v>
      </c>
      <c r="H100" s="184"/>
    </row>
    <row r="101" spans="1:8" s="149" customFormat="1" ht="12.75">
      <c r="A101" s="148"/>
      <c r="D101" s="185"/>
      <c r="E101" s="185"/>
      <c r="F101" s="185"/>
      <c r="G101" s="185"/>
      <c r="H101" s="185"/>
    </row>
    <row r="102" spans="1:8" s="153" customFormat="1" ht="18.75">
      <c r="A102" s="150"/>
      <c r="B102" s="151"/>
      <c r="C102" s="152"/>
      <c r="D102" s="186"/>
      <c r="E102" s="186"/>
      <c r="F102" s="186"/>
      <c r="G102" s="186"/>
      <c r="H102" s="186"/>
    </row>
    <row r="103" spans="1:8" s="153" customFormat="1" ht="19.5" thickBot="1">
      <c r="A103" s="150"/>
      <c r="B103" s="151"/>
      <c r="C103" s="152"/>
      <c r="D103" s="186"/>
      <c r="E103" s="186"/>
      <c r="F103" s="186"/>
      <c r="G103" s="186"/>
      <c r="H103" s="186"/>
    </row>
    <row r="104" spans="1:9" s="106" customFormat="1" ht="19.5" thickBot="1">
      <c r="A104" s="145" t="s">
        <v>133</v>
      </c>
      <c r="B104" s="104"/>
      <c r="C104" s="104">
        <f>F104*12</f>
        <v>0</v>
      </c>
      <c r="D104" s="187">
        <f>D105+D106+D107+D108+D109+D110+D111+D112+D113</f>
        <v>315157.46</v>
      </c>
      <c r="E104" s="187">
        <f>E105+E106+E107+E108+E109+E110+E111+E112+E113</f>
        <v>0</v>
      </c>
      <c r="F104" s="187">
        <f>F105+F106+F107+F108+F109+F110+F111+F112+F113</f>
        <v>0</v>
      </c>
      <c r="G104" s="187">
        <f>G105+G106+G107+G108+G109+G110+G111+G112+G113</f>
        <v>56.84</v>
      </c>
      <c r="H104" s="187">
        <f>H105+H106+H107+H108+H109+H110+H111+H112+H113</f>
        <v>4.73</v>
      </c>
      <c r="I104" s="106">
        <v>5545.8</v>
      </c>
    </row>
    <row r="105" spans="1:9" s="113" customFormat="1" ht="18.75" customHeight="1">
      <c r="A105" s="132" t="s">
        <v>171</v>
      </c>
      <c r="B105" s="133"/>
      <c r="C105" s="133"/>
      <c r="D105" s="134">
        <v>203004.97</v>
      </c>
      <c r="E105" s="135"/>
      <c r="F105" s="136"/>
      <c r="G105" s="135">
        <f>D105/I105</f>
        <v>36.61</v>
      </c>
      <c r="H105" s="136">
        <v>3.05</v>
      </c>
      <c r="I105" s="106">
        <v>5545.8</v>
      </c>
    </row>
    <row r="106" spans="1:9" s="113" customFormat="1" ht="15">
      <c r="A106" s="132" t="s">
        <v>134</v>
      </c>
      <c r="B106" s="133"/>
      <c r="C106" s="133"/>
      <c r="D106" s="134">
        <v>61094.67</v>
      </c>
      <c r="E106" s="135"/>
      <c r="F106" s="136"/>
      <c r="G106" s="135">
        <f aca="true" t="shared" si="3" ref="G106:G113">D106/I106</f>
        <v>11.02</v>
      </c>
      <c r="H106" s="136">
        <f aca="true" t="shared" si="4" ref="H106:H113">G106/12</f>
        <v>0.92</v>
      </c>
      <c r="I106" s="106">
        <v>5545.8</v>
      </c>
    </row>
    <row r="107" spans="1:9" s="113" customFormat="1" ht="15">
      <c r="A107" s="132" t="s">
        <v>172</v>
      </c>
      <c r="B107" s="133"/>
      <c r="C107" s="133"/>
      <c r="D107" s="134">
        <v>9735.9</v>
      </c>
      <c r="E107" s="135"/>
      <c r="F107" s="136"/>
      <c r="G107" s="135">
        <f t="shared" si="3"/>
        <v>1.76</v>
      </c>
      <c r="H107" s="136">
        <f t="shared" si="4"/>
        <v>0.15</v>
      </c>
      <c r="I107" s="106">
        <v>5545.8</v>
      </c>
    </row>
    <row r="108" spans="1:9" s="113" customFormat="1" ht="15">
      <c r="A108" s="132" t="s">
        <v>173</v>
      </c>
      <c r="B108" s="133"/>
      <c r="C108" s="133"/>
      <c r="D108" s="134">
        <v>918.55</v>
      </c>
      <c r="E108" s="135"/>
      <c r="F108" s="136"/>
      <c r="G108" s="135">
        <f t="shared" si="3"/>
        <v>0.17</v>
      </c>
      <c r="H108" s="136">
        <v>0.01</v>
      </c>
      <c r="I108" s="106">
        <v>5545.8</v>
      </c>
    </row>
    <row r="109" spans="1:9" s="113" customFormat="1" ht="15">
      <c r="A109" s="132" t="s">
        <v>174</v>
      </c>
      <c r="B109" s="133"/>
      <c r="C109" s="133"/>
      <c r="D109" s="134">
        <v>2796.93</v>
      </c>
      <c r="E109" s="135"/>
      <c r="F109" s="136"/>
      <c r="G109" s="135">
        <f t="shared" si="3"/>
        <v>0.5</v>
      </c>
      <c r="H109" s="136">
        <f t="shared" si="4"/>
        <v>0.04</v>
      </c>
      <c r="I109" s="106">
        <v>5545.8</v>
      </c>
    </row>
    <row r="110" spans="1:9" s="113" customFormat="1" ht="15">
      <c r="A110" s="132" t="s">
        <v>175</v>
      </c>
      <c r="B110" s="133"/>
      <c r="C110" s="133"/>
      <c r="D110" s="134">
        <v>7566.5</v>
      </c>
      <c r="E110" s="135"/>
      <c r="F110" s="136"/>
      <c r="G110" s="135">
        <f t="shared" si="3"/>
        <v>1.36</v>
      </c>
      <c r="H110" s="136">
        <f t="shared" si="4"/>
        <v>0.11</v>
      </c>
      <c r="I110" s="106">
        <v>5545.8</v>
      </c>
    </row>
    <row r="111" spans="1:9" s="113" customFormat="1" ht="15">
      <c r="A111" s="132" t="s">
        <v>176</v>
      </c>
      <c r="B111" s="133"/>
      <c r="C111" s="133"/>
      <c r="D111" s="134">
        <v>6885.53</v>
      </c>
      <c r="E111" s="135"/>
      <c r="F111" s="136"/>
      <c r="G111" s="135">
        <f t="shared" si="3"/>
        <v>1.24</v>
      </c>
      <c r="H111" s="136">
        <f t="shared" si="4"/>
        <v>0.1</v>
      </c>
      <c r="I111" s="106">
        <v>5545.8</v>
      </c>
    </row>
    <row r="112" spans="1:9" s="113" customFormat="1" ht="15">
      <c r="A112" s="132" t="s">
        <v>177</v>
      </c>
      <c r="B112" s="133"/>
      <c r="C112" s="133"/>
      <c r="D112" s="134">
        <v>3870.26</v>
      </c>
      <c r="E112" s="135"/>
      <c r="F112" s="136"/>
      <c r="G112" s="135">
        <f t="shared" si="3"/>
        <v>0.7</v>
      </c>
      <c r="H112" s="136">
        <f t="shared" si="4"/>
        <v>0.06</v>
      </c>
      <c r="I112" s="106">
        <v>5545.8</v>
      </c>
    </row>
    <row r="113" spans="1:12" s="113" customFormat="1" ht="15">
      <c r="A113" s="132" t="s">
        <v>178</v>
      </c>
      <c r="B113" s="133"/>
      <c r="C113" s="133"/>
      <c r="D113" s="134">
        <f>22577.11*I113/L113</f>
        <v>19284.15</v>
      </c>
      <c r="E113" s="135"/>
      <c r="F113" s="136"/>
      <c r="G113" s="135">
        <f t="shared" si="3"/>
        <v>3.48</v>
      </c>
      <c r="H113" s="136">
        <f t="shared" si="4"/>
        <v>0.29</v>
      </c>
      <c r="I113" s="106">
        <v>5545.8</v>
      </c>
      <c r="L113" s="113">
        <v>6492.8</v>
      </c>
    </row>
    <row r="114" spans="1:8" s="153" customFormat="1" ht="19.5" thickBot="1">
      <c r="A114" s="150"/>
      <c r="B114" s="151"/>
      <c r="C114" s="152"/>
      <c r="D114" s="186"/>
      <c r="E114" s="186"/>
      <c r="F114" s="186"/>
      <c r="G114" s="186"/>
      <c r="H114" s="186"/>
    </row>
    <row r="115" spans="1:8" s="153" customFormat="1" ht="19.5" thickBot="1">
      <c r="A115" s="144" t="s">
        <v>6</v>
      </c>
      <c r="B115" s="188"/>
      <c r="C115" s="154"/>
      <c r="D115" s="189">
        <f>D99+D104</f>
        <v>1609796.19</v>
      </c>
      <c r="E115" s="189"/>
      <c r="F115" s="189"/>
      <c r="G115" s="189">
        <f>G99+G104</f>
        <v>290.29</v>
      </c>
      <c r="H115" s="189">
        <f>H99+H104</f>
        <v>24.19</v>
      </c>
    </row>
    <row r="116" spans="1:8" s="153" customFormat="1" ht="18.75">
      <c r="A116" s="150"/>
      <c r="B116" s="151"/>
      <c r="C116" s="152"/>
      <c r="D116" s="186"/>
      <c r="E116" s="186"/>
      <c r="F116" s="186"/>
      <c r="G116" s="186"/>
      <c r="H116" s="186"/>
    </row>
    <row r="117" spans="1:8" s="153" customFormat="1" ht="18.75">
      <c r="A117" s="150"/>
      <c r="B117" s="151"/>
      <c r="C117" s="152"/>
      <c r="D117" s="152"/>
      <c r="E117" s="152"/>
      <c r="F117" s="152"/>
      <c r="G117" s="152"/>
      <c r="H117" s="152"/>
    </row>
    <row r="118" spans="1:8" s="147" customFormat="1" ht="19.5">
      <c r="A118" s="155"/>
      <c r="B118" s="156"/>
      <c r="C118" s="156"/>
      <c r="D118" s="156"/>
      <c r="E118" s="156"/>
      <c r="F118" s="156"/>
      <c r="G118" s="156"/>
      <c r="H118" s="156"/>
    </row>
    <row r="119" spans="1:6" s="149" customFormat="1" ht="14.25">
      <c r="A119" s="256" t="s">
        <v>93</v>
      </c>
      <c r="B119" s="256"/>
      <c r="C119" s="256"/>
      <c r="D119" s="256"/>
      <c r="E119" s="256"/>
      <c r="F119" s="256"/>
    </row>
    <row r="120" s="149" customFormat="1" ht="12.75"/>
    <row r="121" s="149" customFormat="1" ht="12.75">
      <c r="A121" s="148" t="s">
        <v>94</v>
      </c>
    </row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</sheetData>
  <sheetProtection/>
  <mergeCells count="12">
    <mergeCell ref="A8:H8"/>
    <mergeCell ref="A9:H9"/>
    <mergeCell ref="A10:H10"/>
    <mergeCell ref="A119:F119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zoomScale="80" zoomScaleNormal="80" zoomScalePageLayoutView="0" workbookViewId="0" topLeftCell="A1">
      <pane xSplit="1" ySplit="2" topLeftCell="G1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29"/>
    </sheetView>
  </sheetViews>
  <sheetFormatPr defaultColWidth="9.00390625" defaultRowHeight="12.75"/>
  <cols>
    <col min="1" max="1" width="72.75390625" style="2" customWidth="1"/>
    <col min="2" max="4" width="15.375" style="2" customWidth="1"/>
    <col min="5" max="5" width="15.875" style="2" customWidth="1"/>
    <col min="6" max="13" width="15.375" style="2" customWidth="1"/>
    <col min="14" max="14" width="14.125" style="2" customWidth="1"/>
    <col min="15" max="15" width="17.75390625" style="2" customWidth="1"/>
    <col min="16" max="16384" width="9.125" style="2" customWidth="1"/>
  </cols>
  <sheetData>
    <row r="1" spans="1:14" ht="61.5" customHeight="1" thickBot="1">
      <c r="A1" s="288" t="s">
        <v>179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s="4" customFormat="1" ht="88.5" customHeight="1" thickBot="1">
      <c r="A2" s="162" t="s">
        <v>0</v>
      </c>
      <c r="B2" s="292" t="s">
        <v>137</v>
      </c>
      <c r="C2" s="293"/>
      <c r="D2" s="294"/>
      <c r="E2" s="293" t="s">
        <v>138</v>
      </c>
      <c r="F2" s="293"/>
      <c r="G2" s="293"/>
      <c r="H2" s="292" t="s">
        <v>139</v>
      </c>
      <c r="I2" s="293"/>
      <c r="J2" s="294"/>
      <c r="K2" s="292" t="s">
        <v>140</v>
      </c>
      <c r="L2" s="293"/>
      <c r="M2" s="294"/>
      <c r="N2" s="44" t="s">
        <v>10</v>
      </c>
      <c r="O2" s="19" t="s">
        <v>5</v>
      </c>
    </row>
    <row r="3" spans="1:15" s="5" customFormat="1" ht="12.75">
      <c r="A3" s="37"/>
      <c r="B3" s="28" t="s">
        <v>7</v>
      </c>
      <c r="C3" s="13" t="s">
        <v>8</v>
      </c>
      <c r="D3" s="34" t="s">
        <v>9</v>
      </c>
      <c r="E3" s="43" t="s">
        <v>7</v>
      </c>
      <c r="F3" s="13" t="s">
        <v>8</v>
      </c>
      <c r="G3" s="18" t="s">
        <v>9</v>
      </c>
      <c r="H3" s="28" t="s">
        <v>7</v>
      </c>
      <c r="I3" s="13" t="s">
        <v>8</v>
      </c>
      <c r="J3" s="34" t="s">
        <v>9</v>
      </c>
      <c r="K3" s="28" t="s">
        <v>7</v>
      </c>
      <c r="L3" s="13" t="s">
        <v>8</v>
      </c>
      <c r="M3" s="34" t="s">
        <v>9</v>
      </c>
      <c r="N3" s="47"/>
      <c r="O3" s="20"/>
    </row>
    <row r="4" spans="1:15" s="5" customFormat="1" ht="49.5" customHeight="1">
      <c r="A4" s="278" t="s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s="4" customFormat="1" ht="14.25" customHeight="1">
      <c r="A5" s="57" t="s">
        <v>38</v>
      </c>
      <c r="B5" s="29"/>
      <c r="C5" s="6"/>
      <c r="D5" s="58">
        <f>O5/4</f>
        <v>52007.33</v>
      </c>
      <c r="E5" s="44"/>
      <c r="F5" s="6"/>
      <c r="G5" s="58">
        <f>O5/4</f>
        <v>52007.33</v>
      </c>
      <c r="H5" s="29"/>
      <c r="I5" s="6"/>
      <c r="J5" s="58">
        <f>O5/4</f>
        <v>52007.33</v>
      </c>
      <c r="K5" s="29"/>
      <c r="L5" s="6"/>
      <c r="M5" s="58">
        <f>O5/4</f>
        <v>52007.33</v>
      </c>
      <c r="N5" s="49">
        <f>M5+J5+G5+D5</f>
        <v>208029.32</v>
      </c>
      <c r="O5" s="14">
        <v>208029.31</v>
      </c>
    </row>
    <row r="6" spans="1:15" s="4" customFormat="1" ht="30">
      <c r="A6" s="57" t="s">
        <v>45</v>
      </c>
      <c r="B6" s="29"/>
      <c r="C6" s="6"/>
      <c r="D6" s="58">
        <f aca="true" t="shared" si="0" ref="D6:D21">O6/4</f>
        <v>41094.38</v>
      </c>
      <c r="E6" s="44"/>
      <c r="F6" s="6"/>
      <c r="G6" s="58">
        <f aca="true" t="shared" si="1" ref="G6:G21">O6/4</f>
        <v>41094.38</v>
      </c>
      <c r="H6" s="29"/>
      <c r="I6" s="6"/>
      <c r="J6" s="58">
        <f aca="true" t="shared" si="2" ref="J6:J21">O6/4</f>
        <v>41094.38</v>
      </c>
      <c r="K6" s="29"/>
      <c r="L6" s="6"/>
      <c r="M6" s="58">
        <f aca="true" t="shared" si="3" ref="M6:M21">O6/4</f>
        <v>41094.38</v>
      </c>
      <c r="N6" s="49">
        <f aca="true" t="shared" si="4" ref="N6:N51">M6+J6+G6+D6</f>
        <v>164377.52</v>
      </c>
      <c r="O6" s="14">
        <v>164377.51</v>
      </c>
    </row>
    <row r="7" spans="1:15" s="4" customFormat="1" ht="15">
      <c r="A7" s="56" t="s">
        <v>57</v>
      </c>
      <c r="B7" s="29"/>
      <c r="C7" s="6"/>
      <c r="D7" s="58">
        <f t="shared" si="0"/>
        <v>13245.31</v>
      </c>
      <c r="E7" s="44"/>
      <c r="F7" s="6"/>
      <c r="G7" s="58">
        <f t="shared" si="1"/>
        <v>13245.31</v>
      </c>
      <c r="H7" s="29"/>
      <c r="I7" s="6"/>
      <c r="J7" s="58">
        <f t="shared" si="2"/>
        <v>13245.31</v>
      </c>
      <c r="K7" s="29"/>
      <c r="L7" s="6"/>
      <c r="M7" s="58">
        <f t="shared" si="3"/>
        <v>13245.31</v>
      </c>
      <c r="N7" s="49">
        <f t="shared" si="4"/>
        <v>52981.24</v>
      </c>
      <c r="O7" s="14">
        <v>52981.25</v>
      </c>
    </row>
    <row r="8" spans="1:15" s="4" customFormat="1" ht="15">
      <c r="A8" s="56" t="s">
        <v>59</v>
      </c>
      <c r="B8" s="29"/>
      <c r="C8" s="6"/>
      <c r="D8" s="58">
        <f t="shared" si="0"/>
        <v>43242.05</v>
      </c>
      <c r="E8" s="44"/>
      <c r="F8" s="6"/>
      <c r="G8" s="58">
        <f t="shared" si="1"/>
        <v>43242.05</v>
      </c>
      <c r="H8" s="29"/>
      <c r="I8" s="6"/>
      <c r="J8" s="58">
        <f t="shared" si="2"/>
        <v>43242.05</v>
      </c>
      <c r="K8" s="29"/>
      <c r="L8" s="6"/>
      <c r="M8" s="58">
        <f t="shared" si="3"/>
        <v>43242.05</v>
      </c>
      <c r="N8" s="49">
        <f t="shared" si="4"/>
        <v>172968.2</v>
      </c>
      <c r="O8" s="14">
        <v>172968.19</v>
      </c>
    </row>
    <row r="9" spans="1:15" s="4" customFormat="1" ht="15">
      <c r="A9" s="56" t="s">
        <v>98</v>
      </c>
      <c r="B9" s="29"/>
      <c r="C9" s="6"/>
      <c r="D9" s="58">
        <f t="shared" si="0"/>
        <v>25954.35</v>
      </c>
      <c r="E9" s="44"/>
      <c r="F9" s="6"/>
      <c r="G9" s="58">
        <f t="shared" si="1"/>
        <v>25954.35</v>
      </c>
      <c r="H9" s="29"/>
      <c r="I9" s="6"/>
      <c r="J9" s="58">
        <f t="shared" si="2"/>
        <v>25954.35</v>
      </c>
      <c r="K9" s="29"/>
      <c r="L9" s="6"/>
      <c r="M9" s="58">
        <f t="shared" si="3"/>
        <v>25954.35</v>
      </c>
      <c r="N9" s="49">
        <f t="shared" si="4"/>
        <v>103817.4</v>
      </c>
      <c r="O9" s="14">
        <v>103817.38</v>
      </c>
    </row>
    <row r="10" spans="1:15" s="4" customFormat="1" ht="45">
      <c r="A10" s="124" t="s">
        <v>162</v>
      </c>
      <c r="B10" s="29"/>
      <c r="C10" s="6"/>
      <c r="D10" s="58">
        <f t="shared" si="0"/>
        <v>0</v>
      </c>
      <c r="E10" s="203">
        <v>3</v>
      </c>
      <c r="F10" s="204">
        <v>41877</v>
      </c>
      <c r="G10" s="58">
        <v>9350</v>
      </c>
      <c r="H10" s="29"/>
      <c r="I10" s="6"/>
      <c r="J10" s="58">
        <f t="shared" si="2"/>
        <v>0</v>
      </c>
      <c r="K10" s="29"/>
      <c r="L10" s="6"/>
      <c r="M10" s="58">
        <f t="shared" si="3"/>
        <v>0</v>
      </c>
      <c r="N10" s="49">
        <f t="shared" si="4"/>
        <v>9350</v>
      </c>
      <c r="O10" s="14"/>
    </row>
    <row r="11" spans="1:15" s="4" customFormat="1" ht="15">
      <c r="A11" s="56" t="s">
        <v>99</v>
      </c>
      <c r="B11" s="29"/>
      <c r="C11" s="6"/>
      <c r="D11" s="58">
        <f t="shared" si="0"/>
        <v>29780.95</v>
      </c>
      <c r="E11" s="44"/>
      <c r="F11" s="6"/>
      <c r="G11" s="58">
        <f t="shared" si="1"/>
        <v>29780.95</v>
      </c>
      <c r="H11" s="29"/>
      <c r="I11" s="6"/>
      <c r="J11" s="58">
        <f t="shared" si="2"/>
        <v>29780.95</v>
      </c>
      <c r="K11" s="29"/>
      <c r="L11" s="6"/>
      <c r="M11" s="58">
        <f t="shared" si="3"/>
        <v>29780.95</v>
      </c>
      <c r="N11" s="49">
        <f t="shared" si="4"/>
        <v>119123.8</v>
      </c>
      <c r="O11" s="14">
        <v>119123.78</v>
      </c>
    </row>
    <row r="12" spans="1:15" s="4" customFormat="1" ht="15">
      <c r="A12" s="56" t="s">
        <v>100</v>
      </c>
      <c r="B12" s="29"/>
      <c r="C12" s="6"/>
      <c r="D12" s="58">
        <f t="shared" si="0"/>
        <v>63887.62</v>
      </c>
      <c r="E12" s="44"/>
      <c r="F12" s="6"/>
      <c r="G12" s="58">
        <f t="shared" si="1"/>
        <v>63887.62</v>
      </c>
      <c r="H12" s="29"/>
      <c r="I12" s="6"/>
      <c r="J12" s="58">
        <f t="shared" si="2"/>
        <v>63887.62</v>
      </c>
      <c r="K12" s="29"/>
      <c r="L12" s="6"/>
      <c r="M12" s="58">
        <f t="shared" si="3"/>
        <v>63887.62</v>
      </c>
      <c r="N12" s="49">
        <f t="shared" si="4"/>
        <v>255550.48</v>
      </c>
      <c r="O12" s="14">
        <v>255550.46</v>
      </c>
    </row>
    <row r="13" spans="1:15" s="4" customFormat="1" ht="30">
      <c r="A13" s="56" t="s">
        <v>61</v>
      </c>
      <c r="B13" s="29"/>
      <c r="C13" s="6"/>
      <c r="D13" s="58">
        <f t="shared" si="0"/>
        <v>462.04</v>
      </c>
      <c r="E13" s="44"/>
      <c r="F13" s="6"/>
      <c r="G13" s="58">
        <f t="shared" si="1"/>
        <v>462.04</v>
      </c>
      <c r="H13" s="29"/>
      <c r="I13" s="6"/>
      <c r="J13" s="58">
        <f t="shared" si="2"/>
        <v>462.04</v>
      </c>
      <c r="K13" s="29"/>
      <c r="L13" s="6"/>
      <c r="M13" s="58">
        <f t="shared" si="3"/>
        <v>462.04</v>
      </c>
      <c r="N13" s="49">
        <f t="shared" si="4"/>
        <v>1848.16</v>
      </c>
      <c r="O13" s="14">
        <v>1848.15</v>
      </c>
    </row>
    <row r="14" spans="1:15" s="4" customFormat="1" ht="30">
      <c r="A14" s="56" t="s">
        <v>63</v>
      </c>
      <c r="B14" s="29"/>
      <c r="C14" s="6"/>
      <c r="D14" s="58">
        <f t="shared" si="0"/>
        <v>924.08</v>
      </c>
      <c r="E14" s="44"/>
      <c r="F14" s="6"/>
      <c r="G14" s="58">
        <f t="shared" si="1"/>
        <v>924.08</v>
      </c>
      <c r="H14" s="29"/>
      <c r="I14" s="6"/>
      <c r="J14" s="58">
        <f t="shared" si="2"/>
        <v>924.08</v>
      </c>
      <c r="K14" s="29"/>
      <c r="L14" s="6"/>
      <c r="M14" s="58">
        <f t="shared" si="3"/>
        <v>924.08</v>
      </c>
      <c r="N14" s="49">
        <f t="shared" si="4"/>
        <v>3696.32</v>
      </c>
      <c r="O14" s="14">
        <v>3696.3</v>
      </c>
    </row>
    <row r="15" spans="1:15" s="4" customFormat="1" ht="15">
      <c r="A15" s="56" t="s">
        <v>64</v>
      </c>
      <c r="B15" s="29"/>
      <c r="C15" s="6"/>
      <c r="D15" s="58">
        <f t="shared" si="0"/>
        <v>2917.67</v>
      </c>
      <c r="E15" s="44"/>
      <c r="F15" s="6"/>
      <c r="G15" s="58">
        <f t="shared" si="1"/>
        <v>2917.67</v>
      </c>
      <c r="H15" s="29"/>
      <c r="I15" s="6"/>
      <c r="J15" s="58">
        <f t="shared" si="2"/>
        <v>2917.67</v>
      </c>
      <c r="K15" s="29"/>
      <c r="L15" s="6"/>
      <c r="M15" s="58">
        <f t="shared" si="3"/>
        <v>2917.67</v>
      </c>
      <c r="N15" s="49">
        <f t="shared" si="4"/>
        <v>11670.68</v>
      </c>
      <c r="O15" s="14">
        <v>11670.68</v>
      </c>
    </row>
    <row r="16" spans="1:15" s="220" customFormat="1" ht="15">
      <c r="A16" s="212" t="s">
        <v>103</v>
      </c>
      <c r="B16" s="213"/>
      <c r="C16" s="214"/>
      <c r="D16" s="215">
        <f>O16/4</f>
        <v>0</v>
      </c>
      <c r="E16" s="216">
        <v>131</v>
      </c>
      <c r="F16" s="217">
        <v>41887</v>
      </c>
      <c r="G16" s="215">
        <v>11670.69</v>
      </c>
      <c r="H16" s="213"/>
      <c r="I16" s="214"/>
      <c r="J16" s="215">
        <f>O16/4</f>
        <v>0</v>
      </c>
      <c r="K16" s="213"/>
      <c r="L16" s="214"/>
      <c r="M16" s="215">
        <f>O16/4</f>
        <v>0</v>
      </c>
      <c r="N16" s="218">
        <f>M16+J16+G16+D16</f>
        <v>11670.69</v>
      </c>
      <c r="O16" s="219"/>
    </row>
    <row r="17" spans="1:15" s="4" customFormat="1" ht="30">
      <c r="A17" s="56" t="s">
        <v>102</v>
      </c>
      <c r="B17" s="29"/>
      <c r="C17" s="6"/>
      <c r="D17" s="58">
        <f t="shared" si="0"/>
        <v>2495.61</v>
      </c>
      <c r="E17" s="44"/>
      <c r="F17" s="6"/>
      <c r="G17" s="58">
        <f t="shared" si="1"/>
        <v>2495.61</v>
      </c>
      <c r="H17" s="29"/>
      <c r="I17" s="6"/>
      <c r="J17" s="58">
        <f t="shared" si="2"/>
        <v>2495.61</v>
      </c>
      <c r="K17" s="29"/>
      <c r="L17" s="6"/>
      <c r="M17" s="58">
        <f t="shared" si="3"/>
        <v>2495.61</v>
      </c>
      <c r="N17" s="49">
        <f t="shared" si="4"/>
        <v>9982.44</v>
      </c>
      <c r="O17" s="14">
        <v>9982.44</v>
      </c>
    </row>
    <row r="18" spans="1:15" s="4" customFormat="1" ht="45">
      <c r="A18" s="55" t="s">
        <v>267</v>
      </c>
      <c r="B18" s="29"/>
      <c r="C18" s="6"/>
      <c r="D18" s="58"/>
      <c r="E18" s="44"/>
      <c r="F18" s="6"/>
      <c r="G18" s="58"/>
      <c r="H18" s="29"/>
      <c r="I18" s="6"/>
      <c r="J18" s="58"/>
      <c r="K18" s="29"/>
      <c r="L18" s="6"/>
      <c r="M18" s="58">
        <v>-3617.02</v>
      </c>
      <c r="N18" s="49">
        <f>M18+J18+G18+D18</f>
        <v>-3617.02</v>
      </c>
      <c r="O18" s="14"/>
    </row>
    <row r="19" spans="1:15" s="10" customFormat="1" ht="15">
      <c r="A19" s="56" t="s">
        <v>65</v>
      </c>
      <c r="B19" s="30"/>
      <c r="C19" s="26"/>
      <c r="D19" s="58">
        <f t="shared" si="0"/>
        <v>779.14</v>
      </c>
      <c r="E19" s="45"/>
      <c r="F19" s="26"/>
      <c r="G19" s="58">
        <f t="shared" si="1"/>
        <v>779.14</v>
      </c>
      <c r="H19" s="30"/>
      <c r="I19" s="26"/>
      <c r="J19" s="58">
        <f t="shared" si="2"/>
        <v>779.14</v>
      </c>
      <c r="K19" s="30"/>
      <c r="L19" s="26"/>
      <c r="M19" s="58">
        <f t="shared" si="3"/>
        <v>779.14</v>
      </c>
      <c r="N19" s="49">
        <f t="shared" si="4"/>
        <v>3116.56</v>
      </c>
      <c r="O19" s="14">
        <v>3116.54</v>
      </c>
    </row>
    <row r="20" spans="1:15" s="4" customFormat="1" ht="15">
      <c r="A20" s="56" t="s">
        <v>67</v>
      </c>
      <c r="B20" s="29"/>
      <c r="C20" s="6"/>
      <c r="D20" s="58">
        <f t="shared" si="0"/>
        <v>584.35</v>
      </c>
      <c r="E20" s="44"/>
      <c r="F20" s="6"/>
      <c r="G20" s="58">
        <f t="shared" si="1"/>
        <v>584.35</v>
      </c>
      <c r="H20" s="29"/>
      <c r="I20" s="6"/>
      <c r="J20" s="58">
        <f t="shared" si="2"/>
        <v>584.35</v>
      </c>
      <c r="K20" s="29"/>
      <c r="L20" s="6"/>
      <c r="M20" s="58">
        <f t="shared" si="3"/>
        <v>584.35</v>
      </c>
      <c r="N20" s="49">
        <f t="shared" si="4"/>
        <v>2337.4</v>
      </c>
      <c r="O20" s="14">
        <v>2337.41</v>
      </c>
    </row>
    <row r="21" spans="1:15" s="7" customFormat="1" ht="30">
      <c r="A21" s="55" t="s">
        <v>69</v>
      </c>
      <c r="B21" s="31"/>
      <c r="C21" s="27"/>
      <c r="D21" s="58">
        <f t="shared" si="0"/>
        <v>0</v>
      </c>
      <c r="E21" s="46"/>
      <c r="F21" s="27"/>
      <c r="G21" s="58">
        <f t="shared" si="1"/>
        <v>0</v>
      </c>
      <c r="H21" s="31"/>
      <c r="I21" s="27"/>
      <c r="J21" s="58">
        <f t="shared" si="2"/>
        <v>0</v>
      </c>
      <c r="K21" s="160"/>
      <c r="L21" s="161"/>
      <c r="M21" s="58">
        <f t="shared" si="3"/>
        <v>0</v>
      </c>
      <c r="N21" s="49">
        <f t="shared" si="4"/>
        <v>0</v>
      </c>
      <c r="O21" s="14"/>
    </row>
    <row r="22" spans="1:15" s="4" customFormat="1" ht="15">
      <c r="A22" s="56" t="s">
        <v>70</v>
      </c>
      <c r="B22" s="29"/>
      <c r="C22" s="6"/>
      <c r="D22" s="58"/>
      <c r="E22" s="44"/>
      <c r="F22" s="6"/>
      <c r="G22" s="16"/>
      <c r="H22" s="29"/>
      <c r="I22" s="6"/>
      <c r="J22" s="35"/>
      <c r="K22" s="29"/>
      <c r="L22" s="6"/>
      <c r="M22" s="35"/>
      <c r="N22" s="49">
        <f t="shared" si="4"/>
        <v>0</v>
      </c>
      <c r="O22" s="14"/>
    </row>
    <row r="23" spans="1:15" s="4" customFormat="1" ht="15">
      <c r="A23" s="12" t="s">
        <v>72</v>
      </c>
      <c r="B23" s="160"/>
      <c r="C23" s="161"/>
      <c r="D23" s="159"/>
      <c r="E23" s="160"/>
      <c r="F23" s="161"/>
      <c r="G23" s="159"/>
      <c r="H23" s="29"/>
      <c r="I23" s="6"/>
      <c r="J23" s="35"/>
      <c r="K23" s="29"/>
      <c r="L23" s="6"/>
      <c r="M23" s="35"/>
      <c r="N23" s="49">
        <f t="shared" si="4"/>
        <v>0</v>
      </c>
      <c r="O23" s="14"/>
    </row>
    <row r="24" spans="1:15" s="4" customFormat="1" ht="15">
      <c r="A24" s="190" t="s">
        <v>73</v>
      </c>
      <c r="B24" s="160" t="s">
        <v>186</v>
      </c>
      <c r="C24" s="161">
        <v>41775</v>
      </c>
      <c r="D24" s="159">
        <v>623.73</v>
      </c>
      <c r="E24" s="160" t="s">
        <v>222</v>
      </c>
      <c r="F24" s="161">
        <v>41901</v>
      </c>
      <c r="G24" s="159">
        <v>623.73</v>
      </c>
      <c r="H24" s="29"/>
      <c r="I24" s="6"/>
      <c r="J24" s="35"/>
      <c r="K24" s="29"/>
      <c r="L24" s="6"/>
      <c r="M24" s="35"/>
      <c r="N24" s="49">
        <f t="shared" si="4"/>
        <v>1247.46</v>
      </c>
      <c r="O24" s="14"/>
    </row>
    <row r="25" spans="1:15" s="4" customFormat="1" ht="15">
      <c r="A25" s="190" t="s">
        <v>165</v>
      </c>
      <c r="B25" s="160" t="s">
        <v>184</v>
      </c>
      <c r="C25" s="161">
        <v>41768</v>
      </c>
      <c r="D25" s="159">
        <v>2222.82</v>
      </c>
      <c r="E25" s="160"/>
      <c r="F25" s="161"/>
      <c r="G25" s="159"/>
      <c r="H25" s="29"/>
      <c r="I25" s="6"/>
      <c r="J25" s="35"/>
      <c r="K25" s="29"/>
      <c r="L25" s="6"/>
      <c r="M25" s="35"/>
      <c r="N25" s="49">
        <f t="shared" si="4"/>
        <v>2222.82</v>
      </c>
      <c r="O25" s="14"/>
    </row>
    <row r="26" spans="1:15" s="4" customFormat="1" ht="15">
      <c r="A26" s="132" t="s">
        <v>196</v>
      </c>
      <c r="B26" s="160" t="s">
        <v>195</v>
      </c>
      <c r="C26" s="161">
        <v>41845</v>
      </c>
      <c r="D26" s="159">
        <v>761.57</v>
      </c>
      <c r="E26" s="44"/>
      <c r="F26" s="6"/>
      <c r="G26" s="16"/>
      <c r="H26" s="29"/>
      <c r="I26" s="6"/>
      <c r="J26" s="35"/>
      <c r="K26" s="29"/>
      <c r="L26" s="6"/>
      <c r="M26" s="35"/>
      <c r="N26" s="49">
        <f t="shared" si="4"/>
        <v>761.57</v>
      </c>
      <c r="O26" s="14"/>
    </row>
    <row r="27" spans="1:15" s="4" customFormat="1" ht="15">
      <c r="A27" s="12" t="s">
        <v>75</v>
      </c>
      <c r="B27" s="160" t="s">
        <v>195</v>
      </c>
      <c r="C27" s="161">
        <v>41845</v>
      </c>
      <c r="D27" s="159">
        <v>2377.23</v>
      </c>
      <c r="E27" s="44"/>
      <c r="F27" s="6"/>
      <c r="G27" s="16"/>
      <c r="H27" s="29"/>
      <c r="I27" s="6"/>
      <c r="J27" s="35"/>
      <c r="K27" s="29"/>
      <c r="L27" s="6"/>
      <c r="M27" s="35"/>
      <c r="N27" s="49">
        <f t="shared" si="4"/>
        <v>2377.23</v>
      </c>
      <c r="O27" s="14"/>
    </row>
    <row r="28" spans="1:15" s="4" customFormat="1" ht="15">
      <c r="A28" s="12" t="s">
        <v>76</v>
      </c>
      <c r="B28" s="160" t="s">
        <v>193</v>
      </c>
      <c r="C28" s="161">
        <v>41796</v>
      </c>
      <c r="D28" s="159">
        <v>7065.55</v>
      </c>
      <c r="E28" s="44"/>
      <c r="F28" s="6"/>
      <c r="G28" s="16"/>
      <c r="H28" s="29"/>
      <c r="I28" s="6"/>
      <c r="J28" s="35"/>
      <c r="K28" s="29"/>
      <c r="L28" s="6"/>
      <c r="M28" s="35"/>
      <c r="N28" s="49">
        <f t="shared" si="4"/>
        <v>7065.55</v>
      </c>
      <c r="O28" s="14"/>
    </row>
    <row r="29" spans="1:15" s="4" customFormat="1" ht="15">
      <c r="A29" s="12" t="s">
        <v>77</v>
      </c>
      <c r="B29" s="160" t="s">
        <v>193</v>
      </c>
      <c r="C29" s="161">
        <v>41796</v>
      </c>
      <c r="D29" s="159">
        <v>831.63</v>
      </c>
      <c r="E29" s="44"/>
      <c r="F29" s="6"/>
      <c r="G29" s="16"/>
      <c r="H29" s="29"/>
      <c r="I29" s="6"/>
      <c r="J29" s="35"/>
      <c r="K29" s="29"/>
      <c r="L29" s="6"/>
      <c r="M29" s="35"/>
      <c r="N29" s="49">
        <f t="shared" si="4"/>
        <v>831.63</v>
      </c>
      <c r="O29" s="14"/>
    </row>
    <row r="30" spans="1:15" s="4" customFormat="1" ht="15">
      <c r="A30" s="12" t="s">
        <v>78</v>
      </c>
      <c r="B30" s="160" t="s">
        <v>195</v>
      </c>
      <c r="C30" s="161">
        <v>41845</v>
      </c>
      <c r="D30" s="159">
        <v>1188.57</v>
      </c>
      <c r="E30" s="44"/>
      <c r="F30" s="6"/>
      <c r="G30" s="16"/>
      <c r="H30" s="29"/>
      <c r="I30" s="6"/>
      <c r="J30" s="35"/>
      <c r="K30" s="29"/>
      <c r="L30" s="6"/>
      <c r="M30" s="35"/>
      <c r="N30" s="49">
        <f t="shared" si="4"/>
        <v>1188.57</v>
      </c>
      <c r="O30" s="14"/>
    </row>
    <row r="31" spans="1:15" s="4" customFormat="1" ht="15">
      <c r="A31" s="12" t="s">
        <v>79</v>
      </c>
      <c r="B31" s="29"/>
      <c r="C31" s="6"/>
      <c r="D31" s="58"/>
      <c r="E31" s="44"/>
      <c r="F31" s="6"/>
      <c r="G31" s="16"/>
      <c r="H31" s="29"/>
      <c r="I31" s="6"/>
      <c r="J31" s="35"/>
      <c r="K31" s="29"/>
      <c r="L31" s="6"/>
      <c r="M31" s="35"/>
      <c r="N31" s="49">
        <f t="shared" si="4"/>
        <v>0</v>
      </c>
      <c r="O31" s="14"/>
    </row>
    <row r="32" spans="1:15" s="5" customFormat="1" ht="25.5">
      <c r="A32" s="12" t="s">
        <v>80</v>
      </c>
      <c r="B32" s="160" t="s">
        <v>193</v>
      </c>
      <c r="C32" s="161">
        <v>41796</v>
      </c>
      <c r="D32" s="159">
        <v>5412.42</v>
      </c>
      <c r="E32" s="47"/>
      <c r="F32" s="8"/>
      <c r="G32" s="17"/>
      <c r="H32" s="32"/>
      <c r="I32" s="8"/>
      <c r="J32" s="36"/>
      <c r="K32" s="32"/>
      <c r="L32" s="8"/>
      <c r="M32" s="36"/>
      <c r="N32" s="49">
        <f t="shared" si="4"/>
        <v>5412.42</v>
      </c>
      <c r="O32" s="14"/>
    </row>
    <row r="33" spans="1:15" s="5" customFormat="1" ht="15">
      <c r="A33" s="12" t="s">
        <v>81</v>
      </c>
      <c r="B33" s="32"/>
      <c r="C33" s="8"/>
      <c r="D33" s="58"/>
      <c r="E33" s="160" t="s">
        <v>228</v>
      </c>
      <c r="F33" s="161">
        <v>41912</v>
      </c>
      <c r="G33" s="159">
        <v>8173.64</v>
      </c>
      <c r="H33" s="32"/>
      <c r="I33" s="8"/>
      <c r="J33" s="36"/>
      <c r="K33" s="32"/>
      <c r="L33" s="8"/>
      <c r="M33" s="36"/>
      <c r="N33" s="49">
        <f t="shared" si="4"/>
        <v>8173.64</v>
      </c>
      <c r="O33" s="14"/>
    </row>
    <row r="34" spans="1:15" s="5" customFormat="1" ht="30">
      <c r="A34" s="124" t="s">
        <v>109</v>
      </c>
      <c r="B34" s="32"/>
      <c r="C34" s="8"/>
      <c r="D34" s="58"/>
      <c r="E34" s="47"/>
      <c r="F34" s="8"/>
      <c r="G34" s="17"/>
      <c r="H34" s="32"/>
      <c r="I34" s="8"/>
      <c r="J34" s="36"/>
      <c r="K34" s="32"/>
      <c r="L34" s="8"/>
      <c r="M34" s="36"/>
      <c r="N34" s="49">
        <f t="shared" si="4"/>
        <v>0</v>
      </c>
      <c r="O34" s="14"/>
    </row>
    <row r="35" spans="1:15" s="5" customFormat="1" ht="15">
      <c r="A35" s="132" t="s">
        <v>180</v>
      </c>
      <c r="B35" s="160"/>
      <c r="C35" s="161"/>
      <c r="D35" s="159"/>
      <c r="E35" s="47">
        <v>130</v>
      </c>
      <c r="F35" s="158">
        <v>41880</v>
      </c>
      <c r="G35" s="16">
        <v>4690.59</v>
      </c>
      <c r="H35" s="32"/>
      <c r="I35" s="8"/>
      <c r="J35" s="36"/>
      <c r="K35" s="32"/>
      <c r="L35" s="8"/>
      <c r="M35" s="36"/>
      <c r="N35" s="49">
        <f t="shared" si="4"/>
        <v>4690.59</v>
      </c>
      <c r="O35" s="14"/>
    </row>
    <row r="36" spans="1:15" s="5" customFormat="1" ht="30">
      <c r="A36" s="56" t="s">
        <v>82</v>
      </c>
      <c r="B36" s="32"/>
      <c r="C36" s="8"/>
      <c r="D36" s="58"/>
      <c r="E36" s="47"/>
      <c r="F36" s="8"/>
      <c r="G36" s="58"/>
      <c r="H36" s="32"/>
      <c r="I36" s="8"/>
      <c r="J36" s="58"/>
      <c r="K36" s="32"/>
      <c r="L36" s="8"/>
      <c r="M36" s="58"/>
      <c r="N36" s="49">
        <f t="shared" si="4"/>
        <v>0</v>
      </c>
      <c r="O36" s="14"/>
    </row>
    <row r="37" spans="1:15" s="5" customFormat="1" ht="15">
      <c r="A37" s="132" t="s">
        <v>181</v>
      </c>
      <c r="B37" s="160"/>
      <c r="C37" s="161"/>
      <c r="D37" s="159"/>
      <c r="E37" s="47">
        <v>130</v>
      </c>
      <c r="F37" s="158">
        <v>41880</v>
      </c>
      <c r="G37" s="58">
        <v>22914.73</v>
      </c>
      <c r="H37" s="32"/>
      <c r="I37" s="8"/>
      <c r="J37" s="58"/>
      <c r="K37" s="32"/>
      <c r="L37" s="8"/>
      <c r="M37" s="58"/>
      <c r="N37" s="49">
        <f t="shared" si="4"/>
        <v>22914.73</v>
      </c>
      <c r="O37" s="14"/>
    </row>
    <row r="38" spans="1:15" s="5" customFormat="1" ht="15">
      <c r="A38" s="56" t="s">
        <v>83</v>
      </c>
      <c r="B38" s="32"/>
      <c r="C38" s="8"/>
      <c r="D38" s="58"/>
      <c r="E38" s="47"/>
      <c r="F38" s="8"/>
      <c r="G38" s="58"/>
      <c r="H38" s="32"/>
      <c r="I38" s="8"/>
      <c r="J38" s="58"/>
      <c r="K38" s="32"/>
      <c r="L38" s="8"/>
      <c r="M38" s="58"/>
      <c r="N38" s="49">
        <f t="shared" si="4"/>
        <v>0</v>
      </c>
      <c r="O38" s="14"/>
    </row>
    <row r="39" spans="1:15" s="5" customFormat="1" ht="15">
      <c r="A39" s="284" t="s">
        <v>84</v>
      </c>
      <c r="B39" s="157"/>
      <c r="C39" s="158"/>
      <c r="D39" s="159"/>
      <c r="E39" s="160" t="s">
        <v>206</v>
      </c>
      <c r="F39" s="161">
        <v>41866</v>
      </c>
      <c r="G39" s="159">
        <v>92.04</v>
      </c>
      <c r="H39" s="160" t="s">
        <v>239</v>
      </c>
      <c r="I39" s="161">
        <v>41964</v>
      </c>
      <c r="J39" s="159">
        <v>92.04</v>
      </c>
      <c r="K39" s="160" t="s">
        <v>258</v>
      </c>
      <c r="L39" s="161">
        <v>42062</v>
      </c>
      <c r="M39" s="159">
        <v>92.04</v>
      </c>
      <c r="N39" s="49">
        <f t="shared" si="4"/>
        <v>276.12</v>
      </c>
      <c r="O39" s="14"/>
    </row>
    <row r="40" spans="1:15" s="5" customFormat="1" ht="15">
      <c r="A40" s="285"/>
      <c r="B40" s="157"/>
      <c r="C40" s="158"/>
      <c r="D40" s="159"/>
      <c r="E40" s="160" t="s">
        <v>218</v>
      </c>
      <c r="F40" s="161">
        <v>41887</v>
      </c>
      <c r="G40" s="159">
        <v>92.04</v>
      </c>
      <c r="H40" s="160" t="s">
        <v>247</v>
      </c>
      <c r="I40" s="161">
        <v>42027</v>
      </c>
      <c r="J40" s="159">
        <v>92.04</v>
      </c>
      <c r="K40" s="160" t="s">
        <v>260</v>
      </c>
      <c r="L40" s="161">
        <v>42076</v>
      </c>
      <c r="M40" s="159">
        <v>92.04</v>
      </c>
      <c r="N40" s="49">
        <f t="shared" si="4"/>
        <v>276.12</v>
      </c>
      <c r="O40" s="14"/>
    </row>
    <row r="41" spans="1:15" s="5" customFormat="1" ht="15">
      <c r="A41" s="285"/>
      <c r="B41" s="157"/>
      <c r="C41" s="158"/>
      <c r="D41" s="159"/>
      <c r="E41" s="160" t="s">
        <v>226</v>
      </c>
      <c r="F41" s="161">
        <v>41908</v>
      </c>
      <c r="G41" s="159">
        <v>92.04</v>
      </c>
      <c r="H41" s="160"/>
      <c r="I41" s="161"/>
      <c r="J41" s="159"/>
      <c r="K41" s="160" t="s">
        <v>262</v>
      </c>
      <c r="L41" s="161">
        <v>42094</v>
      </c>
      <c r="M41" s="159">
        <v>92.04</v>
      </c>
      <c r="N41" s="49">
        <f t="shared" si="4"/>
        <v>184.08</v>
      </c>
      <c r="O41" s="14"/>
    </row>
    <row r="42" spans="1:15" s="5" customFormat="1" ht="15">
      <c r="A42" s="286"/>
      <c r="B42" s="157"/>
      <c r="C42" s="158"/>
      <c r="D42" s="159"/>
      <c r="E42" s="160" t="s">
        <v>235</v>
      </c>
      <c r="F42" s="161">
        <v>41943</v>
      </c>
      <c r="G42" s="159">
        <v>92.04</v>
      </c>
      <c r="H42" s="160"/>
      <c r="I42" s="161"/>
      <c r="J42" s="159"/>
      <c r="K42" s="160" t="s">
        <v>268</v>
      </c>
      <c r="L42" s="161">
        <v>42124</v>
      </c>
      <c r="M42" s="159">
        <v>92.04</v>
      </c>
      <c r="N42" s="49">
        <f t="shared" si="4"/>
        <v>184.08</v>
      </c>
      <c r="O42" s="14"/>
    </row>
    <row r="43" spans="1:15" s="5" customFormat="1" ht="15">
      <c r="A43" s="12" t="s">
        <v>85</v>
      </c>
      <c r="B43" s="32"/>
      <c r="C43" s="8"/>
      <c r="D43" s="58"/>
      <c r="E43" s="160"/>
      <c r="F43" s="161"/>
      <c r="G43" s="159"/>
      <c r="H43" s="32"/>
      <c r="I43" s="8"/>
      <c r="J43" s="58"/>
      <c r="K43" s="32">
        <v>93</v>
      </c>
      <c r="L43" s="158">
        <v>42090</v>
      </c>
      <c r="M43" s="58">
        <v>12516.45</v>
      </c>
      <c r="N43" s="49">
        <f t="shared" si="4"/>
        <v>12516.45</v>
      </c>
      <c r="O43" s="14"/>
    </row>
    <row r="44" spans="1:15" s="5" customFormat="1" ht="15">
      <c r="A44" s="12" t="s">
        <v>86</v>
      </c>
      <c r="B44" s="32"/>
      <c r="C44" s="8"/>
      <c r="D44" s="58"/>
      <c r="E44" s="47"/>
      <c r="F44" s="8"/>
      <c r="G44" s="58"/>
      <c r="H44" s="32"/>
      <c r="I44" s="8"/>
      <c r="J44" s="58"/>
      <c r="K44" s="160"/>
      <c r="L44" s="161"/>
      <c r="M44" s="159"/>
      <c r="N44" s="49">
        <f t="shared" si="4"/>
        <v>0</v>
      </c>
      <c r="O44" s="14"/>
    </row>
    <row r="45" spans="1:15" s="5" customFormat="1" ht="15">
      <c r="A45" s="191" t="s">
        <v>87</v>
      </c>
      <c r="B45" s="32"/>
      <c r="C45" s="8"/>
      <c r="D45" s="58"/>
      <c r="E45" s="160"/>
      <c r="F45" s="161"/>
      <c r="G45" s="159"/>
      <c r="H45" s="32"/>
      <c r="I45" s="8"/>
      <c r="J45" s="58"/>
      <c r="K45" s="32">
        <v>118</v>
      </c>
      <c r="L45" s="158">
        <v>42097</v>
      </c>
      <c r="M45" s="58">
        <v>1742.29</v>
      </c>
      <c r="N45" s="49">
        <f t="shared" si="4"/>
        <v>1742.29</v>
      </c>
      <c r="O45" s="14"/>
    </row>
    <row r="46" spans="1:15" s="5" customFormat="1" ht="15">
      <c r="A46" s="56" t="s">
        <v>88</v>
      </c>
      <c r="B46" s="32"/>
      <c r="C46" s="8"/>
      <c r="D46" s="58"/>
      <c r="E46" s="47"/>
      <c r="F46" s="8"/>
      <c r="G46" s="58"/>
      <c r="H46" s="32"/>
      <c r="I46" s="8"/>
      <c r="J46" s="58"/>
      <c r="K46" s="32"/>
      <c r="L46" s="8"/>
      <c r="M46" s="58"/>
      <c r="N46" s="49">
        <f t="shared" si="4"/>
        <v>0</v>
      </c>
      <c r="O46" s="14"/>
    </row>
    <row r="47" spans="1:15" s="5" customFormat="1" ht="15">
      <c r="A47" s="12" t="s">
        <v>89</v>
      </c>
      <c r="B47" s="32"/>
      <c r="C47" s="8"/>
      <c r="D47" s="58"/>
      <c r="E47" s="61">
        <v>121</v>
      </c>
      <c r="F47" s="200">
        <v>41866</v>
      </c>
      <c r="G47" s="159">
        <v>993.79</v>
      </c>
      <c r="H47" s="160"/>
      <c r="I47" s="161"/>
      <c r="J47" s="159"/>
      <c r="K47" s="32"/>
      <c r="L47" s="8"/>
      <c r="M47" s="58"/>
      <c r="N47" s="49">
        <f t="shared" si="4"/>
        <v>993.79</v>
      </c>
      <c r="O47" s="14"/>
    </row>
    <row r="48" spans="1:15" s="5" customFormat="1" ht="15">
      <c r="A48" s="124" t="s">
        <v>125</v>
      </c>
      <c r="B48" s="47"/>
      <c r="C48" s="8"/>
      <c r="D48" s="58"/>
      <c r="E48" s="47"/>
      <c r="F48" s="8"/>
      <c r="G48" s="58"/>
      <c r="H48" s="47"/>
      <c r="I48" s="8"/>
      <c r="J48" s="58"/>
      <c r="K48" s="47"/>
      <c r="L48" s="8"/>
      <c r="M48" s="58"/>
      <c r="N48" s="49">
        <f t="shared" si="4"/>
        <v>0</v>
      </c>
      <c r="O48" s="14"/>
    </row>
    <row r="49" spans="1:15" s="5" customFormat="1" ht="15.75" thickBot="1">
      <c r="A49" s="132" t="s">
        <v>182</v>
      </c>
      <c r="B49" s="47"/>
      <c r="C49" s="8"/>
      <c r="D49" s="58"/>
      <c r="E49" s="47"/>
      <c r="F49" s="8"/>
      <c r="G49" s="58"/>
      <c r="H49" s="47"/>
      <c r="I49" s="8"/>
      <c r="J49" s="58"/>
      <c r="K49" s="47"/>
      <c r="L49" s="8"/>
      <c r="M49" s="58"/>
      <c r="N49" s="49">
        <f t="shared" si="4"/>
        <v>0</v>
      </c>
      <c r="O49" s="14"/>
    </row>
    <row r="50" spans="1:15" s="5" customFormat="1" ht="19.5" thickBot="1">
      <c r="A50" s="3" t="s">
        <v>91</v>
      </c>
      <c r="B50" s="8"/>
      <c r="C50" s="8"/>
      <c r="D50" s="58">
        <f>O50/4</f>
        <v>28616.33</v>
      </c>
      <c r="E50" s="8"/>
      <c r="F50" s="8"/>
      <c r="G50" s="58">
        <f>O50/4</f>
        <v>28616.33</v>
      </c>
      <c r="H50" s="8"/>
      <c r="I50" s="8"/>
      <c r="J50" s="58">
        <f>O50/4</f>
        <v>28616.33</v>
      </c>
      <c r="K50" s="8"/>
      <c r="L50" s="8"/>
      <c r="M50" s="58">
        <f>O50/4</f>
        <v>28616.33</v>
      </c>
      <c r="N50" s="49">
        <f t="shared" si="4"/>
        <v>114465.32</v>
      </c>
      <c r="O50" s="89">
        <v>114465.31</v>
      </c>
    </row>
    <row r="51" spans="1:15" s="4" customFormat="1" ht="20.25" thickBot="1">
      <c r="A51" s="40" t="s">
        <v>4</v>
      </c>
      <c r="B51" s="90"/>
      <c r="C51" s="91"/>
      <c r="D51" s="94">
        <f>SUM(D5:D50)</f>
        <v>326474.73</v>
      </c>
      <c r="E51" s="92"/>
      <c r="F51" s="91"/>
      <c r="G51" s="94">
        <f>SUM(G5:G50)</f>
        <v>364776.54</v>
      </c>
      <c r="H51" s="93"/>
      <c r="I51" s="91"/>
      <c r="J51" s="94">
        <f>SUM(J5:J50)</f>
        <v>306175.29</v>
      </c>
      <c r="K51" s="93"/>
      <c r="L51" s="91"/>
      <c r="M51" s="94">
        <f>SUM(M5:M50)</f>
        <v>317001.09</v>
      </c>
      <c r="N51" s="49">
        <f t="shared" si="4"/>
        <v>1314427.65</v>
      </c>
      <c r="O51" s="22">
        <f>SUM(O5:O50)</f>
        <v>1223964.71</v>
      </c>
    </row>
    <row r="52" spans="1:15" s="9" customFormat="1" ht="20.25" hidden="1" thickBot="1">
      <c r="A52" s="41" t="s">
        <v>2</v>
      </c>
      <c r="B52" s="71"/>
      <c r="C52" s="72"/>
      <c r="D52" s="73"/>
      <c r="E52" s="74"/>
      <c r="F52" s="72"/>
      <c r="G52" s="75"/>
      <c r="H52" s="71"/>
      <c r="I52" s="72"/>
      <c r="J52" s="73"/>
      <c r="K52" s="71"/>
      <c r="L52" s="72"/>
      <c r="M52" s="73"/>
      <c r="N52" s="48"/>
      <c r="O52" s="23"/>
    </row>
    <row r="53" spans="1:15" s="11" customFormat="1" ht="39.75" customHeight="1" thickBot="1">
      <c r="A53" s="281" t="s">
        <v>3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3"/>
      <c r="O53" s="24"/>
    </row>
    <row r="54" spans="1:15" s="5" customFormat="1" ht="18" customHeight="1">
      <c r="A54" s="132" t="s">
        <v>259</v>
      </c>
      <c r="B54" s="32"/>
      <c r="C54" s="8"/>
      <c r="D54" s="36"/>
      <c r="E54" s="160"/>
      <c r="F54" s="161"/>
      <c r="G54" s="159"/>
      <c r="H54" s="160"/>
      <c r="I54" s="161"/>
      <c r="J54" s="159"/>
      <c r="K54" s="32">
        <v>31</v>
      </c>
      <c r="L54" s="158">
        <v>42048</v>
      </c>
      <c r="M54" s="35">
        <v>142215.53</v>
      </c>
      <c r="N54" s="49">
        <f aca="true" t="shared" si="5" ref="N54:N63">M54+J54+G54+D54</f>
        <v>142215.53</v>
      </c>
      <c r="O54" s="59"/>
    </row>
    <row r="55" spans="1:15" s="5" customFormat="1" ht="15">
      <c r="A55" s="132" t="s">
        <v>189</v>
      </c>
      <c r="B55" s="160" t="s">
        <v>190</v>
      </c>
      <c r="C55" s="161">
        <v>41820</v>
      </c>
      <c r="D55" s="159">
        <v>70869.69</v>
      </c>
      <c r="E55" s="61"/>
      <c r="F55" s="70"/>
      <c r="G55" s="8"/>
      <c r="H55" s="8"/>
      <c r="I55" s="70"/>
      <c r="J55" s="36"/>
      <c r="K55" s="47"/>
      <c r="L55" s="70"/>
      <c r="M55" s="36"/>
      <c r="N55" s="49">
        <f t="shared" si="5"/>
        <v>70869.69</v>
      </c>
      <c r="O55" s="59"/>
    </row>
    <row r="56" spans="1:15" s="5" customFormat="1" ht="15" customHeight="1">
      <c r="A56" s="132" t="s">
        <v>257</v>
      </c>
      <c r="B56" s="193"/>
      <c r="C56" s="194"/>
      <c r="D56" s="195"/>
      <c r="E56" s="61"/>
      <c r="F56" s="70"/>
      <c r="G56" s="8"/>
      <c r="H56" s="8"/>
      <c r="I56" s="70"/>
      <c r="J56" s="36"/>
      <c r="K56" s="47">
        <v>34</v>
      </c>
      <c r="L56" s="200">
        <v>42048</v>
      </c>
      <c r="M56" s="35">
        <v>8519</v>
      </c>
      <c r="N56" s="49">
        <f t="shared" si="5"/>
        <v>8519</v>
      </c>
      <c r="O56" s="59"/>
    </row>
    <row r="57" spans="1:15" s="5" customFormat="1" ht="15" customHeight="1">
      <c r="A57" s="132" t="s">
        <v>173</v>
      </c>
      <c r="B57" s="193"/>
      <c r="C57" s="194"/>
      <c r="D57" s="195"/>
      <c r="E57" s="61"/>
      <c r="F57" s="70"/>
      <c r="G57" s="8"/>
      <c r="H57" s="8"/>
      <c r="I57" s="70"/>
      <c r="J57" s="36"/>
      <c r="K57" s="47">
        <v>34</v>
      </c>
      <c r="L57" s="200">
        <v>42048</v>
      </c>
      <c r="M57" s="35">
        <v>918.49</v>
      </c>
      <c r="N57" s="49">
        <f t="shared" si="5"/>
        <v>918.49</v>
      </c>
      <c r="O57" s="59"/>
    </row>
    <row r="58" spans="1:15" s="5" customFormat="1" ht="30" customHeight="1">
      <c r="A58" s="132" t="s">
        <v>248</v>
      </c>
      <c r="B58" s="193"/>
      <c r="C58" s="194"/>
      <c r="D58" s="195"/>
      <c r="E58" s="61"/>
      <c r="F58" s="70"/>
      <c r="G58" s="8"/>
      <c r="H58" s="8">
        <v>10</v>
      </c>
      <c r="I58" s="200">
        <v>42020</v>
      </c>
      <c r="J58" s="35">
        <v>2796.93</v>
      </c>
      <c r="K58" s="47"/>
      <c r="L58" s="70"/>
      <c r="M58" s="36"/>
      <c r="N58" s="49">
        <f t="shared" si="5"/>
        <v>2796.93</v>
      </c>
      <c r="O58" s="59"/>
    </row>
    <row r="59" spans="1:15" s="5" customFormat="1" ht="15" customHeight="1">
      <c r="A59" s="132" t="s">
        <v>175</v>
      </c>
      <c r="B59" s="193"/>
      <c r="C59" s="194"/>
      <c r="D59" s="195"/>
      <c r="E59" s="61"/>
      <c r="F59" s="70"/>
      <c r="G59" s="8"/>
      <c r="H59" s="8"/>
      <c r="I59" s="70"/>
      <c r="J59" s="36"/>
      <c r="K59" s="47">
        <v>28</v>
      </c>
      <c r="L59" s="200">
        <v>42041</v>
      </c>
      <c r="M59" s="35">
        <v>7566.5</v>
      </c>
      <c r="N59" s="49">
        <f t="shared" si="5"/>
        <v>7566.5</v>
      </c>
      <c r="O59" s="59"/>
    </row>
    <row r="60" spans="1:15" s="5" customFormat="1" ht="12.75" customHeight="1">
      <c r="A60" s="132" t="s">
        <v>176</v>
      </c>
      <c r="B60" s="193"/>
      <c r="C60" s="194"/>
      <c r="D60" s="195"/>
      <c r="E60" s="61">
        <v>130</v>
      </c>
      <c r="F60" s="200">
        <v>41880</v>
      </c>
      <c r="G60" s="6">
        <v>6501.98</v>
      </c>
      <c r="H60" s="8"/>
      <c r="I60" s="70"/>
      <c r="J60" s="36"/>
      <c r="K60" s="47"/>
      <c r="L60" s="70"/>
      <c r="M60" s="36"/>
      <c r="N60" s="49">
        <f t="shared" si="5"/>
        <v>6501.98</v>
      </c>
      <c r="O60" s="59"/>
    </row>
    <row r="61" spans="1:15" s="5" customFormat="1" ht="12.75" customHeight="1">
      <c r="A61" s="132" t="s">
        <v>177</v>
      </c>
      <c r="B61" s="196"/>
      <c r="C61" s="192"/>
      <c r="D61" s="197"/>
      <c r="E61" s="61">
        <v>130</v>
      </c>
      <c r="F61" s="200">
        <v>41880</v>
      </c>
      <c r="G61" s="6">
        <v>3420.44</v>
      </c>
      <c r="H61" s="8"/>
      <c r="I61" s="70"/>
      <c r="J61" s="36"/>
      <c r="K61" s="47"/>
      <c r="L61" s="70"/>
      <c r="M61" s="36"/>
      <c r="N61" s="49">
        <f t="shared" si="5"/>
        <v>3420.44</v>
      </c>
      <c r="O61" s="59"/>
    </row>
    <row r="62" spans="1:15" s="5" customFormat="1" ht="15.75" thickBot="1">
      <c r="A62" s="132" t="s">
        <v>178</v>
      </c>
      <c r="B62" s="61"/>
      <c r="C62" s="70"/>
      <c r="D62" s="36"/>
      <c r="E62" s="160" t="s">
        <v>208</v>
      </c>
      <c r="F62" s="161">
        <v>41880</v>
      </c>
      <c r="G62" s="159">
        <v>16365.83</v>
      </c>
      <c r="H62" s="47"/>
      <c r="I62" s="70"/>
      <c r="J62" s="36"/>
      <c r="K62" s="47"/>
      <c r="L62" s="70"/>
      <c r="M62" s="36"/>
      <c r="N62" s="49">
        <f t="shared" si="5"/>
        <v>16365.83</v>
      </c>
      <c r="O62" s="59"/>
    </row>
    <row r="63" spans="1:15" s="80" customFormat="1" ht="20.25" thickBot="1">
      <c r="A63" s="76" t="s">
        <v>4</v>
      </c>
      <c r="B63" s="77"/>
      <c r="C63" s="84"/>
      <c r="D63" s="84">
        <f>SUM(D54:D62)</f>
        <v>70869.69</v>
      </c>
      <c r="E63" s="84"/>
      <c r="F63" s="84"/>
      <c r="G63" s="84">
        <f>SUM(G54:G62)</f>
        <v>26288.25</v>
      </c>
      <c r="H63" s="84"/>
      <c r="I63" s="84"/>
      <c r="J63" s="84">
        <f>SUM(J54:J62)</f>
        <v>2796.93</v>
      </c>
      <c r="K63" s="84"/>
      <c r="L63" s="84"/>
      <c r="M63" s="84">
        <f>SUM(M54:M62)</f>
        <v>159219.52</v>
      </c>
      <c r="N63" s="49">
        <f t="shared" si="5"/>
        <v>259174.39</v>
      </c>
      <c r="O63" s="79"/>
    </row>
    <row r="64" spans="1:15" s="5" customFormat="1" ht="42" customHeight="1">
      <c r="A64" s="281" t="s">
        <v>28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3"/>
      <c r="O64" s="15"/>
    </row>
    <row r="65" spans="1:15" s="5" customFormat="1" ht="15">
      <c r="A65" s="38" t="s">
        <v>185</v>
      </c>
      <c r="B65" s="160" t="s">
        <v>184</v>
      </c>
      <c r="C65" s="161">
        <v>41768</v>
      </c>
      <c r="D65" s="159">
        <v>3721.55</v>
      </c>
      <c r="E65" s="47"/>
      <c r="F65" s="8"/>
      <c r="G65" s="16"/>
      <c r="H65" s="32"/>
      <c r="I65" s="8"/>
      <c r="J65" s="36"/>
      <c r="K65" s="32"/>
      <c r="L65" s="8"/>
      <c r="M65" s="36"/>
      <c r="N65" s="49">
        <f aca="true" t="shared" si="6" ref="N65:N103">M65+J65+G65+D65</f>
        <v>3721.55</v>
      </c>
      <c r="O65" s="21"/>
    </row>
    <row r="66" spans="1:15" s="5" customFormat="1" ht="15">
      <c r="A66" s="38" t="s">
        <v>188</v>
      </c>
      <c r="B66" s="160" t="s">
        <v>187</v>
      </c>
      <c r="C66" s="161">
        <v>41787</v>
      </c>
      <c r="D66" s="159">
        <v>664.53</v>
      </c>
      <c r="E66" s="47"/>
      <c r="F66" s="8"/>
      <c r="G66" s="16"/>
      <c r="H66" s="32"/>
      <c r="I66" s="8"/>
      <c r="J66" s="36"/>
      <c r="K66" s="32"/>
      <c r="L66" s="8"/>
      <c r="M66" s="36"/>
      <c r="N66" s="49">
        <f t="shared" si="6"/>
        <v>664.53</v>
      </c>
      <c r="O66" s="21"/>
    </row>
    <row r="67" spans="1:15" s="5" customFormat="1" ht="15">
      <c r="A67" s="38" t="s">
        <v>223</v>
      </c>
      <c r="B67" s="160" t="s">
        <v>191</v>
      </c>
      <c r="C67" s="161">
        <v>41803</v>
      </c>
      <c r="D67" s="159">
        <v>78.09</v>
      </c>
      <c r="E67" s="61"/>
      <c r="F67" s="70"/>
      <c r="G67" s="201"/>
      <c r="H67" s="32"/>
      <c r="I67" s="8"/>
      <c r="J67" s="36"/>
      <c r="K67" s="32"/>
      <c r="L67" s="8"/>
      <c r="M67" s="36"/>
      <c r="N67" s="49">
        <f t="shared" si="6"/>
        <v>78.09</v>
      </c>
      <c r="O67" s="21"/>
    </row>
    <row r="68" spans="1:15" s="5" customFormat="1" ht="15">
      <c r="A68" s="38" t="s">
        <v>192</v>
      </c>
      <c r="B68" s="32">
        <v>86</v>
      </c>
      <c r="C68" s="158">
        <v>41803</v>
      </c>
      <c r="D68" s="35">
        <v>9939.51</v>
      </c>
      <c r="E68" s="160"/>
      <c r="F68" s="161"/>
      <c r="G68" s="159"/>
      <c r="H68" s="32"/>
      <c r="I68" s="8"/>
      <c r="J68" s="36"/>
      <c r="K68" s="32"/>
      <c r="L68" s="8"/>
      <c r="M68" s="36"/>
      <c r="N68" s="49">
        <f t="shared" si="6"/>
        <v>9939.51</v>
      </c>
      <c r="O68" s="21"/>
    </row>
    <row r="69" spans="1:15" s="5" customFormat="1" ht="15">
      <c r="A69" s="39" t="s">
        <v>194</v>
      </c>
      <c r="B69" s="32">
        <v>100</v>
      </c>
      <c r="C69" s="158">
        <v>41831</v>
      </c>
      <c r="D69" s="35">
        <v>963.04</v>
      </c>
      <c r="E69" s="160"/>
      <c r="F69" s="161"/>
      <c r="G69" s="159"/>
      <c r="H69" s="32"/>
      <c r="I69" s="8"/>
      <c r="J69" s="36"/>
      <c r="K69" s="32"/>
      <c r="L69" s="8"/>
      <c r="M69" s="36"/>
      <c r="N69" s="49">
        <f t="shared" si="6"/>
        <v>963.04</v>
      </c>
      <c r="O69" s="21"/>
    </row>
    <row r="70" spans="1:15" s="5" customFormat="1" ht="25.5">
      <c r="A70" s="39" t="s">
        <v>198</v>
      </c>
      <c r="B70" s="160" t="s">
        <v>197</v>
      </c>
      <c r="C70" s="161">
        <v>41843</v>
      </c>
      <c r="D70" s="159">
        <v>17000</v>
      </c>
      <c r="E70" s="160" t="s">
        <v>230</v>
      </c>
      <c r="F70" s="161">
        <v>41878</v>
      </c>
      <c r="G70" s="159">
        <v>8500</v>
      </c>
      <c r="H70" s="32"/>
      <c r="I70" s="8"/>
      <c r="J70" s="36"/>
      <c r="K70" s="32"/>
      <c r="L70" s="8"/>
      <c r="M70" s="36"/>
      <c r="N70" s="49">
        <f t="shared" si="6"/>
        <v>25500</v>
      </c>
      <c r="O70" s="21"/>
    </row>
    <row r="71" spans="1:15" s="5" customFormat="1" ht="15">
      <c r="A71" s="38" t="s">
        <v>202</v>
      </c>
      <c r="B71" s="32"/>
      <c r="C71" s="8"/>
      <c r="D71" s="35"/>
      <c r="E71" s="160" t="s">
        <v>203</v>
      </c>
      <c r="F71" s="161">
        <v>41872</v>
      </c>
      <c r="G71" s="159">
        <v>-9686.57</v>
      </c>
      <c r="H71" s="32"/>
      <c r="I71" s="8"/>
      <c r="J71" s="36"/>
      <c r="K71" s="32"/>
      <c r="L71" s="8"/>
      <c r="M71" s="36"/>
      <c r="N71" s="49">
        <f t="shared" si="6"/>
        <v>-9686.57</v>
      </c>
      <c r="O71" s="21"/>
    </row>
    <row r="72" spans="1:15" s="5" customFormat="1" ht="15">
      <c r="A72" s="38" t="s">
        <v>204</v>
      </c>
      <c r="B72" s="160"/>
      <c r="C72" s="161"/>
      <c r="D72" s="159"/>
      <c r="E72" s="47">
        <v>122</v>
      </c>
      <c r="F72" s="158">
        <v>41873</v>
      </c>
      <c r="G72" s="16">
        <v>392.99</v>
      </c>
      <c r="H72" s="32"/>
      <c r="I72" s="8"/>
      <c r="J72" s="36"/>
      <c r="K72" s="32"/>
      <c r="L72" s="8"/>
      <c r="M72" s="36"/>
      <c r="N72" s="49">
        <f t="shared" si="6"/>
        <v>392.99</v>
      </c>
      <c r="O72" s="21"/>
    </row>
    <row r="73" spans="1:15" s="5" customFormat="1" ht="15">
      <c r="A73" s="38" t="s">
        <v>205</v>
      </c>
      <c r="B73" s="160"/>
      <c r="C73" s="161"/>
      <c r="D73" s="159"/>
      <c r="E73" s="47">
        <v>122</v>
      </c>
      <c r="F73" s="158">
        <v>41873</v>
      </c>
      <c r="G73" s="16">
        <v>392.99</v>
      </c>
      <c r="H73" s="32"/>
      <c r="I73" s="8"/>
      <c r="J73" s="36"/>
      <c r="K73" s="32"/>
      <c r="L73" s="8"/>
      <c r="M73" s="36"/>
      <c r="N73" s="49">
        <f t="shared" si="6"/>
        <v>392.99</v>
      </c>
      <c r="O73" s="21"/>
    </row>
    <row r="74" spans="1:15" s="5" customFormat="1" ht="15">
      <c r="A74" s="38" t="s">
        <v>207</v>
      </c>
      <c r="B74" s="32"/>
      <c r="C74" s="8"/>
      <c r="D74" s="36"/>
      <c r="E74" s="47">
        <v>130</v>
      </c>
      <c r="F74" s="158">
        <v>41880</v>
      </c>
      <c r="G74" s="16">
        <v>396.2</v>
      </c>
      <c r="H74" s="160"/>
      <c r="I74" s="161"/>
      <c r="J74" s="159"/>
      <c r="K74" s="32"/>
      <c r="L74" s="8"/>
      <c r="M74" s="36"/>
      <c r="N74" s="49">
        <f t="shared" si="6"/>
        <v>396.2</v>
      </c>
      <c r="O74" s="21"/>
    </row>
    <row r="75" spans="1:15" s="5" customFormat="1" ht="15">
      <c r="A75" s="38" t="s">
        <v>209</v>
      </c>
      <c r="B75" s="32"/>
      <c r="C75" s="8"/>
      <c r="D75" s="36"/>
      <c r="E75" s="160" t="s">
        <v>208</v>
      </c>
      <c r="F75" s="161">
        <v>41880</v>
      </c>
      <c r="G75" s="159">
        <v>1432.87</v>
      </c>
      <c r="H75" s="32"/>
      <c r="I75" s="8"/>
      <c r="J75" s="36"/>
      <c r="K75" s="32"/>
      <c r="L75" s="8"/>
      <c r="M75" s="36"/>
      <c r="N75" s="49">
        <f t="shared" si="6"/>
        <v>1432.87</v>
      </c>
      <c r="O75" s="21"/>
    </row>
    <row r="76" spans="1:15" s="5" customFormat="1" ht="15">
      <c r="A76" s="39" t="s">
        <v>219</v>
      </c>
      <c r="B76" s="28"/>
      <c r="C76" s="158"/>
      <c r="D76" s="35"/>
      <c r="E76" s="160" t="s">
        <v>220</v>
      </c>
      <c r="F76" s="161">
        <v>41882</v>
      </c>
      <c r="G76" s="159">
        <v>693.87</v>
      </c>
      <c r="H76" s="32"/>
      <c r="I76" s="8"/>
      <c r="J76" s="36"/>
      <c r="K76" s="32"/>
      <c r="L76" s="8"/>
      <c r="M76" s="36"/>
      <c r="N76" s="49">
        <f t="shared" si="6"/>
        <v>693.87</v>
      </c>
      <c r="O76" s="21"/>
    </row>
    <row r="77" spans="1:15" s="5" customFormat="1" ht="15" customHeight="1">
      <c r="A77" s="38" t="s">
        <v>221</v>
      </c>
      <c r="B77" s="32"/>
      <c r="C77" s="8"/>
      <c r="D77" s="36"/>
      <c r="E77" s="160" t="s">
        <v>222</v>
      </c>
      <c r="F77" s="161">
        <v>41901</v>
      </c>
      <c r="G77" s="159">
        <v>396.2</v>
      </c>
      <c r="H77" s="32"/>
      <c r="I77" s="8"/>
      <c r="J77" s="36"/>
      <c r="K77" s="32"/>
      <c r="L77" s="8"/>
      <c r="M77" s="36"/>
      <c r="N77" s="49">
        <f t="shared" si="6"/>
        <v>396.2</v>
      </c>
      <c r="O77" s="21"/>
    </row>
    <row r="78" spans="1:15" s="5" customFormat="1" ht="15">
      <c r="A78" s="38" t="s">
        <v>223</v>
      </c>
      <c r="B78" s="32"/>
      <c r="C78" s="8"/>
      <c r="D78" s="35"/>
      <c r="E78" s="47">
        <v>133</v>
      </c>
      <c r="F78" s="158">
        <v>41894</v>
      </c>
      <c r="G78" s="16">
        <v>78.09</v>
      </c>
      <c r="H78" s="32"/>
      <c r="I78" s="8"/>
      <c r="J78" s="36"/>
      <c r="K78" s="160"/>
      <c r="L78" s="161"/>
      <c r="M78" s="159"/>
      <c r="N78" s="49">
        <f t="shared" si="6"/>
        <v>78.09</v>
      </c>
      <c r="O78" s="21"/>
    </row>
    <row r="79" spans="1:15" s="5" customFormat="1" ht="15">
      <c r="A79" s="38" t="s">
        <v>223</v>
      </c>
      <c r="B79" s="60"/>
      <c r="C79" s="70"/>
      <c r="D79" s="199"/>
      <c r="E79" s="165" t="s">
        <v>222</v>
      </c>
      <c r="F79" s="161">
        <v>41901</v>
      </c>
      <c r="G79" s="166">
        <v>78.09</v>
      </c>
      <c r="H79" s="160"/>
      <c r="I79" s="161"/>
      <c r="J79" s="159"/>
      <c r="K79" s="160"/>
      <c r="L79" s="161"/>
      <c r="M79" s="159"/>
      <c r="N79" s="49">
        <f t="shared" si="6"/>
        <v>78.09</v>
      </c>
      <c r="O79" s="21"/>
    </row>
    <row r="80" spans="1:15" s="5" customFormat="1" ht="15">
      <c r="A80" s="38" t="s">
        <v>224</v>
      </c>
      <c r="B80" s="60"/>
      <c r="C80" s="70"/>
      <c r="D80" s="199"/>
      <c r="E80" s="165" t="s">
        <v>222</v>
      </c>
      <c r="F80" s="161">
        <v>41901</v>
      </c>
      <c r="G80" s="166">
        <v>195.34</v>
      </c>
      <c r="H80" s="160"/>
      <c r="I80" s="161"/>
      <c r="J80" s="159"/>
      <c r="K80" s="160"/>
      <c r="L80" s="161"/>
      <c r="M80" s="159"/>
      <c r="N80" s="49">
        <f t="shared" si="6"/>
        <v>195.34</v>
      </c>
      <c r="O80" s="21"/>
    </row>
    <row r="81" spans="1:15" s="5" customFormat="1" ht="15" customHeight="1">
      <c r="A81" s="38" t="s">
        <v>225</v>
      </c>
      <c r="B81" s="60"/>
      <c r="C81" s="70"/>
      <c r="D81" s="199"/>
      <c r="E81" s="165" t="s">
        <v>222</v>
      </c>
      <c r="F81" s="161">
        <v>41901</v>
      </c>
      <c r="G81" s="201">
        <v>294.81</v>
      </c>
      <c r="H81" s="60"/>
      <c r="I81" s="70"/>
      <c r="J81" s="50"/>
      <c r="K81" s="60"/>
      <c r="L81" s="70"/>
      <c r="M81" s="50"/>
      <c r="N81" s="49">
        <f t="shared" si="6"/>
        <v>294.81</v>
      </c>
      <c r="O81" s="21"/>
    </row>
    <row r="82" spans="1:15" s="5" customFormat="1" ht="15" customHeight="1">
      <c r="A82" s="38" t="s">
        <v>227</v>
      </c>
      <c r="B82" s="60"/>
      <c r="C82" s="70"/>
      <c r="D82" s="199"/>
      <c r="E82" s="165" t="s">
        <v>226</v>
      </c>
      <c r="F82" s="161">
        <v>41908</v>
      </c>
      <c r="G82" s="201">
        <v>3729.98</v>
      </c>
      <c r="H82" s="60"/>
      <c r="I82" s="70"/>
      <c r="J82" s="50"/>
      <c r="K82" s="60"/>
      <c r="L82" s="70"/>
      <c r="M82" s="50"/>
      <c r="N82" s="49">
        <f t="shared" si="6"/>
        <v>3729.98</v>
      </c>
      <c r="O82" s="21"/>
    </row>
    <row r="83" spans="1:15" s="5" customFormat="1" ht="15" customHeight="1">
      <c r="A83" s="38" t="s">
        <v>229</v>
      </c>
      <c r="B83" s="60"/>
      <c r="C83" s="70"/>
      <c r="D83" s="199"/>
      <c r="E83" s="165" t="s">
        <v>228</v>
      </c>
      <c r="F83" s="161">
        <v>41912</v>
      </c>
      <c r="G83" s="201">
        <v>1460.32</v>
      </c>
      <c r="H83" s="60"/>
      <c r="I83" s="70"/>
      <c r="J83" s="50"/>
      <c r="K83" s="60"/>
      <c r="L83" s="70"/>
      <c r="M83" s="50"/>
      <c r="N83" s="49">
        <f t="shared" si="6"/>
        <v>1460.32</v>
      </c>
      <c r="O83" s="21"/>
    </row>
    <row r="84" spans="1:15" s="5" customFormat="1" ht="15">
      <c r="A84" s="206" t="s">
        <v>231</v>
      </c>
      <c r="B84" s="160"/>
      <c r="C84" s="161"/>
      <c r="D84" s="159"/>
      <c r="E84" s="160" t="s">
        <v>232</v>
      </c>
      <c r="F84" s="161">
        <v>41922</v>
      </c>
      <c r="G84" s="159">
        <v>396.2</v>
      </c>
      <c r="H84" s="60"/>
      <c r="I84" s="70"/>
      <c r="J84" s="50"/>
      <c r="K84" s="60"/>
      <c r="L84" s="70"/>
      <c r="M84" s="50"/>
      <c r="N84" s="49">
        <f t="shared" si="6"/>
        <v>396.2</v>
      </c>
      <c r="O84" s="205"/>
    </row>
    <row r="85" spans="1:15" s="5" customFormat="1" ht="15">
      <c r="A85" s="207" t="s">
        <v>233</v>
      </c>
      <c r="B85" s="208"/>
      <c r="C85" s="209"/>
      <c r="D85" s="89"/>
      <c r="E85" s="208" t="s">
        <v>234</v>
      </c>
      <c r="F85" s="209">
        <v>41936</v>
      </c>
      <c r="G85" s="89">
        <v>686.47</v>
      </c>
      <c r="H85" s="8"/>
      <c r="I85" s="8"/>
      <c r="J85" s="8"/>
      <c r="K85" s="8"/>
      <c r="L85" s="8"/>
      <c r="M85" s="8"/>
      <c r="N85" s="49">
        <f t="shared" si="6"/>
        <v>686.47</v>
      </c>
      <c r="O85" s="211"/>
    </row>
    <row r="86" spans="1:15" s="5" customFormat="1" ht="15">
      <c r="A86" s="38" t="s">
        <v>236</v>
      </c>
      <c r="B86" s="8"/>
      <c r="C86" s="8"/>
      <c r="D86" s="8"/>
      <c r="E86" s="208" t="s">
        <v>235</v>
      </c>
      <c r="F86" s="209">
        <v>41943</v>
      </c>
      <c r="G86" s="89">
        <v>729.68</v>
      </c>
      <c r="H86" s="208"/>
      <c r="I86" s="209"/>
      <c r="J86" s="89"/>
      <c r="K86" s="8"/>
      <c r="L86" s="8"/>
      <c r="M86" s="8"/>
      <c r="N86" s="49">
        <f t="shared" si="6"/>
        <v>729.68</v>
      </c>
      <c r="O86" s="211"/>
    </row>
    <row r="87" spans="1:15" s="5" customFormat="1" ht="15">
      <c r="A87" s="224" t="s">
        <v>237</v>
      </c>
      <c r="B87" s="8"/>
      <c r="C87" s="8"/>
      <c r="D87" s="8"/>
      <c r="E87" s="208"/>
      <c r="F87" s="209"/>
      <c r="G87" s="89"/>
      <c r="H87" s="208" t="s">
        <v>238</v>
      </c>
      <c r="I87" s="209">
        <v>41950</v>
      </c>
      <c r="J87" s="89">
        <v>656.95</v>
      </c>
      <c r="K87" s="8"/>
      <c r="L87" s="8"/>
      <c r="M87" s="8"/>
      <c r="N87" s="49">
        <f t="shared" si="6"/>
        <v>656.95</v>
      </c>
      <c r="O87" s="211"/>
    </row>
    <row r="88" spans="1:15" s="5" customFormat="1" ht="15">
      <c r="A88" s="224" t="s">
        <v>240</v>
      </c>
      <c r="B88" s="8"/>
      <c r="C88" s="8"/>
      <c r="D88" s="8"/>
      <c r="E88" s="208"/>
      <c r="F88" s="209"/>
      <c r="G88" s="89"/>
      <c r="H88" s="208" t="s">
        <v>239</v>
      </c>
      <c r="I88" s="209">
        <v>41964</v>
      </c>
      <c r="J88" s="89">
        <v>732.03</v>
      </c>
      <c r="K88" s="8"/>
      <c r="L88" s="8"/>
      <c r="M88" s="8"/>
      <c r="N88" s="49">
        <f t="shared" si="6"/>
        <v>732.03</v>
      </c>
      <c r="O88" s="211"/>
    </row>
    <row r="89" spans="1:15" s="5" customFormat="1" ht="15">
      <c r="A89" s="38" t="s">
        <v>223</v>
      </c>
      <c r="B89" s="8"/>
      <c r="C89" s="8"/>
      <c r="D89" s="8"/>
      <c r="E89" s="208"/>
      <c r="F89" s="209"/>
      <c r="G89" s="89"/>
      <c r="H89" s="208" t="s">
        <v>241</v>
      </c>
      <c r="I89" s="209">
        <v>41971</v>
      </c>
      <c r="J89" s="89">
        <v>78.09</v>
      </c>
      <c r="K89" s="8"/>
      <c r="L89" s="8"/>
      <c r="M89" s="8"/>
      <c r="N89" s="49">
        <f t="shared" si="6"/>
        <v>78.09</v>
      </c>
      <c r="O89" s="211"/>
    </row>
    <row r="90" spans="1:15" s="5" customFormat="1" ht="15">
      <c r="A90" s="206" t="s">
        <v>231</v>
      </c>
      <c r="B90" s="8"/>
      <c r="C90" s="8"/>
      <c r="D90" s="8"/>
      <c r="E90" s="208"/>
      <c r="F90" s="209"/>
      <c r="G90" s="89"/>
      <c r="H90" s="208" t="s">
        <v>242</v>
      </c>
      <c r="I90" s="209">
        <v>41978</v>
      </c>
      <c r="J90" s="89">
        <v>396.2</v>
      </c>
      <c r="K90" s="8"/>
      <c r="L90" s="8"/>
      <c r="M90" s="8"/>
      <c r="N90" s="49">
        <f t="shared" si="6"/>
        <v>396.2</v>
      </c>
      <c r="O90" s="211"/>
    </row>
    <row r="91" spans="1:15" s="5" customFormat="1" ht="15">
      <c r="A91" s="225" t="s">
        <v>243</v>
      </c>
      <c r="B91" s="8"/>
      <c r="C91" s="8"/>
      <c r="D91" s="8"/>
      <c r="E91" s="208"/>
      <c r="F91" s="209"/>
      <c r="G91" s="89"/>
      <c r="H91" s="208" t="s">
        <v>244</v>
      </c>
      <c r="I91" s="209">
        <v>41985</v>
      </c>
      <c r="J91" s="89">
        <v>869.29</v>
      </c>
      <c r="K91" s="8"/>
      <c r="L91" s="8"/>
      <c r="M91" s="8"/>
      <c r="N91" s="49">
        <f t="shared" si="6"/>
        <v>869.29</v>
      </c>
      <c r="O91" s="211"/>
    </row>
    <row r="92" spans="1:15" s="232" customFormat="1" ht="15">
      <c r="A92" s="226" t="s">
        <v>245</v>
      </c>
      <c r="B92" s="227"/>
      <c r="C92" s="227"/>
      <c r="D92" s="227"/>
      <c r="E92" s="228"/>
      <c r="F92" s="229"/>
      <c r="G92" s="230"/>
      <c r="H92" s="228" t="s">
        <v>246</v>
      </c>
      <c r="I92" s="229">
        <v>41992</v>
      </c>
      <c r="J92" s="230">
        <v>19823.87</v>
      </c>
      <c r="K92" s="227"/>
      <c r="L92" s="227"/>
      <c r="M92" s="227"/>
      <c r="N92" s="218">
        <f t="shared" si="6"/>
        <v>19823.87</v>
      </c>
      <c r="O92" s="231"/>
    </row>
    <row r="93" spans="1:15" s="5" customFormat="1" ht="30.75" customHeight="1">
      <c r="A93" s="39" t="s">
        <v>249</v>
      </c>
      <c r="B93" s="60"/>
      <c r="C93" s="70"/>
      <c r="D93" s="50"/>
      <c r="E93" s="61"/>
      <c r="F93" s="70"/>
      <c r="G93" s="201"/>
      <c r="H93" s="160" t="s">
        <v>250</v>
      </c>
      <c r="I93" s="161">
        <v>41996</v>
      </c>
      <c r="J93" s="159">
        <v>2833.33</v>
      </c>
      <c r="K93" s="160"/>
      <c r="L93" s="161"/>
      <c r="M93" s="159"/>
      <c r="N93" s="49">
        <f t="shared" si="6"/>
        <v>2833.33</v>
      </c>
      <c r="O93" s="21"/>
    </row>
    <row r="94" spans="1:15" s="5" customFormat="1" ht="15">
      <c r="A94" s="39" t="s">
        <v>251</v>
      </c>
      <c r="B94" s="60"/>
      <c r="C94" s="70"/>
      <c r="D94" s="50"/>
      <c r="E94" s="233"/>
      <c r="F94" s="234"/>
      <c r="G94" s="235"/>
      <c r="H94" s="236" t="s">
        <v>247</v>
      </c>
      <c r="I94" s="237">
        <v>42027</v>
      </c>
      <c r="J94" s="238">
        <v>1122.23</v>
      </c>
      <c r="K94" s="236"/>
      <c r="L94" s="237"/>
      <c r="M94" s="238"/>
      <c r="N94" s="49">
        <f aca="true" t="shared" si="7" ref="N94:N102">M94+J94+G94+D94</f>
        <v>1122.23</v>
      </c>
      <c r="O94" s="21"/>
    </row>
    <row r="95" spans="1:15" s="5" customFormat="1" ht="15">
      <c r="A95" s="239" t="s">
        <v>252</v>
      </c>
      <c r="B95" s="8"/>
      <c r="C95" s="8"/>
      <c r="D95" s="8"/>
      <c r="E95" s="13"/>
      <c r="F95" s="240"/>
      <c r="G95" s="241"/>
      <c r="H95" s="242"/>
      <c r="I95" s="243"/>
      <c r="J95" s="89"/>
      <c r="K95" s="242" t="s">
        <v>253</v>
      </c>
      <c r="L95" s="243">
        <v>42041</v>
      </c>
      <c r="M95" s="89">
        <v>545.26</v>
      </c>
      <c r="N95" s="49">
        <f t="shared" si="7"/>
        <v>545.26</v>
      </c>
      <c r="O95" s="211"/>
    </row>
    <row r="96" spans="1:15" s="5" customFormat="1" ht="15">
      <c r="A96" s="39" t="s">
        <v>254</v>
      </c>
      <c r="B96" s="60"/>
      <c r="C96" s="70"/>
      <c r="D96" s="50"/>
      <c r="E96" s="233"/>
      <c r="F96" s="200"/>
      <c r="G96" s="201"/>
      <c r="H96" s="160"/>
      <c r="I96" s="161"/>
      <c r="J96" s="159"/>
      <c r="K96" s="160" t="s">
        <v>255</v>
      </c>
      <c r="L96" s="161">
        <v>42041</v>
      </c>
      <c r="M96" s="159">
        <v>396.2</v>
      </c>
      <c r="N96" s="49">
        <f t="shared" si="7"/>
        <v>396.2</v>
      </c>
      <c r="O96" s="21"/>
    </row>
    <row r="97" spans="1:15" s="5" customFormat="1" ht="15">
      <c r="A97" s="38" t="s">
        <v>223</v>
      </c>
      <c r="B97" s="8"/>
      <c r="C97" s="8"/>
      <c r="D97" s="8"/>
      <c r="E97" s="13"/>
      <c r="F97" s="158"/>
      <c r="G97" s="6"/>
      <c r="H97" s="208"/>
      <c r="I97" s="209"/>
      <c r="J97" s="89"/>
      <c r="K97" s="208" t="s">
        <v>256</v>
      </c>
      <c r="L97" s="209">
        <v>42048</v>
      </c>
      <c r="M97" s="89">
        <v>78.09</v>
      </c>
      <c r="N97" s="49">
        <f t="shared" si="7"/>
        <v>78.09</v>
      </c>
      <c r="O97" s="211"/>
    </row>
    <row r="98" spans="1:15" s="5" customFormat="1" ht="15">
      <c r="A98" s="38" t="s">
        <v>223</v>
      </c>
      <c r="B98" s="8"/>
      <c r="C98" s="8"/>
      <c r="D98" s="8"/>
      <c r="E98" s="13"/>
      <c r="F98" s="158"/>
      <c r="G98" s="6"/>
      <c r="H98" s="208"/>
      <c r="I98" s="209"/>
      <c r="J98" s="89"/>
      <c r="K98" s="208" t="s">
        <v>261</v>
      </c>
      <c r="L98" s="209">
        <v>42076</v>
      </c>
      <c r="M98" s="89">
        <v>78.09</v>
      </c>
      <c r="N98" s="49">
        <f t="shared" si="7"/>
        <v>78.09</v>
      </c>
      <c r="O98" s="211"/>
    </row>
    <row r="99" spans="1:15" s="5" customFormat="1" ht="31.5" customHeight="1">
      <c r="A99" s="224" t="s">
        <v>263</v>
      </c>
      <c r="B99" s="8"/>
      <c r="C99" s="8"/>
      <c r="D99" s="8"/>
      <c r="E99" s="13"/>
      <c r="F99" s="158"/>
      <c r="G99" s="6"/>
      <c r="H99" s="208"/>
      <c r="I99" s="209"/>
      <c r="J99" s="89"/>
      <c r="K99" s="208" t="s">
        <v>264</v>
      </c>
      <c r="L99" s="209">
        <v>42093</v>
      </c>
      <c r="M99" s="89">
        <v>2064</v>
      </c>
      <c r="N99" s="49">
        <f t="shared" si="7"/>
        <v>2064</v>
      </c>
      <c r="O99" s="211"/>
    </row>
    <row r="100" spans="1:15" s="5" customFormat="1" ht="24" customHeight="1">
      <c r="A100" s="224" t="s">
        <v>265</v>
      </c>
      <c r="B100" s="8"/>
      <c r="C100" s="8"/>
      <c r="D100" s="8"/>
      <c r="E100" s="13"/>
      <c r="F100" s="158"/>
      <c r="G100" s="6"/>
      <c r="H100" s="208"/>
      <c r="I100" s="209"/>
      <c r="J100" s="89"/>
      <c r="K100" s="208" t="s">
        <v>266</v>
      </c>
      <c r="L100" s="209">
        <v>42104</v>
      </c>
      <c r="M100" s="89">
        <v>2896.95</v>
      </c>
      <c r="N100" s="49">
        <f t="shared" si="7"/>
        <v>2896.95</v>
      </c>
      <c r="O100" s="211"/>
    </row>
    <row r="101" spans="1:15" s="5" customFormat="1" ht="18.75" customHeight="1">
      <c r="A101" s="39" t="s">
        <v>269</v>
      </c>
      <c r="B101" s="60"/>
      <c r="C101" s="70"/>
      <c r="D101" s="50"/>
      <c r="E101" s="61"/>
      <c r="F101" s="70"/>
      <c r="G101" s="201"/>
      <c r="H101" s="160"/>
      <c r="I101" s="161"/>
      <c r="J101" s="159"/>
      <c r="K101" s="160" t="s">
        <v>270</v>
      </c>
      <c r="L101" s="161">
        <v>42088</v>
      </c>
      <c r="M101" s="159">
        <v>183.6</v>
      </c>
      <c r="N101" s="49">
        <f t="shared" si="7"/>
        <v>183.6</v>
      </c>
      <c r="O101" s="21"/>
    </row>
    <row r="102" spans="1:15" s="5" customFormat="1" ht="15">
      <c r="A102" s="39" t="s">
        <v>271</v>
      </c>
      <c r="B102" s="32"/>
      <c r="C102" s="8"/>
      <c r="D102" s="36"/>
      <c r="E102" s="47"/>
      <c r="F102" s="8"/>
      <c r="G102" s="17"/>
      <c r="H102" s="32"/>
      <c r="I102" s="8"/>
      <c r="J102" s="35"/>
      <c r="K102" s="28" t="s">
        <v>272</v>
      </c>
      <c r="L102" s="158">
        <v>42093</v>
      </c>
      <c r="M102" s="35">
        <v>150.78</v>
      </c>
      <c r="N102" s="49">
        <f t="shared" si="7"/>
        <v>150.78</v>
      </c>
      <c r="O102" s="21"/>
    </row>
    <row r="103" spans="1:15" s="80" customFormat="1" ht="19.5">
      <c r="A103" s="223" t="s">
        <v>4</v>
      </c>
      <c r="B103" s="221"/>
      <c r="C103" s="221"/>
      <c r="D103" s="222">
        <f>SUM(D65:D102)</f>
        <v>32366.72</v>
      </c>
      <c r="E103" s="221"/>
      <c r="F103" s="221"/>
      <c r="G103" s="83">
        <f>SUM(G65:G102)</f>
        <v>10167.53</v>
      </c>
      <c r="H103" s="221"/>
      <c r="I103" s="221"/>
      <c r="J103" s="83">
        <f>SUM(J65:J102)</f>
        <v>26511.99</v>
      </c>
      <c r="K103" s="221"/>
      <c r="L103" s="221"/>
      <c r="M103" s="83">
        <f>SUM(M65:M102)</f>
        <v>6392.97</v>
      </c>
      <c r="N103" s="210">
        <f t="shared" si="6"/>
        <v>75439.21</v>
      </c>
      <c r="O103" s="83"/>
    </row>
    <row r="104" spans="1:15" s="5" customFormat="1" ht="40.5" customHeight="1" hidden="1" thickBot="1">
      <c r="A104" s="289" t="s">
        <v>29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1"/>
      <c r="O104" s="62"/>
    </row>
    <row r="105" spans="1:15" s="5" customFormat="1" ht="12.75" hidden="1">
      <c r="A105" s="38"/>
      <c r="B105" s="32"/>
      <c r="C105" s="8"/>
      <c r="D105" s="36"/>
      <c r="E105" s="47"/>
      <c r="F105" s="8"/>
      <c r="G105" s="17"/>
      <c r="H105" s="32"/>
      <c r="I105" s="8"/>
      <c r="J105" s="36"/>
      <c r="K105" s="32"/>
      <c r="L105" s="8"/>
      <c r="M105" s="36"/>
      <c r="N105" s="47"/>
      <c r="O105" s="21"/>
    </row>
    <row r="106" spans="1:15" s="5" customFormat="1" ht="12.75" hidden="1">
      <c r="A106" s="38"/>
      <c r="B106" s="32"/>
      <c r="C106" s="8"/>
      <c r="D106" s="36"/>
      <c r="E106" s="47"/>
      <c r="F106" s="8"/>
      <c r="G106" s="17"/>
      <c r="H106" s="32"/>
      <c r="I106" s="8"/>
      <c r="J106" s="36"/>
      <c r="K106" s="32"/>
      <c r="L106" s="8"/>
      <c r="M106" s="36"/>
      <c r="N106" s="47"/>
      <c r="O106" s="21"/>
    </row>
    <row r="107" spans="1:15" s="5" customFormat="1" ht="12.75" hidden="1">
      <c r="A107" s="38"/>
      <c r="B107" s="32"/>
      <c r="C107" s="8"/>
      <c r="D107" s="36"/>
      <c r="E107" s="47"/>
      <c r="F107" s="8"/>
      <c r="G107" s="17"/>
      <c r="H107" s="32"/>
      <c r="I107" s="8"/>
      <c r="J107" s="36"/>
      <c r="K107" s="32"/>
      <c r="L107" s="8"/>
      <c r="M107" s="36"/>
      <c r="N107" s="47"/>
      <c r="O107" s="21"/>
    </row>
    <row r="108" spans="1:15" s="5" customFormat="1" ht="12.75" hidden="1">
      <c r="A108" s="38"/>
      <c r="B108" s="32"/>
      <c r="C108" s="8"/>
      <c r="D108" s="36"/>
      <c r="E108" s="47"/>
      <c r="F108" s="8"/>
      <c r="G108" s="17"/>
      <c r="H108" s="32"/>
      <c r="I108" s="8"/>
      <c r="J108" s="36"/>
      <c r="K108" s="32"/>
      <c r="L108" s="8"/>
      <c r="M108" s="36"/>
      <c r="N108" s="47"/>
      <c r="O108" s="21"/>
    </row>
    <row r="109" spans="1:15" s="5" customFormat="1" ht="13.5" hidden="1" thickBot="1">
      <c r="A109" s="38"/>
      <c r="B109" s="32"/>
      <c r="C109" s="8"/>
      <c r="D109" s="36"/>
      <c r="E109" s="47"/>
      <c r="F109" s="8"/>
      <c r="G109" s="17"/>
      <c r="H109" s="32"/>
      <c r="I109" s="8"/>
      <c r="J109" s="36"/>
      <c r="K109" s="32"/>
      <c r="L109" s="8"/>
      <c r="M109" s="36"/>
      <c r="N109" s="47"/>
      <c r="O109" s="21"/>
    </row>
    <row r="110" spans="1:15" s="80" customFormat="1" ht="20.25" hidden="1" thickBot="1">
      <c r="A110" s="76" t="s">
        <v>4</v>
      </c>
      <c r="B110" s="81"/>
      <c r="C110" s="82"/>
      <c r="D110" s="84">
        <f>SUM(D105:D109)</f>
        <v>0</v>
      </c>
      <c r="E110" s="85"/>
      <c r="F110" s="84"/>
      <c r="G110" s="84">
        <f>SUM(G105:G109)</f>
        <v>0</v>
      </c>
      <c r="H110" s="84"/>
      <c r="I110" s="84"/>
      <c r="J110" s="84">
        <f>SUM(J105:J109)</f>
        <v>0</v>
      </c>
      <c r="K110" s="84"/>
      <c r="L110" s="84"/>
      <c r="M110" s="84">
        <f>SUM(M105:M109)</f>
        <v>0</v>
      </c>
      <c r="N110" s="78"/>
      <c r="O110" s="83"/>
    </row>
    <row r="111" spans="1:15" s="5" customFormat="1" ht="20.25" thickBot="1">
      <c r="A111" s="6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2"/>
    </row>
    <row r="112" spans="1:15" s="1" customFormat="1" ht="20.25" thickBot="1">
      <c r="A112" s="42" t="s">
        <v>6</v>
      </c>
      <c r="B112" s="67"/>
      <c r="C112" s="63"/>
      <c r="D112" s="68">
        <f>D110+D103+D63+D51</f>
        <v>429711.14</v>
      </c>
      <c r="E112" s="64"/>
      <c r="F112" s="63"/>
      <c r="G112" s="68">
        <f>G110+G103+G63+G51</f>
        <v>401232.32</v>
      </c>
      <c r="H112" s="64"/>
      <c r="I112" s="63"/>
      <c r="J112" s="68">
        <f>J110+J103+J63+J51</f>
        <v>335484.21</v>
      </c>
      <c r="K112" s="64"/>
      <c r="L112" s="63"/>
      <c r="M112" s="68">
        <f>M110+M103+M63+M51</f>
        <v>482613.58</v>
      </c>
      <c r="N112" s="65"/>
      <c r="O112" s="25">
        <f>M112+J112+G112+D112</f>
        <v>1649041.25</v>
      </c>
    </row>
    <row r="113" spans="1:13" s="1" customFormat="1" ht="13.5" thickBot="1">
      <c r="A113" s="53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4" s="1" customFormat="1" ht="13.5" thickBot="1">
      <c r="A114" s="51"/>
      <c r="B114" s="54" t="s">
        <v>18</v>
      </c>
      <c r="C114" s="54" t="s">
        <v>19</v>
      </c>
      <c r="D114" s="54" t="s">
        <v>20</v>
      </c>
      <c r="E114" s="54" t="s">
        <v>21</v>
      </c>
      <c r="F114" s="54" t="s">
        <v>22</v>
      </c>
      <c r="G114" s="54" t="s">
        <v>23</v>
      </c>
      <c r="H114" s="54" t="s">
        <v>24</v>
      </c>
      <c r="I114" s="54" t="s">
        <v>25</v>
      </c>
      <c r="J114" s="54" t="s">
        <v>14</v>
      </c>
      <c r="K114" s="54" t="s">
        <v>15</v>
      </c>
      <c r="L114" s="54" t="s">
        <v>16</v>
      </c>
      <c r="M114" s="54" t="s">
        <v>17</v>
      </c>
      <c r="N114" s="54" t="s">
        <v>27</v>
      </c>
    </row>
    <row r="115" spans="1:14" s="1" customFormat="1" ht="13.5" thickBot="1">
      <c r="A115" s="53" t="s">
        <v>13</v>
      </c>
      <c r="B115" s="167">
        <v>113368.59</v>
      </c>
      <c r="C115" s="51">
        <f>B127</f>
        <v>238505.77</v>
      </c>
      <c r="D115" s="51">
        <f aca="true" t="shared" si="8" ref="D115:M115">C127</f>
        <v>385155.03</v>
      </c>
      <c r="E115" s="52">
        <f>D127</f>
        <v>96104.17</v>
      </c>
      <c r="F115" s="51">
        <f t="shared" si="8"/>
        <v>232190.65</v>
      </c>
      <c r="G115" s="51">
        <f t="shared" si="8"/>
        <v>368357.23</v>
      </c>
      <c r="H115" s="52">
        <f t="shared" si="8"/>
        <v>115208.93</v>
      </c>
      <c r="I115" s="51">
        <f t="shared" si="8"/>
        <v>254476.41</v>
      </c>
      <c r="J115" s="51">
        <f t="shared" si="8"/>
        <v>401671.14</v>
      </c>
      <c r="K115" s="52">
        <f t="shared" si="8"/>
        <v>205602.18</v>
      </c>
      <c r="L115" s="51">
        <f t="shared" si="8"/>
        <v>348433.11</v>
      </c>
      <c r="M115" s="51">
        <f t="shared" si="8"/>
        <v>495857.83</v>
      </c>
      <c r="N115" s="51"/>
    </row>
    <row r="116" spans="1:14" s="1" customFormat="1" ht="13.5" thickBot="1">
      <c r="A116" s="53" t="s">
        <v>11</v>
      </c>
      <c r="B116" s="51">
        <f aca="true" t="shared" si="9" ref="B116:M116">SUM(B117:B119)</f>
        <v>140374.15</v>
      </c>
      <c r="C116" s="51">
        <f t="shared" si="9"/>
        <v>140374.15</v>
      </c>
      <c r="D116" s="51">
        <f t="shared" si="9"/>
        <v>140374.15</v>
      </c>
      <c r="E116" s="51">
        <f t="shared" si="9"/>
        <v>140374.15</v>
      </c>
      <c r="F116" s="51">
        <f t="shared" si="9"/>
        <v>140374.15</v>
      </c>
      <c r="G116" s="51">
        <f t="shared" si="9"/>
        <v>140374.15</v>
      </c>
      <c r="H116" s="51">
        <f t="shared" si="9"/>
        <v>140374.15</v>
      </c>
      <c r="I116" s="51">
        <f t="shared" si="9"/>
        <v>140374.15</v>
      </c>
      <c r="J116" s="51">
        <f t="shared" si="9"/>
        <v>140374.15</v>
      </c>
      <c r="K116" s="51">
        <f t="shared" si="9"/>
        <v>140374.15</v>
      </c>
      <c r="L116" s="51">
        <f t="shared" si="9"/>
        <v>140374.15</v>
      </c>
      <c r="M116" s="51">
        <f t="shared" si="9"/>
        <v>140374.15</v>
      </c>
      <c r="N116" s="51">
        <f aca="true" t="shared" si="10" ref="N116:N126">SUM(B116:M116)</f>
        <v>1684489.8</v>
      </c>
    </row>
    <row r="117" spans="1:14" s="164" customFormat="1" ht="13.5" thickBot="1">
      <c r="A117" s="95" t="s">
        <v>95</v>
      </c>
      <c r="B117" s="163">
        <v>134152.93</v>
      </c>
      <c r="C117" s="163">
        <v>134152.93</v>
      </c>
      <c r="D117" s="163">
        <v>134152.93</v>
      </c>
      <c r="E117" s="163">
        <v>134152.93</v>
      </c>
      <c r="F117" s="163">
        <v>134152.93</v>
      </c>
      <c r="G117" s="163">
        <v>134152.93</v>
      </c>
      <c r="H117" s="163">
        <v>134152.93</v>
      </c>
      <c r="I117" s="163">
        <v>134152.93</v>
      </c>
      <c r="J117" s="163">
        <v>134152.93</v>
      </c>
      <c r="K117" s="163">
        <v>134152.93</v>
      </c>
      <c r="L117" s="163">
        <v>134152.93</v>
      </c>
      <c r="M117" s="163">
        <v>134152.93</v>
      </c>
      <c r="N117" s="163">
        <f t="shared" si="10"/>
        <v>1609835.16</v>
      </c>
    </row>
    <row r="118" spans="1:14" s="164" customFormat="1" ht="13.5" thickBot="1">
      <c r="A118" s="95" t="s">
        <v>135</v>
      </c>
      <c r="B118" s="163">
        <v>3861.89</v>
      </c>
      <c r="C118" s="163">
        <v>3861.89</v>
      </c>
      <c r="D118" s="163">
        <v>3861.89</v>
      </c>
      <c r="E118" s="163">
        <v>3861.89</v>
      </c>
      <c r="F118" s="163">
        <v>3861.89</v>
      </c>
      <c r="G118" s="163">
        <v>3861.89</v>
      </c>
      <c r="H118" s="163">
        <v>3861.89</v>
      </c>
      <c r="I118" s="163">
        <v>3861.89</v>
      </c>
      <c r="J118" s="163">
        <v>3861.89</v>
      </c>
      <c r="K118" s="163">
        <v>3861.89</v>
      </c>
      <c r="L118" s="163">
        <v>3861.89</v>
      </c>
      <c r="M118" s="163">
        <v>3861.89</v>
      </c>
      <c r="N118" s="163">
        <f t="shared" si="10"/>
        <v>46342.68</v>
      </c>
    </row>
    <row r="119" spans="1:14" s="164" customFormat="1" ht="13.5" thickBot="1">
      <c r="A119" s="95" t="s">
        <v>136</v>
      </c>
      <c r="B119" s="163">
        <v>2359.33</v>
      </c>
      <c r="C119" s="163">
        <v>2359.33</v>
      </c>
      <c r="D119" s="163">
        <v>2359.33</v>
      </c>
      <c r="E119" s="163">
        <v>2359.33</v>
      </c>
      <c r="F119" s="163">
        <v>2359.33</v>
      </c>
      <c r="G119" s="163">
        <v>2359.33</v>
      </c>
      <c r="H119" s="163">
        <v>2359.33</v>
      </c>
      <c r="I119" s="163">
        <v>2359.33</v>
      </c>
      <c r="J119" s="163">
        <v>2359.33</v>
      </c>
      <c r="K119" s="163">
        <v>2359.33</v>
      </c>
      <c r="L119" s="163">
        <v>2359.33</v>
      </c>
      <c r="M119" s="163">
        <v>2359.33</v>
      </c>
      <c r="N119" s="163">
        <f t="shared" si="10"/>
        <v>28311.96</v>
      </c>
    </row>
    <row r="120" spans="1:14" s="1" customFormat="1" ht="13.5" thickBot="1">
      <c r="A120" s="53" t="s">
        <v>12</v>
      </c>
      <c r="B120" s="51">
        <f>SUM(B121:B123)</f>
        <v>125137.18</v>
      </c>
      <c r="C120" s="51">
        <f aca="true" t="shared" si="11" ref="C120:M120">SUM(C121:C123)</f>
        <v>146649.26</v>
      </c>
      <c r="D120" s="51">
        <f t="shared" si="11"/>
        <v>140660.28</v>
      </c>
      <c r="E120" s="51">
        <f t="shared" si="11"/>
        <v>136086.48</v>
      </c>
      <c r="F120" s="51">
        <f t="shared" si="11"/>
        <v>136166.58</v>
      </c>
      <c r="G120" s="51">
        <f t="shared" si="11"/>
        <v>148084.02</v>
      </c>
      <c r="H120" s="51">
        <f t="shared" si="11"/>
        <v>139267.48</v>
      </c>
      <c r="I120" s="51">
        <f t="shared" si="11"/>
        <v>147194.73</v>
      </c>
      <c r="J120" s="51">
        <f t="shared" si="11"/>
        <v>139415.25</v>
      </c>
      <c r="K120" s="51">
        <f t="shared" si="11"/>
        <v>142830.93</v>
      </c>
      <c r="L120" s="51">
        <f t="shared" si="11"/>
        <v>147424.72</v>
      </c>
      <c r="M120" s="51">
        <f t="shared" si="11"/>
        <v>141862.38</v>
      </c>
      <c r="N120" s="51">
        <f t="shared" si="10"/>
        <v>1690779.29</v>
      </c>
    </row>
    <row r="121" spans="1:14" s="164" customFormat="1" ht="13.5" thickBot="1">
      <c r="A121" s="95" t="s">
        <v>95</v>
      </c>
      <c r="B121" s="163">
        <v>118915.96</v>
      </c>
      <c r="C121" s="163">
        <v>140428.04</v>
      </c>
      <c r="D121" s="163">
        <v>134439.06</v>
      </c>
      <c r="E121" s="163">
        <v>129865.26</v>
      </c>
      <c r="F121" s="163">
        <v>129945.36</v>
      </c>
      <c r="G121" s="163">
        <v>141862.8</v>
      </c>
      <c r="H121" s="163">
        <v>133046.26</v>
      </c>
      <c r="I121" s="163">
        <v>140973.51</v>
      </c>
      <c r="J121" s="163">
        <v>133194.03</v>
      </c>
      <c r="K121" s="163">
        <v>136609.71</v>
      </c>
      <c r="L121" s="163">
        <v>141203.5</v>
      </c>
      <c r="M121" s="163">
        <v>135641.16</v>
      </c>
      <c r="N121" s="163">
        <f t="shared" si="10"/>
        <v>1616124.65</v>
      </c>
    </row>
    <row r="122" spans="1:14" s="164" customFormat="1" ht="13.5" thickBot="1">
      <c r="A122" s="95" t="s">
        <v>135</v>
      </c>
      <c r="B122" s="163">
        <v>3861.89</v>
      </c>
      <c r="C122" s="163">
        <v>3861.89</v>
      </c>
      <c r="D122" s="163">
        <v>3861.89</v>
      </c>
      <c r="E122" s="163">
        <v>3861.89</v>
      </c>
      <c r="F122" s="163">
        <v>3861.89</v>
      </c>
      <c r="G122" s="163">
        <v>3861.89</v>
      </c>
      <c r="H122" s="163">
        <v>3861.89</v>
      </c>
      <c r="I122" s="163">
        <v>3861.89</v>
      </c>
      <c r="J122" s="163">
        <v>3861.89</v>
      </c>
      <c r="K122" s="163">
        <v>3861.89</v>
      </c>
      <c r="L122" s="163">
        <v>3861.89</v>
      </c>
      <c r="M122" s="163">
        <v>3861.89</v>
      </c>
      <c r="N122" s="163">
        <f t="shared" si="10"/>
        <v>46342.68</v>
      </c>
    </row>
    <row r="123" spans="1:14" s="164" customFormat="1" ht="13.5" thickBot="1">
      <c r="A123" s="95" t="s">
        <v>136</v>
      </c>
      <c r="B123" s="163">
        <v>2359.33</v>
      </c>
      <c r="C123" s="163">
        <v>2359.33</v>
      </c>
      <c r="D123" s="163">
        <v>2359.33</v>
      </c>
      <c r="E123" s="163">
        <v>2359.33</v>
      </c>
      <c r="F123" s="163">
        <v>2359.33</v>
      </c>
      <c r="G123" s="163">
        <v>2359.33</v>
      </c>
      <c r="H123" s="163">
        <v>2359.33</v>
      </c>
      <c r="I123" s="163">
        <v>2359.33</v>
      </c>
      <c r="J123" s="163">
        <v>2359.33</v>
      </c>
      <c r="K123" s="163">
        <v>2359.33</v>
      </c>
      <c r="L123" s="163">
        <v>2359.33</v>
      </c>
      <c r="M123" s="163">
        <v>2359.33</v>
      </c>
      <c r="N123" s="163">
        <f t="shared" si="10"/>
        <v>28311.96</v>
      </c>
    </row>
    <row r="124" spans="1:14" s="164" customFormat="1" ht="13.5" thickBot="1">
      <c r="A124" s="95" t="s">
        <v>141</v>
      </c>
      <c r="B124" s="168">
        <v>246</v>
      </c>
      <c r="C124" s="168">
        <v>246</v>
      </c>
      <c r="D124" s="168">
        <v>246</v>
      </c>
      <c r="E124" s="168">
        <v>246</v>
      </c>
      <c r="F124" s="168">
        <v>246</v>
      </c>
      <c r="G124" s="168">
        <v>246</v>
      </c>
      <c r="H124" s="168">
        <v>246</v>
      </c>
      <c r="I124" s="168">
        <v>246</v>
      </c>
      <c r="J124" s="168">
        <v>246</v>
      </c>
      <c r="K124" s="168">
        <v>201</v>
      </c>
      <c r="L124" s="168">
        <v>201</v>
      </c>
      <c r="M124" s="168">
        <v>200</v>
      </c>
      <c r="N124" s="163">
        <f t="shared" si="10"/>
        <v>2816</v>
      </c>
    </row>
    <row r="125" spans="1:14" s="164" customFormat="1" ht="13.5" thickBot="1">
      <c r="A125" s="95" t="s">
        <v>217</v>
      </c>
      <c r="B125" s="168">
        <v>656</v>
      </c>
      <c r="C125" s="168">
        <v>164</v>
      </c>
      <c r="D125" s="168">
        <v>164</v>
      </c>
      <c r="E125" s="168">
        <v>328</v>
      </c>
      <c r="F125" s="168">
        <v>328</v>
      </c>
      <c r="G125" s="168">
        <v>328</v>
      </c>
      <c r="H125" s="168">
        <v>246</v>
      </c>
      <c r="I125" s="168">
        <v>246</v>
      </c>
      <c r="J125" s="168">
        <v>246</v>
      </c>
      <c r="K125" s="168">
        <v>250</v>
      </c>
      <c r="L125" s="168">
        <v>250</v>
      </c>
      <c r="M125" s="168">
        <v>250</v>
      </c>
      <c r="N125" s="163">
        <f t="shared" si="10"/>
        <v>3456</v>
      </c>
    </row>
    <row r="126" spans="1:14" s="1" customFormat="1" ht="13.5" thickBot="1">
      <c r="A126" s="53" t="s">
        <v>96</v>
      </c>
      <c r="B126" s="51">
        <f aca="true" t="shared" si="12" ref="B126:M126">B120-B116</f>
        <v>-15236.97</v>
      </c>
      <c r="C126" s="51">
        <f t="shared" si="12"/>
        <v>6275.11000000002</v>
      </c>
      <c r="D126" s="51">
        <f t="shared" si="12"/>
        <v>286.130000000005</v>
      </c>
      <c r="E126" s="51">
        <f t="shared" si="12"/>
        <v>-4287.66999999998</v>
      </c>
      <c r="F126" s="51">
        <f t="shared" si="12"/>
        <v>-4207.57000000001</v>
      </c>
      <c r="G126" s="51">
        <f t="shared" si="12"/>
        <v>7709.87</v>
      </c>
      <c r="H126" s="51">
        <f t="shared" si="12"/>
        <v>-1106.66999999998</v>
      </c>
      <c r="I126" s="51">
        <f t="shared" si="12"/>
        <v>6820.58000000002</v>
      </c>
      <c r="J126" s="51">
        <f t="shared" si="12"/>
        <v>-958.899999999994</v>
      </c>
      <c r="K126" s="51">
        <f t="shared" si="12"/>
        <v>2456.78</v>
      </c>
      <c r="L126" s="51">
        <f t="shared" si="12"/>
        <v>7050.57000000001</v>
      </c>
      <c r="M126" s="51">
        <f t="shared" si="12"/>
        <v>1488.23000000001</v>
      </c>
      <c r="N126" s="51">
        <f t="shared" si="10"/>
        <v>6289.4900000001</v>
      </c>
    </row>
    <row r="127" spans="1:14" s="1" customFormat="1" ht="13.5" thickBot="1">
      <c r="A127" s="53" t="s">
        <v>26</v>
      </c>
      <c r="B127" s="169">
        <f>B115+B120</f>
        <v>238505.77</v>
      </c>
      <c r="C127" s="51">
        <f>C115+C120</f>
        <v>385155.03</v>
      </c>
      <c r="D127" s="170">
        <f>D115+D120-D112</f>
        <v>96104.17</v>
      </c>
      <c r="E127" s="51">
        <f>E115+E120</f>
        <v>232190.65</v>
      </c>
      <c r="F127" s="51">
        <f>F115+F120</f>
        <v>368357.23</v>
      </c>
      <c r="G127" s="170">
        <f>G115+G120-G112</f>
        <v>115208.93</v>
      </c>
      <c r="H127" s="51">
        <f>H115+H120</f>
        <v>254476.41</v>
      </c>
      <c r="I127" s="51">
        <f>I115+I120</f>
        <v>401671.14</v>
      </c>
      <c r="J127" s="170">
        <f>J115+J120-J112</f>
        <v>205602.18</v>
      </c>
      <c r="K127" s="51">
        <f>K115+K120</f>
        <v>348433.11</v>
      </c>
      <c r="L127" s="51">
        <f>L115+L120</f>
        <v>495857.83</v>
      </c>
      <c r="M127" s="170">
        <f>M115+M120-M112</f>
        <v>155106.63</v>
      </c>
      <c r="N127" s="169">
        <f>M127+N124+N125</f>
        <v>161378.63</v>
      </c>
    </row>
    <row r="128" spans="7:14" s="1" customFormat="1" ht="57" customHeight="1">
      <c r="G128" s="33"/>
      <c r="H128" s="277" t="s">
        <v>154</v>
      </c>
      <c r="I128" s="277"/>
      <c r="J128" s="277"/>
      <c r="K128" s="277"/>
      <c r="L128" s="287" t="s">
        <v>155</v>
      </c>
      <c r="M128" s="287"/>
      <c r="N128" s="287"/>
    </row>
    <row r="129" spans="8:14" s="1" customFormat="1" ht="72" customHeight="1">
      <c r="H129" s="275" t="s">
        <v>156</v>
      </c>
      <c r="I129" s="275"/>
      <c r="J129" s="275"/>
      <c r="K129" s="275"/>
      <c r="L129" s="276" t="s">
        <v>199</v>
      </c>
      <c r="M129" s="276"/>
      <c r="N129" s="276"/>
    </row>
    <row r="130" s="1" customFormat="1" ht="12.75">
      <c r="N130" s="244"/>
    </row>
    <row r="131" spans="8:14" s="1" customFormat="1" ht="15">
      <c r="H131" s="263" t="s">
        <v>142</v>
      </c>
      <c r="I131" s="263"/>
      <c r="J131" s="263"/>
      <c r="K131" s="171">
        <f>O112</f>
        <v>1649041.25</v>
      </c>
      <c r="L131" s="172">
        <v>1649041.25</v>
      </c>
      <c r="M131"/>
      <c r="N131" s="245">
        <f>L131+M131</f>
        <v>1649041.25</v>
      </c>
    </row>
    <row r="132" spans="8:14" s="1" customFormat="1" ht="15">
      <c r="H132" s="263" t="s">
        <v>143</v>
      </c>
      <c r="I132" s="263"/>
      <c r="J132" s="263"/>
      <c r="K132" s="171">
        <f>N116</f>
        <v>1684489.8</v>
      </c>
      <c r="L132" s="172">
        <v>1684489.8</v>
      </c>
      <c r="M132"/>
      <c r="N132" s="245">
        <f aca="true" t="shared" si="13" ref="N132:N137">L132+M132</f>
        <v>1684489.8</v>
      </c>
    </row>
    <row r="133" spans="8:14" s="1" customFormat="1" ht="15">
      <c r="H133" s="263" t="s">
        <v>144</v>
      </c>
      <c r="I133" s="263"/>
      <c r="J133" s="263"/>
      <c r="K133" s="171">
        <f>N120</f>
        <v>1690779.29</v>
      </c>
      <c r="L133" s="172">
        <v>1690779.29</v>
      </c>
      <c r="M133">
        <v>6272</v>
      </c>
      <c r="N133" s="245">
        <f t="shared" si="13"/>
        <v>1697051.29</v>
      </c>
    </row>
    <row r="134" spans="8:14" s="1" customFormat="1" ht="15">
      <c r="H134" s="263" t="s">
        <v>145</v>
      </c>
      <c r="I134" s="263"/>
      <c r="J134" s="263"/>
      <c r="K134" s="171">
        <f>K133-K132</f>
        <v>6289.49</v>
      </c>
      <c r="L134" s="172">
        <v>6289.49</v>
      </c>
      <c r="M134">
        <v>6272</v>
      </c>
      <c r="N134" s="245">
        <f t="shared" si="13"/>
        <v>12561.49</v>
      </c>
    </row>
    <row r="135" spans="8:14" s="1" customFormat="1" ht="15">
      <c r="H135" s="269" t="s">
        <v>146</v>
      </c>
      <c r="I135" s="269"/>
      <c r="J135" s="269"/>
      <c r="K135" s="171">
        <f>K132-K131</f>
        <v>35448.55</v>
      </c>
      <c r="L135" s="172">
        <v>35448.55</v>
      </c>
      <c r="M135"/>
      <c r="N135" s="245">
        <f t="shared" si="13"/>
        <v>35448.55</v>
      </c>
    </row>
    <row r="136" spans="8:14" s="1" customFormat="1" ht="15">
      <c r="H136" s="272" t="s">
        <v>200</v>
      </c>
      <c r="I136" s="273"/>
      <c r="J136" s="274"/>
      <c r="K136" s="171">
        <f>B115</f>
        <v>113368.59</v>
      </c>
      <c r="L136" s="172">
        <v>104416.59</v>
      </c>
      <c r="M136">
        <v>8952</v>
      </c>
      <c r="N136" s="245">
        <f t="shared" si="13"/>
        <v>113368.59</v>
      </c>
    </row>
    <row r="137" spans="8:14" s="1" customFormat="1" ht="15.75">
      <c r="H137" s="264" t="s">
        <v>201</v>
      </c>
      <c r="I137" s="264"/>
      <c r="J137" s="264"/>
      <c r="K137" s="173">
        <f>K136+K135+K134+K138</f>
        <v>161378.63</v>
      </c>
      <c r="L137" s="173">
        <f>L136+L135+L134+L138</f>
        <v>146154.63</v>
      </c>
      <c r="M137" s="173">
        <f>M136+M135+M134+M138</f>
        <v>15224</v>
      </c>
      <c r="N137" s="245">
        <f t="shared" si="13"/>
        <v>161378.63</v>
      </c>
    </row>
    <row r="138" spans="8:14" s="1" customFormat="1" ht="15">
      <c r="H138" s="266" t="s">
        <v>147</v>
      </c>
      <c r="I138" s="267"/>
      <c r="J138" s="268"/>
      <c r="K138" s="174">
        <f>N124+N125</f>
        <v>6272</v>
      </c>
      <c r="L138" s="172"/>
      <c r="M138"/>
      <c r="N138" s="244"/>
    </row>
    <row r="139" spans="8:13" s="1" customFormat="1" ht="15">
      <c r="H139" s="269" t="s">
        <v>148</v>
      </c>
      <c r="I139" s="269"/>
      <c r="J139" s="269"/>
      <c r="K139" s="171">
        <f>D103+G103+J103+M103</f>
        <v>75439.21</v>
      </c>
      <c r="L139" s="270" t="s">
        <v>183</v>
      </c>
      <c r="M139" s="271"/>
    </row>
    <row r="140" spans="8:13" s="1" customFormat="1" ht="15">
      <c r="H140" s="265" t="s">
        <v>149</v>
      </c>
      <c r="I140" s="265"/>
      <c r="J140" s="265"/>
      <c r="K140" s="175">
        <v>51526.47</v>
      </c>
      <c r="L140" s="176"/>
      <c r="M140" s="2"/>
    </row>
    <row r="141" spans="8:13" s="1" customFormat="1" ht="15">
      <c r="H141" s="265" t="s">
        <v>150</v>
      </c>
      <c r="I141" s="265"/>
      <c r="J141" s="265"/>
      <c r="K141" s="175">
        <v>59276.03</v>
      </c>
      <c r="L141" s="176"/>
      <c r="M141" s="2"/>
    </row>
    <row r="142" spans="8:12" ht="15">
      <c r="H142" s="265" t="s">
        <v>151</v>
      </c>
      <c r="I142" s="265"/>
      <c r="J142" s="265"/>
      <c r="K142" s="198">
        <f>K140+K141</f>
        <v>110802.5</v>
      </c>
      <c r="L142" s="176"/>
    </row>
    <row r="143" spans="8:12" ht="15">
      <c r="H143" s="265" t="s">
        <v>152</v>
      </c>
      <c r="I143" s="265"/>
      <c r="J143" s="265"/>
      <c r="K143" s="175">
        <f>K142-K139</f>
        <v>35363.29</v>
      </c>
      <c r="L143" s="176"/>
    </row>
    <row r="144" spans="8:12" ht="15.75">
      <c r="H144" s="265" t="s">
        <v>153</v>
      </c>
      <c r="I144" s="265"/>
      <c r="J144" s="265"/>
      <c r="K144" s="177">
        <f>K135-K143</f>
        <v>85.26</v>
      </c>
      <c r="L144" s="178"/>
    </row>
  </sheetData>
  <sheetProtection/>
  <mergeCells count="29">
    <mergeCell ref="A1:N1"/>
    <mergeCell ref="A104:N104"/>
    <mergeCell ref="A64:N64"/>
    <mergeCell ref="B2:D2"/>
    <mergeCell ref="E2:G2"/>
    <mergeCell ref="H2:J2"/>
    <mergeCell ref="K2:M2"/>
    <mergeCell ref="H129:K129"/>
    <mergeCell ref="L129:N129"/>
    <mergeCell ref="H131:J131"/>
    <mergeCell ref="H128:K128"/>
    <mergeCell ref="A4:O4"/>
    <mergeCell ref="A53:N53"/>
    <mergeCell ref="A39:A42"/>
    <mergeCell ref="L128:N128"/>
    <mergeCell ref="L139:M139"/>
    <mergeCell ref="H140:J140"/>
    <mergeCell ref="H135:J135"/>
    <mergeCell ref="H136:J136"/>
    <mergeCell ref="H141:J141"/>
    <mergeCell ref="H142:J142"/>
    <mergeCell ref="H133:J133"/>
    <mergeCell ref="H134:J134"/>
    <mergeCell ref="H132:J132"/>
    <mergeCell ref="H137:J137"/>
    <mergeCell ref="H144:J144"/>
    <mergeCell ref="H138:J138"/>
    <mergeCell ref="H139:J139"/>
    <mergeCell ref="H143:J14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I30"/>
  <sheetViews>
    <sheetView tabSelected="1" zoomScalePageLayoutView="0" workbookViewId="0" topLeftCell="A1">
      <selection activeCell="B5" sqref="B5:J36"/>
    </sheetView>
  </sheetViews>
  <sheetFormatPr defaultColWidth="9.00390625" defaultRowHeight="12.75"/>
  <cols>
    <col min="5" max="5" width="18.00390625" style="0" customWidth="1"/>
    <col min="7" max="7" width="18.125" style="0" customWidth="1"/>
  </cols>
  <sheetData>
    <row r="5" ht="12.75">
      <c r="C5" t="s">
        <v>274</v>
      </c>
    </row>
    <row r="7" ht="12.75">
      <c r="C7" t="s">
        <v>215</v>
      </c>
    </row>
    <row r="8" spans="5:7" ht="12.75">
      <c r="E8" s="295" t="s">
        <v>210</v>
      </c>
      <c r="G8" s="296" t="s">
        <v>211</v>
      </c>
    </row>
    <row r="9" spans="5:7" ht="12.75">
      <c r="E9" s="295"/>
      <c r="G9" s="296"/>
    </row>
    <row r="10" spans="5:7" ht="12.75">
      <c r="E10" s="295"/>
      <c r="G10" s="296"/>
    </row>
    <row r="11" ht="12.75">
      <c r="G11" s="202"/>
    </row>
    <row r="12" spans="3:7" ht="12.75">
      <c r="C12" t="s">
        <v>212</v>
      </c>
      <c r="E12">
        <v>3048</v>
      </c>
      <c r="G12">
        <v>3048</v>
      </c>
    </row>
    <row r="13" spans="3:7" ht="12.75">
      <c r="C13" t="s">
        <v>213</v>
      </c>
      <c r="E13">
        <v>2952</v>
      </c>
      <c r="G13">
        <v>2952</v>
      </c>
    </row>
    <row r="14" spans="3:7" ht="12.75">
      <c r="C14" t="s">
        <v>214</v>
      </c>
      <c r="E14">
        <v>2952</v>
      </c>
      <c r="G14">
        <v>2952</v>
      </c>
    </row>
    <row r="15" spans="3:7" ht="12.75">
      <c r="C15" t="s">
        <v>273</v>
      </c>
      <c r="E15">
        <v>2952</v>
      </c>
      <c r="G15">
        <v>2816</v>
      </c>
    </row>
    <row r="18" spans="3:7" ht="12.75">
      <c r="C18" t="s">
        <v>27</v>
      </c>
      <c r="E18">
        <v>11904</v>
      </c>
      <c r="G18">
        <v>11768</v>
      </c>
    </row>
    <row r="22" ht="12.75">
      <c r="C22" t="s">
        <v>216</v>
      </c>
    </row>
    <row r="25" spans="3:9" ht="12.75">
      <c r="C25" t="s">
        <v>214</v>
      </c>
      <c r="E25">
        <v>492</v>
      </c>
      <c r="I25">
        <v>492</v>
      </c>
    </row>
    <row r="26" spans="3:7" ht="12.75">
      <c r="C26" t="s">
        <v>273</v>
      </c>
      <c r="E26">
        <v>2952</v>
      </c>
      <c r="G26">
        <v>3456</v>
      </c>
    </row>
    <row r="30" spans="5:7" ht="12.75">
      <c r="E30">
        <v>3444</v>
      </c>
      <c r="G30">
        <v>3456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2015-07-28T09:44:25Z</cp:lastPrinted>
  <dcterms:created xsi:type="dcterms:W3CDTF">2010-04-02T14:46:04Z</dcterms:created>
  <dcterms:modified xsi:type="dcterms:W3CDTF">2015-08-11T05:35:46Z</dcterms:modified>
  <cp:category/>
  <cp:version/>
  <cp:contentType/>
  <cp:contentStatus/>
</cp:coreProperties>
</file>