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35" windowWidth="14955" windowHeight="8385" activeTab="1"/>
  </bookViews>
  <sheets>
    <sheet name="по голосованию" sheetId="1" r:id="rId1"/>
    <sheet name="Лист1" sheetId="2" r:id="rId2"/>
  </sheets>
  <externalReferences>
    <externalReference r:id="rId5"/>
  </externalReferences>
  <definedNames>
    <definedName name="_xlnm.Print_Area" localSheetId="0">'по голосованию'!$A$1:$H$145</definedName>
  </definedNames>
  <calcPr fullCalcOnLoad="1" fullPrecision="0"/>
</workbook>
</file>

<file path=xl/sharedStrings.xml><?xml version="1.0" encoding="utf-8"?>
<sst xmlns="http://schemas.openxmlformats.org/spreadsheetml/2006/main" count="397" uniqueCount="258">
  <si>
    <t>наименование работ и услуг</t>
  </si>
  <si>
    <t>Обязательные работы и услуги по содержанию и ремонту общего имущества собственников помещений в многоквартирном доме</t>
  </si>
  <si>
    <t>Сбор, вывоз и утилизация ТБО*</t>
  </si>
  <si>
    <t>Работы по текущему ремонту, в т.ч.:</t>
  </si>
  <si>
    <t>ИТОГО:</t>
  </si>
  <si>
    <t xml:space="preserve">Годовая стоимость                ( на весь дом), руб. </t>
  </si>
  <si>
    <t>ВСЕГО:</t>
  </si>
  <si>
    <t>№ акта</t>
  </si>
  <si>
    <t>Дата акта</t>
  </si>
  <si>
    <t>Стоимость</t>
  </si>
  <si>
    <t>Итого за год</t>
  </si>
  <si>
    <t>Начислено</t>
  </si>
  <si>
    <t>Оплачено</t>
  </si>
  <si>
    <t>Сальдо на начало периода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</si>
  <si>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</si>
  <si>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</si>
  <si>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</si>
  <si>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</si>
  <si>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</si>
  <si>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</si>
  <si>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</si>
  <si>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</si>
  <si>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</si>
  <si>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</si>
  <si>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</si>
  <si>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</si>
  <si>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Остаток лицевого счета</t>
  </si>
  <si>
    <t>Итого</t>
  </si>
  <si>
    <t>Работы заявочного характера, в т.ч.:</t>
  </si>
  <si>
    <t>Работы по резервному фонду, в т.ч.:</t>
  </si>
  <si>
    <t>Приложение №1</t>
  </si>
  <si>
    <t>к дополнительному соглашению№_______</t>
  </si>
  <si>
    <t>к договору управления многоквартирным домом</t>
  </si>
  <si>
    <t xml:space="preserve">от _____________ 2008г </t>
  </si>
  <si>
    <t>Расчет размера платы за содержание и ремонт общего имущества в многоквартирном доме</t>
  </si>
  <si>
    <t>периодичность выполняемых работ</t>
  </si>
  <si>
    <t>Годовой размер платы на 1м2 общей площади помещения (рублей)</t>
  </si>
  <si>
    <t xml:space="preserve">Стоимость на 1м2 общей площади помещения (рублей в месяц) </t>
  </si>
  <si>
    <t>Управление многоквартирным домом</t>
  </si>
  <si>
    <t>договорная и претензионно-исковая работа, взыскание задолженности по ЖКУ</t>
  </si>
  <si>
    <t>постоянно</t>
  </si>
  <si>
    <t>ведение технической документации</t>
  </si>
  <si>
    <t>осмотр мест общего пользования и инженерных сетей</t>
  </si>
  <si>
    <t>1 раз в квартал</t>
  </si>
  <si>
    <t>работа с обращениями граждан</t>
  </si>
  <si>
    <t>Уборка земельного участка, входящего в состав общего имущества</t>
  </si>
  <si>
    <t>подметание земельного участка в летний период</t>
  </si>
  <si>
    <t>6 раз в неделю</t>
  </si>
  <si>
    <t>уборка мусора с газона</t>
  </si>
  <si>
    <t>окос травы</t>
  </si>
  <si>
    <t>сдвижка и подметание снега при отсутствии снегопадов</t>
  </si>
  <si>
    <t>сдвижка и подметание снега при снегопаде</t>
  </si>
  <si>
    <t>по мере необходимости</t>
  </si>
  <si>
    <t>погрузка мусора на автотранспорт  вручную</t>
  </si>
  <si>
    <t>очистка урн от мусора</t>
  </si>
  <si>
    <t>посыпка территории песко-соляной смесью</t>
  </si>
  <si>
    <t>1 раз в сутки во время гололеда</t>
  </si>
  <si>
    <t>Расчетно-кассовое обслуживание</t>
  </si>
  <si>
    <t>1 раз в месяц</t>
  </si>
  <si>
    <t>Аварийное обслуживание</t>
  </si>
  <si>
    <t>круглосуточно</t>
  </si>
  <si>
    <t>Обслуживание общедомовых приборов учета холодного водоснабжения</t>
  </si>
  <si>
    <t>ежемесячно</t>
  </si>
  <si>
    <t>Обслуживание общедомовых приборов учета горячего водоснабжения</t>
  </si>
  <si>
    <t>Обслуживание общедомовыз приборов учета теплоэнергии</t>
  </si>
  <si>
    <t>Дератизация</t>
  </si>
  <si>
    <t>12 раз в год</t>
  </si>
  <si>
    <t>Дезинсекция</t>
  </si>
  <si>
    <t>6 раз в год</t>
  </si>
  <si>
    <t>Организация и проведение микробиологического и санитарно - химического контроля горячего водоснабжения</t>
  </si>
  <si>
    <t>Регламентные работы по системе отопления в т.числе:</t>
  </si>
  <si>
    <t>1 раз в год</t>
  </si>
  <si>
    <t>отключение системы отопления</t>
  </si>
  <si>
    <t>гидравлическое испытание входной запорной арматуры</t>
  </si>
  <si>
    <t>2 раза в год</t>
  </si>
  <si>
    <t>ревизия элеваторного узла ( сопло )</t>
  </si>
  <si>
    <t>промывка системы отопления</t>
  </si>
  <si>
    <t>опресовка системы отопления</t>
  </si>
  <si>
    <t>промывка фильтров в тепловом пункте</t>
  </si>
  <si>
    <t>регулировка элеваторного узла</t>
  </si>
  <si>
    <t>заполнение системы отопления технической водой с удалением воздушных пробок</t>
  </si>
  <si>
    <t>подключение системы отопления с регулировкой</t>
  </si>
  <si>
    <t>Регламентные работы по системе холодного водоснабжения в т.числе:</t>
  </si>
  <si>
    <t>Регламентные работы по системе электроснабжени в т.числе:</t>
  </si>
  <si>
    <t>перевод реле времени</t>
  </si>
  <si>
    <t>ревизия ШР, ЩЭ</t>
  </si>
  <si>
    <t>ревизия ВРУ</t>
  </si>
  <si>
    <t>восстановление общедомового уличного освещения</t>
  </si>
  <si>
    <t>Регламентные работы по системе водоотведения в т.числе:</t>
  </si>
  <si>
    <t>прочистка канализационных выпусков до стены здания</t>
  </si>
  <si>
    <t>чеканка и замазка канализационных стыков</t>
  </si>
  <si>
    <t>Работы заявочного характера</t>
  </si>
  <si>
    <t>Сбор, вывоз и утилизация ТБО, руб/м2</t>
  </si>
  <si>
    <t>руб./чел.</t>
  </si>
  <si>
    <t xml:space="preserve">Управляющая организация   _____________________                                            Собственник __________________________                               </t>
  </si>
  <si>
    <t>М.П.</t>
  </si>
  <si>
    <t>Жители МКД</t>
  </si>
  <si>
    <t>Задолженность за жителями и ЮЛ</t>
  </si>
  <si>
    <t>(многоквартирный дом с газовыми плитами и повышающими насосами)</t>
  </si>
  <si>
    <t>Уборка мусоропроводов</t>
  </si>
  <si>
    <t>Ремонт мусорокамер (согласно СанПиН 2.1.2.2645 - 10 утвержденного Постановлением Главного госуд.сан.врача от 10.06.2010 г. № 64)</t>
  </si>
  <si>
    <t>Уборка лестничных клеток*</t>
  </si>
  <si>
    <t>Обслуживание лифтов*</t>
  </si>
  <si>
    <t>ежедневно с 06.00 - 23.00час.</t>
  </si>
  <si>
    <t>Обслуживание вводных и внутренних газопроводов жилого фонда</t>
  </si>
  <si>
    <t>2013-2014 гг.</t>
  </si>
  <si>
    <t>Поверка общедомовых приборов учета теплоэнергии</t>
  </si>
  <si>
    <t>2-3 раза</t>
  </si>
  <si>
    <t>восстановление уплотнителей на крышки клапанов</t>
  </si>
  <si>
    <t>ремонт панельных швов</t>
  </si>
  <si>
    <t>электроосвещение (установка датчиков движения)</t>
  </si>
  <si>
    <t>окраска газопровода</t>
  </si>
  <si>
    <t>Перечень работ и услуг по содержанию и ремонту общего имущества в многоквартирном доме</t>
  </si>
  <si>
    <t>по адресу: ул.Ленинского Комсомола, д.54 (Sобщ.=5545,8 м2, Sзем.уч.=4173,36м2)</t>
  </si>
  <si>
    <t>Ремонт мусорокамер (согласно СанПиН 2.1.2.2645-10 утвержденного Постановлением Главного госуд.сан.врача от 10.06.2010 г. № 64)</t>
  </si>
  <si>
    <t>ремонт клапанов</t>
  </si>
  <si>
    <t>устройство плитки на полу</t>
  </si>
  <si>
    <t>устройство плитки на стене</t>
  </si>
  <si>
    <t>восстановление водоснабжения в мусорокамерах</t>
  </si>
  <si>
    <t>ревизия задвижек отопления (д.50мм-5 шт.,д.80мм-3 шт.)</t>
  </si>
  <si>
    <t>замена ( поверка ) КИП манометр 12 шт.,термометры 12 шт.</t>
  </si>
  <si>
    <t>Регламентные работы по системе горячего водоснабжения в т.числе:</t>
  </si>
  <si>
    <t>проверка бойлера на плотность и прочность</t>
  </si>
  <si>
    <t>3 раза в год</t>
  </si>
  <si>
    <t>проверка бойлера на предмет накипиобразования латунных трубок ( со снятием калачей )</t>
  </si>
  <si>
    <t>1 ра в год</t>
  </si>
  <si>
    <t>опрессовка бойлера</t>
  </si>
  <si>
    <t>1 раз</t>
  </si>
  <si>
    <t>восстановление циркуляции ГВС ( после опрессовки и проверки бойлера на плотность и прочность), сброс воздушных пробок</t>
  </si>
  <si>
    <t>4 раза в год</t>
  </si>
  <si>
    <t>установка КИП на ВВП</t>
  </si>
  <si>
    <t xml:space="preserve">1 раз </t>
  </si>
  <si>
    <t>установка модуля проверки лежаков системы ГВС на закипание</t>
  </si>
  <si>
    <t>проверка лежаков ГВС на закипание</t>
  </si>
  <si>
    <t>установка шарового крана на выходе с ВВП горячей воды для взятия проб,сдачи анализа ГВС ф 15</t>
  </si>
  <si>
    <t>ревизия задвижек ГВС (д.50мм-3шт.)</t>
  </si>
  <si>
    <t>обслуживание насосов горячего водоснабжения</t>
  </si>
  <si>
    <t>проверка работы регулятора температуры на бойлере</t>
  </si>
  <si>
    <t>ревизия задвижек  ХВС (д.100 мм-3шт.)</t>
  </si>
  <si>
    <t>замеена КИП манометр 1 шт.</t>
  </si>
  <si>
    <t>замена трансформатора тока (1 узел учета/ 3ТТ)</t>
  </si>
  <si>
    <t>1 раз в 4 года</t>
  </si>
  <si>
    <t>Регламентные работы по содержанию кровли в т.числе:</t>
  </si>
  <si>
    <t>очистка кровли от снега и наледи (в районе водоприемных воронок)</t>
  </si>
  <si>
    <t>восстановление водостоков ( мелкий ремонт после очистки от снега и льда )</t>
  </si>
  <si>
    <t xml:space="preserve">ремонт кровли </t>
  </si>
  <si>
    <t>ремонт вентшахт</t>
  </si>
  <si>
    <t>ремонт цоколя</t>
  </si>
  <si>
    <t>ремонт отмостки</t>
  </si>
  <si>
    <t>восстановление изоляции на трубопроводах</t>
  </si>
  <si>
    <t>Сбор, вывоз и утилизация ТБО*, руб./м2</t>
  </si>
  <si>
    <t>Дополниетльные работы (текущий ремонт), в т.ч.:</t>
  </si>
  <si>
    <t>ремонт кровли 190 м2</t>
  </si>
  <si>
    <t>ремонт панельных швов 100 м.п.</t>
  </si>
  <si>
    <t>смена шаровых кранов на отоплении диам.20 мм (20 шт.)</t>
  </si>
  <si>
    <t>смена задвижек на элеваторных узлах</t>
  </si>
  <si>
    <t>замена элеваторов</t>
  </si>
  <si>
    <t>окраска трубопроводов ХВС ( 100 м.п.)</t>
  </si>
  <si>
    <t>очистка, прмывка, дезинфекция внутренней поверхности ствола мусоропровода</t>
  </si>
  <si>
    <t>ООО "Эконом"</t>
  </si>
  <si>
    <t>Струлева Н.А.</t>
  </si>
  <si>
    <t>115</t>
  </si>
  <si>
    <t>119</t>
  </si>
  <si>
    <t>Лицевой счет многоквартирного дома по адресу: ул. Ленинского Комсомола, д. 54 на период с 1 мая 2013 по 30 апреля 2014 года</t>
  </si>
  <si>
    <t>Устранение течи трубы отопления (кв.39)</t>
  </si>
  <si>
    <t>108</t>
  </si>
  <si>
    <t>113</t>
  </si>
  <si>
    <t>Замена выключателя в подъезде (кв.27)</t>
  </si>
  <si>
    <t>146</t>
  </si>
  <si>
    <t>Освещение подвала для работы слесарей</t>
  </si>
  <si>
    <t>Смена шарового крана ф 15мм  (кв.1)</t>
  </si>
  <si>
    <t>139</t>
  </si>
  <si>
    <t>141</t>
  </si>
  <si>
    <t>ремонт панельных швов 92 м.п.</t>
  </si>
  <si>
    <t>152</t>
  </si>
  <si>
    <t>смена шаровых кранов на отоплении диам.20 мм (15 шт.)</t>
  </si>
  <si>
    <t>замена элеваторов №1, 3</t>
  </si>
  <si>
    <t>151</t>
  </si>
  <si>
    <t>смена задвижек на элеваторных узлах (ф50-5шт, ф80-3шт)</t>
  </si>
  <si>
    <t>148</t>
  </si>
  <si>
    <t>1 квартал               (май-июль)</t>
  </si>
  <si>
    <t>2 квартал             (август-октябрь)</t>
  </si>
  <si>
    <t>3 квартал               (ноябрь-январь)</t>
  </si>
  <si>
    <t>4 квартал          (февраль-апрель)</t>
  </si>
  <si>
    <t>Оценка соответствия лифта (2 под.)</t>
  </si>
  <si>
    <t>ГАЦ/11-1326-23</t>
  </si>
  <si>
    <t>Оценка соответствия лифта (1 под.)</t>
  </si>
  <si>
    <t>ГАЦ/11-1326-21</t>
  </si>
  <si>
    <t>164</t>
  </si>
  <si>
    <t>167</t>
  </si>
  <si>
    <t>166</t>
  </si>
  <si>
    <t>Удаление воздушных пробок в системе ГВС после работ ТПК</t>
  </si>
  <si>
    <t>170</t>
  </si>
  <si>
    <t>Замена лампочек 60 Вт в подъезде (кв.71)</t>
  </si>
  <si>
    <t>181</t>
  </si>
  <si>
    <t>Замена лампочек 60 Вт в подъезде (кв.107)</t>
  </si>
  <si>
    <t>185</t>
  </si>
  <si>
    <t>190</t>
  </si>
  <si>
    <t>191</t>
  </si>
  <si>
    <t>193</t>
  </si>
  <si>
    <t>194</t>
  </si>
  <si>
    <t>226</t>
  </si>
  <si>
    <t>Оценка соответствия лифта (3 под.)</t>
  </si>
  <si>
    <t>ГАЦ/11-1326-25</t>
  </si>
  <si>
    <t>215</t>
  </si>
  <si>
    <t>236</t>
  </si>
  <si>
    <t>228</t>
  </si>
  <si>
    <t>Изготовление и установка шиберов на стволах мусоропроводов 3 шт.</t>
  </si>
  <si>
    <t>Ревизия вентелей на СО (кв.71)</t>
  </si>
  <si>
    <t>3</t>
  </si>
  <si>
    <t>Поступления от Ростелекома</t>
  </si>
  <si>
    <t>Выполнено работ на сумму</t>
  </si>
  <si>
    <t>Начислено за год</t>
  </si>
  <si>
    <t>Оплачено жителями за год</t>
  </si>
  <si>
    <t>Переплата(+) / Долг(-) жителей по оплате за год</t>
  </si>
  <si>
    <t>Экономия(+) / Перерасход(-) из-за невыполненных работ</t>
  </si>
  <si>
    <t>Остаток(+) / Долг(-) на 1.05.13г.</t>
  </si>
  <si>
    <t>Итого: прогноз Экономия(+) / Долг(-) на 1.05.2014</t>
  </si>
  <si>
    <t>Ростелеком</t>
  </si>
  <si>
    <t>Выполнено работ заявочного характера</t>
  </si>
  <si>
    <t>Экономия(+) / Перерасход(-) по Р.Р.</t>
  </si>
  <si>
    <t>Экономия(+) / Перерасход(-) по Т.Р.</t>
  </si>
  <si>
    <t xml:space="preserve">Общая Экономия(+) / Перерасход(-) по Р.Р. + Т.Р. </t>
  </si>
  <si>
    <t xml:space="preserve"> (Общая экономия минус Работы заяв.хар-ра)</t>
  </si>
  <si>
    <t>Сальдо</t>
  </si>
  <si>
    <t>33274,8 (по тарифу)</t>
  </si>
  <si>
    <t>Замена выключателя и лампочки в подъезде (кв.101)</t>
  </si>
  <si>
    <t>229</t>
  </si>
  <si>
    <t>30.09.2013 (акт от 7.10.13)</t>
  </si>
  <si>
    <t>30.09.2013 (акт от 14.10.13)</t>
  </si>
  <si>
    <t>восстановление уплотнителей на крышки клапанов -15шт.</t>
  </si>
  <si>
    <t>30.09.2013 (акт от 20.11.13)</t>
  </si>
  <si>
    <t>Замена крана на стояке отопления под 2 под.</t>
  </si>
  <si>
    <t>30.09.2013 (акт от 29.11.13)</t>
  </si>
  <si>
    <t>30.09.2013 (акт от 1.11.13)</t>
  </si>
  <si>
    <t>30.09.2013 (акт от 15.11.13)</t>
  </si>
  <si>
    <t>257</t>
  </si>
  <si>
    <t>2</t>
  </si>
  <si>
    <t>18</t>
  </si>
  <si>
    <t>22</t>
  </si>
  <si>
    <t>30</t>
  </si>
  <si>
    <t>Генеральный директор</t>
  </si>
  <si>
    <t>А.В. Митрофанов</t>
  </si>
  <si>
    <t>Экономист 2-ой категории по учету лицевых счетов МКД</t>
  </si>
  <si>
    <t>Устранение течи к/гайки на отоплении между 1 и 2 под-дом</t>
  </si>
  <si>
    <t>34</t>
  </si>
  <si>
    <t>37</t>
  </si>
  <si>
    <t>Услуги типографии по печати доп.соглашений</t>
  </si>
  <si>
    <t>Ревизия эл.щитка (кв.31)</t>
  </si>
  <si>
    <t>39</t>
  </si>
  <si>
    <t>43</t>
  </si>
  <si>
    <t>Ремонт батареи ( кв. 15)</t>
  </si>
  <si>
    <t>50</t>
  </si>
  <si>
    <t>5/00807</t>
  </si>
  <si>
    <t>Термопреозразователь КТПТР-05-100П-А4-98</t>
  </si>
  <si>
    <t>Замок</t>
  </si>
  <si>
    <t>А/о 49</t>
  </si>
  <si>
    <t>Н.Ф.Каюткина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</si>
</sst>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0.0"/>
    <numFmt numFmtId="166" formatCode="#,##0.0"/>
    <numFmt numFmtId="167" formatCode="0.000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Black"/>
      <family val="2"/>
    </font>
    <font>
      <sz val="12"/>
      <name val="Arial Cyr"/>
      <family val="0"/>
    </font>
    <font>
      <sz val="11"/>
      <name val="Arial Black"/>
      <family val="2"/>
    </font>
    <font>
      <sz val="10"/>
      <color indexed="10"/>
      <name val="Arial Cyr"/>
      <family val="2"/>
    </font>
    <font>
      <sz val="12"/>
      <name val="Arial Black"/>
      <family val="2"/>
    </font>
    <font>
      <b/>
      <sz val="10"/>
      <name val="Arial Cyr"/>
      <family val="0"/>
    </font>
    <font>
      <b/>
      <sz val="12"/>
      <name val="Arial Black"/>
      <family val="2"/>
    </font>
    <font>
      <b/>
      <sz val="12"/>
      <name val="Arial Cyr"/>
      <family val="0"/>
    </font>
    <font>
      <b/>
      <i/>
      <u val="single"/>
      <sz val="22"/>
      <name val="Arial Cyr"/>
      <family val="0"/>
    </font>
    <font>
      <sz val="11"/>
      <name val="Arial Cyr"/>
      <family val="2"/>
    </font>
    <font>
      <sz val="10"/>
      <name val="Arial"/>
      <family val="2"/>
    </font>
    <font>
      <sz val="9"/>
      <name val="Arial Black"/>
      <family val="2"/>
    </font>
    <font>
      <sz val="18"/>
      <name val="Arial Black"/>
      <family val="2"/>
    </font>
    <font>
      <sz val="20"/>
      <name val="Arial Black"/>
      <family val="2"/>
    </font>
    <font>
      <b/>
      <i/>
      <sz val="11"/>
      <name val="Arial Cyr"/>
      <family val="0"/>
    </font>
    <font>
      <b/>
      <sz val="11"/>
      <name val="Arial Cyr"/>
      <family val="0"/>
    </font>
    <font>
      <sz val="16"/>
      <name val="Arial Cyr"/>
      <family val="0"/>
    </font>
    <font>
      <sz val="10"/>
      <color indexed="8"/>
      <name val="Arial Black"/>
      <family val="2"/>
    </font>
    <font>
      <b/>
      <sz val="11"/>
      <color indexed="10"/>
      <name val="Arial Cyr"/>
      <family val="0"/>
    </font>
    <font>
      <sz val="10"/>
      <color theme="1"/>
      <name val="Arial Black"/>
      <family val="2"/>
    </font>
    <font>
      <sz val="10"/>
      <color rgb="FFFF0000"/>
      <name val="Arial Cyr"/>
      <family val="0"/>
    </font>
    <font>
      <b/>
      <sz val="11"/>
      <color rgb="FFFF0000"/>
      <name val="Arial Cyr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66FFCC"/>
        <bgColor indexed="64"/>
      </patternFill>
    </fill>
  </fills>
  <borders count="7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ck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thick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ck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ck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/>
    </border>
    <border>
      <left style="thin"/>
      <right style="medium"/>
      <top style="medium"/>
      <bottom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ck"/>
      <top style="thin"/>
      <bottom>
        <color indexed="63"/>
      </bottom>
    </border>
    <border>
      <left style="medium"/>
      <right style="thick"/>
      <top>
        <color indexed="63"/>
      </top>
      <bottom style="thin"/>
    </border>
    <border>
      <left style="medium"/>
      <right style="thick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72">
    <xf numFmtId="0" fontId="0" fillId="0" borderId="0" xfId="0" applyAlignment="1">
      <alignment/>
    </xf>
    <xf numFmtId="2" fontId="0" fillId="24" borderId="10" xfId="0" applyNumberFormat="1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 vertical="center"/>
    </xf>
    <xf numFmtId="0" fontId="0" fillId="24" borderId="0" xfId="0" applyFill="1" applyAlignment="1">
      <alignment/>
    </xf>
    <xf numFmtId="0" fontId="20" fillId="24" borderId="11" xfId="0" applyFont="1" applyFill="1" applyBorder="1" applyAlignment="1">
      <alignment horizontal="left" vertical="center" wrapText="1"/>
    </xf>
    <xf numFmtId="0" fontId="18" fillId="24" borderId="0" xfId="0" applyFont="1" applyFill="1" applyAlignment="1">
      <alignment horizontal="center" vertical="center" wrapText="1"/>
    </xf>
    <xf numFmtId="0" fontId="0" fillId="24" borderId="0" xfId="0" applyFont="1" applyFill="1" applyAlignment="1">
      <alignment horizontal="center" vertical="center" wrapText="1"/>
    </xf>
    <xf numFmtId="0" fontId="18" fillId="24" borderId="10" xfId="0" applyFont="1" applyFill="1" applyBorder="1" applyAlignment="1">
      <alignment horizontal="center" vertical="center" wrapText="1"/>
    </xf>
    <xf numFmtId="0" fontId="21" fillId="24" borderId="0" xfId="0" applyFont="1" applyFill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22" fillId="24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 wrapText="1"/>
    </xf>
    <xf numFmtId="0" fontId="19" fillId="24" borderId="0" xfId="0" applyFont="1" applyFill="1" applyAlignment="1">
      <alignment horizontal="center" vertical="center"/>
    </xf>
    <xf numFmtId="0" fontId="0" fillId="0" borderId="12" xfId="0" applyFont="1" applyFill="1" applyBorder="1" applyAlignment="1">
      <alignment horizontal="left" vertical="center" wrapText="1"/>
    </xf>
    <xf numFmtId="0" fontId="0" fillId="24" borderId="10" xfId="0" applyFont="1" applyFill="1" applyBorder="1" applyAlignment="1">
      <alignment horizontal="center" vertical="center" wrapText="1"/>
    </xf>
    <xf numFmtId="2" fontId="18" fillId="25" borderId="13" xfId="0" applyNumberFormat="1" applyFont="1" applyFill="1" applyBorder="1" applyAlignment="1">
      <alignment horizontal="center" vertical="center" wrapText="1"/>
    </xf>
    <xf numFmtId="2" fontId="0" fillId="25" borderId="14" xfId="0" applyNumberFormat="1" applyFont="1" applyFill="1" applyBorder="1" applyAlignment="1">
      <alignment horizontal="center" vertical="center" wrapText="1"/>
    </xf>
    <xf numFmtId="0" fontId="18" fillId="24" borderId="14" xfId="0" applyFont="1" applyFill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 wrapText="1"/>
    </xf>
    <xf numFmtId="0" fontId="18" fillId="24" borderId="16" xfId="0" applyFont="1" applyFill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center" vertical="center" wrapText="1"/>
    </xf>
    <xf numFmtId="2" fontId="0" fillId="25" borderId="18" xfId="0" applyNumberFormat="1" applyFont="1" applyFill="1" applyBorder="1" applyAlignment="1">
      <alignment horizontal="center" vertical="center" wrapText="1"/>
    </xf>
    <xf numFmtId="2" fontId="22" fillId="24" borderId="19" xfId="0" applyNumberFormat="1" applyFont="1" applyFill="1" applyBorder="1" applyAlignment="1">
      <alignment horizontal="center"/>
    </xf>
    <xf numFmtId="0" fontId="18" fillId="24" borderId="16" xfId="0" applyFont="1" applyFill="1" applyBorder="1" applyAlignment="1">
      <alignment horizontal="center" vertical="center"/>
    </xf>
    <xf numFmtId="2" fontId="22" fillId="24" borderId="16" xfId="0" applyNumberFormat="1" applyFont="1" applyFill="1" applyBorder="1" applyAlignment="1">
      <alignment horizontal="center" vertical="center" wrapText="1"/>
    </xf>
    <xf numFmtId="2" fontId="22" fillId="0" borderId="16" xfId="0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  <xf numFmtId="0" fontId="0" fillId="24" borderId="20" xfId="0" applyFont="1" applyFill="1" applyBorder="1" applyAlignment="1">
      <alignment horizontal="center" vertical="center" wrapText="1"/>
    </xf>
    <xf numFmtId="0" fontId="18" fillId="24" borderId="20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21" fillId="24" borderId="20" xfId="0" applyFont="1" applyFill="1" applyBorder="1" applyAlignment="1">
      <alignment horizontal="center" vertical="center" wrapText="1"/>
    </xf>
    <xf numFmtId="0" fontId="0" fillId="24" borderId="20" xfId="0" applyFont="1" applyFill="1" applyBorder="1" applyAlignment="1">
      <alignment horizontal="center" vertical="center" wrapText="1"/>
    </xf>
    <xf numFmtId="2" fontId="0" fillId="24" borderId="20" xfId="0" applyNumberFormat="1" applyFont="1" applyFill="1" applyBorder="1" applyAlignment="1">
      <alignment horizontal="center" vertical="center" wrapText="1"/>
    </xf>
    <xf numFmtId="0" fontId="0" fillId="24" borderId="0" xfId="0" applyFill="1" applyBorder="1" applyAlignment="1">
      <alignment horizontal="center" vertical="center"/>
    </xf>
    <xf numFmtId="0" fontId="0" fillId="24" borderId="21" xfId="0" applyFont="1" applyFill="1" applyBorder="1" applyAlignment="1">
      <alignment horizontal="center" vertical="center" wrapText="1"/>
    </xf>
    <xf numFmtId="0" fontId="18" fillId="24" borderId="21" xfId="0" applyFont="1" applyFill="1" applyBorder="1" applyAlignment="1">
      <alignment horizontal="center" vertical="center" wrapText="1"/>
    </xf>
    <xf numFmtId="0" fontId="0" fillId="24" borderId="21" xfId="0" applyFont="1" applyFill="1" applyBorder="1" applyAlignment="1">
      <alignment horizontal="center" vertical="center" wrapText="1"/>
    </xf>
    <xf numFmtId="2" fontId="0" fillId="24" borderId="21" xfId="0" applyNumberFormat="1" applyFont="1" applyFill="1" applyBorder="1" applyAlignment="1">
      <alignment horizontal="center" vertical="center" wrapText="1"/>
    </xf>
    <xf numFmtId="0" fontId="0" fillId="24" borderId="22" xfId="0" applyFont="1" applyFill="1" applyBorder="1" applyAlignment="1">
      <alignment horizontal="center" vertical="center" wrapText="1"/>
    </xf>
    <xf numFmtId="0" fontId="0" fillId="24" borderId="23" xfId="0" applyFont="1" applyFill="1" applyBorder="1" applyAlignment="1">
      <alignment horizontal="left" vertical="center" wrapText="1"/>
    </xf>
    <xf numFmtId="0" fontId="0" fillId="25" borderId="23" xfId="0" applyFont="1" applyFill="1" applyBorder="1" applyAlignment="1">
      <alignment horizontal="left" vertical="center" wrapText="1"/>
    </xf>
    <xf numFmtId="0" fontId="22" fillId="24" borderId="24" xfId="0" applyFont="1" applyFill="1" applyBorder="1" applyAlignment="1">
      <alignment horizontal="left" vertical="center" wrapText="1"/>
    </xf>
    <xf numFmtId="0" fontId="20" fillId="24" borderId="22" xfId="0" applyFont="1" applyFill="1" applyBorder="1" applyAlignment="1">
      <alignment horizontal="left" vertical="center" wrapText="1"/>
    </xf>
    <xf numFmtId="0" fontId="22" fillId="0" borderId="24" xfId="0" applyFont="1" applyFill="1" applyBorder="1" applyAlignment="1">
      <alignment horizontal="left" vertical="center"/>
    </xf>
    <xf numFmtId="0" fontId="0" fillId="24" borderId="18" xfId="0" applyFont="1" applyFill="1" applyBorder="1" applyAlignment="1">
      <alignment horizontal="center" vertical="center" wrapText="1"/>
    </xf>
    <xf numFmtId="0" fontId="18" fillId="24" borderId="18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21" fillId="24" borderId="18" xfId="0" applyFont="1" applyFill="1" applyBorder="1" applyAlignment="1">
      <alignment horizontal="center" vertical="center" wrapText="1"/>
    </xf>
    <xf numFmtId="0" fontId="0" fillId="24" borderId="18" xfId="0" applyFont="1" applyFill="1" applyBorder="1" applyAlignment="1">
      <alignment horizontal="center" vertical="center" wrapText="1"/>
    </xf>
    <xf numFmtId="0" fontId="22" fillId="24" borderId="18" xfId="0" applyFont="1" applyFill="1" applyBorder="1" applyAlignment="1">
      <alignment horizontal="center" vertical="center"/>
    </xf>
    <xf numFmtId="0" fontId="37" fillId="24" borderId="18" xfId="0" applyFont="1" applyFill="1" applyBorder="1" applyAlignment="1">
      <alignment horizontal="center" vertical="center" wrapText="1"/>
    </xf>
    <xf numFmtId="0" fontId="0" fillId="24" borderId="25" xfId="0" applyFont="1" applyFill="1" applyBorder="1" applyAlignment="1">
      <alignment horizontal="center" vertical="center" wrapText="1"/>
    </xf>
    <xf numFmtId="0" fontId="0" fillId="24" borderId="26" xfId="0" applyFill="1" applyBorder="1" applyAlignment="1">
      <alignment horizontal="center" vertical="center"/>
    </xf>
    <xf numFmtId="0" fontId="0" fillId="25" borderId="26" xfId="0" applyFill="1" applyBorder="1" applyAlignment="1">
      <alignment horizontal="center" vertical="center" wrapText="1"/>
    </xf>
    <xf numFmtId="0" fontId="0" fillId="24" borderId="26" xfId="0" applyFill="1" applyBorder="1" applyAlignment="1">
      <alignment horizontal="left" vertical="center"/>
    </xf>
    <xf numFmtId="0" fontId="23" fillId="24" borderId="26" xfId="0" applyFont="1" applyFill="1" applyBorder="1" applyAlignment="1">
      <alignment horizontal="center" vertical="center"/>
    </xf>
    <xf numFmtId="0" fontId="18" fillId="25" borderId="12" xfId="0" applyFont="1" applyFill="1" applyBorder="1" applyAlignment="1">
      <alignment horizontal="left" vertical="center" wrapText="1"/>
    </xf>
    <xf numFmtId="0" fontId="18" fillId="0" borderId="12" xfId="0" applyFont="1" applyFill="1" applyBorder="1" applyAlignment="1">
      <alignment horizontal="left" vertical="center" wrapText="1"/>
    </xf>
    <xf numFmtId="0" fontId="18" fillId="0" borderId="27" xfId="0" applyFont="1" applyFill="1" applyBorder="1" applyAlignment="1">
      <alignment horizontal="left" vertical="center" wrapText="1"/>
    </xf>
    <xf numFmtId="2" fontId="18" fillId="24" borderId="21" xfId="0" applyNumberFormat="1" applyFont="1" applyFill="1" applyBorder="1" applyAlignment="1">
      <alignment horizontal="center" vertical="center" wrapText="1"/>
    </xf>
    <xf numFmtId="2" fontId="0" fillId="25" borderId="14" xfId="0" applyNumberFormat="1" applyFont="1" applyFill="1" applyBorder="1" applyAlignment="1">
      <alignment horizontal="center" vertical="center" wrapText="1"/>
    </xf>
    <xf numFmtId="0" fontId="0" fillId="24" borderId="28" xfId="0" applyFont="1" applyFill="1" applyBorder="1" applyAlignment="1">
      <alignment horizontal="center" vertical="center" wrapText="1"/>
    </xf>
    <xf numFmtId="0" fontId="0" fillId="24" borderId="29" xfId="0" applyFont="1" applyFill="1" applyBorder="1" applyAlignment="1">
      <alignment horizontal="center" vertical="center" wrapText="1"/>
    </xf>
    <xf numFmtId="2" fontId="0" fillId="25" borderId="19" xfId="0" applyNumberFormat="1" applyFont="1" applyFill="1" applyBorder="1" applyAlignment="1">
      <alignment horizontal="center" vertical="center" wrapText="1"/>
    </xf>
    <xf numFmtId="0" fontId="0" fillId="24" borderId="30" xfId="0" applyFill="1" applyBorder="1" applyAlignment="1">
      <alignment horizontal="center" vertical="center"/>
    </xf>
    <xf numFmtId="0" fontId="0" fillId="24" borderId="31" xfId="0" applyFill="1" applyBorder="1" applyAlignment="1">
      <alignment horizontal="center" vertical="center"/>
    </xf>
    <xf numFmtId="0" fontId="22" fillId="24" borderId="32" xfId="0" applyFont="1" applyFill="1" applyBorder="1" applyAlignment="1">
      <alignment horizontal="left" vertical="center" wrapText="1"/>
    </xf>
    <xf numFmtId="0" fontId="0" fillId="24" borderId="33" xfId="0" applyFill="1" applyBorder="1" applyAlignment="1">
      <alignment horizontal="center" vertical="center"/>
    </xf>
    <xf numFmtId="2" fontId="23" fillId="24" borderId="34" xfId="0" applyNumberFormat="1" applyFont="1" applyFill="1" applyBorder="1" applyAlignment="1">
      <alignment horizontal="center" vertical="center"/>
    </xf>
    <xf numFmtId="0" fontId="0" fillId="24" borderId="35" xfId="0" applyFont="1" applyFill="1" applyBorder="1" applyAlignment="1">
      <alignment horizontal="center" vertical="center" wrapText="1"/>
    </xf>
    <xf numFmtId="0" fontId="0" fillId="24" borderId="36" xfId="0" applyFont="1" applyFill="1" applyBorder="1" applyAlignment="1">
      <alignment horizontal="center" vertical="center" wrapText="1"/>
    </xf>
    <xf numFmtId="0" fontId="22" fillId="24" borderId="37" xfId="0" applyFont="1" applyFill="1" applyBorder="1" applyAlignment="1">
      <alignment horizontal="center" vertical="center"/>
    </xf>
    <xf numFmtId="0" fontId="22" fillId="24" borderId="35" xfId="0" applyFont="1" applyFill="1" applyBorder="1" applyAlignment="1">
      <alignment horizontal="center" vertical="center"/>
    </xf>
    <xf numFmtId="0" fontId="22" fillId="24" borderId="38" xfId="0" applyFont="1" applyFill="1" applyBorder="1" applyAlignment="1">
      <alignment horizontal="center" vertical="center"/>
    </xf>
    <xf numFmtId="0" fontId="22" fillId="24" borderId="39" xfId="0" applyFont="1" applyFill="1" applyBorder="1" applyAlignment="1">
      <alignment horizontal="center" vertical="center"/>
    </xf>
    <xf numFmtId="0" fontId="22" fillId="24" borderId="13" xfId="0" applyFont="1" applyFill="1" applyBorder="1" applyAlignment="1">
      <alignment horizontal="center" vertical="center"/>
    </xf>
    <xf numFmtId="0" fontId="24" fillId="24" borderId="24" xfId="0" applyFont="1" applyFill="1" applyBorder="1" applyAlignment="1">
      <alignment horizontal="left" vertical="center" wrapText="1"/>
    </xf>
    <xf numFmtId="0" fontId="25" fillId="24" borderId="11" xfId="0" applyFont="1" applyFill="1" applyBorder="1" applyAlignment="1">
      <alignment horizontal="center" vertical="center" wrapText="1"/>
    </xf>
    <xf numFmtId="0" fontId="25" fillId="24" borderId="40" xfId="0" applyFont="1" applyFill="1" applyBorder="1" applyAlignment="1">
      <alignment horizontal="center" vertical="center" wrapText="1"/>
    </xf>
    <xf numFmtId="0" fontId="25" fillId="24" borderId="18" xfId="0" applyFont="1" applyFill="1" applyBorder="1" applyAlignment="1">
      <alignment horizontal="center" vertical="center" wrapText="1"/>
    </xf>
    <xf numFmtId="2" fontId="25" fillId="25" borderId="14" xfId="0" applyNumberFormat="1" applyFont="1" applyFill="1" applyBorder="1" applyAlignment="1">
      <alignment horizontal="center" vertical="center" wrapText="1"/>
    </xf>
    <xf numFmtId="0" fontId="25" fillId="24" borderId="0" xfId="0" applyFont="1" applyFill="1" applyAlignment="1">
      <alignment horizontal="center" vertical="center" wrapText="1"/>
    </xf>
    <xf numFmtId="2" fontId="25" fillId="24" borderId="41" xfId="0" applyNumberFormat="1" applyFont="1" applyFill="1" applyBorder="1" applyAlignment="1">
      <alignment horizontal="center" vertical="center" wrapText="1"/>
    </xf>
    <xf numFmtId="0" fontId="25" fillId="24" borderId="16" xfId="0" applyFont="1" applyFill="1" applyBorder="1" applyAlignment="1">
      <alignment horizontal="center" vertical="center" wrapText="1"/>
    </xf>
    <xf numFmtId="0" fontId="25" fillId="24" borderId="42" xfId="0" applyFont="1" applyFill="1" applyBorder="1" applyAlignment="1">
      <alignment horizontal="center" vertical="center" wrapText="1"/>
    </xf>
    <xf numFmtId="2" fontId="25" fillId="25" borderId="43" xfId="0" applyNumberFormat="1" applyFont="1" applyFill="1" applyBorder="1" applyAlignment="1">
      <alignment horizontal="center" vertical="center" wrapText="1"/>
    </xf>
    <xf numFmtId="0" fontId="25" fillId="24" borderId="44" xfId="0" applyFont="1" applyFill="1" applyBorder="1" applyAlignment="1">
      <alignment horizontal="center" vertical="center" wrapText="1"/>
    </xf>
    <xf numFmtId="2" fontId="25" fillId="25" borderId="10" xfId="0" applyNumberFormat="1" applyFont="1" applyFill="1" applyBorder="1" applyAlignment="1">
      <alignment horizontal="center" vertical="center" wrapText="1"/>
    </xf>
    <xf numFmtId="2" fontId="25" fillId="24" borderId="40" xfId="0" applyNumberFormat="1" applyFont="1" applyFill="1" applyBorder="1" applyAlignment="1">
      <alignment horizontal="center" vertical="center" wrapText="1"/>
    </xf>
    <xf numFmtId="2" fontId="25" fillId="24" borderId="16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" fontId="28" fillId="24" borderId="27" xfId="0" applyNumberFormat="1" applyFont="1" applyFill="1" applyBorder="1" applyAlignment="1">
      <alignment horizontal="left" vertical="center" wrapText="1"/>
    </xf>
    <xf numFmtId="4" fontId="28" fillId="24" borderId="35" xfId="0" applyNumberFormat="1" applyFont="1" applyFill="1" applyBorder="1" applyAlignment="1">
      <alignment horizontal="center" vertical="center" wrapText="1"/>
    </xf>
    <xf numFmtId="2" fontId="18" fillId="25" borderId="10" xfId="0" applyNumberFormat="1" applyFont="1" applyFill="1" applyBorder="1" applyAlignment="1">
      <alignment horizontal="center" vertical="center" wrapText="1"/>
    </xf>
    <xf numFmtId="0" fontId="18" fillId="24" borderId="45" xfId="0" applyFont="1" applyFill="1" applyBorder="1" applyAlignment="1">
      <alignment horizontal="center" vertical="center" wrapText="1"/>
    </xf>
    <xf numFmtId="0" fontId="18" fillId="24" borderId="46" xfId="0" applyFont="1" applyFill="1" applyBorder="1" applyAlignment="1">
      <alignment horizontal="center" vertical="center" wrapText="1"/>
    </xf>
    <xf numFmtId="0" fontId="18" fillId="24" borderId="19" xfId="0" applyFont="1" applyFill="1" applyBorder="1" applyAlignment="1">
      <alignment horizontal="center" vertical="center" wrapText="1"/>
    </xf>
    <xf numFmtId="0" fontId="18" fillId="24" borderId="47" xfId="0" applyFont="1" applyFill="1" applyBorder="1" applyAlignment="1">
      <alignment horizontal="center" vertical="center" wrapText="1"/>
    </xf>
    <xf numFmtId="2" fontId="22" fillId="24" borderId="48" xfId="0" applyNumberFormat="1" applyFont="1" applyFill="1" applyBorder="1" applyAlignment="1">
      <alignment horizontal="center"/>
    </xf>
    <xf numFmtId="0" fontId="0" fillId="26" borderId="26" xfId="0" applyFill="1" applyBorder="1" applyAlignment="1">
      <alignment horizontal="left" vertical="center"/>
    </xf>
    <xf numFmtId="4" fontId="0" fillId="24" borderId="0" xfId="0" applyNumberFormat="1" applyFill="1" applyAlignment="1">
      <alignment/>
    </xf>
    <xf numFmtId="4" fontId="19" fillId="26" borderId="0" xfId="0" applyNumberFormat="1" applyFont="1" applyFill="1" applyAlignment="1">
      <alignment horizontal="center"/>
    </xf>
    <xf numFmtId="4" fontId="18" fillId="24" borderId="0" xfId="0" applyNumberFormat="1" applyFont="1" applyFill="1" applyAlignment="1">
      <alignment horizontal="center" vertical="center"/>
    </xf>
    <xf numFmtId="4" fontId="19" fillId="24" borderId="0" xfId="0" applyNumberFormat="1" applyFont="1" applyFill="1" applyAlignment="1">
      <alignment/>
    </xf>
    <xf numFmtId="4" fontId="0" fillId="24" borderId="0" xfId="0" applyNumberFormat="1" applyFill="1" applyAlignment="1">
      <alignment horizontal="center" vertical="center" wrapText="1"/>
    </xf>
    <xf numFmtId="4" fontId="0" fillId="24" borderId="0" xfId="0" applyNumberFormat="1" applyFont="1" applyFill="1" applyAlignment="1">
      <alignment horizontal="center" vertical="center" wrapText="1"/>
    </xf>
    <xf numFmtId="4" fontId="18" fillId="24" borderId="11" xfId="0" applyNumberFormat="1" applyFont="1" applyFill="1" applyBorder="1" applyAlignment="1">
      <alignment horizontal="center" vertical="center" wrapText="1"/>
    </xf>
    <xf numFmtId="4" fontId="18" fillId="24" borderId="40" xfId="0" applyNumberFormat="1" applyFont="1" applyFill="1" applyBorder="1" applyAlignment="1">
      <alignment horizontal="center" vertical="center" textRotation="90" wrapText="1"/>
    </xf>
    <xf numFmtId="4" fontId="18" fillId="24" borderId="40" xfId="0" applyNumberFormat="1" applyFont="1" applyFill="1" applyBorder="1" applyAlignment="1">
      <alignment horizontal="center" vertical="center" wrapText="1"/>
    </xf>
    <xf numFmtId="4" fontId="18" fillId="24" borderId="49" xfId="0" applyNumberFormat="1" applyFont="1" applyFill="1" applyBorder="1" applyAlignment="1">
      <alignment horizontal="center" vertical="center" wrapText="1"/>
    </xf>
    <xf numFmtId="4" fontId="18" fillId="24" borderId="0" xfId="0" applyNumberFormat="1" applyFont="1" applyFill="1" applyAlignment="1">
      <alignment horizontal="center" vertical="center" wrapText="1"/>
    </xf>
    <xf numFmtId="4" fontId="0" fillId="24" borderId="50" xfId="0" applyNumberFormat="1" applyFont="1" applyFill="1" applyBorder="1" applyAlignment="1">
      <alignment horizontal="center" vertical="center" wrapText="1"/>
    </xf>
    <xf numFmtId="4" fontId="0" fillId="24" borderId="51" xfId="0" applyNumberFormat="1" applyFont="1" applyFill="1" applyBorder="1" applyAlignment="1">
      <alignment horizontal="center" vertical="center" wrapText="1"/>
    </xf>
    <xf numFmtId="4" fontId="0" fillId="24" borderId="52" xfId="0" applyNumberFormat="1" applyFont="1" applyFill="1" applyBorder="1" applyAlignment="1">
      <alignment horizontal="center" vertical="center" wrapText="1"/>
    </xf>
    <xf numFmtId="4" fontId="0" fillId="24" borderId="53" xfId="0" applyNumberFormat="1" applyFont="1" applyFill="1" applyBorder="1" applyAlignment="1">
      <alignment horizontal="center" vertical="center" wrapText="1"/>
    </xf>
    <xf numFmtId="4" fontId="0" fillId="24" borderId="54" xfId="0" applyNumberFormat="1" applyFont="1" applyFill="1" applyBorder="1" applyAlignment="1">
      <alignment horizontal="center" vertical="center" wrapText="1"/>
    </xf>
    <xf numFmtId="4" fontId="0" fillId="24" borderId="55" xfId="0" applyNumberFormat="1" applyFont="1" applyFill="1" applyBorder="1" applyAlignment="1">
      <alignment horizontal="center" vertical="center" wrapText="1"/>
    </xf>
    <xf numFmtId="4" fontId="0" fillId="24" borderId="0" xfId="0" applyNumberFormat="1" applyFont="1" applyFill="1" applyAlignment="1">
      <alignment horizontal="center" vertical="center" wrapText="1"/>
    </xf>
    <xf numFmtId="4" fontId="18" fillId="24" borderId="27" xfId="0" applyNumberFormat="1" applyFont="1" applyFill="1" applyBorder="1" applyAlignment="1">
      <alignment horizontal="left" vertical="center" wrapText="1"/>
    </xf>
    <xf numFmtId="4" fontId="18" fillId="24" borderId="10" xfId="0" applyNumberFormat="1" applyFont="1" applyFill="1" applyBorder="1" applyAlignment="1">
      <alignment horizontal="center" vertical="center" wrapText="1"/>
    </xf>
    <xf numFmtId="4" fontId="18" fillId="24" borderId="35" xfId="0" applyNumberFormat="1" applyFont="1" applyFill="1" applyBorder="1" applyAlignment="1">
      <alignment horizontal="center" vertical="center" wrapText="1"/>
    </xf>
    <xf numFmtId="4" fontId="18" fillId="25" borderId="13" xfId="0" applyNumberFormat="1" applyFont="1" applyFill="1" applyBorder="1" applyAlignment="1">
      <alignment horizontal="center" vertical="center" wrapText="1"/>
    </xf>
    <xf numFmtId="4" fontId="18" fillId="25" borderId="35" xfId="0" applyNumberFormat="1" applyFont="1" applyFill="1" applyBorder="1" applyAlignment="1">
      <alignment horizontal="center" vertical="center" wrapText="1"/>
    </xf>
    <xf numFmtId="4" fontId="18" fillId="25" borderId="56" xfId="0" applyNumberFormat="1" applyFont="1" applyFill="1" applyBorder="1" applyAlignment="1">
      <alignment horizontal="center" vertical="center" wrapText="1"/>
    </xf>
    <xf numFmtId="4" fontId="28" fillId="24" borderId="13" xfId="0" applyNumberFormat="1" applyFont="1" applyFill="1" applyBorder="1" applyAlignment="1">
      <alignment horizontal="center" vertical="center" wrapText="1"/>
    </xf>
    <xf numFmtId="4" fontId="28" fillId="24" borderId="56" xfId="0" applyNumberFormat="1" applyFont="1" applyFill="1" applyBorder="1" applyAlignment="1">
      <alignment horizontal="center" vertical="center" wrapText="1"/>
    </xf>
    <xf numFmtId="4" fontId="28" fillId="24" borderId="0" xfId="0" applyNumberFormat="1" applyFont="1" applyFill="1" applyAlignment="1">
      <alignment horizontal="center" vertical="center" wrapText="1"/>
    </xf>
    <xf numFmtId="4" fontId="28" fillId="25" borderId="13" xfId="0" applyNumberFormat="1" applyFont="1" applyFill="1" applyBorder="1" applyAlignment="1">
      <alignment horizontal="center" vertical="center" wrapText="1"/>
    </xf>
    <xf numFmtId="4" fontId="28" fillId="25" borderId="35" xfId="0" applyNumberFormat="1" applyFont="1" applyFill="1" applyBorder="1" applyAlignment="1">
      <alignment horizontal="center" vertical="center" wrapText="1"/>
    </xf>
    <xf numFmtId="4" fontId="28" fillId="25" borderId="56" xfId="0" applyNumberFormat="1" applyFont="1" applyFill="1" applyBorder="1" applyAlignment="1">
      <alignment horizontal="center" vertical="center" wrapText="1"/>
    </xf>
    <xf numFmtId="4" fontId="18" fillId="24" borderId="12" xfId="0" applyNumberFormat="1" applyFont="1" applyFill="1" applyBorder="1" applyAlignment="1">
      <alignment horizontal="left" vertical="center" wrapText="1"/>
    </xf>
    <xf numFmtId="4" fontId="18" fillId="25" borderId="57" xfId="0" applyNumberFormat="1" applyFont="1" applyFill="1" applyBorder="1" applyAlignment="1">
      <alignment horizontal="center" vertical="center" wrapText="1"/>
    </xf>
    <xf numFmtId="4" fontId="21" fillId="24" borderId="0" xfId="0" applyNumberFormat="1" applyFont="1" applyFill="1" applyAlignment="1">
      <alignment horizontal="center" vertical="center" wrapText="1"/>
    </xf>
    <xf numFmtId="4" fontId="28" fillId="24" borderId="12" xfId="0" applyNumberFormat="1" applyFont="1" applyFill="1" applyBorder="1" applyAlignment="1">
      <alignment horizontal="left" vertical="center" wrapText="1"/>
    </xf>
    <xf numFmtId="4" fontId="28" fillId="24" borderId="10" xfId="0" applyNumberFormat="1" applyFont="1" applyFill="1" applyBorder="1" applyAlignment="1">
      <alignment horizontal="center" vertical="center" wrapText="1"/>
    </xf>
    <xf numFmtId="4" fontId="29" fillId="24" borderId="10" xfId="0" applyNumberFormat="1" applyFont="1" applyFill="1" applyBorder="1" applyAlignment="1">
      <alignment horizontal="center" vertical="center" wrapText="1"/>
    </xf>
    <xf numFmtId="4" fontId="18" fillId="25" borderId="10" xfId="0" applyNumberFormat="1" applyFont="1" applyFill="1" applyBorder="1" applyAlignment="1">
      <alignment horizontal="center" vertical="center" wrapText="1"/>
    </xf>
    <xf numFmtId="4" fontId="18" fillId="24" borderId="36" xfId="0" applyNumberFormat="1" applyFont="1" applyFill="1" applyBorder="1" applyAlignment="1">
      <alignment horizontal="center" vertical="center" wrapText="1"/>
    </xf>
    <xf numFmtId="4" fontId="18" fillId="25" borderId="36" xfId="0" applyNumberFormat="1" applyFont="1" applyFill="1" applyBorder="1" applyAlignment="1">
      <alignment horizontal="center" vertical="center" wrapText="1"/>
    </xf>
    <xf numFmtId="4" fontId="18" fillId="25" borderId="58" xfId="0" applyNumberFormat="1" applyFont="1" applyFill="1" applyBorder="1" applyAlignment="1">
      <alignment horizontal="center" vertical="center" wrapText="1"/>
    </xf>
    <xf numFmtId="4" fontId="0" fillId="24" borderId="12" xfId="0" applyNumberFormat="1" applyFont="1" applyFill="1" applyBorder="1" applyAlignment="1">
      <alignment horizontal="left" vertical="center" wrapText="1"/>
    </xf>
    <xf numFmtId="4" fontId="0" fillId="24" borderId="10" xfId="0" applyNumberFormat="1" applyFont="1" applyFill="1" applyBorder="1" applyAlignment="1">
      <alignment horizontal="center" vertical="center" wrapText="1"/>
    </xf>
    <xf numFmtId="4" fontId="0" fillId="25" borderId="14" xfId="0" applyNumberFormat="1" applyFont="1" applyFill="1" applyBorder="1" applyAlignment="1">
      <alignment horizontal="center" vertical="center" wrapText="1"/>
    </xf>
    <xf numFmtId="4" fontId="0" fillId="25" borderId="10" xfId="0" applyNumberFormat="1" applyFont="1" applyFill="1" applyBorder="1" applyAlignment="1">
      <alignment horizontal="center" vertical="center" wrapText="1"/>
    </xf>
    <xf numFmtId="4" fontId="0" fillId="25" borderId="57" xfId="0" applyNumberFormat="1" applyFont="1" applyFill="1" applyBorder="1" applyAlignment="1">
      <alignment horizontal="center" vertical="center" wrapText="1"/>
    </xf>
    <xf numFmtId="4" fontId="0" fillId="24" borderId="35" xfId="0" applyNumberFormat="1" applyFont="1" applyFill="1" applyBorder="1" applyAlignment="1">
      <alignment horizontal="center" vertical="center" wrapText="1"/>
    </xf>
    <xf numFmtId="4" fontId="0" fillId="25" borderId="35" xfId="0" applyNumberFormat="1" applyFont="1" applyFill="1" applyBorder="1" applyAlignment="1">
      <alignment horizontal="center" vertical="center" wrapText="1"/>
    </xf>
    <xf numFmtId="4" fontId="0" fillId="24" borderId="10" xfId="0" applyNumberFormat="1" applyFont="1" applyFill="1" applyBorder="1" applyAlignment="1">
      <alignment horizontal="center" vertical="center" wrapText="1"/>
    </xf>
    <xf numFmtId="4" fontId="20" fillId="24" borderId="12" xfId="0" applyNumberFormat="1" applyFont="1" applyFill="1" applyBorder="1" applyAlignment="1">
      <alignment horizontal="left" vertical="center" wrapText="1"/>
    </xf>
    <xf numFmtId="0" fontId="20" fillId="24" borderId="24" xfId="0" applyFont="1" applyFill="1" applyBorder="1" applyAlignment="1">
      <alignment horizontal="left" vertical="center" wrapText="1"/>
    </xf>
    <xf numFmtId="0" fontId="18" fillId="0" borderId="40" xfId="0" applyFont="1" applyFill="1" applyBorder="1" applyAlignment="1">
      <alignment horizontal="center" vertical="center"/>
    </xf>
    <xf numFmtId="4" fontId="0" fillId="24" borderId="59" xfId="0" applyNumberFormat="1" applyFont="1" applyFill="1" applyBorder="1" applyAlignment="1">
      <alignment horizontal="center" vertical="center" wrapText="1"/>
    </xf>
    <xf numFmtId="4" fontId="18" fillId="24" borderId="30" xfId="0" applyNumberFormat="1" applyFont="1" applyFill="1" applyBorder="1" applyAlignment="1">
      <alignment horizontal="center" vertical="center" wrapText="1"/>
    </xf>
    <xf numFmtId="4" fontId="18" fillId="24" borderId="60" xfId="0" applyNumberFormat="1" applyFont="1" applyFill="1" applyBorder="1" applyAlignment="1">
      <alignment horizontal="center" vertical="center" wrapText="1"/>
    </xf>
    <xf numFmtId="4" fontId="18" fillId="24" borderId="11" xfId="0" applyNumberFormat="1" applyFont="1" applyFill="1" applyBorder="1" applyAlignment="1">
      <alignment horizontal="left" vertical="center" wrapText="1"/>
    </xf>
    <xf numFmtId="4" fontId="20" fillId="24" borderId="49" xfId="0" applyNumberFormat="1" applyFont="1" applyFill="1" applyBorder="1" applyAlignment="1">
      <alignment horizontal="center"/>
    </xf>
    <xf numFmtId="4" fontId="20" fillId="24" borderId="11" xfId="0" applyNumberFormat="1" applyFont="1" applyFill="1" applyBorder="1" applyAlignment="1">
      <alignment horizontal="left" vertical="center" wrapText="1"/>
    </xf>
    <xf numFmtId="4" fontId="18" fillId="24" borderId="40" xfId="0" applyNumberFormat="1" applyFont="1" applyFill="1" applyBorder="1" applyAlignment="1">
      <alignment horizontal="center" vertical="center"/>
    </xf>
    <xf numFmtId="4" fontId="18" fillId="24" borderId="44" xfId="0" applyNumberFormat="1" applyFont="1" applyFill="1" applyBorder="1" applyAlignment="1">
      <alignment horizontal="center" vertical="center"/>
    </xf>
    <xf numFmtId="4" fontId="18" fillId="24" borderId="49" xfId="0" applyNumberFormat="1" applyFont="1" applyFill="1" applyBorder="1" applyAlignment="1">
      <alignment horizontal="center" vertical="center"/>
    </xf>
    <xf numFmtId="4" fontId="22" fillId="24" borderId="0" xfId="0" applyNumberFormat="1" applyFont="1" applyFill="1" applyAlignment="1">
      <alignment horizontal="center" vertical="center"/>
    </xf>
    <xf numFmtId="4" fontId="0" fillId="24" borderId="0" xfId="0" applyNumberFormat="1" applyFill="1" applyAlignment="1">
      <alignment horizontal="left" vertical="center"/>
    </xf>
    <xf numFmtId="4" fontId="0" fillId="24" borderId="0" xfId="0" applyNumberFormat="1" applyFill="1" applyAlignment="1">
      <alignment horizontal="center" vertical="center"/>
    </xf>
    <xf numFmtId="4" fontId="0" fillId="24" borderId="0" xfId="0" applyNumberFormat="1" applyFont="1" applyFill="1" applyBorder="1" applyAlignment="1">
      <alignment horizontal="left" vertical="center" wrapText="1"/>
    </xf>
    <xf numFmtId="4" fontId="20" fillId="24" borderId="0" xfId="0" applyNumberFormat="1" applyFont="1" applyFill="1" applyBorder="1" applyAlignment="1">
      <alignment/>
    </xf>
    <xf numFmtId="4" fontId="20" fillId="24" borderId="0" xfId="0" applyNumberFormat="1" applyFont="1" applyFill="1" applyBorder="1" applyAlignment="1">
      <alignment horizontal="center"/>
    </xf>
    <xf numFmtId="4" fontId="20" fillId="24" borderId="0" xfId="0" applyNumberFormat="1" applyFont="1" applyFill="1" applyAlignment="1">
      <alignment/>
    </xf>
    <xf numFmtId="4" fontId="0" fillId="25" borderId="12" xfId="0" applyNumberFormat="1" applyFont="1" applyFill="1" applyBorder="1" applyAlignment="1">
      <alignment horizontal="left" vertical="center" wrapText="1"/>
    </xf>
    <xf numFmtId="4" fontId="0" fillId="26" borderId="10" xfId="0" applyNumberFormat="1" applyFont="1" applyFill="1" applyBorder="1" applyAlignment="1">
      <alignment horizontal="center" vertical="center" wrapText="1"/>
    </xf>
    <xf numFmtId="4" fontId="0" fillId="24" borderId="10" xfId="0" applyNumberFormat="1" applyFont="1" applyFill="1" applyBorder="1" applyAlignment="1">
      <alignment horizontal="left" vertical="center" wrapText="1"/>
    </xf>
    <xf numFmtId="4" fontId="20" fillId="24" borderId="10" xfId="0" applyNumberFormat="1" applyFont="1" applyFill="1" applyBorder="1" applyAlignment="1">
      <alignment horizontal="center"/>
    </xf>
    <xf numFmtId="4" fontId="20" fillId="24" borderId="40" xfId="0" applyNumberFormat="1" applyFont="1" applyFill="1" applyBorder="1" applyAlignment="1">
      <alignment/>
    </xf>
    <xf numFmtId="4" fontId="20" fillId="24" borderId="40" xfId="0" applyNumberFormat="1" applyFont="1" applyFill="1" applyBorder="1" applyAlignment="1">
      <alignment horizontal="center"/>
    </xf>
    <xf numFmtId="4" fontId="20" fillId="24" borderId="61" xfId="0" applyNumberFormat="1" applyFont="1" applyFill="1" applyBorder="1" applyAlignment="1">
      <alignment/>
    </xf>
    <xf numFmtId="4" fontId="22" fillId="24" borderId="0" xfId="0" applyNumberFormat="1" applyFont="1" applyFill="1" applyBorder="1" applyAlignment="1">
      <alignment horizontal="left" vertical="center"/>
    </xf>
    <xf numFmtId="4" fontId="22" fillId="24" borderId="0" xfId="0" applyNumberFormat="1" applyFont="1" applyFill="1" applyBorder="1" applyAlignment="1">
      <alignment horizontal="center" vertical="center"/>
    </xf>
    <xf numFmtId="49" fontId="0" fillId="24" borderId="20" xfId="0" applyNumberFormat="1" applyFont="1" applyFill="1" applyBorder="1" applyAlignment="1">
      <alignment horizontal="center" vertical="center" wrapText="1"/>
    </xf>
    <xf numFmtId="14" fontId="0" fillId="24" borderId="10" xfId="0" applyNumberFormat="1" applyFont="1" applyFill="1" applyBorder="1" applyAlignment="1">
      <alignment horizontal="center" vertical="center" wrapText="1"/>
    </xf>
    <xf numFmtId="2" fontId="18" fillId="24" borderId="25" xfId="0" applyNumberFormat="1" applyFont="1" applyFill="1" applyBorder="1" applyAlignment="1">
      <alignment horizontal="center" vertical="center" wrapText="1"/>
    </xf>
    <xf numFmtId="49" fontId="0" fillId="24" borderId="28" xfId="0" applyNumberFormat="1" applyFont="1" applyFill="1" applyBorder="1" applyAlignment="1">
      <alignment horizontal="center" vertical="center" wrapText="1"/>
    </xf>
    <xf numFmtId="14" fontId="0" fillId="24" borderId="36" xfId="0" applyNumberFormat="1" applyFont="1" applyFill="1" applyBorder="1" applyAlignment="1">
      <alignment horizontal="center" vertical="center" wrapText="1"/>
    </xf>
    <xf numFmtId="0" fontId="30" fillId="24" borderId="24" xfId="0" applyFont="1" applyFill="1" applyBorder="1" applyAlignment="1">
      <alignment horizontal="center" vertical="center" wrapText="1"/>
    </xf>
    <xf numFmtId="0" fontId="0" fillId="26" borderId="26" xfId="0" applyFill="1" applyBorder="1" applyAlignment="1">
      <alignment horizontal="center" vertical="center"/>
    </xf>
    <xf numFmtId="0" fontId="0" fillId="26" borderId="0" xfId="0" applyFill="1" applyAlignment="1">
      <alignment horizontal="center" vertical="center"/>
    </xf>
    <xf numFmtId="49" fontId="0" fillId="24" borderId="29" xfId="0" applyNumberFormat="1" applyFont="1" applyFill="1" applyBorder="1" applyAlignment="1">
      <alignment horizontal="center" vertical="center" wrapText="1"/>
    </xf>
    <xf numFmtId="2" fontId="18" fillId="24" borderId="15" xfId="0" applyNumberFormat="1" applyFont="1" applyFill="1" applyBorder="1" applyAlignment="1">
      <alignment horizontal="center" vertical="center" wrapText="1"/>
    </xf>
    <xf numFmtId="2" fontId="38" fillId="25" borderId="26" xfId="0" applyNumberFormat="1" applyFont="1" applyFill="1" applyBorder="1" applyAlignment="1">
      <alignment horizontal="center" vertical="center" wrapText="1"/>
    </xf>
    <xf numFmtId="2" fontId="0" fillId="26" borderId="26" xfId="0" applyNumberFormat="1" applyFill="1" applyBorder="1" applyAlignment="1">
      <alignment horizontal="center" vertical="center"/>
    </xf>
    <xf numFmtId="2" fontId="0" fillId="24" borderId="26" xfId="0" applyNumberFormat="1" applyFill="1" applyBorder="1" applyAlignment="1">
      <alignment horizontal="center" vertical="center"/>
    </xf>
    <xf numFmtId="2" fontId="23" fillId="24" borderId="26" xfId="0" applyNumberFormat="1" applyFont="1" applyFill="1" applyBorder="1" applyAlignment="1">
      <alignment horizontal="center" vertical="center"/>
    </xf>
    <xf numFmtId="2" fontId="27" fillId="0" borderId="10" xfId="0" applyNumberFormat="1" applyFont="1" applyBorder="1" applyAlignment="1">
      <alignment horizontal="center" vertical="center"/>
    </xf>
    <xf numFmtId="2" fontId="0" fillId="0" borderId="0" xfId="0" applyNumberFormat="1" applyAlignment="1">
      <alignment/>
    </xf>
    <xf numFmtId="2" fontId="39" fillId="0" borderId="10" xfId="0" applyNumberFormat="1" applyFont="1" applyBorder="1" applyAlignment="1">
      <alignment horizontal="center" vertical="center"/>
    </xf>
    <xf numFmtId="2" fontId="32" fillId="25" borderId="10" xfId="0" applyNumberFormat="1" applyFont="1" applyFill="1" applyBorder="1" applyAlignment="1">
      <alignment horizontal="center" vertical="center"/>
    </xf>
    <xf numFmtId="2" fontId="27" fillId="0" borderId="10" xfId="0" applyNumberFormat="1" applyFont="1" applyBorder="1" applyAlignment="1">
      <alignment horizontal="center"/>
    </xf>
    <xf numFmtId="2" fontId="0" fillId="25" borderId="0" xfId="0" applyNumberFormat="1" applyFill="1" applyAlignment="1">
      <alignment/>
    </xf>
    <xf numFmtId="2" fontId="33" fillId="0" borderId="10" xfId="0" applyNumberFormat="1" applyFont="1" applyBorder="1" applyAlignment="1">
      <alignment horizontal="center"/>
    </xf>
    <xf numFmtId="2" fontId="23" fillId="25" borderId="0" xfId="0" applyNumberFormat="1" applyFont="1" applyFill="1" applyAlignment="1">
      <alignment/>
    </xf>
    <xf numFmtId="4" fontId="0" fillId="27" borderId="12" xfId="0" applyNumberFormat="1" applyFont="1" applyFill="1" applyBorder="1" applyAlignment="1">
      <alignment horizontal="left" vertical="center" wrapText="1"/>
    </xf>
    <xf numFmtId="4" fontId="0" fillId="28" borderId="12" xfId="0" applyNumberFormat="1" applyFont="1" applyFill="1" applyBorder="1" applyAlignment="1">
      <alignment horizontal="left" vertical="center" wrapText="1"/>
    </xf>
    <xf numFmtId="14" fontId="18" fillId="24" borderId="10" xfId="0" applyNumberFormat="1" applyFont="1" applyFill="1" applyBorder="1" applyAlignment="1">
      <alignment horizontal="center" vertical="center" wrapText="1"/>
    </xf>
    <xf numFmtId="14" fontId="0" fillId="24" borderId="36" xfId="0" applyNumberFormat="1" applyFont="1" applyFill="1" applyBorder="1" applyAlignment="1">
      <alignment horizontal="center" vertical="center" wrapText="1"/>
    </xf>
    <xf numFmtId="0" fontId="18" fillId="24" borderId="25" xfId="0" applyFont="1" applyFill="1" applyBorder="1" applyAlignment="1">
      <alignment horizontal="center" vertical="center" wrapText="1"/>
    </xf>
    <xf numFmtId="0" fontId="18" fillId="24" borderId="28" xfId="0" applyFont="1" applyFill="1" applyBorder="1" applyAlignment="1">
      <alignment horizontal="center" vertical="center" wrapText="1"/>
    </xf>
    <xf numFmtId="0" fontId="18" fillId="24" borderId="36" xfId="0" applyFont="1" applyFill="1" applyBorder="1" applyAlignment="1">
      <alignment horizontal="center" vertical="center" wrapText="1"/>
    </xf>
    <xf numFmtId="0" fontId="18" fillId="24" borderId="29" xfId="0" applyFont="1" applyFill="1" applyBorder="1" applyAlignment="1">
      <alignment horizontal="center" vertical="center" wrapText="1"/>
    </xf>
    <xf numFmtId="0" fontId="18" fillId="24" borderId="15" xfId="0" applyFont="1" applyFill="1" applyBorder="1" applyAlignment="1">
      <alignment horizontal="center" vertical="center" wrapText="1"/>
    </xf>
    <xf numFmtId="0" fontId="28" fillId="24" borderId="20" xfId="0" applyFont="1" applyFill="1" applyBorder="1" applyAlignment="1">
      <alignment horizontal="center" vertical="center" wrapText="1"/>
    </xf>
    <xf numFmtId="14" fontId="28" fillId="24" borderId="10" xfId="0" applyNumberFormat="1" applyFont="1" applyFill="1" applyBorder="1" applyAlignment="1">
      <alignment horizontal="center" vertical="center" wrapText="1"/>
    </xf>
    <xf numFmtId="0" fontId="28" fillId="24" borderId="18" xfId="0" applyFont="1" applyFill="1" applyBorder="1" applyAlignment="1">
      <alignment horizontal="center" vertical="center" wrapText="1"/>
    </xf>
    <xf numFmtId="4" fontId="18" fillId="25" borderId="0" xfId="0" applyNumberFormat="1" applyFont="1" applyFill="1" applyAlignment="1">
      <alignment horizontal="right" vertical="center"/>
    </xf>
    <xf numFmtId="4" fontId="0" fillId="25" borderId="0" xfId="0" applyNumberFormat="1" applyFill="1" applyAlignment="1">
      <alignment horizontal="right"/>
    </xf>
    <xf numFmtId="4" fontId="18" fillId="25" borderId="0" xfId="0" applyNumberFormat="1" applyFont="1" applyFill="1" applyAlignment="1">
      <alignment horizontal="right"/>
    </xf>
    <xf numFmtId="0" fontId="19" fillId="0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4" fontId="20" fillId="25" borderId="0" xfId="0" applyNumberFormat="1" applyFont="1" applyFill="1" applyAlignment="1">
      <alignment horizontal="center" wrapText="1"/>
    </xf>
    <xf numFmtId="4" fontId="0" fillId="25" borderId="0" xfId="0" applyNumberFormat="1" applyFill="1" applyAlignment="1">
      <alignment/>
    </xf>
    <xf numFmtId="4" fontId="27" fillId="25" borderId="0" xfId="0" applyNumberFormat="1" applyFont="1" applyFill="1" applyAlignment="1">
      <alignment horizontal="center" vertical="center" wrapText="1"/>
    </xf>
    <xf numFmtId="4" fontId="0" fillId="25" borderId="0" xfId="0" applyNumberFormat="1" applyFill="1" applyAlignment="1">
      <alignment horizontal="center" vertical="center" wrapText="1"/>
    </xf>
    <xf numFmtId="4" fontId="20" fillId="25" borderId="62" xfId="0" applyNumberFormat="1" applyFont="1" applyFill="1" applyBorder="1" applyAlignment="1">
      <alignment horizontal="center" vertical="center" wrapText="1"/>
    </xf>
    <xf numFmtId="4" fontId="0" fillId="25" borderId="62" xfId="0" applyNumberFormat="1" applyFill="1" applyBorder="1" applyAlignment="1">
      <alignment horizontal="center" vertical="center" wrapText="1"/>
    </xf>
    <xf numFmtId="4" fontId="20" fillId="25" borderId="23" xfId="0" applyNumberFormat="1" applyFont="1" applyFill="1" applyBorder="1" applyAlignment="1">
      <alignment horizontal="center" vertical="center" wrapText="1"/>
    </xf>
    <xf numFmtId="4" fontId="20" fillId="25" borderId="63" xfId="0" applyNumberFormat="1" applyFont="1" applyFill="1" applyBorder="1" applyAlignment="1">
      <alignment horizontal="center" vertical="center" wrapText="1"/>
    </xf>
    <xf numFmtId="4" fontId="0" fillId="25" borderId="63" xfId="0" applyNumberFormat="1" applyFill="1" applyBorder="1" applyAlignment="1">
      <alignment horizontal="center" vertical="center" wrapText="1"/>
    </xf>
    <xf numFmtId="4" fontId="0" fillId="25" borderId="64" xfId="0" applyNumberFormat="1" applyFill="1" applyBorder="1" applyAlignment="1">
      <alignment horizontal="center" vertical="center" wrapText="1"/>
    </xf>
    <xf numFmtId="4" fontId="27" fillId="25" borderId="0" xfId="0" applyNumberFormat="1" applyFont="1" applyFill="1" applyAlignment="1">
      <alignment horizontal="left" vertical="center"/>
    </xf>
    <xf numFmtId="0" fontId="19" fillId="0" borderId="10" xfId="0" applyFont="1" applyBorder="1" applyAlignment="1">
      <alignment horizontal="center"/>
    </xf>
    <xf numFmtId="0" fontId="19" fillId="25" borderId="14" xfId="0" applyFont="1" applyFill="1" applyBorder="1" applyAlignment="1">
      <alignment horizontal="center"/>
    </xf>
    <xf numFmtId="0" fontId="19" fillId="25" borderId="63" xfId="0" applyFont="1" applyFill="1" applyBorder="1" applyAlignment="1">
      <alignment horizontal="center"/>
    </xf>
    <xf numFmtId="0" fontId="19" fillId="25" borderId="18" xfId="0" applyFont="1" applyFill="1" applyBorder="1" applyAlignment="1">
      <alignment horizontal="center"/>
    </xf>
    <xf numFmtId="0" fontId="19" fillId="0" borderId="10" xfId="0" applyFont="1" applyBorder="1" applyAlignment="1">
      <alignment horizontal="center" vertical="center" wrapText="1"/>
    </xf>
    <xf numFmtId="2" fontId="27" fillId="0" borderId="14" xfId="0" applyNumberFormat="1" applyFont="1" applyBorder="1" applyAlignment="1">
      <alignment horizontal="center"/>
    </xf>
    <xf numFmtId="2" fontId="27" fillId="0" borderId="18" xfId="0" applyNumberFormat="1" applyFont="1" applyBorder="1" applyAlignment="1">
      <alignment horizontal="center"/>
    </xf>
    <xf numFmtId="0" fontId="19" fillId="0" borderId="10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 wrapText="1"/>
    </xf>
    <xf numFmtId="0" fontId="19" fillId="0" borderId="63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49" fontId="0" fillId="24" borderId="29" xfId="0" applyNumberFormat="1" applyFont="1" applyFill="1" applyBorder="1" applyAlignment="1">
      <alignment horizontal="center" vertical="center" wrapText="1"/>
    </xf>
    <xf numFmtId="49" fontId="0" fillId="24" borderId="31" xfId="0" applyNumberFormat="1" applyFont="1" applyFill="1" applyBorder="1" applyAlignment="1">
      <alignment horizontal="center" vertical="center" wrapText="1"/>
    </xf>
    <xf numFmtId="49" fontId="0" fillId="24" borderId="39" xfId="0" applyNumberFormat="1" applyFont="1" applyFill="1" applyBorder="1" applyAlignment="1">
      <alignment horizontal="center" vertical="center" wrapText="1"/>
    </xf>
    <xf numFmtId="14" fontId="0" fillId="24" borderId="36" xfId="0" applyNumberFormat="1" applyFont="1" applyFill="1" applyBorder="1" applyAlignment="1">
      <alignment horizontal="center" vertical="center" wrapText="1"/>
    </xf>
    <xf numFmtId="14" fontId="0" fillId="24" borderId="59" xfId="0" applyNumberFormat="1" applyFont="1" applyFill="1" applyBorder="1" applyAlignment="1">
      <alignment horizontal="center" vertical="center" wrapText="1"/>
    </xf>
    <xf numFmtId="14" fontId="0" fillId="24" borderId="35" xfId="0" applyNumberFormat="1" applyFont="1" applyFill="1" applyBorder="1" applyAlignment="1">
      <alignment horizontal="center" vertical="center" wrapText="1"/>
    </xf>
    <xf numFmtId="2" fontId="18" fillId="24" borderId="25" xfId="0" applyNumberFormat="1" applyFont="1" applyFill="1" applyBorder="1" applyAlignment="1">
      <alignment horizontal="center" vertical="center" wrapText="1"/>
    </xf>
    <xf numFmtId="2" fontId="18" fillId="24" borderId="65" xfId="0" applyNumberFormat="1" applyFont="1" applyFill="1" applyBorder="1" applyAlignment="1">
      <alignment horizontal="center" vertical="center" wrapText="1"/>
    </xf>
    <xf numFmtId="2" fontId="18" fillId="24" borderId="38" xfId="0" applyNumberFormat="1" applyFont="1" applyFill="1" applyBorder="1" applyAlignment="1">
      <alignment horizontal="center" vertical="center" wrapText="1"/>
    </xf>
    <xf numFmtId="0" fontId="34" fillId="24" borderId="66" xfId="0" applyFont="1" applyFill="1" applyBorder="1" applyAlignment="1">
      <alignment horizontal="left"/>
    </xf>
    <xf numFmtId="0" fontId="24" fillId="25" borderId="23" xfId="0" applyFont="1" applyFill="1" applyBorder="1" applyAlignment="1">
      <alignment horizontal="center" vertical="center" wrapText="1"/>
    </xf>
    <xf numFmtId="0" fontId="24" fillId="25" borderId="63" xfId="0" applyFont="1" applyFill="1" applyBorder="1" applyAlignment="1">
      <alignment horizontal="center" vertical="center" wrapText="1"/>
    </xf>
    <xf numFmtId="0" fontId="24" fillId="25" borderId="18" xfId="0" applyFont="1" applyFill="1" applyBorder="1" applyAlignment="1">
      <alignment horizontal="center" vertical="center" wrapText="1"/>
    </xf>
    <xf numFmtId="0" fontId="22" fillId="24" borderId="67" xfId="0" applyFont="1" applyFill="1" applyBorder="1" applyAlignment="1">
      <alignment horizontal="center" vertical="center" wrapText="1"/>
    </xf>
    <xf numFmtId="0" fontId="22" fillId="24" borderId="68" xfId="0" applyFont="1" applyFill="1" applyBorder="1" applyAlignment="1">
      <alignment horizontal="center" vertical="center" wrapText="1"/>
    </xf>
    <xf numFmtId="0" fontId="22" fillId="24" borderId="39" xfId="0" applyFont="1" applyFill="1" applyBorder="1" applyAlignment="1">
      <alignment horizontal="center" vertical="center" wrapText="1"/>
    </xf>
    <xf numFmtId="0" fontId="0" fillId="0" borderId="69" xfId="0" applyFont="1" applyFill="1" applyBorder="1" applyAlignment="1">
      <alignment horizontal="left" vertical="center" wrapText="1"/>
    </xf>
    <xf numFmtId="0" fontId="0" fillId="0" borderId="70" xfId="0" applyFont="1" applyFill="1" applyBorder="1" applyAlignment="1">
      <alignment horizontal="left" vertical="center" wrapText="1"/>
    </xf>
    <xf numFmtId="0" fontId="0" fillId="24" borderId="69" xfId="0" applyFont="1" applyFill="1" applyBorder="1" applyAlignment="1">
      <alignment horizontal="left" vertical="center" wrapText="1"/>
    </xf>
    <xf numFmtId="0" fontId="0" fillId="24" borderId="70" xfId="0" applyFont="1" applyFill="1" applyBorder="1" applyAlignment="1">
      <alignment horizontal="left" vertical="center" wrapText="1"/>
    </xf>
    <xf numFmtId="0" fontId="0" fillId="0" borderId="71" xfId="0" applyFont="1" applyFill="1" applyBorder="1" applyAlignment="1">
      <alignment horizontal="left" vertical="center" wrapText="1"/>
    </xf>
    <xf numFmtId="0" fontId="34" fillId="24" borderId="66" xfId="0" applyFont="1" applyFill="1" applyBorder="1" applyAlignment="1">
      <alignment horizontal="right"/>
    </xf>
    <xf numFmtId="0" fontId="34" fillId="24" borderId="0" xfId="0" applyFont="1" applyFill="1" applyAlignment="1">
      <alignment horizontal="left" wrapText="1"/>
    </xf>
    <xf numFmtId="0" fontId="34" fillId="24" borderId="0" xfId="0" applyFont="1" applyFill="1" applyAlignment="1">
      <alignment horizontal="right"/>
    </xf>
    <xf numFmtId="0" fontId="26" fillId="24" borderId="0" xfId="0" applyFont="1" applyFill="1" applyBorder="1" applyAlignment="1">
      <alignment horizontal="center" vertical="center"/>
    </xf>
    <xf numFmtId="0" fontId="22" fillId="24" borderId="72" xfId="0" applyFont="1" applyFill="1" applyBorder="1" applyAlignment="1">
      <alignment horizontal="center" vertical="center" wrapText="1"/>
    </xf>
    <xf numFmtId="0" fontId="22" fillId="24" borderId="0" xfId="0" applyFont="1" applyFill="1" applyBorder="1" applyAlignment="1">
      <alignment horizontal="center" vertical="center" wrapText="1"/>
    </xf>
    <xf numFmtId="0" fontId="22" fillId="24" borderId="31" xfId="0" applyFont="1" applyFill="1" applyBorder="1" applyAlignment="1">
      <alignment horizontal="center" vertical="center" wrapText="1"/>
    </xf>
    <xf numFmtId="0" fontId="31" fillId="24" borderId="73" xfId="0" applyFont="1" applyFill="1" applyBorder="1" applyAlignment="1">
      <alignment horizontal="center" vertical="center" wrapText="1"/>
    </xf>
    <xf numFmtId="0" fontId="31" fillId="24" borderId="63" xfId="0" applyFont="1" applyFill="1" applyBorder="1" applyAlignment="1">
      <alignment horizontal="center" vertical="center" wrapText="1"/>
    </xf>
    <xf numFmtId="0" fontId="31" fillId="24" borderId="74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9;&#1085;&#1086;&#1089;&#1082;&#1072;%20&#1050;&#1040;&#1051;&#1048;&#1053;&#1048;&#1053;&#1040;\&#1050;&#1040;&#1051;&#1048;&#1053;&#1048;&#1053;&#1040;%20&#1045;.&#1055;.%20&#1056;&#1072;&#1079;&#1085;&#1086;&#1089;&#1082;&#1072;%20&#1087;&#1086;%20&#1083;&#1080;&#1094;.&#1089;&#1095;&#1077;&#1090;&#1072;&#1084;%20&#1077;&#1078;&#1077;&#1084;&#1077;&#1089;&#1103;&#1095;&#1085;&#1072;&#1103;%20&#1080;%20&#1086;&#1089;&#1090;&#1072;&#1090;&#1082;&#1080;%20&#1085;&#1072;%20&#1083;&#1089;&#1095;&#1077;&#1090;&#1072;&#1093;%20&#1073;&#1077;&#1079;%20&#1087;&#1088;&#1086;&#1074;&#1077;&#1088;&#1082;&#1080;\&#1051;&#1077;&#1085;&#1080;&#1085;&#1089;&#1082;&#1086;&#1075;&#1086;%20&#1050;&#1086;&#1084;&#1089;&#1086;&#1084;&#1086;&#1083;&#1072;\&#1051;&#1050;5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81">
          <cell r="FZ81">
            <v>71465.48948989892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1"/>
  <sheetViews>
    <sheetView zoomScale="75" zoomScaleNormal="75" zoomScalePageLayoutView="0" workbookViewId="0" topLeftCell="A49">
      <selection activeCell="A32" sqref="A32:A36"/>
    </sheetView>
  </sheetViews>
  <sheetFormatPr defaultColWidth="9.00390625" defaultRowHeight="12.75"/>
  <cols>
    <col min="1" max="1" width="73.875" style="103" customWidth="1"/>
    <col min="2" max="2" width="19.125" style="103" customWidth="1"/>
    <col min="3" max="3" width="13.875" style="103" hidden="1" customWidth="1"/>
    <col min="4" max="4" width="16.75390625" style="103" customWidth="1"/>
    <col min="5" max="5" width="13.875" style="103" hidden="1" customWidth="1"/>
    <col min="6" max="6" width="20.875" style="103" hidden="1" customWidth="1"/>
    <col min="7" max="7" width="13.875" style="103" customWidth="1"/>
    <col min="8" max="8" width="20.875" style="103" customWidth="1"/>
    <col min="9" max="9" width="15.375" style="103" customWidth="1"/>
    <col min="10" max="11" width="15.375" style="103" hidden="1" customWidth="1"/>
    <col min="12" max="14" width="15.375" style="103" customWidth="1"/>
    <col min="15" max="16384" width="9.125" style="103" customWidth="1"/>
  </cols>
  <sheetData>
    <row r="1" spans="1:8" ht="16.5" customHeight="1">
      <c r="A1" s="213" t="s">
        <v>30</v>
      </c>
      <c r="B1" s="214"/>
      <c r="C1" s="214"/>
      <c r="D1" s="214"/>
      <c r="E1" s="214"/>
      <c r="F1" s="214"/>
      <c r="G1" s="214"/>
      <c r="H1" s="214"/>
    </row>
    <row r="2" spans="1:8" ht="25.5" customHeight="1">
      <c r="A2" s="104" t="s">
        <v>105</v>
      </c>
      <c r="B2" s="215" t="s">
        <v>31</v>
      </c>
      <c r="C2" s="215"/>
      <c r="D2" s="215"/>
      <c r="E2" s="215"/>
      <c r="F2" s="215"/>
      <c r="G2" s="214"/>
      <c r="H2" s="214"/>
    </row>
    <row r="3" spans="2:8" ht="14.25" customHeight="1">
      <c r="B3" s="215" t="s">
        <v>32</v>
      </c>
      <c r="C3" s="215"/>
      <c r="D3" s="215"/>
      <c r="E3" s="215"/>
      <c r="F3" s="215"/>
      <c r="G3" s="214"/>
      <c r="H3" s="214"/>
    </row>
    <row r="4" spans="2:8" ht="14.25" customHeight="1">
      <c r="B4" s="215" t="s">
        <v>33</v>
      </c>
      <c r="C4" s="215"/>
      <c r="D4" s="215"/>
      <c r="E4" s="215"/>
      <c r="F4" s="215"/>
      <c r="G4" s="214"/>
      <c r="H4" s="214"/>
    </row>
    <row r="5" spans="1:8" s="93" customFormat="1" ht="33" customHeight="1">
      <c r="A5" s="216"/>
      <c r="B5" s="217"/>
      <c r="C5" s="217"/>
      <c r="D5" s="217"/>
      <c r="E5" s="217"/>
      <c r="F5" s="217"/>
      <c r="G5" s="217"/>
      <c r="H5" s="217"/>
    </row>
    <row r="6" spans="2:9" ht="35.25" customHeight="1" hidden="1">
      <c r="B6" s="105"/>
      <c r="C6" s="105"/>
      <c r="D6" s="105"/>
      <c r="E6" s="105"/>
      <c r="F6" s="105"/>
      <c r="G6" s="105"/>
      <c r="H6" s="105"/>
      <c r="I6" s="105"/>
    </row>
    <row r="7" spans="1:8" s="106" customFormat="1" ht="22.5" customHeight="1">
      <c r="A7" s="218" t="s">
        <v>112</v>
      </c>
      <c r="B7" s="218"/>
      <c r="C7" s="218"/>
      <c r="D7" s="218"/>
      <c r="E7" s="219"/>
      <c r="F7" s="219"/>
      <c r="G7" s="219"/>
      <c r="H7" s="219"/>
    </row>
    <row r="8" spans="1:8" s="107" customFormat="1" ht="18.75" customHeight="1">
      <c r="A8" s="218" t="s">
        <v>113</v>
      </c>
      <c r="B8" s="218"/>
      <c r="C8" s="218"/>
      <c r="D8" s="218"/>
      <c r="E8" s="219"/>
      <c r="F8" s="219"/>
      <c r="G8" s="219"/>
      <c r="H8" s="219"/>
    </row>
    <row r="9" spans="1:8" s="108" customFormat="1" ht="17.25" customHeight="1">
      <c r="A9" s="220" t="s">
        <v>98</v>
      </c>
      <c r="B9" s="220"/>
      <c r="C9" s="220"/>
      <c r="D9" s="220"/>
      <c r="E9" s="221"/>
      <c r="F9" s="221"/>
      <c r="G9" s="221"/>
      <c r="H9" s="221"/>
    </row>
    <row r="10" spans="1:8" s="107" customFormat="1" ht="30" customHeight="1" thickBot="1">
      <c r="A10" s="222" t="s">
        <v>34</v>
      </c>
      <c r="B10" s="222"/>
      <c r="C10" s="222"/>
      <c r="D10" s="222"/>
      <c r="E10" s="223"/>
      <c r="F10" s="223"/>
      <c r="G10" s="223"/>
      <c r="H10" s="223"/>
    </row>
    <row r="11" spans="1:8" s="113" customFormat="1" ht="139.5" customHeight="1" thickBot="1">
      <c r="A11" s="109" t="s">
        <v>0</v>
      </c>
      <c r="B11" s="110" t="s">
        <v>35</v>
      </c>
      <c r="C11" s="111" t="s">
        <v>36</v>
      </c>
      <c r="D11" s="111" t="s">
        <v>5</v>
      </c>
      <c r="E11" s="111" t="s">
        <v>36</v>
      </c>
      <c r="F11" s="112" t="s">
        <v>37</v>
      </c>
      <c r="G11" s="111" t="s">
        <v>36</v>
      </c>
      <c r="H11" s="112" t="s">
        <v>37</v>
      </c>
    </row>
    <row r="12" spans="1:8" s="120" customFormat="1" ht="12.75">
      <c r="A12" s="114"/>
      <c r="B12" s="115"/>
      <c r="C12" s="115">
        <v>3</v>
      </c>
      <c r="D12" s="116"/>
      <c r="E12" s="115">
        <v>3</v>
      </c>
      <c r="F12" s="117">
        <v>4</v>
      </c>
      <c r="G12" s="118"/>
      <c r="H12" s="119"/>
    </row>
    <row r="13" spans="1:8" s="120" customFormat="1" ht="49.5" customHeight="1">
      <c r="A13" s="224" t="s">
        <v>1</v>
      </c>
      <c r="B13" s="225"/>
      <c r="C13" s="225"/>
      <c r="D13" s="225"/>
      <c r="E13" s="225"/>
      <c r="F13" s="225"/>
      <c r="G13" s="226"/>
      <c r="H13" s="227"/>
    </row>
    <row r="14" spans="1:11" s="113" customFormat="1" ht="21" customHeight="1">
      <c r="A14" s="121" t="s">
        <v>38</v>
      </c>
      <c r="B14" s="122"/>
      <c r="C14" s="123">
        <f>F14*12</f>
        <v>0</v>
      </c>
      <c r="D14" s="124">
        <f>G14*I14</f>
        <v>159719.04</v>
      </c>
      <c r="E14" s="125">
        <f>H14*12</f>
        <v>28.8</v>
      </c>
      <c r="F14" s="126"/>
      <c r="G14" s="125">
        <f>H14*12</f>
        <v>28.8</v>
      </c>
      <c r="H14" s="125">
        <v>2.4</v>
      </c>
      <c r="I14" s="113">
        <v>5545.8</v>
      </c>
      <c r="J14" s="113">
        <v>1.07</v>
      </c>
      <c r="K14" s="113">
        <v>2.24</v>
      </c>
    </row>
    <row r="15" spans="1:8" s="129" customFormat="1" ht="28.5" customHeight="1">
      <c r="A15" s="94" t="s">
        <v>39</v>
      </c>
      <c r="B15" s="95" t="s">
        <v>40</v>
      </c>
      <c r="C15" s="95"/>
      <c r="D15" s="127"/>
      <c r="E15" s="95"/>
      <c r="F15" s="128"/>
      <c r="G15" s="95"/>
      <c r="H15" s="95"/>
    </row>
    <row r="16" spans="1:8" s="129" customFormat="1" ht="18" customHeight="1">
      <c r="A16" s="94" t="s">
        <v>41</v>
      </c>
      <c r="B16" s="95" t="s">
        <v>40</v>
      </c>
      <c r="C16" s="95"/>
      <c r="D16" s="127"/>
      <c r="E16" s="95"/>
      <c r="F16" s="128"/>
      <c r="G16" s="95"/>
      <c r="H16" s="95"/>
    </row>
    <row r="17" spans="1:8" s="129" customFormat="1" ht="18" customHeight="1">
      <c r="A17" s="94" t="s">
        <v>42</v>
      </c>
      <c r="B17" s="95" t="s">
        <v>43</v>
      </c>
      <c r="C17" s="95"/>
      <c r="D17" s="127"/>
      <c r="E17" s="95"/>
      <c r="F17" s="128"/>
      <c r="G17" s="95"/>
      <c r="H17" s="95"/>
    </row>
    <row r="18" spans="1:8" s="129" customFormat="1" ht="18" customHeight="1">
      <c r="A18" s="94" t="s">
        <v>44</v>
      </c>
      <c r="B18" s="95" t="s">
        <v>40</v>
      </c>
      <c r="C18" s="95"/>
      <c r="D18" s="127"/>
      <c r="E18" s="95"/>
      <c r="F18" s="128"/>
      <c r="G18" s="95"/>
      <c r="H18" s="95"/>
    </row>
    <row r="19" spans="1:11" s="113" customFormat="1" ht="30">
      <c r="A19" s="121" t="s">
        <v>45</v>
      </c>
      <c r="B19" s="123"/>
      <c r="C19" s="123">
        <f>F19*12</f>
        <v>0</v>
      </c>
      <c r="D19" s="124">
        <f>G19*I19</f>
        <v>154395.07</v>
      </c>
      <c r="E19" s="125">
        <f>H19*12</f>
        <v>27.84</v>
      </c>
      <c r="F19" s="126"/>
      <c r="G19" s="125">
        <f>H19*12</f>
        <v>27.84</v>
      </c>
      <c r="H19" s="125">
        <v>2.32</v>
      </c>
      <c r="I19" s="113">
        <v>5545.8</v>
      </c>
      <c r="J19" s="113">
        <v>1.07</v>
      </c>
      <c r="K19" s="113">
        <v>2.17</v>
      </c>
    </row>
    <row r="20" spans="1:8" s="129" customFormat="1" ht="12.75">
      <c r="A20" s="94" t="s">
        <v>46</v>
      </c>
      <c r="B20" s="95" t="s">
        <v>47</v>
      </c>
      <c r="C20" s="95"/>
      <c r="D20" s="130"/>
      <c r="E20" s="131"/>
      <c r="F20" s="132"/>
      <c r="G20" s="131"/>
      <c r="H20" s="131"/>
    </row>
    <row r="21" spans="1:8" s="129" customFormat="1" ht="12.75">
      <c r="A21" s="94" t="s">
        <v>48</v>
      </c>
      <c r="B21" s="95" t="s">
        <v>47</v>
      </c>
      <c r="C21" s="95"/>
      <c r="D21" s="130"/>
      <c r="E21" s="131"/>
      <c r="F21" s="132"/>
      <c r="G21" s="131"/>
      <c r="H21" s="131"/>
    </row>
    <row r="22" spans="1:8" s="129" customFormat="1" ht="12.75">
      <c r="A22" s="94" t="s">
        <v>49</v>
      </c>
      <c r="B22" s="95" t="s">
        <v>107</v>
      </c>
      <c r="C22" s="95"/>
      <c r="D22" s="130"/>
      <c r="E22" s="131"/>
      <c r="F22" s="132"/>
      <c r="G22" s="131"/>
      <c r="H22" s="131"/>
    </row>
    <row r="23" spans="1:8" s="129" customFormat="1" ht="12.75">
      <c r="A23" s="94" t="s">
        <v>50</v>
      </c>
      <c r="B23" s="95" t="s">
        <v>47</v>
      </c>
      <c r="C23" s="95"/>
      <c r="D23" s="130"/>
      <c r="E23" s="131"/>
      <c r="F23" s="132"/>
      <c r="G23" s="131"/>
      <c r="H23" s="131"/>
    </row>
    <row r="24" spans="1:8" s="129" customFormat="1" ht="25.5">
      <c r="A24" s="94" t="s">
        <v>51</v>
      </c>
      <c r="B24" s="95" t="s">
        <v>52</v>
      </c>
      <c r="C24" s="95"/>
      <c r="D24" s="130"/>
      <c r="E24" s="131"/>
      <c r="F24" s="132"/>
      <c r="G24" s="131"/>
      <c r="H24" s="131"/>
    </row>
    <row r="25" spans="1:8" s="129" customFormat="1" ht="12.75">
      <c r="A25" s="94" t="s">
        <v>53</v>
      </c>
      <c r="B25" s="95" t="s">
        <v>47</v>
      </c>
      <c r="C25" s="95"/>
      <c r="D25" s="130"/>
      <c r="E25" s="131"/>
      <c r="F25" s="132"/>
      <c r="G25" s="131"/>
      <c r="H25" s="131"/>
    </row>
    <row r="26" spans="1:8" s="129" customFormat="1" ht="12.75">
      <c r="A26" s="94" t="s">
        <v>54</v>
      </c>
      <c r="B26" s="95" t="s">
        <v>47</v>
      </c>
      <c r="C26" s="95"/>
      <c r="D26" s="130"/>
      <c r="E26" s="131"/>
      <c r="F26" s="132"/>
      <c r="G26" s="131"/>
      <c r="H26" s="131"/>
    </row>
    <row r="27" spans="1:8" s="129" customFormat="1" ht="25.5">
      <c r="A27" s="94" t="s">
        <v>55</v>
      </c>
      <c r="B27" s="95" t="s">
        <v>56</v>
      </c>
      <c r="C27" s="95"/>
      <c r="D27" s="130"/>
      <c r="E27" s="131"/>
      <c r="F27" s="132"/>
      <c r="G27" s="131"/>
      <c r="H27" s="131"/>
    </row>
    <row r="28" spans="1:11" s="135" customFormat="1" ht="18.75" customHeight="1">
      <c r="A28" s="133" t="s">
        <v>57</v>
      </c>
      <c r="B28" s="122" t="s">
        <v>58</v>
      </c>
      <c r="C28" s="123">
        <f>F28*12</f>
        <v>0</v>
      </c>
      <c r="D28" s="124">
        <f>G28*I28</f>
        <v>42591.74</v>
      </c>
      <c r="E28" s="125">
        <f aca="true" t="shared" si="0" ref="E28:E40">H28*12</f>
        <v>7.68</v>
      </c>
      <c r="F28" s="134"/>
      <c r="G28" s="125">
        <f>H28*12</f>
        <v>7.68</v>
      </c>
      <c r="H28" s="125">
        <v>0.64</v>
      </c>
      <c r="I28" s="113">
        <v>5545.8</v>
      </c>
      <c r="J28" s="113">
        <v>1.07</v>
      </c>
      <c r="K28" s="113">
        <v>0.6</v>
      </c>
    </row>
    <row r="29" spans="1:11" s="113" customFormat="1" ht="15">
      <c r="A29" s="133" t="s">
        <v>59</v>
      </c>
      <c r="B29" s="122" t="s">
        <v>60</v>
      </c>
      <c r="C29" s="123">
        <f>F29*12</f>
        <v>0</v>
      </c>
      <c r="D29" s="124">
        <f>G29*I29</f>
        <v>138423.17</v>
      </c>
      <c r="E29" s="125">
        <f t="shared" si="0"/>
        <v>24.96</v>
      </c>
      <c r="F29" s="134"/>
      <c r="G29" s="125">
        <f>H29*12</f>
        <v>24.96</v>
      </c>
      <c r="H29" s="125">
        <v>2.08</v>
      </c>
      <c r="I29" s="113">
        <v>5545.8</v>
      </c>
      <c r="J29" s="113">
        <v>1.07</v>
      </c>
      <c r="K29" s="113">
        <v>1.94</v>
      </c>
    </row>
    <row r="30" spans="1:11" s="113" customFormat="1" ht="15">
      <c r="A30" s="133" t="s">
        <v>99</v>
      </c>
      <c r="B30" s="122" t="s">
        <v>47</v>
      </c>
      <c r="C30" s="123">
        <f>F30*12</f>
        <v>0</v>
      </c>
      <c r="D30" s="124">
        <f>G30*I30</f>
        <v>97162.42</v>
      </c>
      <c r="E30" s="125">
        <f t="shared" si="0"/>
        <v>17.52</v>
      </c>
      <c r="F30" s="134"/>
      <c r="G30" s="125">
        <f>H30*12</f>
        <v>17.52</v>
      </c>
      <c r="H30" s="125">
        <v>1.46</v>
      </c>
      <c r="I30" s="113">
        <v>5545.8</v>
      </c>
      <c r="J30" s="113">
        <v>1.07</v>
      </c>
      <c r="K30" s="113">
        <v>1.36</v>
      </c>
    </row>
    <row r="31" spans="1:9" s="113" customFormat="1" ht="45">
      <c r="A31" s="133" t="s">
        <v>114</v>
      </c>
      <c r="B31" s="122" t="s">
        <v>52</v>
      </c>
      <c r="C31" s="123"/>
      <c r="D31" s="124">
        <f>30392.86</f>
        <v>30392.86</v>
      </c>
      <c r="E31" s="125"/>
      <c r="F31" s="134"/>
      <c r="G31" s="125">
        <f>D31/I31</f>
        <v>5.48</v>
      </c>
      <c r="H31" s="125">
        <f>G31/12</f>
        <v>0.46</v>
      </c>
      <c r="I31" s="113">
        <v>5545.8</v>
      </c>
    </row>
    <row r="32" spans="1:8" s="113" customFormat="1" ht="15">
      <c r="A32" s="136" t="s">
        <v>108</v>
      </c>
      <c r="B32" s="137"/>
      <c r="C32" s="123"/>
      <c r="D32" s="124"/>
      <c r="E32" s="125"/>
      <c r="F32" s="134"/>
      <c r="G32" s="125"/>
      <c r="H32" s="125"/>
    </row>
    <row r="33" spans="1:8" s="113" customFormat="1" ht="15">
      <c r="A33" s="136" t="s">
        <v>115</v>
      </c>
      <c r="B33" s="137"/>
      <c r="C33" s="123"/>
      <c r="D33" s="124"/>
      <c r="E33" s="125"/>
      <c r="F33" s="134"/>
      <c r="G33" s="125"/>
      <c r="H33" s="125"/>
    </row>
    <row r="34" spans="1:8" s="113" customFormat="1" ht="15">
      <c r="A34" s="136" t="s">
        <v>116</v>
      </c>
      <c r="B34" s="137"/>
      <c r="C34" s="123"/>
      <c r="D34" s="124"/>
      <c r="E34" s="125"/>
      <c r="F34" s="134"/>
      <c r="G34" s="125"/>
      <c r="H34" s="125"/>
    </row>
    <row r="35" spans="1:8" s="113" customFormat="1" ht="15">
      <c r="A35" s="136" t="s">
        <v>117</v>
      </c>
      <c r="B35" s="137"/>
      <c r="C35" s="123"/>
      <c r="D35" s="124"/>
      <c r="E35" s="125"/>
      <c r="F35" s="134"/>
      <c r="G35" s="125"/>
      <c r="H35" s="125"/>
    </row>
    <row r="36" spans="1:8" s="113" customFormat="1" ht="15">
      <c r="A36" s="136" t="s">
        <v>118</v>
      </c>
      <c r="B36" s="137"/>
      <c r="C36" s="123"/>
      <c r="D36" s="124"/>
      <c r="E36" s="125"/>
      <c r="F36" s="134"/>
      <c r="G36" s="125"/>
      <c r="H36" s="125"/>
    </row>
    <row r="37" spans="1:11" s="113" customFormat="1" ht="15">
      <c r="A37" s="133" t="s">
        <v>101</v>
      </c>
      <c r="B37" s="122" t="s">
        <v>47</v>
      </c>
      <c r="C37" s="123">
        <f>F37*12</f>
        <v>0</v>
      </c>
      <c r="D37" s="124">
        <f>G37*I37</f>
        <v>111803.33</v>
      </c>
      <c r="E37" s="125">
        <f t="shared" si="0"/>
        <v>20.16</v>
      </c>
      <c r="F37" s="134"/>
      <c r="G37" s="125">
        <f>H37*12</f>
        <v>20.16</v>
      </c>
      <c r="H37" s="125">
        <v>1.68</v>
      </c>
      <c r="I37" s="113">
        <v>5545.8</v>
      </c>
      <c r="J37" s="113">
        <v>1.07</v>
      </c>
      <c r="K37" s="113">
        <v>1.57</v>
      </c>
    </row>
    <row r="38" spans="1:11" s="113" customFormat="1" ht="28.5">
      <c r="A38" s="133" t="s">
        <v>102</v>
      </c>
      <c r="B38" s="138" t="s">
        <v>103</v>
      </c>
      <c r="C38" s="123">
        <f>F38*12</f>
        <v>0</v>
      </c>
      <c r="D38" s="124">
        <f>G38*I38</f>
        <v>239578.56</v>
      </c>
      <c r="E38" s="125">
        <f t="shared" si="0"/>
        <v>43.2</v>
      </c>
      <c r="F38" s="134"/>
      <c r="G38" s="125">
        <f>H38*12</f>
        <v>43.2</v>
      </c>
      <c r="H38" s="125">
        <v>3.6</v>
      </c>
      <c r="I38" s="113">
        <v>5545.8</v>
      </c>
      <c r="J38" s="113">
        <v>1.07</v>
      </c>
      <c r="K38" s="113">
        <v>3.36</v>
      </c>
    </row>
    <row r="39" spans="1:11" s="120" customFormat="1" ht="30">
      <c r="A39" s="133" t="s">
        <v>61</v>
      </c>
      <c r="B39" s="122" t="s">
        <v>62</v>
      </c>
      <c r="C39" s="122"/>
      <c r="D39" s="124">
        <v>1733.72</v>
      </c>
      <c r="E39" s="139">
        <f t="shared" si="0"/>
        <v>0.36</v>
      </c>
      <c r="F39" s="134"/>
      <c r="G39" s="125">
        <f>D39/I39</f>
        <v>0.31</v>
      </c>
      <c r="H39" s="125">
        <f>G39/12</f>
        <v>0.03</v>
      </c>
      <c r="I39" s="113">
        <v>5545.8</v>
      </c>
      <c r="J39" s="113">
        <v>1.07</v>
      </c>
      <c r="K39" s="113">
        <v>0.02</v>
      </c>
    </row>
    <row r="40" spans="1:12" s="120" customFormat="1" ht="30" customHeight="1">
      <c r="A40" s="133" t="s">
        <v>63</v>
      </c>
      <c r="B40" s="122" t="s">
        <v>62</v>
      </c>
      <c r="C40" s="122"/>
      <c r="D40" s="124">
        <f>3467.44*90.5/100</f>
        <v>3138.03</v>
      </c>
      <c r="E40" s="139">
        <f t="shared" si="0"/>
        <v>0.6</v>
      </c>
      <c r="F40" s="134"/>
      <c r="G40" s="125">
        <f>D40/I40</f>
        <v>0.57</v>
      </c>
      <c r="H40" s="125">
        <f>G40/12</f>
        <v>0.05</v>
      </c>
      <c r="I40" s="113">
        <v>5545.8</v>
      </c>
      <c r="J40" s="113">
        <v>1.07</v>
      </c>
      <c r="K40" s="113">
        <v>0.02</v>
      </c>
      <c r="L40" s="120">
        <v>6128.2</v>
      </c>
    </row>
    <row r="41" spans="1:12" s="120" customFormat="1" ht="24" customHeight="1">
      <c r="A41" s="133" t="s">
        <v>64</v>
      </c>
      <c r="B41" s="122" t="s">
        <v>62</v>
      </c>
      <c r="C41" s="122"/>
      <c r="D41" s="124">
        <v>9347.67</v>
      </c>
      <c r="E41" s="139"/>
      <c r="F41" s="134"/>
      <c r="G41" s="125">
        <f>D41/I41</f>
        <v>1.69</v>
      </c>
      <c r="H41" s="125">
        <f>G41/12</f>
        <v>0.14</v>
      </c>
      <c r="I41" s="113">
        <v>5545.8</v>
      </c>
      <c r="J41" s="113">
        <v>1.07</v>
      </c>
      <c r="K41" s="113">
        <v>0.13</v>
      </c>
      <c r="L41" s="120">
        <v>6492.8</v>
      </c>
    </row>
    <row r="42" spans="1:11" s="120" customFormat="1" ht="30" hidden="1">
      <c r="A42" s="133" t="s">
        <v>106</v>
      </c>
      <c r="B42" s="122" t="s">
        <v>52</v>
      </c>
      <c r="C42" s="122"/>
      <c r="D42" s="124">
        <f>G42*I42</f>
        <v>0</v>
      </c>
      <c r="E42" s="139"/>
      <c r="F42" s="134"/>
      <c r="G42" s="125">
        <f>H42*12</f>
        <v>0</v>
      </c>
      <c r="H42" s="125">
        <v>0</v>
      </c>
      <c r="I42" s="113">
        <v>5545.8</v>
      </c>
      <c r="J42" s="113">
        <v>1.07</v>
      </c>
      <c r="K42" s="113">
        <v>0</v>
      </c>
    </row>
    <row r="43" spans="1:11" s="120" customFormat="1" ht="30">
      <c r="A43" s="133" t="s">
        <v>104</v>
      </c>
      <c r="B43" s="122"/>
      <c r="C43" s="122">
        <f>F43*12</f>
        <v>0</v>
      </c>
      <c r="D43" s="124">
        <f>G43*I43</f>
        <v>9316.94</v>
      </c>
      <c r="E43" s="139">
        <f>H43*12</f>
        <v>1.68</v>
      </c>
      <c r="F43" s="134"/>
      <c r="G43" s="125">
        <f>H43*12</f>
        <v>1.68</v>
      </c>
      <c r="H43" s="125">
        <v>0.14</v>
      </c>
      <c r="I43" s="113">
        <v>5545.8</v>
      </c>
      <c r="J43" s="113">
        <v>1.07</v>
      </c>
      <c r="K43" s="113">
        <v>0.14</v>
      </c>
    </row>
    <row r="44" spans="1:12" s="113" customFormat="1" ht="18" customHeight="1">
      <c r="A44" s="133" t="s">
        <v>65</v>
      </c>
      <c r="B44" s="122" t="s">
        <v>66</v>
      </c>
      <c r="C44" s="122">
        <f>F44*12</f>
        <v>0</v>
      </c>
      <c r="D44" s="124">
        <f>G44*I44</f>
        <v>2661.98</v>
      </c>
      <c r="E44" s="139">
        <f>H44*12</f>
        <v>0.48</v>
      </c>
      <c r="F44" s="134"/>
      <c r="G44" s="125">
        <f>H44*12</f>
        <v>0.48</v>
      </c>
      <c r="H44" s="125">
        <v>0.04</v>
      </c>
      <c r="I44" s="113">
        <v>5545.8</v>
      </c>
      <c r="J44" s="113">
        <v>1.07</v>
      </c>
      <c r="K44" s="113">
        <v>0.03</v>
      </c>
      <c r="L44" s="113">
        <v>6492.8</v>
      </c>
    </row>
    <row r="45" spans="1:12" s="113" customFormat="1" ht="23.25" customHeight="1">
      <c r="A45" s="133" t="s">
        <v>67</v>
      </c>
      <c r="B45" s="140" t="s">
        <v>68</v>
      </c>
      <c r="C45" s="140">
        <f>F45*12</f>
        <v>0</v>
      </c>
      <c r="D45" s="124">
        <f>1667.35*I45/6492.8</f>
        <v>1424.16</v>
      </c>
      <c r="E45" s="141">
        <f>H45*12</f>
        <v>0.24</v>
      </c>
      <c r="F45" s="142"/>
      <c r="G45" s="125">
        <f>D45/I45</f>
        <v>0.26</v>
      </c>
      <c r="H45" s="125">
        <f>G45/12</f>
        <v>0.02</v>
      </c>
      <c r="I45" s="113">
        <v>5545.8</v>
      </c>
      <c r="J45" s="113">
        <v>1.07</v>
      </c>
      <c r="K45" s="113">
        <v>0.02</v>
      </c>
      <c r="L45" s="113">
        <v>6492.8</v>
      </c>
    </row>
    <row r="46" spans="1:12" s="135" customFormat="1" ht="30">
      <c r="A46" s="133" t="s">
        <v>69</v>
      </c>
      <c r="B46" s="122"/>
      <c r="C46" s="122">
        <f>F46*12</f>
        <v>0</v>
      </c>
      <c r="D46" s="124">
        <f>2360.58*0.905</f>
        <v>2136.32</v>
      </c>
      <c r="E46" s="139">
        <f>H46*12</f>
        <v>0.36</v>
      </c>
      <c r="F46" s="134"/>
      <c r="G46" s="125">
        <f>D46/I46</f>
        <v>0.39</v>
      </c>
      <c r="H46" s="125">
        <f>G46/12</f>
        <v>0.03</v>
      </c>
      <c r="I46" s="113">
        <v>5545.8</v>
      </c>
      <c r="J46" s="113">
        <v>1.07</v>
      </c>
      <c r="K46" s="113">
        <v>0.03</v>
      </c>
      <c r="L46" s="135">
        <v>6128.8</v>
      </c>
    </row>
    <row r="47" spans="1:11" s="135" customFormat="1" ht="15">
      <c r="A47" s="133" t="s">
        <v>70</v>
      </c>
      <c r="B47" s="122"/>
      <c r="C47" s="123"/>
      <c r="D47" s="125">
        <f>D49+D50+D51+D52+D53+D54+D55+D56+D57+D58+D61</f>
        <v>40090.02</v>
      </c>
      <c r="E47" s="125"/>
      <c r="F47" s="134"/>
      <c r="G47" s="125">
        <f>D47/I47</f>
        <v>7.23</v>
      </c>
      <c r="H47" s="125">
        <f>G47/12</f>
        <v>0.6</v>
      </c>
      <c r="I47" s="113">
        <v>5545.8</v>
      </c>
      <c r="J47" s="113">
        <v>1.07</v>
      </c>
      <c r="K47" s="113">
        <v>0.62</v>
      </c>
    </row>
    <row r="48" spans="1:11" s="120" customFormat="1" ht="15" hidden="1">
      <c r="A48" s="143"/>
      <c r="B48" s="144"/>
      <c r="C48" s="144"/>
      <c r="D48" s="145"/>
      <c r="E48" s="146"/>
      <c r="F48" s="147"/>
      <c r="G48" s="146"/>
      <c r="H48" s="146"/>
      <c r="I48" s="113"/>
      <c r="J48" s="113"/>
      <c r="K48" s="113"/>
    </row>
    <row r="49" spans="1:11" s="120" customFormat="1" ht="15">
      <c r="A49" s="143" t="s">
        <v>72</v>
      </c>
      <c r="B49" s="144" t="s">
        <v>71</v>
      </c>
      <c r="C49" s="144"/>
      <c r="D49" s="145">
        <v>368.66</v>
      </c>
      <c r="E49" s="146"/>
      <c r="F49" s="147"/>
      <c r="G49" s="146"/>
      <c r="H49" s="146"/>
      <c r="I49" s="113">
        <v>5545.8</v>
      </c>
      <c r="J49" s="113">
        <v>1.07</v>
      </c>
      <c r="K49" s="113">
        <v>0.01</v>
      </c>
    </row>
    <row r="50" spans="1:12" s="120" customFormat="1" ht="15">
      <c r="A50" s="143" t="s">
        <v>73</v>
      </c>
      <c r="B50" s="144" t="s">
        <v>74</v>
      </c>
      <c r="C50" s="144">
        <f>F50*12</f>
        <v>0</v>
      </c>
      <c r="D50" s="145">
        <v>999.53</v>
      </c>
      <c r="E50" s="146">
        <f>H50*12</f>
        <v>0</v>
      </c>
      <c r="F50" s="147"/>
      <c r="G50" s="146"/>
      <c r="H50" s="146"/>
      <c r="I50" s="113">
        <v>5545.8</v>
      </c>
      <c r="J50" s="113">
        <v>1.07</v>
      </c>
      <c r="K50" s="113">
        <v>0.01</v>
      </c>
      <c r="L50" s="120">
        <v>6492.8</v>
      </c>
    </row>
    <row r="51" spans="1:12" s="120" customFormat="1" ht="15">
      <c r="A51" s="143" t="s">
        <v>119</v>
      </c>
      <c r="B51" s="144" t="s">
        <v>71</v>
      </c>
      <c r="C51" s="144">
        <f>F51*12</f>
        <v>0</v>
      </c>
      <c r="D51" s="145">
        <v>4088.81</v>
      </c>
      <c r="E51" s="146">
        <f>H51*12</f>
        <v>0</v>
      </c>
      <c r="F51" s="147"/>
      <c r="G51" s="146"/>
      <c r="H51" s="146"/>
      <c r="I51" s="113">
        <v>5545.8</v>
      </c>
      <c r="J51" s="113">
        <v>1.07</v>
      </c>
      <c r="K51" s="113">
        <v>0.12</v>
      </c>
      <c r="L51" s="120">
        <v>6492.8</v>
      </c>
    </row>
    <row r="52" spans="1:11" s="120" customFormat="1" ht="15">
      <c r="A52" s="143" t="s">
        <v>75</v>
      </c>
      <c r="B52" s="144" t="s">
        <v>71</v>
      </c>
      <c r="C52" s="144">
        <f>F52*12</f>
        <v>0</v>
      </c>
      <c r="D52" s="145">
        <v>2230.05</v>
      </c>
      <c r="E52" s="146">
        <f>H52*12</f>
        <v>0</v>
      </c>
      <c r="F52" s="147"/>
      <c r="G52" s="146"/>
      <c r="H52" s="146"/>
      <c r="I52" s="113">
        <v>5545.8</v>
      </c>
      <c r="J52" s="113">
        <v>1.07</v>
      </c>
      <c r="K52" s="113">
        <v>0.03</v>
      </c>
    </row>
    <row r="53" spans="1:11" s="120" customFormat="1" ht="15">
      <c r="A53" s="143" t="s">
        <v>76</v>
      </c>
      <c r="B53" s="144" t="s">
        <v>71</v>
      </c>
      <c r="C53" s="144">
        <f>F53*12</f>
        <v>0</v>
      </c>
      <c r="D53" s="145">
        <v>6628.1</v>
      </c>
      <c r="E53" s="146">
        <f>H53*12</f>
        <v>0</v>
      </c>
      <c r="F53" s="147"/>
      <c r="G53" s="146"/>
      <c r="H53" s="146"/>
      <c r="I53" s="113">
        <v>5545.8</v>
      </c>
      <c r="J53" s="113">
        <v>1.07</v>
      </c>
      <c r="K53" s="113">
        <v>0.1</v>
      </c>
    </row>
    <row r="54" spans="1:11" s="120" customFormat="1" ht="15">
      <c r="A54" s="143" t="s">
        <v>77</v>
      </c>
      <c r="B54" s="144" t="s">
        <v>71</v>
      </c>
      <c r="C54" s="144">
        <f>F54*12</f>
        <v>0</v>
      </c>
      <c r="D54" s="145">
        <v>780.14</v>
      </c>
      <c r="E54" s="146">
        <f>H54*12</f>
        <v>0</v>
      </c>
      <c r="F54" s="147"/>
      <c r="G54" s="146"/>
      <c r="H54" s="146"/>
      <c r="I54" s="113">
        <v>5545.8</v>
      </c>
      <c r="J54" s="113">
        <v>1.07</v>
      </c>
      <c r="K54" s="113">
        <v>0.01</v>
      </c>
    </row>
    <row r="55" spans="1:12" s="120" customFormat="1" ht="15">
      <c r="A55" s="143" t="s">
        <v>78</v>
      </c>
      <c r="B55" s="144" t="s">
        <v>71</v>
      </c>
      <c r="C55" s="144"/>
      <c r="D55" s="145">
        <v>952.36</v>
      </c>
      <c r="E55" s="146"/>
      <c r="F55" s="147"/>
      <c r="G55" s="146"/>
      <c r="H55" s="146"/>
      <c r="I55" s="113">
        <v>5545.8</v>
      </c>
      <c r="J55" s="113">
        <v>1.07</v>
      </c>
      <c r="K55" s="113">
        <v>0.01</v>
      </c>
      <c r="L55" s="120">
        <v>6492.8</v>
      </c>
    </row>
    <row r="56" spans="1:11" s="120" customFormat="1" ht="15">
      <c r="A56" s="143" t="s">
        <v>79</v>
      </c>
      <c r="B56" s="144" t="s">
        <v>74</v>
      </c>
      <c r="C56" s="144"/>
      <c r="D56" s="145">
        <v>4460.1</v>
      </c>
      <c r="E56" s="146"/>
      <c r="F56" s="147"/>
      <c r="G56" s="146"/>
      <c r="H56" s="146"/>
      <c r="I56" s="113">
        <v>5545.8</v>
      </c>
      <c r="J56" s="113">
        <v>1.07</v>
      </c>
      <c r="K56" s="113">
        <v>0.06</v>
      </c>
    </row>
    <row r="57" spans="1:12" s="120" customFormat="1" ht="25.5">
      <c r="A57" s="143" t="s">
        <v>80</v>
      </c>
      <c r="B57" s="144" t="s">
        <v>71</v>
      </c>
      <c r="C57" s="144">
        <f>F57*12</f>
        <v>0</v>
      </c>
      <c r="D57" s="145">
        <v>4336.65</v>
      </c>
      <c r="E57" s="146">
        <f>H57*12</f>
        <v>0</v>
      </c>
      <c r="F57" s="147"/>
      <c r="G57" s="146"/>
      <c r="H57" s="146"/>
      <c r="I57" s="113">
        <v>5545.8</v>
      </c>
      <c r="J57" s="113">
        <v>1.07</v>
      </c>
      <c r="K57" s="113">
        <v>0.06</v>
      </c>
      <c r="L57" s="120">
        <v>6492.8</v>
      </c>
    </row>
    <row r="58" spans="1:11" s="120" customFormat="1" ht="15">
      <c r="A58" s="143" t="s">
        <v>81</v>
      </c>
      <c r="B58" s="144" t="s">
        <v>71</v>
      </c>
      <c r="C58" s="144"/>
      <c r="D58" s="145">
        <v>7667.57</v>
      </c>
      <c r="E58" s="146"/>
      <c r="F58" s="147"/>
      <c r="G58" s="146"/>
      <c r="H58" s="146"/>
      <c r="I58" s="113">
        <v>5545.8</v>
      </c>
      <c r="J58" s="113">
        <v>1.07</v>
      </c>
      <c r="K58" s="113">
        <v>0.01</v>
      </c>
    </row>
    <row r="59" spans="1:11" s="120" customFormat="1" ht="15" hidden="1">
      <c r="A59" s="143"/>
      <c r="B59" s="144"/>
      <c r="C59" s="148"/>
      <c r="D59" s="145"/>
      <c r="E59" s="149"/>
      <c r="F59" s="147"/>
      <c r="G59" s="146"/>
      <c r="H59" s="146"/>
      <c r="I59" s="113">
        <v>5545.8</v>
      </c>
      <c r="J59" s="113"/>
      <c r="K59" s="113"/>
    </row>
    <row r="60" spans="1:11" s="120" customFormat="1" ht="15" hidden="1">
      <c r="A60" s="143"/>
      <c r="B60" s="144"/>
      <c r="C60" s="144"/>
      <c r="D60" s="145"/>
      <c r="E60" s="146"/>
      <c r="F60" s="147"/>
      <c r="G60" s="146"/>
      <c r="H60" s="146"/>
      <c r="I60" s="113">
        <v>5545.8</v>
      </c>
      <c r="J60" s="113"/>
      <c r="K60" s="113"/>
    </row>
    <row r="61" spans="1:12" s="120" customFormat="1" ht="27" customHeight="1">
      <c r="A61" s="143" t="s">
        <v>120</v>
      </c>
      <c r="B61" s="150" t="s">
        <v>52</v>
      </c>
      <c r="C61" s="144"/>
      <c r="D61" s="145">
        <v>7578.05</v>
      </c>
      <c r="E61" s="146"/>
      <c r="F61" s="147"/>
      <c r="G61" s="146"/>
      <c r="H61" s="146"/>
      <c r="I61" s="113">
        <v>5545.8</v>
      </c>
      <c r="J61" s="113">
        <v>1.07</v>
      </c>
      <c r="K61" s="113">
        <v>0.05</v>
      </c>
      <c r="L61" s="120">
        <v>6492.8</v>
      </c>
    </row>
    <row r="62" spans="1:11" s="135" customFormat="1" ht="30">
      <c r="A62" s="133" t="s">
        <v>121</v>
      </c>
      <c r="B62" s="122"/>
      <c r="C62" s="123"/>
      <c r="D62" s="125">
        <f>SUM(D63:D74)</f>
        <v>1435.5</v>
      </c>
      <c r="E62" s="125"/>
      <c r="F62" s="134"/>
      <c r="G62" s="125">
        <f>D62/I71</f>
        <v>0.26</v>
      </c>
      <c r="H62" s="125">
        <f>G62/12</f>
        <v>0.02</v>
      </c>
      <c r="I62" s="113">
        <v>5545.8</v>
      </c>
      <c r="J62" s="113">
        <v>1.07</v>
      </c>
      <c r="K62" s="113">
        <v>0.08</v>
      </c>
    </row>
    <row r="63" spans="1:11" s="120" customFormat="1" ht="15" hidden="1">
      <c r="A63" s="143" t="s">
        <v>122</v>
      </c>
      <c r="B63" s="144" t="s">
        <v>123</v>
      </c>
      <c r="C63" s="144"/>
      <c r="D63" s="145">
        <f aca="true" t="shared" si="1" ref="D63:D70">G63*I63</f>
        <v>0</v>
      </c>
      <c r="E63" s="146"/>
      <c r="F63" s="147"/>
      <c r="G63" s="146">
        <f aca="true" t="shared" si="2" ref="G63:G73">H63*12</f>
        <v>0</v>
      </c>
      <c r="H63" s="146">
        <v>0</v>
      </c>
      <c r="I63" s="113">
        <v>5545.8</v>
      </c>
      <c r="J63" s="113">
        <v>1.07</v>
      </c>
      <c r="K63" s="113">
        <v>0</v>
      </c>
    </row>
    <row r="64" spans="1:11" s="120" customFormat="1" ht="25.5" hidden="1">
      <c r="A64" s="143" t="s">
        <v>124</v>
      </c>
      <c r="B64" s="144" t="s">
        <v>125</v>
      </c>
      <c r="C64" s="144"/>
      <c r="D64" s="145">
        <f t="shared" si="1"/>
        <v>0</v>
      </c>
      <c r="E64" s="146"/>
      <c r="F64" s="147"/>
      <c r="G64" s="146">
        <f t="shared" si="2"/>
        <v>0</v>
      </c>
      <c r="H64" s="146">
        <v>0</v>
      </c>
      <c r="I64" s="113">
        <v>5545.8</v>
      </c>
      <c r="J64" s="113">
        <v>1.07</v>
      </c>
      <c r="K64" s="113">
        <v>0</v>
      </c>
    </row>
    <row r="65" spans="1:11" s="120" customFormat="1" ht="15" hidden="1">
      <c r="A65" s="143" t="s">
        <v>126</v>
      </c>
      <c r="B65" s="144" t="s">
        <v>127</v>
      </c>
      <c r="C65" s="144"/>
      <c r="D65" s="145">
        <f t="shared" si="1"/>
        <v>0</v>
      </c>
      <c r="E65" s="146"/>
      <c r="F65" s="147"/>
      <c r="G65" s="146">
        <f t="shared" si="2"/>
        <v>0</v>
      </c>
      <c r="H65" s="146">
        <v>0</v>
      </c>
      <c r="I65" s="113">
        <v>5545.8</v>
      </c>
      <c r="J65" s="113">
        <v>1.07</v>
      </c>
      <c r="K65" s="113">
        <v>0</v>
      </c>
    </row>
    <row r="66" spans="1:11" s="120" customFormat="1" ht="25.5" hidden="1">
      <c r="A66" s="143" t="s">
        <v>128</v>
      </c>
      <c r="B66" s="144" t="s">
        <v>129</v>
      </c>
      <c r="C66" s="144"/>
      <c r="D66" s="145">
        <f t="shared" si="1"/>
        <v>0</v>
      </c>
      <c r="E66" s="146"/>
      <c r="F66" s="147"/>
      <c r="G66" s="146">
        <f t="shared" si="2"/>
        <v>0</v>
      </c>
      <c r="H66" s="146">
        <v>0</v>
      </c>
      <c r="I66" s="113">
        <v>5545.8</v>
      </c>
      <c r="J66" s="113">
        <v>1.07</v>
      </c>
      <c r="K66" s="113">
        <v>0</v>
      </c>
    </row>
    <row r="67" spans="1:11" s="120" customFormat="1" ht="15" hidden="1">
      <c r="A67" s="143" t="s">
        <v>130</v>
      </c>
      <c r="B67" s="144" t="s">
        <v>131</v>
      </c>
      <c r="C67" s="144"/>
      <c r="D67" s="145">
        <f t="shared" si="1"/>
        <v>0</v>
      </c>
      <c r="E67" s="146"/>
      <c r="F67" s="147"/>
      <c r="G67" s="146">
        <f t="shared" si="2"/>
        <v>0</v>
      </c>
      <c r="H67" s="146">
        <v>0</v>
      </c>
      <c r="I67" s="113">
        <v>5545.8</v>
      </c>
      <c r="J67" s="113">
        <v>1.07</v>
      </c>
      <c r="K67" s="113">
        <v>0</v>
      </c>
    </row>
    <row r="68" spans="1:11" s="120" customFormat="1" ht="15" hidden="1">
      <c r="A68" s="143" t="s">
        <v>132</v>
      </c>
      <c r="B68" s="144" t="s">
        <v>127</v>
      </c>
      <c r="C68" s="144"/>
      <c r="D68" s="145">
        <f t="shared" si="1"/>
        <v>0</v>
      </c>
      <c r="E68" s="146"/>
      <c r="F68" s="147"/>
      <c r="G68" s="146">
        <f t="shared" si="2"/>
        <v>0</v>
      </c>
      <c r="H68" s="146">
        <v>0</v>
      </c>
      <c r="I68" s="113">
        <v>5545.8</v>
      </c>
      <c r="J68" s="113">
        <v>1.07</v>
      </c>
      <c r="K68" s="113">
        <v>0</v>
      </c>
    </row>
    <row r="69" spans="1:11" s="120" customFormat="1" ht="15" hidden="1">
      <c r="A69" s="143" t="s">
        <v>133</v>
      </c>
      <c r="B69" s="144" t="s">
        <v>71</v>
      </c>
      <c r="C69" s="144"/>
      <c r="D69" s="145">
        <f t="shared" si="1"/>
        <v>0</v>
      </c>
      <c r="E69" s="146"/>
      <c r="F69" s="147"/>
      <c r="G69" s="146">
        <f t="shared" si="2"/>
        <v>0</v>
      </c>
      <c r="H69" s="146">
        <v>0</v>
      </c>
      <c r="I69" s="113">
        <v>5545.8</v>
      </c>
      <c r="J69" s="113">
        <v>1.07</v>
      </c>
      <c r="K69" s="113">
        <v>0</v>
      </c>
    </row>
    <row r="70" spans="1:11" s="120" customFormat="1" ht="25.5" hidden="1">
      <c r="A70" s="143" t="s">
        <v>134</v>
      </c>
      <c r="B70" s="144" t="s">
        <v>71</v>
      </c>
      <c r="C70" s="144"/>
      <c r="D70" s="145">
        <f t="shared" si="1"/>
        <v>0</v>
      </c>
      <c r="E70" s="146"/>
      <c r="F70" s="147"/>
      <c r="G70" s="146">
        <f t="shared" si="2"/>
        <v>0</v>
      </c>
      <c r="H70" s="146">
        <v>0</v>
      </c>
      <c r="I70" s="113">
        <v>5545.8</v>
      </c>
      <c r="J70" s="113">
        <v>1.07</v>
      </c>
      <c r="K70" s="113">
        <v>0</v>
      </c>
    </row>
    <row r="71" spans="1:12" s="120" customFormat="1" ht="15">
      <c r="A71" s="143" t="s">
        <v>135</v>
      </c>
      <c r="B71" s="150" t="s">
        <v>71</v>
      </c>
      <c r="C71" s="144"/>
      <c r="D71" s="145">
        <v>1435.5</v>
      </c>
      <c r="E71" s="146"/>
      <c r="F71" s="147"/>
      <c r="G71" s="146"/>
      <c r="H71" s="146"/>
      <c r="I71" s="113">
        <v>5545.8</v>
      </c>
      <c r="J71" s="113">
        <v>1.07</v>
      </c>
      <c r="K71" s="113">
        <v>0.02</v>
      </c>
      <c r="L71" s="120">
        <v>6128.8</v>
      </c>
    </row>
    <row r="72" spans="1:11" s="120" customFormat="1" ht="15" hidden="1">
      <c r="A72" s="143" t="s">
        <v>136</v>
      </c>
      <c r="B72" s="144" t="s">
        <v>62</v>
      </c>
      <c r="C72" s="144"/>
      <c r="D72" s="145">
        <f>G72*I72</f>
        <v>0</v>
      </c>
      <c r="E72" s="146"/>
      <c r="F72" s="147"/>
      <c r="G72" s="146">
        <f t="shared" si="2"/>
        <v>0</v>
      </c>
      <c r="H72" s="146">
        <v>0</v>
      </c>
      <c r="I72" s="113">
        <v>5545.8</v>
      </c>
      <c r="J72" s="113">
        <v>1.07</v>
      </c>
      <c r="K72" s="113">
        <v>0</v>
      </c>
    </row>
    <row r="73" spans="1:11" s="120" customFormat="1" ht="15" hidden="1">
      <c r="A73" s="143" t="s">
        <v>137</v>
      </c>
      <c r="B73" s="144" t="s">
        <v>62</v>
      </c>
      <c r="C73" s="148"/>
      <c r="D73" s="145">
        <f>G73*I73</f>
        <v>0</v>
      </c>
      <c r="E73" s="146"/>
      <c r="F73" s="147"/>
      <c r="G73" s="146">
        <f t="shared" si="2"/>
        <v>0</v>
      </c>
      <c r="H73" s="146">
        <v>0</v>
      </c>
      <c r="I73" s="113">
        <v>5545.8</v>
      </c>
      <c r="J73" s="113">
        <v>1.07</v>
      </c>
      <c r="K73" s="113">
        <v>0</v>
      </c>
    </row>
    <row r="74" spans="1:11" s="120" customFormat="1" ht="15.75" customHeight="1" hidden="1">
      <c r="A74" s="143"/>
      <c r="B74" s="144"/>
      <c r="C74" s="144"/>
      <c r="D74" s="145"/>
      <c r="E74" s="146"/>
      <c r="F74" s="147"/>
      <c r="G74" s="146"/>
      <c r="H74" s="146"/>
      <c r="I74" s="113"/>
      <c r="J74" s="113"/>
      <c r="K74" s="113"/>
    </row>
    <row r="75" spans="1:11" s="120" customFormat="1" ht="30">
      <c r="A75" s="133" t="s">
        <v>82</v>
      </c>
      <c r="B75" s="144"/>
      <c r="C75" s="144"/>
      <c r="D75" s="125">
        <f>D76+D77+D78</f>
        <v>2464.33</v>
      </c>
      <c r="E75" s="146"/>
      <c r="F75" s="147"/>
      <c r="G75" s="125">
        <f>D75/I75</f>
        <v>0.44</v>
      </c>
      <c r="H75" s="125">
        <f>G75/12</f>
        <v>0.04</v>
      </c>
      <c r="I75" s="113">
        <v>5545.8</v>
      </c>
      <c r="J75" s="113">
        <v>1.07</v>
      </c>
      <c r="K75" s="113">
        <v>0.05</v>
      </c>
    </row>
    <row r="76" spans="1:11" s="120" customFormat="1" ht="15" hidden="1">
      <c r="A76" s="143"/>
      <c r="B76" s="144"/>
      <c r="C76" s="144"/>
      <c r="D76" s="145"/>
      <c r="E76" s="146"/>
      <c r="F76" s="147"/>
      <c r="G76" s="146"/>
      <c r="H76" s="146"/>
      <c r="I76" s="113"/>
      <c r="J76" s="113"/>
      <c r="K76" s="113"/>
    </row>
    <row r="77" spans="1:11" s="120" customFormat="1" ht="15">
      <c r="A77" s="143" t="s">
        <v>138</v>
      </c>
      <c r="B77" s="150" t="s">
        <v>71</v>
      </c>
      <c r="C77" s="144"/>
      <c r="D77" s="145">
        <v>2143.26</v>
      </c>
      <c r="E77" s="146"/>
      <c r="F77" s="147"/>
      <c r="G77" s="146"/>
      <c r="H77" s="146"/>
      <c r="I77" s="113">
        <v>5545.8</v>
      </c>
      <c r="J77" s="113">
        <v>1.07</v>
      </c>
      <c r="K77" s="113">
        <v>0.03</v>
      </c>
    </row>
    <row r="78" spans="1:11" s="120" customFormat="1" ht="25.5">
      <c r="A78" s="143" t="s">
        <v>139</v>
      </c>
      <c r="B78" s="150" t="s">
        <v>52</v>
      </c>
      <c r="C78" s="144"/>
      <c r="D78" s="145">
        <v>321.07</v>
      </c>
      <c r="E78" s="146"/>
      <c r="F78" s="147"/>
      <c r="G78" s="146"/>
      <c r="H78" s="146"/>
      <c r="I78" s="113">
        <v>5545.8</v>
      </c>
      <c r="J78" s="113">
        <v>1.07</v>
      </c>
      <c r="K78" s="113">
        <v>0</v>
      </c>
    </row>
    <row r="79" spans="1:11" s="120" customFormat="1" ht="15">
      <c r="A79" s="133" t="s">
        <v>83</v>
      </c>
      <c r="B79" s="144"/>
      <c r="C79" s="144"/>
      <c r="D79" s="125">
        <f>D80+D81+D82+D83+D84</f>
        <v>20787.37</v>
      </c>
      <c r="E79" s="146"/>
      <c r="F79" s="147"/>
      <c r="G79" s="125">
        <f>D79/I79</f>
        <v>3.75</v>
      </c>
      <c r="H79" s="125">
        <f>G79/12</f>
        <v>0.31</v>
      </c>
      <c r="I79" s="113">
        <v>5545.8</v>
      </c>
      <c r="J79" s="113">
        <v>1.07</v>
      </c>
      <c r="K79" s="113">
        <v>0.24</v>
      </c>
    </row>
    <row r="80" spans="1:11" s="120" customFormat="1" ht="15">
      <c r="A80" s="143" t="s">
        <v>84</v>
      </c>
      <c r="B80" s="144" t="s">
        <v>62</v>
      </c>
      <c r="C80" s="144"/>
      <c r="D80" s="145">
        <v>1036.08</v>
      </c>
      <c r="E80" s="146"/>
      <c r="F80" s="147"/>
      <c r="G80" s="146"/>
      <c r="H80" s="146"/>
      <c r="I80" s="113">
        <v>5545.8</v>
      </c>
      <c r="J80" s="113">
        <v>1.07</v>
      </c>
      <c r="K80" s="113">
        <v>0.01</v>
      </c>
    </row>
    <row r="81" spans="1:11" s="120" customFormat="1" ht="15">
      <c r="A81" s="143" t="s">
        <v>85</v>
      </c>
      <c r="B81" s="144" t="s">
        <v>71</v>
      </c>
      <c r="C81" s="144"/>
      <c r="D81" s="145">
        <v>11741.58</v>
      </c>
      <c r="E81" s="146"/>
      <c r="F81" s="147"/>
      <c r="G81" s="146"/>
      <c r="H81" s="146"/>
      <c r="I81" s="113">
        <v>5545.8</v>
      </c>
      <c r="J81" s="113">
        <v>1.07</v>
      </c>
      <c r="K81" s="113">
        <v>0.16</v>
      </c>
    </row>
    <row r="82" spans="1:12" s="120" customFormat="1" ht="15">
      <c r="A82" s="143" t="s">
        <v>86</v>
      </c>
      <c r="B82" s="144" t="s">
        <v>71</v>
      </c>
      <c r="C82" s="144"/>
      <c r="D82" s="145">
        <v>663.7</v>
      </c>
      <c r="E82" s="146"/>
      <c r="F82" s="147"/>
      <c r="G82" s="146"/>
      <c r="H82" s="146"/>
      <c r="I82" s="113">
        <v>5545.8</v>
      </c>
      <c r="J82" s="113">
        <v>1.07</v>
      </c>
      <c r="K82" s="113">
        <v>0.01</v>
      </c>
      <c r="L82" s="120">
        <v>6492.8</v>
      </c>
    </row>
    <row r="83" spans="1:11" s="120" customFormat="1" ht="22.5" customHeight="1">
      <c r="A83" s="143" t="s">
        <v>140</v>
      </c>
      <c r="B83" s="150" t="s">
        <v>141</v>
      </c>
      <c r="C83" s="144"/>
      <c r="D83" s="145">
        <v>3434.7</v>
      </c>
      <c r="E83" s="146"/>
      <c r="F83" s="147"/>
      <c r="G83" s="146"/>
      <c r="H83" s="146"/>
      <c r="I83" s="113">
        <v>5545.8</v>
      </c>
      <c r="J83" s="113">
        <v>1.07</v>
      </c>
      <c r="K83" s="113">
        <v>0</v>
      </c>
    </row>
    <row r="84" spans="1:11" s="120" customFormat="1" ht="25.5">
      <c r="A84" s="143" t="s">
        <v>87</v>
      </c>
      <c r="B84" s="144" t="s">
        <v>52</v>
      </c>
      <c r="C84" s="144"/>
      <c r="D84" s="145">
        <v>3911.31</v>
      </c>
      <c r="E84" s="146"/>
      <c r="F84" s="147"/>
      <c r="G84" s="146"/>
      <c r="H84" s="146"/>
      <c r="I84" s="113">
        <v>5545.8</v>
      </c>
      <c r="J84" s="113">
        <v>1.07</v>
      </c>
      <c r="K84" s="113">
        <v>0.05</v>
      </c>
    </row>
    <row r="85" spans="1:11" s="120" customFormat="1" ht="15">
      <c r="A85" s="133" t="s">
        <v>88</v>
      </c>
      <c r="B85" s="144"/>
      <c r="C85" s="144"/>
      <c r="D85" s="125">
        <f>D86+D87</f>
        <v>1681.99</v>
      </c>
      <c r="E85" s="146"/>
      <c r="F85" s="147"/>
      <c r="G85" s="125">
        <f>D85/I85</f>
        <v>0.3</v>
      </c>
      <c r="H85" s="125">
        <f>G85/12</f>
        <v>0.03</v>
      </c>
      <c r="I85" s="113">
        <v>5545.8</v>
      </c>
      <c r="J85" s="113">
        <v>1.07</v>
      </c>
      <c r="K85" s="113">
        <v>0.11</v>
      </c>
    </row>
    <row r="86" spans="1:11" s="120" customFormat="1" ht="15">
      <c r="A86" s="143" t="s">
        <v>89</v>
      </c>
      <c r="B86" s="144" t="s">
        <v>71</v>
      </c>
      <c r="C86" s="144"/>
      <c r="D86" s="145">
        <v>932.26</v>
      </c>
      <c r="E86" s="146"/>
      <c r="F86" s="147"/>
      <c r="G86" s="146"/>
      <c r="H86" s="146"/>
      <c r="I86" s="113">
        <v>5545.8</v>
      </c>
      <c r="J86" s="113">
        <v>1.07</v>
      </c>
      <c r="K86" s="113">
        <v>0.01</v>
      </c>
    </row>
    <row r="87" spans="1:11" s="120" customFormat="1" ht="15">
      <c r="A87" s="143" t="s">
        <v>90</v>
      </c>
      <c r="B87" s="144" t="s">
        <v>71</v>
      </c>
      <c r="C87" s="144"/>
      <c r="D87" s="145">
        <v>749.73</v>
      </c>
      <c r="E87" s="146"/>
      <c r="F87" s="147"/>
      <c r="G87" s="146"/>
      <c r="H87" s="146"/>
      <c r="I87" s="113">
        <v>5545.8</v>
      </c>
      <c r="J87" s="113">
        <v>1.07</v>
      </c>
      <c r="K87" s="113">
        <v>0.01</v>
      </c>
    </row>
    <row r="88" spans="1:11" s="113" customFormat="1" ht="15">
      <c r="A88" s="133" t="s">
        <v>142</v>
      </c>
      <c r="B88" s="122"/>
      <c r="C88" s="123"/>
      <c r="D88" s="125">
        <f>D89</f>
        <v>3108.06</v>
      </c>
      <c r="E88" s="125"/>
      <c r="F88" s="134"/>
      <c r="G88" s="125">
        <f>D88/I88</f>
        <v>0.56</v>
      </c>
      <c r="H88" s="125">
        <v>0.04</v>
      </c>
      <c r="I88" s="113">
        <v>5545.8</v>
      </c>
      <c r="J88" s="113">
        <v>1.07</v>
      </c>
      <c r="K88" s="113">
        <v>0.16</v>
      </c>
    </row>
    <row r="89" spans="1:11" s="120" customFormat="1" ht="15">
      <c r="A89" s="143" t="s">
        <v>143</v>
      </c>
      <c r="B89" s="144" t="s">
        <v>123</v>
      </c>
      <c r="C89" s="144"/>
      <c r="D89" s="145">
        <v>3108.06</v>
      </c>
      <c r="E89" s="146"/>
      <c r="F89" s="147"/>
      <c r="G89" s="146"/>
      <c r="H89" s="146"/>
      <c r="I89" s="113">
        <v>5545.8</v>
      </c>
      <c r="J89" s="113">
        <v>1.07</v>
      </c>
      <c r="K89" s="113">
        <v>0.04</v>
      </c>
    </row>
    <row r="90" spans="1:11" s="120" customFormat="1" ht="25.5" customHeight="1" hidden="1">
      <c r="A90" s="143" t="s">
        <v>144</v>
      </c>
      <c r="B90" s="144" t="s">
        <v>71</v>
      </c>
      <c r="C90" s="144"/>
      <c r="D90" s="145">
        <f>G90*I90</f>
        <v>0</v>
      </c>
      <c r="E90" s="146"/>
      <c r="F90" s="147"/>
      <c r="G90" s="146">
        <f>H90*12</f>
        <v>0</v>
      </c>
      <c r="H90" s="146">
        <v>0</v>
      </c>
      <c r="I90" s="113">
        <v>5545.8</v>
      </c>
      <c r="J90" s="113">
        <v>1.07</v>
      </c>
      <c r="K90" s="113">
        <v>0</v>
      </c>
    </row>
    <row r="91" spans="1:11" s="113" customFormat="1" ht="28.5" customHeight="1" thickBot="1">
      <c r="A91" s="151" t="s">
        <v>91</v>
      </c>
      <c r="B91" s="137" t="s">
        <v>52</v>
      </c>
      <c r="C91" s="122">
        <f>F91*12</f>
        <v>0</v>
      </c>
      <c r="D91" s="139">
        <f>G91*I91</f>
        <v>33274.8</v>
      </c>
      <c r="E91" s="139">
        <f>H91*12</f>
        <v>6</v>
      </c>
      <c r="F91" s="139"/>
      <c r="G91" s="139">
        <f>H91*12</f>
        <v>6</v>
      </c>
      <c r="H91" s="139">
        <v>0.5</v>
      </c>
      <c r="I91" s="113">
        <v>5545.8</v>
      </c>
      <c r="J91" s="113">
        <v>1.07</v>
      </c>
      <c r="K91" s="113">
        <v>0.3</v>
      </c>
    </row>
    <row r="92" spans="1:11" s="113" customFormat="1" ht="19.5" hidden="1" thickBot="1">
      <c r="A92" s="151" t="s">
        <v>3</v>
      </c>
      <c r="B92" s="122"/>
      <c r="C92" s="122">
        <f>F92*12</f>
        <v>0</v>
      </c>
      <c r="D92" s="122"/>
      <c r="E92" s="122"/>
      <c r="F92" s="122"/>
      <c r="G92" s="122"/>
      <c r="H92" s="134"/>
      <c r="I92" s="113">
        <v>5545.8</v>
      </c>
      <c r="J92" s="113">
        <v>1.07</v>
      </c>
      <c r="K92" s="113">
        <v>0</v>
      </c>
    </row>
    <row r="93" spans="1:11" s="120" customFormat="1" ht="15.75" hidden="1" thickBot="1">
      <c r="A93" s="143" t="s">
        <v>145</v>
      </c>
      <c r="B93" s="144"/>
      <c r="C93" s="144"/>
      <c r="D93" s="144"/>
      <c r="E93" s="144"/>
      <c r="F93" s="144"/>
      <c r="G93" s="144"/>
      <c r="H93" s="147"/>
      <c r="I93" s="113">
        <v>5545.8</v>
      </c>
      <c r="J93" s="113">
        <v>1.07</v>
      </c>
      <c r="K93" s="113">
        <v>0</v>
      </c>
    </row>
    <row r="94" spans="1:11" s="120" customFormat="1" ht="15.75" hidden="1" thickBot="1">
      <c r="A94" s="143" t="s">
        <v>146</v>
      </c>
      <c r="B94" s="144"/>
      <c r="C94" s="144"/>
      <c r="D94" s="144"/>
      <c r="E94" s="144"/>
      <c r="F94" s="144"/>
      <c r="G94" s="144"/>
      <c r="H94" s="147"/>
      <c r="I94" s="113">
        <v>5545.8</v>
      </c>
      <c r="J94" s="113">
        <v>1.07</v>
      </c>
      <c r="K94" s="113">
        <v>0</v>
      </c>
    </row>
    <row r="95" spans="1:11" s="120" customFormat="1" ht="15.75" hidden="1" thickBot="1">
      <c r="A95" s="143" t="s">
        <v>109</v>
      </c>
      <c r="B95" s="144"/>
      <c r="C95" s="144"/>
      <c r="D95" s="144"/>
      <c r="E95" s="144"/>
      <c r="F95" s="144"/>
      <c r="G95" s="144"/>
      <c r="H95" s="147"/>
      <c r="I95" s="113">
        <v>5545.8</v>
      </c>
      <c r="J95" s="113">
        <v>1.07</v>
      </c>
      <c r="K95" s="113">
        <v>0</v>
      </c>
    </row>
    <row r="96" spans="1:11" s="120" customFormat="1" ht="15.75" hidden="1" thickBot="1">
      <c r="A96" s="143" t="s">
        <v>147</v>
      </c>
      <c r="B96" s="144"/>
      <c r="C96" s="144"/>
      <c r="D96" s="144"/>
      <c r="E96" s="144"/>
      <c r="F96" s="144"/>
      <c r="G96" s="144"/>
      <c r="H96" s="147"/>
      <c r="I96" s="113">
        <v>5545.8</v>
      </c>
      <c r="J96" s="113">
        <v>1.07</v>
      </c>
      <c r="K96" s="113">
        <v>0</v>
      </c>
    </row>
    <row r="97" spans="1:11" s="120" customFormat="1" ht="15.75" hidden="1" thickBot="1">
      <c r="A97" s="143" t="s">
        <v>148</v>
      </c>
      <c r="B97" s="144"/>
      <c r="C97" s="144"/>
      <c r="D97" s="144"/>
      <c r="E97" s="144"/>
      <c r="F97" s="144"/>
      <c r="G97" s="144"/>
      <c r="H97" s="147"/>
      <c r="I97" s="113">
        <v>5545.8</v>
      </c>
      <c r="J97" s="113">
        <v>1.07</v>
      </c>
      <c r="K97" s="113">
        <v>0</v>
      </c>
    </row>
    <row r="98" spans="1:11" s="120" customFormat="1" ht="15.75" hidden="1" thickBot="1">
      <c r="A98" s="143" t="s">
        <v>149</v>
      </c>
      <c r="B98" s="144"/>
      <c r="C98" s="144"/>
      <c r="D98" s="144"/>
      <c r="E98" s="144"/>
      <c r="F98" s="144"/>
      <c r="G98" s="144"/>
      <c r="H98" s="147"/>
      <c r="I98" s="113">
        <v>5545.8</v>
      </c>
      <c r="J98" s="113">
        <v>1.07</v>
      </c>
      <c r="K98" s="113">
        <v>0</v>
      </c>
    </row>
    <row r="99" spans="1:11" s="120" customFormat="1" ht="15.75" hidden="1" thickBot="1">
      <c r="A99" s="143" t="s">
        <v>110</v>
      </c>
      <c r="B99" s="144"/>
      <c r="C99" s="144"/>
      <c r="D99" s="144"/>
      <c r="E99" s="144"/>
      <c r="F99" s="144"/>
      <c r="G99" s="144"/>
      <c r="H99" s="147"/>
      <c r="I99" s="113">
        <v>5545.8</v>
      </c>
      <c r="J99" s="113">
        <v>1.07</v>
      </c>
      <c r="K99" s="113">
        <v>0</v>
      </c>
    </row>
    <row r="100" spans="1:11" s="120" customFormat="1" ht="19.5" thickBot="1">
      <c r="A100" s="152" t="s">
        <v>150</v>
      </c>
      <c r="B100" s="153" t="s">
        <v>47</v>
      </c>
      <c r="C100" s="154"/>
      <c r="D100" s="155">
        <f>G100*I100</f>
        <v>93834.94</v>
      </c>
      <c r="E100" s="155"/>
      <c r="F100" s="155"/>
      <c r="G100" s="155">
        <f>12*H100</f>
        <v>16.92</v>
      </c>
      <c r="H100" s="156">
        <v>1.41</v>
      </c>
      <c r="I100" s="113">
        <v>5545.8</v>
      </c>
      <c r="J100" s="113"/>
      <c r="K100" s="113"/>
    </row>
    <row r="101" spans="1:8" s="113" customFormat="1" ht="19.5" thickBot="1">
      <c r="A101" s="157" t="s">
        <v>4</v>
      </c>
      <c r="B101" s="111"/>
      <c r="C101" s="111">
        <f>F101*12</f>
        <v>0</v>
      </c>
      <c r="D101" s="158">
        <v>1200502.02</v>
      </c>
      <c r="E101" s="158">
        <f>E100+E91+E88+E85+E79+E75+E62+E47+E46+E45+E44+E43+E41+E40+E39+E38+E37+E31+E30+E29+E28+E19+E14</f>
        <v>179.88</v>
      </c>
      <c r="F101" s="158">
        <f>F100+F91+F88+F85+F79+F75+F62+F47+F46+F45+F44+F43+F41+F40+F39+F38+F37+F31+F30+F29+F28+F19+F14</f>
        <v>0</v>
      </c>
      <c r="G101" s="158">
        <v>216.48</v>
      </c>
      <c r="H101" s="158">
        <v>18.04</v>
      </c>
    </row>
    <row r="102" spans="1:8" s="163" customFormat="1" ht="20.25" hidden="1" thickBot="1">
      <c r="A102" s="159" t="s">
        <v>2</v>
      </c>
      <c r="B102" s="160" t="s">
        <v>47</v>
      </c>
      <c r="C102" s="160" t="s">
        <v>93</v>
      </c>
      <c r="D102" s="161"/>
      <c r="E102" s="160" t="s">
        <v>93</v>
      </c>
      <c r="F102" s="162"/>
      <c r="G102" s="160" t="s">
        <v>93</v>
      </c>
      <c r="H102" s="162"/>
    </row>
    <row r="103" s="165" customFormat="1" ht="12.75">
      <c r="A103" s="164"/>
    </row>
    <row r="104" spans="1:8" s="169" customFormat="1" ht="18.75">
      <c r="A104" s="166"/>
      <c r="B104" s="167"/>
      <c r="C104" s="168"/>
      <c r="D104" s="168"/>
      <c r="E104" s="168"/>
      <c r="F104" s="168"/>
      <c r="G104" s="168"/>
      <c r="H104" s="168"/>
    </row>
    <row r="105" spans="1:8" s="169" customFormat="1" ht="19.5" thickBot="1">
      <c r="A105" s="166"/>
      <c r="B105" s="167"/>
      <c r="C105" s="168"/>
      <c r="D105" s="168"/>
      <c r="E105" s="168"/>
      <c r="F105" s="168"/>
      <c r="G105" s="168"/>
      <c r="H105" s="168"/>
    </row>
    <row r="106" spans="1:9" s="113" customFormat="1" ht="19.5" thickBot="1">
      <c r="A106" s="159" t="s">
        <v>151</v>
      </c>
      <c r="B106" s="111"/>
      <c r="C106" s="111">
        <f>F106*12</f>
        <v>0</v>
      </c>
      <c r="D106" s="112">
        <f>D107+D108+D109+D110+D111+D112+D113+D114</f>
        <v>244726.6</v>
      </c>
      <c r="E106" s="112">
        <f>E107+E108+E109+E110+E111+E112+E113+E114</f>
        <v>0</v>
      </c>
      <c r="F106" s="112">
        <f>F107+F108+F109+F110+F111+F112+F113+F114</f>
        <v>0</v>
      </c>
      <c r="G106" s="112">
        <f>G107+G108+G109+G110+G111+G112+G113+G114</f>
        <v>44.13</v>
      </c>
      <c r="H106" s="112">
        <v>3.68</v>
      </c>
      <c r="I106" s="113">
        <v>5545.8</v>
      </c>
    </row>
    <row r="107" spans="1:9" s="120" customFormat="1" ht="18.75" customHeight="1">
      <c r="A107" s="143" t="s">
        <v>152</v>
      </c>
      <c r="B107" s="144"/>
      <c r="C107" s="144"/>
      <c r="D107" s="145">
        <v>94494.89</v>
      </c>
      <c r="E107" s="146"/>
      <c r="F107" s="147"/>
      <c r="G107" s="146">
        <f>D107/I107</f>
        <v>17.04</v>
      </c>
      <c r="H107" s="147">
        <v>1.43</v>
      </c>
      <c r="I107" s="113">
        <v>5545.8</v>
      </c>
    </row>
    <row r="108" spans="1:9" s="120" customFormat="1" ht="15">
      <c r="A108" s="143" t="s">
        <v>153</v>
      </c>
      <c r="B108" s="144"/>
      <c r="C108" s="144"/>
      <c r="D108" s="145">
        <v>57312.07</v>
      </c>
      <c r="E108" s="146"/>
      <c r="F108" s="147"/>
      <c r="G108" s="146">
        <f aca="true" t="shared" si="3" ref="G108:G114">D108/I108</f>
        <v>10.33</v>
      </c>
      <c r="H108" s="147">
        <f aca="true" t="shared" si="4" ref="H108:H114">G108/12</f>
        <v>0.86</v>
      </c>
      <c r="I108" s="113">
        <v>5545.8</v>
      </c>
    </row>
    <row r="109" spans="1:9" s="120" customFormat="1" ht="15">
      <c r="A109" s="143" t="s">
        <v>154</v>
      </c>
      <c r="B109" s="144"/>
      <c r="C109" s="144"/>
      <c r="D109" s="145">
        <v>16126.85</v>
      </c>
      <c r="E109" s="146"/>
      <c r="F109" s="147"/>
      <c r="G109" s="146">
        <f t="shared" si="3"/>
        <v>2.91</v>
      </c>
      <c r="H109" s="147">
        <f t="shared" si="4"/>
        <v>0.24</v>
      </c>
      <c r="I109" s="113">
        <v>5545.8</v>
      </c>
    </row>
    <row r="110" spans="1:9" s="120" customFormat="1" ht="15">
      <c r="A110" s="143" t="s">
        <v>155</v>
      </c>
      <c r="B110" s="144"/>
      <c r="C110" s="144"/>
      <c r="D110" s="145">
        <v>41210.62</v>
      </c>
      <c r="E110" s="146"/>
      <c r="F110" s="147"/>
      <c r="G110" s="146">
        <f t="shared" si="3"/>
        <v>7.43</v>
      </c>
      <c r="H110" s="147">
        <f t="shared" si="4"/>
        <v>0.62</v>
      </c>
      <c r="I110" s="113">
        <v>5545.8</v>
      </c>
    </row>
    <row r="111" spans="1:9" s="120" customFormat="1" ht="15">
      <c r="A111" s="170" t="s">
        <v>156</v>
      </c>
      <c r="B111" s="146"/>
      <c r="C111" s="171"/>
      <c r="D111" s="145">
        <v>19703.03</v>
      </c>
      <c r="E111" s="146"/>
      <c r="F111" s="147"/>
      <c r="G111" s="146">
        <f t="shared" si="3"/>
        <v>3.55</v>
      </c>
      <c r="H111" s="147">
        <f t="shared" si="4"/>
        <v>0.3</v>
      </c>
      <c r="I111" s="113">
        <v>5545.8</v>
      </c>
    </row>
    <row r="112" spans="1:9" s="120" customFormat="1" ht="15">
      <c r="A112" s="143" t="s">
        <v>157</v>
      </c>
      <c r="B112" s="144"/>
      <c r="C112" s="144"/>
      <c r="D112" s="145">
        <v>1492.78</v>
      </c>
      <c r="E112" s="146"/>
      <c r="F112" s="147"/>
      <c r="G112" s="146">
        <f t="shared" si="3"/>
        <v>0.27</v>
      </c>
      <c r="H112" s="147">
        <f t="shared" si="4"/>
        <v>0.02</v>
      </c>
      <c r="I112" s="113">
        <v>5545.8</v>
      </c>
    </row>
    <row r="113" spans="1:9" s="120" customFormat="1" ht="15">
      <c r="A113" s="143" t="s">
        <v>111</v>
      </c>
      <c r="B113" s="144"/>
      <c r="C113" s="144"/>
      <c r="D113" s="145">
        <v>4928.02</v>
      </c>
      <c r="E113" s="146"/>
      <c r="F113" s="147"/>
      <c r="G113" s="146">
        <f t="shared" si="3"/>
        <v>0.89</v>
      </c>
      <c r="H113" s="147">
        <f t="shared" si="4"/>
        <v>0.07</v>
      </c>
      <c r="I113" s="113">
        <v>5545.8</v>
      </c>
    </row>
    <row r="114" spans="1:9" s="169" customFormat="1" ht="25.5" customHeight="1">
      <c r="A114" s="172" t="s">
        <v>158</v>
      </c>
      <c r="B114" s="144"/>
      <c r="C114" s="144"/>
      <c r="D114" s="146">
        <v>9458.34</v>
      </c>
      <c r="E114" s="173"/>
      <c r="F114" s="173"/>
      <c r="G114" s="146">
        <f t="shared" si="3"/>
        <v>1.71</v>
      </c>
      <c r="H114" s="147">
        <f t="shared" si="4"/>
        <v>0.14</v>
      </c>
      <c r="I114" s="113">
        <v>5545.8</v>
      </c>
    </row>
    <row r="115" spans="1:8" s="169" customFormat="1" ht="19.5" thickBot="1">
      <c r="A115" s="166"/>
      <c r="B115" s="167"/>
      <c r="C115" s="168"/>
      <c r="D115" s="168"/>
      <c r="E115" s="168"/>
      <c r="F115" s="168"/>
      <c r="G115" s="168"/>
      <c r="H115" s="168"/>
    </row>
    <row r="116" spans="1:8" s="176" customFormat="1" ht="19.5" thickBot="1">
      <c r="A116" s="157" t="s">
        <v>6</v>
      </c>
      <c r="B116" s="174"/>
      <c r="C116" s="175"/>
      <c r="D116" s="175">
        <f>D101+D106</f>
        <v>1445228.62</v>
      </c>
      <c r="E116" s="175">
        <f>E101+E106</f>
        <v>179.88</v>
      </c>
      <c r="F116" s="175">
        <f>F101+F106</f>
        <v>0</v>
      </c>
      <c r="G116" s="175">
        <f>G101+G106</f>
        <v>260.61</v>
      </c>
      <c r="H116" s="175">
        <f>H101+H106</f>
        <v>21.72</v>
      </c>
    </row>
    <row r="117" spans="1:8" s="169" customFormat="1" ht="18.75">
      <c r="A117" s="166"/>
      <c r="B117" s="167"/>
      <c r="C117" s="168"/>
      <c r="D117" s="168"/>
      <c r="E117" s="168"/>
      <c r="F117" s="168"/>
      <c r="G117" s="168"/>
      <c r="H117" s="168"/>
    </row>
    <row r="118" spans="1:8" s="163" customFormat="1" ht="19.5">
      <c r="A118" s="177"/>
      <c r="B118" s="178"/>
      <c r="C118" s="178"/>
      <c r="D118" s="178"/>
      <c r="E118" s="178"/>
      <c r="F118" s="178"/>
      <c r="G118" s="178"/>
      <c r="H118" s="178"/>
    </row>
    <row r="119" spans="1:6" s="165" customFormat="1" ht="14.25">
      <c r="A119" s="228" t="s">
        <v>94</v>
      </c>
      <c r="B119" s="228"/>
      <c r="C119" s="228"/>
      <c r="D119" s="228"/>
      <c r="E119" s="228"/>
      <c r="F119" s="228"/>
    </row>
    <row r="120" s="165" customFormat="1" ht="12.75"/>
    <row r="121" s="165" customFormat="1" ht="12.75">
      <c r="A121" s="164" t="s">
        <v>95</v>
      </c>
    </row>
    <row r="122" s="165" customFormat="1" ht="12.75"/>
    <row r="123" s="165" customFormat="1" ht="12.75"/>
    <row r="124" s="165" customFormat="1" ht="12.75"/>
    <row r="125" s="165" customFormat="1" ht="12.75"/>
    <row r="126" s="165" customFormat="1" ht="12.75"/>
    <row r="127" s="165" customFormat="1" ht="12.75"/>
    <row r="128" s="165" customFormat="1" ht="12.75"/>
    <row r="129" s="165" customFormat="1" ht="12.75"/>
    <row r="130" s="165" customFormat="1" ht="12.75"/>
    <row r="131" s="165" customFormat="1" ht="12.75"/>
    <row r="132" s="165" customFormat="1" ht="12.75"/>
    <row r="133" s="165" customFormat="1" ht="12.75"/>
    <row r="134" s="165" customFormat="1" ht="12.75"/>
    <row r="135" s="165" customFormat="1" ht="12.75"/>
    <row r="136" s="165" customFormat="1" ht="12.75"/>
    <row r="137" s="165" customFormat="1" ht="12.75"/>
    <row r="138" s="165" customFormat="1" ht="12.75"/>
    <row r="139" s="165" customFormat="1" ht="12.75"/>
  </sheetData>
  <sheetProtection/>
  <mergeCells count="11">
    <mergeCell ref="A8:H8"/>
    <mergeCell ref="A9:H9"/>
    <mergeCell ref="A10:H10"/>
    <mergeCell ref="A13:H13"/>
    <mergeCell ref="A119:F119"/>
    <mergeCell ref="A1:H1"/>
    <mergeCell ref="B2:H2"/>
    <mergeCell ref="B3:H3"/>
    <mergeCell ref="B4:H4"/>
    <mergeCell ref="A5:H5"/>
    <mergeCell ref="A7:H7"/>
  </mergeCells>
  <printOptions horizontalCentered="1"/>
  <pageMargins left="0.2" right="0.2" top="0.1968503937007874" bottom="0.2" header="0.2" footer="0.2"/>
  <pageSetup fitToHeight="0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7"/>
  <sheetViews>
    <sheetView tabSelected="1" zoomScale="80" zoomScaleNormal="80" zoomScalePageLayoutView="0" workbookViewId="0" topLeftCell="A1">
      <pane xSplit="1" ySplit="2" topLeftCell="G108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:O137"/>
    </sheetView>
  </sheetViews>
  <sheetFormatPr defaultColWidth="9.00390625" defaultRowHeight="12.75"/>
  <cols>
    <col min="1" max="1" width="72.75390625" style="3" customWidth="1"/>
    <col min="2" max="4" width="15.375" style="3" customWidth="1"/>
    <col min="5" max="5" width="15.875" style="3" customWidth="1"/>
    <col min="6" max="13" width="15.375" style="3" customWidth="1"/>
    <col min="14" max="14" width="14.125" style="3" customWidth="1"/>
    <col min="15" max="15" width="17.75390625" style="3" customWidth="1"/>
    <col min="16" max="16384" width="9.125" style="3" customWidth="1"/>
  </cols>
  <sheetData>
    <row r="1" spans="1:14" ht="61.5" customHeight="1" thickBot="1">
      <c r="A1" s="265" t="s">
        <v>163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</row>
    <row r="2" spans="1:15" s="5" customFormat="1" ht="88.5" customHeight="1" thickBot="1">
      <c r="A2" s="184" t="s">
        <v>0</v>
      </c>
      <c r="B2" s="269" t="s">
        <v>180</v>
      </c>
      <c r="C2" s="270"/>
      <c r="D2" s="271"/>
      <c r="E2" s="270" t="s">
        <v>181</v>
      </c>
      <c r="F2" s="270"/>
      <c r="G2" s="270"/>
      <c r="H2" s="269" t="s">
        <v>182</v>
      </c>
      <c r="I2" s="270"/>
      <c r="J2" s="271"/>
      <c r="K2" s="269" t="s">
        <v>183</v>
      </c>
      <c r="L2" s="270"/>
      <c r="M2" s="271"/>
      <c r="N2" s="48" t="s">
        <v>10</v>
      </c>
      <c r="O2" s="21" t="s">
        <v>5</v>
      </c>
    </row>
    <row r="3" spans="1:15" s="6" customFormat="1" ht="12.75">
      <c r="A3" s="41"/>
      <c r="B3" s="30" t="s">
        <v>7</v>
      </c>
      <c r="C3" s="14" t="s">
        <v>8</v>
      </c>
      <c r="D3" s="37" t="s">
        <v>9</v>
      </c>
      <c r="E3" s="47" t="s">
        <v>7</v>
      </c>
      <c r="F3" s="14" t="s">
        <v>8</v>
      </c>
      <c r="G3" s="19" t="s">
        <v>9</v>
      </c>
      <c r="H3" s="30" t="s">
        <v>7</v>
      </c>
      <c r="I3" s="14" t="s">
        <v>8</v>
      </c>
      <c r="J3" s="37" t="s">
        <v>9</v>
      </c>
      <c r="K3" s="30" t="s">
        <v>7</v>
      </c>
      <c r="L3" s="14" t="s">
        <v>8</v>
      </c>
      <c r="M3" s="37" t="s">
        <v>9</v>
      </c>
      <c r="N3" s="51"/>
      <c r="O3" s="22"/>
    </row>
    <row r="4" spans="1:15" s="6" customFormat="1" ht="49.5" customHeight="1">
      <c r="A4" s="251" t="s">
        <v>1</v>
      </c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3"/>
    </row>
    <row r="5" spans="1:15" s="5" customFormat="1" ht="14.25" customHeight="1">
      <c r="A5" s="61" t="s">
        <v>38</v>
      </c>
      <c r="B5" s="31"/>
      <c r="C5" s="7"/>
      <c r="D5" s="62">
        <f>O5/4</f>
        <v>46748.16</v>
      </c>
      <c r="E5" s="48"/>
      <c r="F5" s="7"/>
      <c r="G5" s="62">
        <f>O5/4</f>
        <v>46748.16</v>
      </c>
      <c r="H5" s="31"/>
      <c r="I5" s="7"/>
      <c r="J5" s="62">
        <f>O5/4</f>
        <v>46748.16</v>
      </c>
      <c r="K5" s="31"/>
      <c r="L5" s="7"/>
      <c r="M5" s="62">
        <f>O5/4</f>
        <v>46748.16</v>
      </c>
      <c r="N5" s="53">
        <f>M5+J5+G5+D5</f>
        <v>186992.64</v>
      </c>
      <c r="O5" s="15">
        <v>186992.64</v>
      </c>
    </row>
    <row r="6" spans="1:15" s="5" customFormat="1" ht="30">
      <c r="A6" s="61" t="s">
        <v>45</v>
      </c>
      <c r="B6" s="31"/>
      <c r="C6" s="7"/>
      <c r="D6" s="62">
        <f aca="true" t="shared" si="0" ref="D6:D25">O6/4</f>
        <v>38598.77</v>
      </c>
      <c r="E6" s="48"/>
      <c r="F6" s="7"/>
      <c r="G6" s="62">
        <f aca="true" t="shared" si="1" ref="G6:G25">O6/4</f>
        <v>38598.77</v>
      </c>
      <c r="H6" s="31"/>
      <c r="I6" s="7"/>
      <c r="J6" s="62">
        <f aca="true" t="shared" si="2" ref="J6:J25">O6/4</f>
        <v>38598.77</v>
      </c>
      <c r="K6" s="31"/>
      <c r="L6" s="7"/>
      <c r="M6" s="62">
        <f aca="true" t="shared" si="3" ref="M6:M24">O6/4</f>
        <v>38598.77</v>
      </c>
      <c r="N6" s="53">
        <f aca="true" t="shared" si="4" ref="N6:N63">M6+J6+G6+D6</f>
        <v>154395.08</v>
      </c>
      <c r="O6" s="15">
        <v>154395.07</v>
      </c>
    </row>
    <row r="7" spans="1:15" s="5" customFormat="1" ht="15">
      <c r="A7" s="60" t="s">
        <v>57</v>
      </c>
      <c r="B7" s="31"/>
      <c r="C7" s="7"/>
      <c r="D7" s="62">
        <f t="shared" si="0"/>
        <v>12466.18</v>
      </c>
      <c r="E7" s="48"/>
      <c r="F7" s="7"/>
      <c r="G7" s="62">
        <f t="shared" si="1"/>
        <v>12466.18</v>
      </c>
      <c r="H7" s="31"/>
      <c r="I7" s="7"/>
      <c r="J7" s="62">
        <f t="shared" si="2"/>
        <v>12466.18</v>
      </c>
      <c r="K7" s="31"/>
      <c r="L7" s="7"/>
      <c r="M7" s="62">
        <f t="shared" si="3"/>
        <v>12466.18</v>
      </c>
      <c r="N7" s="53">
        <f t="shared" si="4"/>
        <v>49864.72</v>
      </c>
      <c r="O7" s="15">
        <v>49864.7</v>
      </c>
    </row>
    <row r="8" spans="1:15" s="5" customFormat="1" ht="15">
      <c r="A8" s="60" t="s">
        <v>59</v>
      </c>
      <c r="B8" s="31"/>
      <c r="C8" s="7"/>
      <c r="D8" s="62">
        <f t="shared" si="0"/>
        <v>40515.07</v>
      </c>
      <c r="E8" s="48"/>
      <c r="F8" s="7"/>
      <c r="G8" s="62">
        <f t="shared" si="1"/>
        <v>40515.07</v>
      </c>
      <c r="H8" s="31"/>
      <c r="I8" s="7"/>
      <c r="J8" s="62">
        <f t="shared" si="2"/>
        <v>40515.07</v>
      </c>
      <c r="K8" s="31"/>
      <c r="L8" s="7"/>
      <c r="M8" s="62">
        <f t="shared" si="3"/>
        <v>40515.07</v>
      </c>
      <c r="N8" s="53">
        <f t="shared" si="4"/>
        <v>162060.28</v>
      </c>
      <c r="O8" s="15">
        <v>162060.29</v>
      </c>
    </row>
    <row r="9" spans="1:15" s="5" customFormat="1" ht="15">
      <c r="A9" s="60" t="s">
        <v>99</v>
      </c>
      <c r="B9" s="31"/>
      <c r="C9" s="7"/>
      <c r="D9" s="62">
        <f t="shared" si="0"/>
        <v>24290.61</v>
      </c>
      <c r="E9" s="48"/>
      <c r="F9" s="7"/>
      <c r="G9" s="62">
        <f t="shared" si="1"/>
        <v>24290.61</v>
      </c>
      <c r="H9" s="31"/>
      <c r="I9" s="7"/>
      <c r="J9" s="62">
        <f t="shared" si="2"/>
        <v>24290.61</v>
      </c>
      <c r="K9" s="31"/>
      <c r="L9" s="7"/>
      <c r="M9" s="62">
        <f t="shared" si="3"/>
        <v>24290.61</v>
      </c>
      <c r="N9" s="53">
        <f t="shared" si="4"/>
        <v>97162.44</v>
      </c>
      <c r="O9" s="15">
        <v>97162.42</v>
      </c>
    </row>
    <row r="10" spans="1:15" s="5" customFormat="1" ht="45">
      <c r="A10" s="60" t="s">
        <v>100</v>
      </c>
      <c r="B10" s="31"/>
      <c r="C10" s="7"/>
      <c r="D10" s="62">
        <f t="shared" si="0"/>
        <v>0</v>
      </c>
      <c r="E10" s="48"/>
      <c r="F10" s="7"/>
      <c r="G10" s="62">
        <f t="shared" si="1"/>
        <v>0</v>
      </c>
      <c r="H10" s="31"/>
      <c r="I10" s="7"/>
      <c r="J10" s="62">
        <f t="shared" si="2"/>
        <v>0</v>
      </c>
      <c r="K10" s="31"/>
      <c r="L10" s="7"/>
      <c r="M10" s="62"/>
      <c r="N10" s="53">
        <f t="shared" si="4"/>
        <v>0</v>
      </c>
      <c r="O10" s="15"/>
    </row>
    <row r="11" spans="1:15" s="5" customFormat="1" ht="15">
      <c r="A11" s="136" t="s">
        <v>207</v>
      </c>
      <c r="B11" s="31"/>
      <c r="C11" s="7"/>
      <c r="D11" s="62">
        <f t="shared" si="0"/>
        <v>0</v>
      </c>
      <c r="E11" s="182" t="s">
        <v>206</v>
      </c>
      <c r="F11" s="183">
        <v>41547</v>
      </c>
      <c r="G11" s="181">
        <v>20999.99</v>
      </c>
      <c r="H11" s="31"/>
      <c r="I11" s="7"/>
      <c r="J11" s="62">
        <f t="shared" si="2"/>
        <v>0</v>
      </c>
      <c r="K11" s="31"/>
      <c r="L11" s="7"/>
      <c r="M11" s="62">
        <f t="shared" si="3"/>
        <v>0</v>
      </c>
      <c r="N11" s="53">
        <f t="shared" si="4"/>
        <v>20999.99</v>
      </c>
      <c r="O11" s="15"/>
    </row>
    <row r="12" spans="1:15" s="5" customFormat="1" ht="25.5">
      <c r="A12" s="136" t="s">
        <v>230</v>
      </c>
      <c r="B12" s="31"/>
      <c r="C12" s="7"/>
      <c r="D12" s="62">
        <f t="shared" si="0"/>
        <v>0</v>
      </c>
      <c r="E12" s="48"/>
      <c r="F12" s="7"/>
      <c r="G12" s="62">
        <f t="shared" si="1"/>
        <v>0</v>
      </c>
      <c r="H12" s="182" t="s">
        <v>227</v>
      </c>
      <c r="I12" s="183" t="s">
        <v>231</v>
      </c>
      <c r="J12" s="181">
        <v>4228.01</v>
      </c>
      <c r="K12" s="31"/>
      <c r="L12" s="7"/>
      <c r="M12" s="62">
        <f t="shared" si="3"/>
        <v>0</v>
      </c>
      <c r="N12" s="53">
        <f t="shared" si="4"/>
        <v>4228.01</v>
      </c>
      <c r="O12" s="15"/>
    </row>
    <row r="13" spans="1:15" s="5" customFormat="1" ht="15">
      <c r="A13" s="136" t="s">
        <v>115</v>
      </c>
      <c r="B13" s="31"/>
      <c r="C13" s="7"/>
      <c r="D13" s="62">
        <f t="shared" si="0"/>
        <v>0</v>
      </c>
      <c r="E13" s="48"/>
      <c r="F13" s="7"/>
      <c r="G13" s="62">
        <f t="shared" si="1"/>
        <v>0</v>
      </c>
      <c r="H13" s="31"/>
      <c r="I13" s="7"/>
      <c r="J13" s="62">
        <f t="shared" si="2"/>
        <v>0</v>
      </c>
      <c r="K13" s="31"/>
      <c r="L13" s="7"/>
      <c r="M13" s="62">
        <f t="shared" si="3"/>
        <v>0</v>
      </c>
      <c r="N13" s="53">
        <f t="shared" si="4"/>
        <v>0</v>
      </c>
      <c r="O13" s="15"/>
    </row>
    <row r="14" spans="1:15" s="5" customFormat="1" ht="15">
      <c r="A14" s="136" t="s">
        <v>116</v>
      </c>
      <c r="B14" s="31"/>
      <c r="C14" s="7"/>
      <c r="D14" s="62">
        <f t="shared" si="0"/>
        <v>0</v>
      </c>
      <c r="E14" s="48"/>
      <c r="F14" s="7"/>
      <c r="G14" s="62">
        <f t="shared" si="1"/>
        <v>0</v>
      </c>
      <c r="H14" s="31"/>
      <c r="I14" s="7"/>
      <c r="J14" s="62">
        <f t="shared" si="2"/>
        <v>0</v>
      </c>
      <c r="K14" s="31"/>
      <c r="L14" s="7"/>
      <c r="M14" s="62">
        <f t="shared" si="3"/>
        <v>0</v>
      </c>
      <c r="N14" s="53">
        <f t="shared" si="4"/>
        <v>0</v>
      </c>
      <c r="O14" s="15"/>
    </row>
    <row r="15" spans="1:15" s="5" customFormat="1" ht="15">
      <c r="A15" s="136" t="s">
        <v>117</v>
      </c>
      <c r="B15" s="31"/>
      <c r="C15" s="7"/>
      <c r="D15" s="62">
        <f t="shared" si="0"/>
        <v>0</v>
      </c>
      <c r="E15" s="48"/>
      <c r="F15" s="7"/>
      <c r="G15" s="62">
        <f t="shared" si="1"/>
        <v>0</v>
      </c>
      <c r="H15" s="31"/>
      <c r="I15" s="7"/>
      <c r="J15" s="62">
        <f t="shared" si="2"/>
        <v>0</v>
      </c>
      <c r="K15" s="31"/>
      <c r="L15" s="7"/>
      <c r="M15" s="62">
        <f t="shared" si="3"/>
        <v>0</v>
      </c>
      <c r="N15" s="53">
        <f t="shared" si="4"/>
        <v>0</v>
      </c>
      <c r="O15" s="15"/>
    </row>
    <row r="16" spans="1:15" s="5" customFormat="1" ht="15">
      <c r="A16" s="136" t="s">
        <v>118</v>
      </c>
      <c r="B16" s="31"/>
      <c r="C16" s="7"/>
      <c r="D16" s="62">
        <f t="shared" si="0"/>
        <v>0</v>
      </c>
      <c r="E16" s="212">
        <v>180</v>
      </c>
      <c r="F16" s="211">
        <v>41523</v>
      </c>
      <c r="G16" s="62">
        <v>1615.82</v>
      </c>
      <c r="H16" s="31"/>
      <c r="I16" s="7"/>
      <c r="J16" s="62">
        <f t="shared" si="2"/>
        <v>0</v>
      </c>
      <c r="K16" s="31"/>
      <c r="L16" s="7"/>
      <c r="M16" s="62">
        <f t="shared" si="3"/>
        <v>0</v>
      </c>
      <c r="N16" s="53">
        <f t="shared" si="4"/>
        <v>1615.82</v>
      </c>
      <c r="O16" s="15"/>
    </row>
    <row r="17" spans="1:15" s="5" customFormat="1" ht="15">
      <c r="A17" s="60" t="s">
        <v>101</v>
      </c>
      <c r="B17" s="31"/>
      <c r="C17" s="7"/>
      <c r="D17" s="62">
        <f t="shared" si="0"/>
        <v>27950.83</v>
      </c>
      <c r="E17" s="48"/>
      <c r="F17" s="7"/>
      <c r="G17" s="62">
        <f t="shared" si="1"/>
        <v>27950.83</v>
      </c>
      <c r="H17" s="31"/>
      <c r="I17" s="7"/>
      <c r="J17" s="62">
        <f t="shared" si="2"/>
        <v>27950.83</v>
      </c>
      <c r="K17" s="31"/>
      <c r="L17" s="7"/>
      <c r="M17" s="62">
        <f t="shared" si="3"/>
        <v>27950.83</v>
      </c>
      <c r="N17" s="53">
        <f t="shared" si="4"/>
        <v>111803.32</v>
      </c>
      <c r="O17" s="15">
        <v>111803.33</v>
      </c>
    </row>
    <row r="18" spans="1:15" s="5" customFormat="1" ht="15">
      <c r="A18" s="60" t="s">
        <v>102</v>
      </c>
      <c r="B18" s="31"/>
      <c r="C18" s="7"/>
      <c r="D18" s="62">
        <f t="shared" si="0"/>
        <v>59894.64</v>
      </c>
      <c r="E18" s="48"/>
      <c r="F18" s="7"/>
      <c r="G18" s="62">
        <f t="shared" si="1"/>
        <v>59894.64</v>
      </c>
      <c r="H18" s="31"/>
      <c r="I18" s="7"/>
      <c r="J18" s="62">
        <f t="shared" si="2"/>
        <v>59894.64</v>
      </c>
      <c r="K18" s="31"/>
      <c r="L18" s="7"/>
      <c r="M18" s="62">
        <f t="shared" si="3"/>
        <v>59894.64</v>
      </c>
      <c r="N18" s="53">
        <f t="shared" si="4"/>
        <v>239578.56</v>
      </c>
      <c r="O18" s="15">
        <v>239578.56</v>
      </c>
    </row>
    <row r="19" spans="1:15" s="5" customFormat="1" ht="30">
      <c r="A19" s="60" t="s">
        <v>61</v>
      </c>
      <c r="B19" s="31"/>
      <c r="C19" s="7"/>
      <c r="D19" s="62">
        <f t="shared" si="0"/>
        <v>433.43</v>
      </c>
      <c r="E19" s="48"/>
      <c r="F19" s="7"/>
      <c r="G19" s="62">
        <f t="shared" si="1"/>
        <v>433.43</v>
      </c>
      <c r="H19" s="31"/>
      <c r="I19" s="7"/>
      <c r="J19" s="62">
        <f t="shared" si="2"/>
        <v>433.43</v>
      </c>
      <c r="K19" s="31"/>
      <c r="L19" s="7"/>
      <c r="M19" s="62">
        <f t="shared" si="3"/>
        <v>433.43</v>
      </c>
      <c r="N19" s="53">
        <f t="shared" si="4"/>
        <v>1733.72</v>
      </c>
      <c r="O19" s="15">
        <v>1733.72</v>
      </c>
    </row>
    <row r="20" spans="1:15" s="5" customFormat="1" ht="30">
      <c r="A20" s="60" t="s">
        <v>63</v>
      </c>
      <c r="B20" s="31"/>
      <c r="C20" s="7"/>
      <c r="D20" s="62">
        <f t="shared" si="0"/>
        <v>866.86</v>
      </c>
      <c r="E20" s="48"/>
      <c r="F20" s="7"/>
      <c r="G20" s="62">
        <f t="shared" si="1"/>
        <v>866.86</v>
      </c>
      <c r="H20" s="31"/>
      <c r="I20" s="7"/>
      <c r="J20" s="62">
        <f t="shared" si="2"/>
        <v>866.86</v>
      </c>
      <c r="K20" s="31"/>
      <c r="L20" s="7"/>
      <c r="M20" s="62">
        <f t="shared" si="3"/>
        <v>866.86</v>
      </c>
      <c r="N20" s="53">
        <f t="shared" si="4"/>
        <v>3467.44</v>
      </c>
      <c r="O20" s="15">
        <v>3467.44</v>
      </c>
    </row>
    <row r="21" spans="1:15" s="5" customFormat="1" ht="15">
      <c r="A21" s="60" t="s">
        <v>64</v>
      </c>
      <c r="B21" s="31"/>
      <c r="C21" s="7"/>
      <c r="D21" s="62">
        <f t="shared" si="0"/>
        <v>2737.03</v>
      </c>
      <c r="E21" s="48"/>
      <c r="F21" s="7"/>
      <c r="G21" s="62">
        <f t="shared" si="1"/>
        <v>2737.03</v>
      </c>
      <c r="H21" s="31"/>
      <c r="I21" s="7"/>
      <c r="J21" s="62">
        <f t="shared" si="2"/>
        <v>2737.03</v>
      </c>
      <c r="K21" s="31"/>
      <c r="L21" s="7"/>
      <c r="M21" s="62">
        <f t="shared" si="3"/>
        <v>2737.03</v>
      </c>
      <c r="N21" s="53">
        <f t="shared" si="4"/>
        <v>10948.12</v>
      </c>
      <c r="O21" s="15">
        <v>10948.1</v>
      </c>
    </row>
    <row r="22" spans="1:15" s="5" customFormat="1" ht="30">
      <c r="A22" s="60" t="s">
        <v>104</v>
      </c>
      <c r="B22" s="31"/>
      <c r="C22" s="7"/>
      <c r="D22" s="62">
        <f t="shared" si="0"/>
        <v>2329.24</v>
      </c>
      <c r="E22" s="48"/>
      <c r="F22" s="7"/>
      <c r="G22" s="62">
        <f t="shared" si="1"/>
        <v>2329.24</v>
      </c>
      <c r="H22" s="31"/>
      <c r="I22" s="7"/>
      <c r="J22" s="62">
        <f t="shared" si="2"/>
        <v>2329.24</v>
      </c>
      <c r="K22" s="31"/>
      <c r="L22" s="7"/>
      <c r="M22" s="62">
        <f t="shared" si="3"/>
        <v>2329.24</v>
      </c>
      <c r="N22" s="53">
        <f t="shared" si="4"/>
        <v>9316.96</v>
      </c>
      <c r="O22" s="15">
        <v>9316.94</v>
      </c>
    </row>
    <row r="23" spans="1:15" s="11" customFormat="1" ht="15">
      <c r="A23" s="60" t="s">
        <v>65</v>
      </c>
      <c r="B23" s="32"/>
      <c r="C23" s="28"/>
      <c r="D23" s="62">
        <f t="shared" si="0"/>
        <v>779.14</v>
      </c>
      <c r="E23" s="49"/>
      <c r="F23" s="28"/>
      <c r="G23" s="62">
        <f t="shared" si="1"/>
        <v>779.14</v>
      </c>
      <c r="H23" s="32"/>
      <c r="I23" s="28"/>
      <c r="J23" s="62">
        <f t="shared" si="2"/>
        <v>779.14</v>
      </c>
      <c r="K23" s="32"/>
      <c r="L23" s="28"/>
      <c r="M23" s="62">
        <f t="shared" si="3"/>
        <v>779.14</v>
      </c>
      <c r="N23" s="53">
        <f t="shared" si="4"/>
        <v>3116.56</v>
      </c>
      <c r="O23" s="15">
        <v>3116.54</v>
      </c>
    </row>
    <row r="24" spans="1:15" s="5" customFormat="1" ht="15">
      <c r="A24" s="60" t="s">
        <v>67</v>
      </c>
      <c r="B24" s="31"/>
      <c r="C24" s="7"/>
      <c r="D24" s="62">
        <f t="shared" si="0"/>
        <v>416.84</v>
      </c>
      <c r="E24" s="48"/>
      <c r="F24" s="7"/>
      <c r="G24" s="62">
        <f t="shared" si="1"/>
        <v>416.84</v>
      </c>
      <c r="H24" s="31"/>
      <c r="I24" s="7"/>
      <c r="J24" s="62">
        <f t="shared" si="2"/>
        <v>416.84</v>
      </c>
      <c r="K24" s="31"/>
      <c r="L24" s="7"/>
      <c r="M24" s="62">
        <f t="shared" si="3"/>
        <v>416.84</v>
      </c>
      <c r="N24" s="53">
        <f t="shared" si="4"/>
        <v>1667.36</v>
      </c>
      <c r="O24" s="15">
        <v>1667.35</v>
      </c>
    </row>
    <row r="25" spans="1:15" s="8" customFormat="1" ht="30">
      <c r="A25" s="59" t="s">
        <v>69</v>
      </c>
      <c r="B25" s="33"/>
      <c r="C25" s="29"/>
      <c r="D25" s="62">
        <f t="shared" si="0"/>
        <v>0</v>
      </c>
      <c r="E25" s="50"/>
      <c r="F25" s="29"/>
      <c r="G25" s="62">
        <f t="shared" si="1"/>
        <v>0</v>
      </c>
      <c r="H25" s="33"/>
      <c r="I25" s="29"/>
      <c r="J25" s="62">
        <f t="shared" si="2"/>
        <v>0</v>
      </c>
      <c r="K25" s="182" t="s">
        <v>253</v>
      </c>
      <c r="L25" s="183">
        <v>41750</v>
      </c>
      <c r="M25" s="181">
        <v>2133.33</v>
      </c>
      <c r="N25" s="53">
        <f t="shared" si="4"/>
        <v>2133.33</v>
      </c>
      <c r="O25" s="15"/>
    </row>
    <row r="26" spans="1:15" s="5" customFormat="1" ht="15">
      <c r="A26" s="60" t="s">
        <v>70</v>
      </c>
      <c r="B26" s="31"/>
      <c r="C26" s="7"/>
      <c r="D26" s="62"/>
      <c r="E26" s="48"/>
      <c r="F26" s="7"/>
      <c r="G26" s="17"/>
      <c r="H26" s="31"/>
      <c r="I26" s="7"/>
      <c r="J26" s="38"/>
      <c r="K26" s="31"/>
      <c r="L26" s="7"/>
      <c r="M26" s="38"/>
      <c r="N26" s="53">
        <f t="shared" si="4"/>
        <v>0</v>
      </c>
      <c r="O26" s="15"/>
    </row>
    <row r="27" spans="1:15" s="5" customFormat="1" ht="15">
      <c r="A27" s="257" t="s">
        <v>72</v>
      </c>
      <c r="B27" s="206"/>
      <c r="C27" s="207"/>
      <c r="D27" s="181"/>
      <c r="E27" s="208"/>
      <c r="F27" s="207"/>
      <c r="G27" s="209"/>
      <c r="H27" s="31"/>
      <c r="I27" s="7"/>
      <c r="J27" s="38"/>
      <c r="K27" s="210">
        <v>50</v>
      </c>
      <c r="L27" s="211">
        <v>41759</v>
      </c>
      <c r="M27" s="38">
        <v>368.66</v>
      </c>
      <c r="N27" s="53">
        <f t="shared" si="4"/>
        <v>368.66</v>
      </c>
      <c r="O27" s="15"/>
    </row>
    <row r="28" spans="1:15" s="5" customFormat="1" ht="15">
      <c r="A28" s="258"/>
      <c r="B28" s="182" t="s">
        <v>165</v>
      </c>
      <c r="C28" s="183">
        <v>41402</v>
      </c>
      <c r="D28" s="181">
        <v>368.66</v>
      </c>
      <c r="E28" s="182" t="s">
        <v>190</v>
      </c>
      <c r="F28" s="183">
        <v>41509</v>
      </c>
      <c r="G28" s="181">
        <v>368.66</v>
      </c>
      <c r="H28" s="31"/>
      <c r="I28" s="7"/>
      <c r="J28" s="38"/>
      <c r="K28" s="31">
        <v>52</v>
      </c>
      <c r="L28" s="203">
        <v>41759</v>
      </c>
      <c r="M28" s="38">
        <v>184.33</v>
      </c>
      <c r="N28" s="53">
        <f t="shared" si="4"/>
        <v>921.65</v>
      </c>
      <c r="O28" s="15"/>
    </row>
    <row r="29" spans="1:15" s="5" customFormat="1" ht="15">
      <c r="A29" s="257" t="s">
        <v>73</v>
      </c>
      <c r="B29" s="182" t="s">
        <v>166</v>
      </c>
      <c r="C29" s="183">
        <v>41411</v>
      </c>
      <c r="D29" s="181">
        <v>585.1</v>
      </c>
      <c r="E29" s="182" t="s">
        <v>197</v>
      </c>
      <c r="F29" s="183">
        <v>41537</v>
      </c>
      <c r="G29" s="181">
        <v>585.1</v>
      </c>
      <c r="H29" s="31"/>
      <c r="I29" s="7"/>
      <c r="J29" s="38"/>
      <c r="K29" s="31"/>
      <c r="L29" s="7"/>
      <c r="M29" s="38"/>
      <c r="N29" s="53">
        <f t="shared" si="4"/>
        <v>1170.2</v>
      </c>
      <c r="O29" s="15"/>
    </row>
    <row r="30" spans="1:15" s="5" customFormat="1" ht="15">
      <c r="A30" s="258"/>
      <c r="B30" s="34">
        <v>151</v>
      </c>
      <c r="C30" s="180">
        <v>41486</v>
      </c>
      <c r="D30" s="181">
        <v>1170.18</v>
      </c>
      <c r="E30" s="48"/>
      <c r="F30" s="7"/>
      <c r="G30" s="17"/>
      <c r="H30" s="31"/>
      <c r="I30" s="7"/>
      <c r="J30" s="38"/>
      <c r="K30" s="31"/>
      <c r="L30" s="7"/>
      <c r="M30" s="38"/>
      <c r="N30" s="53">
        <f t="shared" si="4"/>
        <v>1170.18</v>
      </c>
      <c r="O30" s="15"/>
    </row>
    <row r="31" spans="1:15" s="5" customFormat="1" ht="15">
      <c r="A31" s="143" t="s">
        <v>119</v>
      </c>
      <c r="B31" s="182" t="s">
        <v>179</v>
      </c>
      <c r="C31" s="183">
        <v>41481</v>
      </c>
      <c r="D31" s="181">
        <v>1428.84</v>
      </c>
      <c r="E31" s="48"/>
      <c r="F31" s="7"/>
      <c r="G31" s="17"/>
      <c r="H31" s="31"/>
      <c r="I31" s="7"/>
      <c r="J31" s="38"/>
      <c r="K31" s="31"/>
      <c r="L31" s="7"/>
      <c r="M31" s="38"/>
      <c r="N31" s="53">
        <f t="shared" si="4"/>
        <v>1428.84</v>
      </c>
      <c r="O31" s="15"/>
    </row>
    <row r="32" spans="1:15" s="5" customFormat="1" ht="15">
      <c r="A32" s="13" t="s">
        <v>75</v>
      </c>
      <c r="B32" s="182" t="s">
        <v>179</v>
      </c>
      <c r="C32" s="183">
        <v>41481</v>
      </c>
      <c r="D32" s="181">
        <v>2230.05</v>
      </c>
      <c r="E32" s="48"/>
      <c r="F32" s="7"/>
      <c r="G32" s="17"/>
      <c r="H32" s="31"/>
      <c r="I32" s="7"/>
      <c r="J32" s="38"/>
      <c r="K32" s="31"/>
      <c r="L32" s="7"/>
      <c r="M32" s="38"/>
      <c r="N32" s="53">
        <f t="shared" si="4"/>
        <v>2230.05</v>
      </c>
      <c r="O32" s="15"/>
    </row>
    <row r="33" spans="1:15" s="5" customFormat="1" ht="15">
      <c r="A33" s="13" t="s">
        <v>76</v>
      </c>
      <c r="B33" s="182" t="s">
        <v>162</v>
      </c>
      <c r="C33" s="183">
        <v>41425</v>
      </c>
      <c r="D33" s="181">
        <v>6628.1</v>
      </c>
      <c r="E33" s="48"/>
      <c r="F33" s="7"/>
      <c r="G33" s="17"/>
      <c r="H33" s="31"/>
      <c r="I33" s="7"/>
      <c r="J33" s="38"/>
      <c r="K33" s="31"/>
      <c r="L33" s="7"/>
      <c r="M33" s="38"/>
      <c r="N33" s="53">
        <f t="shared" si="4"/>
        <v>6628.1</v>
      </c>
      <c r="O33" s="15"/>
    </row>
    <row r="34" spans="1:15" s="5" customFormat="1" ht="15">
      <c r="A34" s="13" t="s">
        <v>77</v>
      </c>
      <c r="B34" s="182" t="s">
        <v>162</v>
      </c>
      <c r="C34" s="183">
        <v>41425</v>
      </c>
      <c r="D34" s="181">
        <v>780.14</v>
      </c>
      <c r="E34" s="48"/>
      <c r="F34" s="7"/>
      <c r="G34" s="17"/>
      <c r="H34" s="31"/>
      <c r="I34" s="7"/>
      <c r="J34" s="38"/>
      <c r="K34" s="31"/>
      <c r="L34" s="7"/>
      <c r="M34" s="38"/>
      <c r="N34" s="53">
        <f t="shared" si="4"/>
        <v>780.14</v>
      </c>
      <c r="O34" s="15"/>
    </row>
    <row r="35" spans="1:15" s="5" customFormat="1" ht="15">
      <c r="A35" s="13" t="s">
        <v>78</v>
      </c>
      <c r="B35" s="182" t="s">
        <v>179</v>
      </c>
      <c r="C35" s="183">
        <v>41481</v>
      </c>
      <c r="D35" s="181">
        <v>1114.98</v>
      </c>
      <c r="E35" s="48"/>
      <c r="F35" s="7"/>
      <c r="G35" s="17"/>
      <c r="H35" s="31"/>
      <c r="I35" s="7"/>
      <c r="J35" s="38"/>
      <c r="K35" s="31"/>
      <c r="L35" s="7"/>
      <c r="M35" s="38"/>
      <c r="N35" s="53">
        <f t="shared" si="4"/>
        <v>1114.98</v>
      </c>
      <c r="O35" s="15"/>
    </row>
    <row r="36" spans="1:15" s="5" customFormat="1" ht="15">
      <c r="A36" s="13" t="s">
        <v>79</v>
      </c>
      <c r="B36" s="31"/>
      <c r="C36" s="7"/>
      <c r="D36" s="62"/>
      <c r="E36" s="48"/>
      <c r="F36" s="7"/>
      <c r="G36" s="17"/>
      <c r="H36" s="31"/>
      <c r="I36" s="7"/>
      <c r="J36" s="38"/>
      <c r="K36" s="31"/>
      <c r="L36" s="7"/>
      <c r="M36" s="38"/>
      <c r="N36" s="53">
        <f t="shared" si="4"/>
        <v>0</v>
      </c>
      <c r="O36" s="15"/>
    </row>
    <row r="37" spans="1:15" s="6" customFormat="1" ht="25.5">
      <c r="A37" s="13" t="s">
        <v>80</v>
      </c>
      <c r="B37" s="182" t="s">
        <v>162</v>
      </c>
      <c r="C37" s="183">
        <v>41425</v>
      </c>
      <c r="D37" s="181">
        <v>5077.18</v>
      </c>
      <c r="E37" s="51"/>
      <c r="F37" s="9"/>
      <c r="G37" s="18"/>
      <c r="H37" s="34"/>
      <c r="I37" s="9"/>
      <c r="J37" s="39"/>
      <c r="K37" s="34"/>
      <c r="L37" s="9"/>
      <c r="M37" s="39"/>
      <c r="N37" s="53">
        <f t="shared" si="4"/>
        <v>5077.18</v>
      </c>
      <c r="O37" s="15"/>
    </row>
    <row r="38" spans="1:15" s="6" customFormat="1" ht="15">
      <c r="A38" s="13" t="s">
        <v>81</v>
      </c>
      <c r="B38" s="34"/>
      <c r="C38" s="9"/>
      <c r="D38" s="62"/>
      <c r="E38" s="182" t="s">
        <v>199</v>
      </c>
      <c r="F38" s="183">
        <v>41544</v>
      </c>
      <c r="G38" s="181">
        <v>7667.57</v>
      </c>
      <c r="H38" s="34"/>
      <c r="I38" s="9"/>
      <c r="J38" s="39"/>
      <c r="K38" s="34"/>
      <c r="L38" s="9"/>
      <c r="M38" s="39"/>
      <c r="N38" s="53">
        <f t="shared" si="4"/>
        <v>7667.57</v>
      </c>
      <c r="O38" s="15"/>
    </row>
    <row r="39" spans="1:15" s="6" customFormat="1" ht="15">
      <c r="A39" s="201" t="s">
        <v>120</v>
      </c>
      <c r="B39" s="34"/>
      <c r="C39" s="9"/>
      <c r="D39" s="62"/>
      <c r="E39" s="51"/>
      <c r="F39" s="9"/>
      <c r="G39" s="18"/>
      <c r="H39" s="182" t="s">
        <v>237</v>
      </c>
      <c r="I39" s="183">
        <v>41649</v>
      </c>
      <c r="J39" s="181">
        <v>8872.68</v>
      </c>
      <c r="K39" s="34"/>
      <c r="L39" s="9"/>
      <c r="M39" s="39"/>
      <c r="N39" s="53">
        <f t="shared" si="4"/>
        <v>8872.68</v>
      </c>
      <c r="O39" s="15"/>
    </row>
    <row r="40" spans="1:15" s="6" customFormat="1" ht="30">
      <c r="A40" s="133" t="s">
        <v>121</v>
      </c>
      <c r="B40" s="34"/>
      <c r="C40" s="9"/>
      <c r="D40" s="62"/>
      <c r="E40" s="51"/>
      <c r="F40" s="9"/>
      <c r="G40" s="18"/>
      <c r="H40" s="34"/>
      <c r="I40" s="9"/>
      <c r="J40" s="39"/>
      <c r="K40" s="34"/>
      <c r="L40" s="9"/>
      <c r="M40" s="39"/>
      <c r="N40" s="53">
        <f t="shared" si="4"/>
        <v>0</v>
      </c>
      <c r="O40" s="15"/>
    </row>
    <row r="41" spans="1:15" s="6" customFormat="1" ht="15">
      <c r="A41" s="143" t="s">
        <v>135</v>
      </c>
      <c r="B41" s="182" t="s">
        <v>179</v>
      </c>
      <c r="C41" s="183">
        <v>41481</v>
      </c>
      <c r="D41" s="181">
        <v>528.75</v>
      </c>
      <c r="E41" s="51"/>
      <c r="F41" s="9"/>
      <c r="G41" s="18"/>
      <c r="H41" s="34"/>
      <c r="I41" s="9"/>
      <c r="J41" s="39"/>
      <c r="K41" s="34"/>
      <c r="L41" s="9"/>
      <c r="M41" s="39"/>
      <c r="N41" s="53">
        <f t="shared" si="4"/>
        <v>528.75</v>
      </c>
      <c r="O41" s="15"/>
    </row>
    <row r="42" spans="1:15" s="6" customFormat="1" ht="30">
      <c r="A42" s="60" t="s">
        <v>82</v>
      </c>
      <c r="B42" s="34"/>
      <c r="C42" s="9"/>
      <c r="D42" s="62"/>
      <c r="E42" s="51"/>
      <c r="F42" s="9"/>
      <c r="G42" s="62"/>
      <c r="H42" s="34"/>
      <c r="I42" s="9"/>
      <c r="J42" s="62"/>
      <c r="K42" s="34"/>
      <c r="L42" s="9"/>
      <c r="M42" s="62"/>
      <c r="N42" s="53">
        <f t="shared" si="4"/>
        <v>0</v>
      </c>
      <c r="O42" s="15"/>
    </row>
    <row r="43" spans="1:15" s="6" customFormat="1" ht="15">
      <c r="A43" s="143" t="s">
        <v>138</v>
      </c>
      <c r="B43" s="182" t="s">
        <v>179</v>
      </c>
      <c r="C43" s="183">
        <v>41481</v>
      </c>
      <c r="D43" s="181">
        <v>2143.26</v>
      </c>
      <c r="E43" s="51"/>
      <c r="F43" s="9"/>
      <c r="G43" s="62"/>
      <c r="H43" s="34"/>
      <c r="I43" s="9"/>
      <c r="J43" s="62"/>
      <c r="K43" s="34"/>
      <c r="L43" s="9"/>
      <c r="M43" s="62"/>
      <c r="N43" s="53">
        <f t="shared" si="4"/>
        <v>2143.26</v>
      </c>
      <c r="O43" s="15"/>
    </row>
    <row r="44" spans="1:15" s="6" customFormat="1" ht="15">
      <c r="A44" s="201" t="s">
        <v>139</v>
      </c>
      <c r="B44" s="34"/>
      <c r="C44" s="9"/>
      <c r="D44" s="62"/>
      <c r="E44" s="51"/>
      <c r="F44" s="9"/>
      <c r="G44" s="62"/>
      <c r="H44" s="182" t="s">
        <v>237</v>
      </c>
      <c r="I44" s="183">
        <v>41649</v>
      </c>
      <c r="J44" s="181">
        <v>321.07</v>
      </c>
      <c r="K44" s="34"/>
      <c r="L44" s="9"/>
      <c r="M44" s="62"/>
      <c r="N44" s="53">
        <f t="shared" si="4"/>
        <v>321.07</v>
      </c>
      <c r="O44" s="15"/>
    </row>
    <row r="45" spans="1:15" s="6" customFormat="1" ht="15">
      <c r="A45" s="60" t="s">
        <v>83</v>
      </c>
      <c r="B45" s="34"/>
      <c r="C45" s="9"/>
      <c r="D45" s="62"/>
      <c r="E45" s="51"/>
      <c r="F45" s="9"/>
      <c r="G45" s="62"/>
      <c r="H45" s="34"/>
      <c r="I45" s="9"/>
      <c r="J45" s="62"/>
      <c r="K45" s="34"/>
      <c r="L45" s="9"/>
      <c r="M45" s="62"/>
      <c r="N45" s="53">
        <f t="shared" si="4"/>
        <v>0</v>
      </c>
      <c r="O45" s="15"/>
    </row>
    <row r="46" spans="1:15" s="6" customFormat="1" ht="25.5">
      <c r="A46" s="257" t="s">
        <v>84</v>
      </c>
      <c r="B46" s="179">
        <v>107</v>
      </c>
      <c r="C46" s="180">
        <v>41402</v>
      </c>
      <c r="D46" s="181">
        <v>86.34</v>
      </c>
      <c r="E46" s="182" t="s">
        <v>189</v>
      </c>
      <c r="F46" s="183">
        <v>41509</v>
      </c>
      <c r="G46" s="181">
        <v>86.34</v>
      </c>
      <c r="H46" s="182" t="s">
        <v>227</v>
      </c>
      <c r="I46" s="183" t="s">
        <v>234</v>
      </c>
      <c r="J46" s="181">
        <v>86.34</v>
      </c>
      <c r="K46" s="182" t="s">
        <v>238</v>
      </c>
      <c r="L46" s="183">
        <v>41677</v>
      </c>
      <c r="M46" s="181">
        <v>86.34</v>
      </c>
      <c r="N46" s="53">
        <f t="shared" si="4"/>
        <v>345.36</v>
      </c>
      <c r="O46" s="15"/>
    </row>
    <row r="47" spans="1:15" s="6" customFormat="1" ht="15">
      <c r="A47" s="261"/>
      <c r="B47" s="182" t="s">
        <v>161</v>
      </c>
      <c r="C47" s="183">
        <v>41418</v>
      </c>
      <c r="D47" s="181">
        <v>86.34</v>
      </c>
      <c r="E47" s="182" t="s">
        <v>198</v>
      </c>
      <c r="F47" s="183">
        <v>41537</v>
      </c>
      <c r="G47" s="181">
        <v>86.34</v>
      </c>
      <c r="H47" s="182" t="s">
        <v>209</v>
      </c>
      <c r="I47" s="183">
        <v>41656</v>
      </c>
      <c r="J47" s="181">
        <v>86.34</v>
      </c>
      <c r="K47" s="182" t="s">
        <v>239</v>
      </c>
      <c r="L47" s="183">
        <v>41692</v>
      </c>
      <c r="M47" s="181">
        <v>86.34</v>
      </c>
      <c r="N47" s="53">
        <f t="shared" si="4"/>
        <v>345.36</v>
      </c>
      <c r="O47" s="15"/>
    </row>
    <row r="48" spans="1:15" s="6" customFormat="1" ht="15">
      <c r="A48" s="261"/>
      <c r="B48" s="182" t="s">
        <v>174</v>
      </c>
      <c r="C48" s="183">
        <v>41486</v>
      </c>
      <c r="D48" s="181">
        <v>86.34</v>
      </c>
      <c r="E48" s="182" t="s">
        <v>205</v>
      </c>
      <c r="F48" s="183">
        <v>41558</v>
      </c>
      <c r="G48" s="181">
        <v>86.34</v>
      </c>
      <c r="H48" s="34"/>
      <c r="I48" s="9"/>
      <c r="J48" s="62"/>
      <c r="K48" s="182" t="s">
        <v>240</v>
      </c>
      <c r="L48" s="183">
        <v>41712</v>
      </c>
      <c r="M48" s="181">
        <v>86.34</v>
      </c>
      <c r="N48" s="53">
        <f t="shared" si="4"/>
        <v>259.02</v>
      </c>
      <c r="O48" s="15"/>
    </row>
    <row r="49" spans="1:15" s="6" customFormat="1" ht="15">
      <c r="A49" s="261"/>
      <c r="B49" s="182"/>
      <c r="C49" s="183"/>
      <c r="D49" s="181"/>
      <c r="E49" s="182" t="s">
        <v>206</v>
      </c>
      <c r="F49" s="183">
        <v>41547</v>
      </c>
      <c r="G49" s="181">
        <v>86.34</v>
      </c>
      <c r="H49" s="34"/>
      <c r="I49" s="9"/>
      <c r="J49" s="62"/>
      <c r="K49" s="182" t="s">
        <v>246</v>
      </c>
      <c r="L49" s="183">
        <v>41726</v>
      </c>
      <c r="M49" s="181">
        <v>86.34</v>
      </c>
      <c r="N49" s="53">
        <f t="shared" si="4"/>
        <v>172.68</v>
      </c>
      <c r="O49" s="15"/>
    </row>
    <row r="50" spans="1:15" s="6" customFormat="1" ht="15">
      <c r="A50" s="261"/>
      <c r="B50" s="182"/>
      <c r="C50" s="183"/>
      <c r="D50" s="181"/>
      <c r="E50" s="182"/>
      <c r="F50" s="183"/>
      <c r="G50" s="181"/>
      <c r="H50" s="34"/>
      <c r="I50" s="9"/>
      <c r="J50" s="62"/>
      <c r="K50" s="182" t="s">
        <v>250</v>
      </c>
      <c r="L50" s="183">
        <v>41747</v>
      </c>
      <c r="M50" s="181">
        <v>86.34</v>
      </c>
      <c r="N50" s="53">
        <f t="shared" si="4"/>
        <v>86.34</v>
      </c>
      <c r="O50" s="15"/>
    </row>
    <row r="51" spans="1:15" s="6" customFormat="1" ht="15">
      <c r="A51" s="258"/>
      <c r="B51" s="182"/>
      <c r="C51" s="183"/>
      <c r="D51" s="181"/>
      <c r="E51" s="182"/>
      <c r="F51" s="183"/>
      <c r="G51" s="181"/>
      <c r="H51" s="34"/>
      <c r="I51" s="9"/>
      <c r="J51" s="62"/>
      <c r="K51" s="182" t="s">
        <v>252</v>
      </c>
      <c r="L51" s="183">
        <v>41759</v>
      </c>
      <c r="M51" s="181">
        <v>86.34</v>
      </c>
      <c r="N51" s="53">
        <f t="shared" si="4"/>
        <v>86.34</v>
      </c>
      <c r="O51" s="15"/>
    </row>
    <row r="52" spans="1:15" s="6" customFormat="1" ht="15">
      <c r="A52" s="13" t="s">
        <v>85</v>
      </c>
      <c r="B52" s="34"/>
      <c r="C52" s="9"/>
      <c r="D52" s="62"/>
      <c r="E52" s="182" t="s">
        <v>196</v>
      </c>
      <c r="F52" s="183">
        <v>41530</v>
      </c>
      <c r="G52" s="181">
        <v>11741.58</v>
      </c>
      <c r="H52" s="34"/>
      <c r="I52" s="9"/>
      <c r="J52" s="62"/>
      <c r="K52" s="34"/>
      <c r="L52" s="9"/>
      <c r="M52" s="62"/>
      <c r="N52" s="53">
        <f t="shared" si="4"/>
        <v>11741.58</v>
      </c>
      <c r="O52" s="15"/>
    </row>
    <row r="53" spans="1:15" s="6" customFormat="1" ht="15">
      <c r="A53" s="13" t="s">
        <v>86</v>
      </c>
      <c r="B53" s="34"/>
      <c r="C53" s="9"/>
      <c r="D53" s="62"/>
      <c r="E53" s="51"/>
      <c r="F53" s="9"/>
      <c r="G53" s="62"/>
      <c r="H53" s="34"/>
      <c r="I53" s="9"/>
      <c r="J53" s="62"/>
      <c r="K53" s="182" t="s">
        <v>240</v>
      </c>
      <c r="L53" s="183">
        <v>41712</v>
      </c>
      <c r="M53" s="181">
        <v>777.03</v>
      </c>
      <c r="N53" s="53">
        <f t="shared" si="4"/>
        <v>777.03</v>
      </c>
      <c r="O53" s="15"/>
    </row>
    <row r="54" spans="1:15" s="6" customFormat="1" ht="15">
      <c r="A54" s="143" t="s">
        <v>140</v>
      </c>
      <c r="B54" s="34"/>
      <c r="C54" s="9"/>
      <c r="D54" s="62"/>
      <c r="E54" s="182" t="s">
        <v>188</v>
      </c>
      <c r="F54" s="183">
        <v>41502</v>
      </c>
      <c r="G54" s="181">
        <v>3434.7</v>
      </c>
      <c r="H54" s="34"/>
      <c r="I54" s="9"/>
      <c r="J54" s="62"/>
      <c r="K54" s="34">
        <v>43</v>
      </c>
      <c r="L54" s="180">
        <v>41747</v>
      </c>
      <c r="M54" s="62">
        <v>1303.77</v>
      </c>
      <c r="N54" s="53">
        <f t="shared" si="4"/>
        <v>4738.47</v>
      </c>
      <c r="O54" s="15"/>
    </row>
    <row r="55" spans="1:15" s="6" customFormat="1" ht="15">
      <c r="A55" s="259" t="s">
        <v>87</v>
      </c>
      <c r="B55" s="34"/>
      <c r="C55" s="9"/>
      <c r="D55" s="62"/>
      <c r="E55" s="182" t="s">
        <v>200</v>
      </c>
      <c r="F55" s="183">
        <v>41544</v>
      </c>
      <c r="G55" s="181">
        <v>3911.31</v>
      </c>
      <c r="H55" s="34"/>
      <c r="I55" s="9"/>
      <c r="J55" s="62"/>
      <c r="K55" s="34"/>
      <c r="L55" s="9"/>
      <c r="M55" s="62"/>
      <c r="N55" s="53">
        <f t="shared" si="4"/>
        <v>3911.31</v>
      </c>
      <c r="O55" s="15"/>
    </row>
    <row r="56" spans="1:15" s="6" customFormat="1" ht="15">
      <c r="A56" s="260"/>
      <c r="B56" s="34"/>
      <c r="C56" s="9"/>
      <c r="D56" s="62"/>
      <c r="E56" s="182" t="s">
        <v>204</v>
      </c>
      <c r="F56" s="183">
        <v>41551</v>
      </c>
      <c r="G56" s="181">
        <v>3911.31</v>
      </c>
      <c r="H56" s="34"/>
      <c r="I56" s="9"/>
      <c r="J56" s="62"/>
      <c r="K56" s="34"/>
      <c r="L56" s="9"/>
      <c r="M56" s="62"/>
      <c r="N56" s="53">
        <f t="shared" si="4"/>
        <v>3911.31</v>
      </c>
      <c r="O56" s="15"/>
    </row>
    <row r="57" spans="1:15" s="6" customFormat="1" ht="15">
      <c r="A57" s="60" t="s">
        <v>88</v>
      </c>
      <c r="B57" s="34"/>
      <c r="C57" s="9"/>
      <c r="D57" s="62"/>
      <c r="E57" s="51"/>
      <c r="F57" s="9"/>
      <c r="G57" s="62"/>
      <c r="H57" s="34"/>
      <c r="I57" s="9"/>
      <c r="J57" s="62"/>
      <c r="K57" s="34"/>
      <c r="L57" s="9"/>
      <c r="M57" s="62"/>
      <c r="N57" s="53">
        <f t="shared" si="4"/>
        <v>0</v>
      </c>
      <c r="O57" s="15"/>
    </row>
    <row r="58" spans="1:15" s="6" customFormat="1" ht="15">
      <c r="A58" s="13" t="s">
        <v>89</v>
      </c>
      <c r="B58" s="34"/>
      <c r="C58" s="9"/>
      <c r="D58" s="62"/>
      <c r="E58" s="51"/>
      <c r="F58" s="9"/>
      <c r="G58" s="62"/>
      <c r="H58" s="182" t="s">
        <v>236</v>
      </c>
      <c r="I58" s="183">
        <v>41628</v>
      </c>
      <c r="J58" s="181">
        <v>932.26</v>
      </c>
      <c r="K58" s="34"/>
      <c r="L58" s="9"/>
      <c r="M58" s="62"/>
      <c r="N58" s="53">
        <f t="shared" si="4"/>
        <v>932.26</v>
      </c>
      <c r="O58" s="15"/>
    </row>
    <row r="59" spans="1:15" s="6" customFormat="1" ht="15">
      <c r="A59" s="13" t="s">
        <v>90</v>
      </c>
      <c r="B59" s="34"/>
      <c r="C59" s="9"/>
      <c r="D59" s="62"/>
      <c r="E59" s="51"/>
      <c r="F59" s="9"/>
      <c r="G59" s="62"/>
      <c r="H59" s="34"/>
      <c r="I59" s="9"/>
      <c r="J59" s="62"/>
      <c r="K59" s="34"/>
      <c r="L59" s="9"/>
      <c r="M59" s="62"/>
      <c r="N59" s="53">
        <f t="shared" si="4"/>
        <v>0</v>
      </c>
      <c r="O59" s="15"/>
    </row>
    <row r="60" spans="1:15" s="6" customFormat="1" ht="15">
      <c r="A60" s="133" t="s">
        <v>142</v>
      </c>
      <c r="B60" s="51"/>
      <c r="C60" s="9"/>
      <c r="D60" s="62"/>
      <c r="E60" s="51"/>
      <c r="F60" s="9"/>
      <c r="G60" s="62"/>
      <c r="H60" s="51"/>
      <c r="I60" s="9"/>
      <c r="J60" s="62"/>
      <c r="K60" s="51"/>
      <c r="L60" s="9"/>
      <c r="M60" s="62"/>
      <c r="N60" s="53">
        <f t="shared" si="4"/>
        <v>0</v>
      </c>
      <c r="O60" s="15"/>
    </row>
    <row r="61" spans="1:15" s="6" customFormat="1" ht="15.75" thickBot="1">
      <c r="A61" s="143" t="s">
        <v>143</v>
      </c>
      <c r="B61" s="51"/>
      <c r="C61" s="9"/>
      <c r="D61" s="62"/>
      <c r="E61" s="51"/>
      <c r="F61" s="9"/>
      <c r="G61" s="62"/>
      <c r="H61" s="51"/>
      <c r="I61" s="9"/>
      <c r="J61" s="62"/>
      <c r="K61" s="51"/>
      <c r="L61" s="9"/>
      <c r="M61" s="62"/>
      <c r="N61" s="53">
        <f t="shared" si="4"/>
        <v>0</v>
      </c>
      <c r="O61" s="15"/>
    </row>
    <row r="62" spans="1:15" s="6" customFormat="1" ht="19.5" thickBot="1">
      <c r="A62" s="4" t="s">
        <v>92</v>
      </c>
      <c r="B62" s="9"/>
      <c r="C62" s="9"/>
      <c r="D62" s="62">
        <f>O62/4</f>
        <v>23458.74</v>
      </c>
      <c r="E62" s="9"/>
      <c r="F62" s="9"/>
      <c r="G62" s="62">
        <f>O62/4</f>
        <v>23458.74</v>
      </c>
      <c r="H62" s="9"/>
      <c r="I62" s="9"/>
      <c r="J62" s="62">
        <f>O62/4</f>
        <v>23458.74</v>
      </c>
      <c r="K62" s="9"/>
      <c r="L62" s="9"/>
      <c r="M62" s="62">
        <f>O62/4</f>
        <v>23458.74</v>
      </c>
      <c r="N62" s="53">
        <f t="shared" si="4"/>
        <v>93834.96</v>
      </c>
      <c r="O62" s="96">
        <v>93834.94</v>
      </c>
    </row>
    <row r="63" spans="1:15" s="5" customFormat="1" ht="20.25" thickBot="1">
      <c r="A63" s="44" t="s">
        <v>4</v>
      </c>
      <c r="B63" s="97"/>
      <c r="C63" s="98"/>
      <c r="D63" s="101">
        <f>SUM(D5:D62)</f>
        <v>303799.8</v>
      </c>
      <c r="E63" s="99"/>
      <c r="F63" s="98"/>
      <c r="G63" s="101">
        <f>SUM(G5:G62)</f>
        <v>336066.94</v>
      </c>
      <c r="H63" s="100"/>
      <c r="I63" s="98"/>
      <c r="J63" s="101">
        <f>SUM(J5:J62)</f>
        <v>296012.24</v>
      </c>
      <c r="K63" s="100"/>
      <c r="L63" s="98"/>
      <c r="M63" s="101">
        <f>SUM(M5:M62)</f>
        <v>286770.7</v>
      </c>
      <c r="N63" s="53">
        <f t="shared" si="4"/>
        <v>1222649.68</v>
      </c>
      <c r="O63" s="24">
        <f>SUM(O5:O59)</f>
        <v>1032107.1</v>
      </c>
    </row>
    <row r="64" spans="1:15" s="10" customFormat="1" ht="20.25" hidden="1" thickBot="1">
      <c r="A64" s="45" t="s">
        <v>2</v>
      </c>
      <c r="B64" s="74"/>
      <c r="C64" s="75"/>
      <c r="D64" s="76"/>
      <c r="E64" s="77"/>
      <c r="F64" s="75"/>
      <c r="G64" s="78"/>
      <c r="H64" s="74"/>
      <c r="I64" s="75"/>
      <c r="J64" s="76"/>
      <c r="K64" s="74"/>
      <c r="L64" s="75"/>
      <c r="M64" s="76"/>
      <c r="N64" s="52"/>
      <c r="O64" s="25"/>
    </row>
    <row r="65" spans="1:15" s="12" customFormat="1" ht="39.75" customHeight="1" thickBot="1">
      <c r="A65" s="254" t="s">
        <v>3</v>
      </c>
      <c r="B65" s="255"/>
      <c r="C65" s="255"/>
      <c r="D65" s="255"/>
      <c r="E65" s="255"/>
      <c r="F65" s="255"/>
      <c r="G65" s="255"/>
      <c r="H65" s="255"/>
      <c r="I65" s="255"/>
      <c r="J65" s="255"/>
      <c r="K65" s="255"/>
      <c r="L65" s="255"/>
      <c r="M65" s="255"/>
      <c r="N65" s="256"/>
      <c r="O65" s="26"/>
    </row>
    <row r="66" spans="1:15" s="6" customFormat="1" ht="26.25" customHeight="1">
      <c r="A66" s="202" t="s">
        <v>152</v>
      </c>
      <c r="B66" s="34"/>
      <c r="C66" s="9"/>
      <c r="D66" s="39"/>
      <c r="E66" s="182" t="s">
        <v>227</v>
      </c>
      <c r="F66" s="183" t="s">
        <v>229</v>
      </c>
      <c r="G66" s="181">
        <v>85708.81</v>
      </c>
      <c r="H66" s="182"/>
      <c r="I66" s="183"/>
      <c r="J66" s="181"/>
      <c r="K66" s="34"/>
      <c r="L66" s="9"/>
      <c r="M66" s="39"/>
      <c r="N66" s="51"/>
      <c r="O66" s="63"/>
    </row>
    <row r="67" spans="1:15" s="6" customFormat="1" ht="15">
      <c r="A67" s="202" t="s">
        <v>173</v>
      </c>
      <c r="B67" s="182" t="s">
        <v>172</v>
      </c>
      <c r="C67" s="183">
        <v>41460</v>
      </c>
      <c r="D67" s="181">
        <v>52727.01</v>
      </c>
      <c r="E67" s="65"/>
      <c r="F67" s="73"/>
      <c r="G67" s="18"/>
      <c r="H67" s="51"/>
      <c r="I67" s="73"/>
      <c r="J67" s="39"/>
      <c r="K67" s="51"/>
      <c r="L67" s="73"/>
      <c r="M67" s="39"/>
      <c r="N67" s="51"/>
      <c r="O67" s="63"/>
    </row>
    <row r="68" spans="1:15" s="6" customFormat="1" ht="15" customHeight="1">
      <c r="A68" s="202" t="s">
        <v>175</v>
      </c>
      <c r="B68" s="241" t="s">
        <v>177</v>
      </c>
      <c r="C68" s="244">
        <v>41486</v>
      </c>
      <c r="D68" s="247">
        <v>65427.92</v>
      </c>
      <c r="E68" s="65"/>
      <c r="F68" s="73"/>
      <c r="G68" s="18"/>
      <c r="H68" s="51"/>
      <c r="I68" s="73"/>
      <c r="J68" s="39"/>
      <c r="K68" s="51"/>
      <c r="L68" s="73"/>
      <c r="M68" s="39"/>
      <c r="N68" s="51"/>
      <c r="O68" s="63"/>
    </row>
    <row r="69" spans="1:15" s="6" customFormat="1" ht="12.75">
      <c r="A69" s="202" t="s">
        <v>178</v>
      </c>
      <c r="B69" s="242"/>
      <c r="C69" s="245"/>
      <c r="D69" s="248"/>
      <c r="E69" s="65"/>
      <c r="F69" s="73"/>
      <c r="G69" s="18"/>
      <c r="H69" s="51"/>
      <c r="I69" s="73"/>
      <c r="J69" s="39"/>
      <c r="K69" s="51"/>
      <c r="L69" s="73"/>
      <c r="M69" s="39"/>
      <c r="N69" s="51"/>
      <c r="O69" s="63"/>
    </row>
    <row r="70" spans="1:15" s="6" customFormat="1" ht="12.75">
      <c r="A70" s="202" t="s">
        <v>176</v>
      </c>
      <c r="B70" s="243"/>
      <c r="C70" s="246"/>
      <c r="D70" s="249"/>
      <c r="E70" s="65"/>
      <c r="F70" s="73"/>
      <c r="G70" s="18"/>
      <c r="H70" s="51"/>
      <c r="I70" s="73"/>
      <c r="J70" s="39"/>
      <c r="K70" s="51"/>
      <c r="L70" s="73"/>
      <c r="M70" s="39"/>
      <c r="N70" s="51"/>
      <c r="O70" s="63"/>
    </row>
    <row r="71" spans="1:15" s="6" customFormat="1" ht="12.75">
      <c r="A71" s="143" t="s">
        <v>157</v>
      </c>
      <c r="B71" s="65"/>
      <c r="C71" s="73"/>
      <c r="D71" s="39"/>
      <c r="E71" s="65"/>
      <c r="F71" s="73"/>
      <c r="G71" s="18"/>
      <c r="H71" s="51"/>
      <c r="I71" s="73"/>
      <c r="J71" s="39"/>
      <c r="K71" s="51"/>
      <c r="L71" s="73"/>
      <c r="M71" s="39"/>
      <c r="N71" s="51"/>
      <c r="O71" s="63"/>
    </row>
    <row r="72" spans="1:15" s="6" customFormat="1" ht="15">
      <c r="A72" s="202" t="s">
        <v>111</v>
      </c>
      <c r="B72" s="65"/>
      <c r="C72" s="73"/>
      <c r="D72" s="39"/>
      <c r="E72" s="182" t="s">
        <v>201</v>
      </c>
      <c r="F72" s="183">
        <v>41537</v>
      </c>
      <c r="G72" s="181">
        <v>4928.02</v>
      </c>
      <c r="H72" s="51"/>
      <c r="I72" s="73"/>
      <c r="J72" s="39"/>
      <c r="K72" s="51"/>
      <c r="L72" s="73"/>
      <c r="M72" s="39"/>
      <c r="N72" s="51"/>
      <c r="O72" s="63"/>
    </row>
    <row r="73" spans="1:15" s="6" customFormat="1" ht="31.5" customHeight="1" thickBot="1">
      <c r="A73" s="202" t="s">
        <v>158</v>
      </c>
      <c r="B73" s="65"/>
      <c r="C73" s="73"/>
      <c r="D73" s="39"/>
      <c r="E73" s="182" t="s">
        <v>209</v>
      </c>
      <c r="F73" s="183">
        <v>41570</v>
      </c>
      <c r="G73" s="181">
        <v>9350</v>
      </c>
      <c r="H73" s="51"/>
      <c r="I73" s="73"/>
      <c r="J73" s="39"/>
      <c r="K73" s="51"/>
      <c r="L73" s="73"/>
      <c r="M73" s="39"/>
      <c r="N73" s="51"/>
      <c r="O73" s="63"/>
    </row>
    <row r="74" spans="1:15" s="84" customFormat="1" ht="20.25" thickBot="1">
      <c r="A74" s="79" t="s">
        <v>4</v>
      </c>
      <c r="B74" s="80"/>
      <c r="C74" s="91"/>
      <c r="D74" s="91">
        <f>SUM(D66:D73)</f>
        <v>118154.93</v>
      </c>
      <c r="E74" s="91"/>
      <c r="F74" s="91"/>
      <c r="G74" s="91">
        <f>SUM(G66:G73)</f>
        <v>99986.83</v>
      </c>
      <c r="H74" s="91"/>
      <c r="I74" s="91"/>
      <c r="J74" s="91">
        <f>SUM(J66:J73)</f>
        <v>0</v>
      </c>
      <c r="K74" s="91"/>
      <c r="L74" s="91"/>
      <c r="M74" s="91">
        <f>SUM(M66:M73)</f>
        <v>0</v>
      </c>
      <c r="N74" s="53">
        <f>M74+J74+G74+D74</f>
        <v>218141.76</v>
      </c>
      <c r="O74" s="83"/>
    </row>
    <row r="75" spans="1:15" s="6" customFormat="1" ht="42" customHeight="1">
      <c r="A75" s="254" t="s">
        <v>28</v>
      </c>
      <c r="B75" s="255"/>
      <c r="C75" s="255"/>
      <c r="D75" s="255"/>
      <c r="E75" s="255"/>
      <c r="F75" s="255"/>
      <c r="G75" s="255"/>
      <c r="H75" s="255"/>
      <c r="I75" s="255"/>
      <c r="J75" s="255"/>
      <c r="K75" s="255"/>
      <c r="L75" s="255"/>
      <c r="M75" s="255"/>
      <c r="N75" s="256"/>
      <c r="O75" s="16"/>
    </row>
    <row r="76" spans="1:15" s="6" customFormat="1" ht="15">
      <c r="A76" s="42" t="s">
        <v>164</v>
      </c>
      <c r="B76" s="182" t="s">
        <v>162</v>
      </c>
      <c r="C76" s="183">
        <v>41425</v>
      </c>
      <c r="D76" s="181">
        <v>310.52</v>
      </c>
      <c r="E76" s="23"/>
      <c r="F76" s="1"/>
      <c r="G76" s="16"/>
      <c r="H76" s="35"/>
      <c r="I76" s="1"/>
      <c r="J76" s="40"/>
      <c r="K76" s="35"/>
      <c r="L76" s="1"/>
      <c r="M76" s="40"/>
      <c r="N76" s="51"/>
      <c r="O76" s="23"/>
    </row>
    <row r="77" spans="1:15" s="6" customFormat="1" ht="15">
      <c r="A77" s="42" t="s">
        <v>167</v>
      </c>
      <c r="B77" s="182" t="s">
        <v>168</v>
      </c>
      <c r="C77" s="183">
        <v>41474</v>
      </c>
      <c r="D77" s="181">
        <v>214.17</v>
      </c>
      <c r="E77" s="51"/>
      <c r="F77" s="9"/>
      <c r="G77" s="18"/>
      <c r="H77" s="34"/>
      <c r="I77" s="9"/>
      <c r="J77" s="39"/>
      <c r="K77" s="34"/>
      <c r="L77" s="9"/>
      <c r="M77" s="39"/>
      <c r="N77" s="51"/>
      <c r="O77" s="23"/>
    </row>
    <row r="78" spans="1:15" s="6" customFormat="1" ht="15">
      <c r="A78" s="42" t="s">
        <v>169</v>
      </c>
      <c r="B78" s="182" t="s">
        <v>168</v>
      </c>
      <c r="C78" s="183">
        <v>41474</v>
      </c>
      <c r="D78" s="181">
        <v>405</v>
      </c>
      <c r="E78" s="51"/>
      <c r="F78" s="9"/>
      <c r="G78" s="18"/>
      <c r="H78" s="34"/>
      <c r="I78" s="9"/>
      <c r="J78" s="39"/>
      <c r="K78" s="34"/>
      <c r="L78" s="9"/>
      <c r="M78" s="39"/>
      <c r="N78" s="51"/>
      <c r="O78" s="23"/>
    </row>
    <row r="79" spans="1:15" s="6" customFormat="1" ht="15">
      <c r="A79" s="42" t="s">
        <v>170</v>
      </c>
      <c r="B79" s="182" t="s">
        <v>171</v>
      </c>
      <c r="C79" s="183">
        <v>41460</v>
      </c>
      <c r="D79" s="181">
        <v>932.06</v>
      </c>
      <c r="E79" s="51"/>
      <c r="F79" s="9"/>
      <c r="G79" s="18"/>
      <c r="H79" s="34"/>
      <c r="I79" s="9"/>
      <c r="J79" s="39"/>
      <c r="K79" s="34"/>
      <c r="L79" s="9"/>
      <c r="M79" s="39"/>
      <c r="N79" s="51"/>
      <c r="O79" s="23"/>
    </row>
    <row r="80" spans="1:15" s="6" customFormat="1" ht="15">
      <c r="A80" s="42" t="s">
        <v>186</v>
      </c>
      <c r="B80" s="182" t="s">
        <v>187</v>
      </c>
      <c r="C80" s="183">
        <v>41463</v>
      </c>
      <c r="D80" s="181">
        <v>1500</v>
      </c>
      <c r="E80" s="65"/>
      <c r="F80" s="73"/>
      <c r="G80" s="20"/>
      <c r="H80" s="34"/>
      <c r="I80" s="9"/>
      <c r="J80" s="39"/>
      <c r="K80" s="34"/>
      <c r="L80" s="9"/>
      <c r="M80" s="39"/>
      <c r="N80" s="51"/>
      <c r="O80" s="23"/>
    </row>
    <row r="81" spans="1:15" s="6" customFormat="1" ht="15">
      <c r="A81" s="42" t="s">
        <v>254</v>
      </c>
      <c r="B81" s="182" t="s">
        <v>250</v>
      </c>
      <c r="C81" s="183">
        <v>41369</v>
      </c>
      <c r="D81" s="181">
        <v>3600</v>
      </c>
      <c r="E81" s="65"/>
      <c r="F81" s="73"/>
      <c r="G81" s="20"/>
      <c r="H81" s="34"/>
      <c r="I81" s="9"/>
      <c r="J81" s="39"/>
      <c r="K81" s="34"/>
      <c r="L81" s="9"/>
      <c r="M81" s="39"/>
      <c r="N81" s="51"/>
      <c r="O81" s="23"/>
    </row>
    <row r="82" spans="1:15" s="6" customFormat="1" ht="15">
      <c r="A82" s="42" t="s">
        <v>184</v>
      </c>
      <c r="B82" s="34"/>
      <c r="C82" s="9"/>
      <c r="D82" s="39"/>
      <c r="E82" s="182" t="s">
        <v>185</v>
      </c>
      <c r="F82" s="183">
        <v>41498</v>
      </c>
      <c r="G82" s="181">
        <v>1500</v>
      </c>
      <c r="H82" s="34"/>
      <c r="I82" s="9"/>
      <c r="J82" s="39"/>
      <c r="K82" s="34"/>
      <c r="L82" s="9"/>
      <c r="M82" s="39"/>
      <c r="N82" s="51"/>
      <c r="O82" s="23"/>
    </row>
    <row r="83" spans="1:15" s="6" customFormat="1" ht="15">
      <c r="A83" s="43" t="s">
        <v>191</v>
      </c>
      <c r="B83" s="34"/>
      <c r="C83" s="9"/>
      <c r="D83" s="39"/>
      <c r="E83" s="182" t="s">
        <v>192</v>
      </c>
      <c r="F83" s="183">
        <v>41516</v>
      </c>
      <c r="G83" s="181">
        <v>371.67</v>
      </c>
      <c r="H83" s="34"/>
      <c r="I83" s="9"/>
      <c r="J83" s="39"/>
      <c r="K83" s="34"/>
      <c r="L83" s="9"/>
      <c r="M83" s="39"/>
      <c r="N83" s="51"/>
      <c r="O83" s="23"/>
    </row>
    <row r="84" spans="1:15" s="6" customFormat="1" ht="15">
      <c r="A84" s="42" t="s">
        <v>193</v>
      </c>
      <c r="B84" s="34"/>
      <c r="C84" s="9"/>
      <c r="D84" s="39"/>
      <c r="E84" s="182" t="s">
        <v>194</v>
      </c>
      <c r="F84" s="183">
        <v>41523</v>
      </c>
      <c r="G84" s="181">
        <v>73.25</v>
      </c>
      <c r="H84" s="34"/>
      <c r="I84" s="9"/>
      <c r="J84" s="39"/>
      <c r="K84" s="34"/>
      <c r="L84" s="9"/>
      <c r="M84" s="39"/>
      <c r="N84" s="51"/>
      <c r="O84" s="23"/>
    </row>
    <row r="85" spans="1:15" s="6" customFormat="1" ht="15">
      <c r="A85" s="42" t="s">
        <v>195</v>
      </c>
      <c r="B85" s="34"/>
      <c r="C85" s="9"/>
      <c r="D85" s="39"/>
      <c r="E85" s="182" t="s">
        <v>196</v>
      </c>
      <c r="F85" s="183">
        <v>41530</v>
      </c>
      <c r="G85" s="181">
        <v>146.5</v>
      </c>
      <c r="H85" s="34"/>
      <c r="I85" s="9"/>
      <c r="J85" s="39"/>
      <c r="K85" s="34"/>
      <c r="L85" s="9"/>
      <c r="M85" s="39"/>
      <c r="N85" s="51"/>
      <c r="O85" s="23"/>
    </row>
    <row r="86" spans="1:15" s="6" customFormat="1" ht="15">
      <c r="A86" s="42" t="s">
        <v>202</v>
      </c>
      <c r="B86" s="34"/>
      <c r="C86" s="9"/>
      <c r="D86" s="39"/>
      <c r="E86" s="182" t="s">
        <v>203</v>
      </c>
      <c r="F86" s="183">
        <v>41519</v>
      </c>
      <c r="G86" s="181">
        <v>1500</v>
      </c>
      <c r="H86" s="34"/>
      <c r="I86" s="9"/>
      <c r="J86" s="39"/>
      <c r="K86" s="34"/>
      <c r="L86" s="9"/>
      <c r="M86" s="39"/>
      <c r="N86" s="51"/>
      <c r="O86" s="23"/>
    </row>
    <row r="87" spans="1:15" s="6" customFormat="1" ht="15">
      <c r="A87" s="42" t="s">
        <v>208</v>
      </c>
      <c r="B87" s="34"/>
      <c r="C87" s="9"/>
      <c r="D87" s="39"/>
      <c r="E87" s="182" t="s">
        <v>206</v>
      </c>
      <c r="F87" s="183">
        <v>41547</v>
      </c>
      <c r="G87" s="181">
        <v>832.36</v>
      </c>
      <c r="H87" s="34"/>
      <c r="I87" s="9"/>
      <c r="J87" s="39"/>
      <c r="K87" s="34"/>
      <c r="L87" s="9"/>
      <c r="M87" s="39"/>
      <c r="N87" s="51"/>
      <c r="O87" s="23"/>
    </row>
    <row r="88" spans="1:15" s="6" customFormat="1" ht="25.5">
      <c r="A88" s="42" t="s">
        <v>226</v>
      </c>
      <c r="B88" s="34"/>
      <c r="C88" s="9"/>
      <c r="D88" s="39"/>
      <c r="E88" s="182" t="s">
        <v>227</v>
      </c>
      <c r="F88" s="183" t="s">
        <v>228</v>
      </c>
      <c r="G88" s="181">
        <v>360.67</v>
      </c>
      <c r="H88" s="182"/>
      <c r="I88" s="183"/>
      <c r="J88" s="181"/>
      <c r="K88" s="34"/>
      <c r="L88" s="9"/>
      <c r="M88" s="39"/>
      <c r="N88" s="51"/>
      <c r="O88" s="23"/>
    </row>
    <row r="89" spans="1:15" s="6" customFormat="1" ht="25.5">
      <c r="A89" s="42" t="s">
        <v>232</v>
      </c>
      <c r="B89" s="34"/>
      <c r="C89" s="9"/>
      <c r="D89" s="39"/>
      <c r="E89" s="187"/>
      <c r="F89" s="183"/>
      <c r="G89" s="188"/>
      <c r="H89" s="182" t="s">
        <v>227</v>
      </c>
      <c r="I89" s="183" t="s">
        <v>233</v>
      </c>
      <c r="J89" s="181">
        <v>3156.64</v>
      </c>
      <c r="K89" s="34"/>
      <c r="L89" s="9"/>
      <c r="M89" s="39"/>
      <c r="N89" s="51"/>
      <c r="O89" s="23"/>
    </row>
    <row r="90" spans="1:15" s="6" customFormat="1" ht="25.5">
      <c r="A90" s="43" t="s">
        <v>191</v>
      </c>
      <c r="B90" s="64"/>
      <c r="C90" s="73"/>
      <c r="D90" s="54"/>
      <c r="E90" s="187"/>
      <c r="F90" s="183"/>
      <c r="G90" s="188"/>
      <c r="H90" s="182" t="s">
        <v>227</v>
      </c>
      <c r="I90" s="183" t="s">
        <v>235</v>
      </c>
      <c r="J90" s="181">
        <v>371.67</v>
      </c>
      <c r="K90" s="34"/>
      <c r="L90" s="9"/>
      <c r="M90" s="39"/>
      <c r="N90" s="51"/>
      <c r="O90" s="23"/>
    </row>
    <row r="91" spans="1:15" s="6" customFormat="1" ht="15">
      <c r="A91" s="43" t="s">
        <v>255</v>
      </c>
      <c r="B91" s="64"/>
      <c r="C91" s="73"/>
      <c r="D91" s="54"/>
      <c r="E91" s="187"/>
      <c r="F91" s="183"/>
      <c r="G91" s="188"/>
      <c r="H91" s="182" t="s">
        <v>256</v>
      </c>
      <c r="I91" s="183">
        <v>41639</v>
      </c>
      <c r="J91" s="181">
        <v>93</v>
      </c>
      <c r="K91" s="64"/>
      <c r="L91" s="73"/>
      <c r="M91" s="54"/>
      <c r="N91" s="51"/>
      <c r="O91" s="23"/>
    </row>
    <row r="92" spans="1:15" s="6" customFormat="1" ht="15">
      <c r="A92" s="42" t="s">
        <v>247</v>
      </c>
      <c r="B92" s="34"/>
      <c r="C92" s="9"/>
      <c r="D92" s="39"/>
      <c r="E92" s="51"/>
      <c r="F92" s="9"/>
      <c r="G92" s="18"/>
      <c r="H92" s="34"/>
      <c r="I92" s="9"/>
      <c r="J92" s="39"/>
      <c r="K92" s="182" t="s">
        <v>177</v>
      </c>
      <c r="L92" s="183">
        <v>41696</v>
      </c>
      <c r="M92" s="181">
        <v>1746.36</v>
      </c>
      <c r="N92" s="51"/>
      <c r="O92" s="23"/>
    </row>
    <row r="93" spans="1:15" s="6" customFormat="1" ht="15">
      <c r="A93" s="43" t="s">
        <v>244</v>
      </c>
      <c r="B93" s="64"/>
      <c r="C93" s="73"/>
      <c r="D93" s="54"/>
      <c r="E93" s="187"/>
      <c r="F93" s="183"/>
      <c r="G93" s="188"/>
      <c r="H93" s="182"/>
      <c r="I93" s="183"/>
      <c r="J93" s="181"/>
      <c r="K93" s="182" t="s">
        <v>245</v>
      </c>
      <c r="L93" s="183">
        <v>41719</v>
      </c>
      <c r="M93" s="181">
        <v>782.7</v>
      </c>
      <c r="N93" s="51"/>
      <c r="O93" s="23"/>
    </row>
    <row r="94" spans="1:15" s="6" customFormat="1" ht="15">
      <c r="A94" s="43" t="s">
        <v>248</v>
      </c>
      <c r="B94" s="64"/>
      <c r="C94" s="73"/>
      <c r="D94" s="54"/>
      <c r="E94" s="187"/>
      <c r="F94" s="183"/>
      <c r="G94" s="188"/>
      <c r="H94" s="182"/>
      <c r="I94" s="183"/>
      <c r="J94" s="181"/>
      <c r="K94" s="182" t="s">
        <v>249</v>
      </c>
      <c r="L94" s="183">
        <v>41733</v>
      </c>
      <c r="M94" s="181">
        <v>237.28</v>
      </c>
      <c r="N94" s="51"/>
      <c r="O94" s="23"/>
    </row>
    <row r="95" spans="1:15" s="6" customFormat="1" ht="15" customHeight="1">
      <c r="A95" s="43" t="s">
        <v>251</v>
      </c>
      <c r="B95" s="64"/>
      <c r="C95" s="73"/>
      <c r="D95" s="54"/>
      <c r="E95" s="65"/>
      <c r="F95" s="73"/>
      <c r="G95" s="20"/>
      <c r="H95" s="64"/>
      <c r="I95" s="73"/>
      <c r="J95" s="54"/>
      <c r="K95" s="64">
        <v>50</v>
      </c>
      <c r="L95" s="204">
        <v>41759</v>
      </c>
      <c r="M95" s="205">
        <v>519.73</v>
      </c>
      <c r="N95" s="51"/>
      <c r="O95" s="23"/>
    </row>
    <row r="96" spans="1:15" s="6" customFormat="1" ht="13.5" thickBot="1">
      <c r="A96" s="43"/>
      <c r="B96" s="64"/>
      <c r="C96" s="73"/>
      <c r="D96" s="54"/>
      <c r="E96" s="65"/>
      <c r="F96" s="73"/>
      <c r="G96" s="20"/>
      <c r="H96" s="64"/>
      <c r="I96" s="73"/>
      <c r="J96" s="54"/>
      <c r="K96" s="64"/>
      <c r="L96" s="73"/>
      <c r="M96" s="54"/>
      <c r="N96" s="51"/>
      <c r="O96" s="23"/>
    </row>
    <row r="97" spans="1:15" s="84" customFormat="1" ht="20.25" thickBot="1">
      <c r="A97" s="79" t="s">
        <v>4</v>
      </c>
      <c r="B97" s="80"/>
      <c r="C97" s="81"/>
      <c r="D97" s="85">
        <f>SUM(D76:D96)</f>
        <v>6961.75</v>
      </c>
      <c r="E97" s="86"/>
      <c r="F97" s="81"/>
      <c r="G97" s="85">
        <f>SUM(G76:G96)</f>
        <v>4784.45</v>
      </c>
      <c r="H97" s="87"/>
      <c r="I97" s="81"/>
      <c r="J97" s="85">
        <f>SUM(J76:J96)</f>
        <v>3621.31</v>
      </c>
      <c r="K97" s="87"/>
      <c r="L97" s="81"/>
      <c r="M97" s="85">
        <f>SUM(M76:M96)</f>
        <v>3286.07</v>
      </c>
      <c r="N97" s="53">
        <f>M97+J97+G97+D97</f>
        <v>18653.58</v>
      </c>
      <c r="O97" s="88"/>
    </row>
    <row r="98" spans="1:15" s="6" customFormat="1" ht="40.5" customHeight="1" hidden="1" thickBot="1">
      <c r="A98" s="266" t="s">
        <v>29</v>
      </c>
      <c r="B98" s="267"/>
      <c r="C98" s="267"/>
      <c r="D98" s="267"/>
      <c r="E98" s="267"/>
      <c r="F98" s="267"/>
      <c r="G98" s="267"/>
      <c r="H98" s="267"/>
      <c r="I98" s="267"/>
      <c r="J98" s="267"/>
      <c r="K98" s="267"/>
      <c r="L98" s="267"/>
      <c r="M98" s="267"/>
      <c r="N98" s="268"/>
      <c r="O98" s="66"/>
    </row>
    <row r="99" spans="1:15" s="6" customFormat="1" ht="12.75" hidden="1">
      <c r="A99" s="42"/>
      <c r="B99" s="34"/>
      <c r="C99" s="9"/>
      <c r="D99" s="39"/>
      <c r="E99" s="51"/>
      <c r="F99" s="9"/>
      <c r="G99" s="18"/>
      <c r="H99" s="34"/>
      <c r="I99" s="9"/>
      <c r="J99" s="39"/>
      <c r="K99" s="34"/>
      <c r="L99" s="9"/>
      <c r="M99" s="39"/>
      <c r="N99" s="51"/>
      <c r="O99" s="23"/>
    </row>
    <row r="100" spans="1:15" s="6" customFormat="1" ht="12.75" hidden="1">
      <c r="A100" s="42"/>
      <c r="B100" s="34"/>
      <c r="C100" s="9"/>
      <c r="D100" s="39"/>
      <c r="E100" s="51"/>
      <c r="F100" s="9"/>
      <c r="G100" s="18"/>
      <c r="H100" s="34"/>
      <c r="I100" s="9"/>
      <c r="J100" s="39"/>
      <c r="K100" s="34"/>
      <c r="L100" s="9"/>
      <c r="M100" s="39"/>
      <c r="N100" s="51"/>
      <c r="O100" s="23"/>
    </row>
    <row r="101" spans="1:15" s="6" customFormat="1" ht="12.75" hidden="1">
      <c r="A101" s="42"/>
      <c r="B101" s="34"/>
      <c r="C101" s="9"/>
      <c r="D101" s="39"/>
      <c r="E101" s="51"/>
      <c r="F101" s="9"/>
      <c r="G101" s="18"/>
      <c r="H101" s="34"/>
      <c r="I101" s="9"/>
      <c r="J101" s="39"/>
      <c r="K101" s="34"/>
      <c r="L101" s="9"/>
      <c r="M101" s="39"/>
      <c r="N101" s="51"/>
      <c r="O101" s="23"/>
    </row>
    <row r="102" spans="1:15" s="6" customFormat="1" ht="12.75" hidden="1">
      <c r="A102" s="42"/>
      <c r="B102" s="34"/>
      <c r="C102" s="9"/>
      <c r="D102" s="39"/>
      <c r="E102" s="51"/>
      <c r="F102" s="9"/>
      <c r="G102" s="18"/>
      <c r="H102" s="34"/>
      <c r="I102" s="9"/>
      <c r="J102" s="39"/>
      <c r="K102" s="34"/>
      <c r="L102" s="9"/>
      <c r="M102" s="39"/>
      <c r="N102" s="51"/>
      <c r="O102" s="23"/>
    </row>
    <row r="103" spans="1:15" s="6" customFormat="1" ht="13.5" hidden="1" thickBot="1">
      <c r="A103" s="42"/>
      <c r="B103" s="34"/>
      <c r="C103" s="9"/>
      <c r="D103" s="39"/>
      <c r="E103" s="51"/>
      <c r="F103" s="9"/>
      <c r="G103" s="18"/>
      <c r="H103" s="34"/>
      <c r="I103" s="9"/>
      <c r="J103" s="39"/>
      <c r="K103" s="34"/>
      <c r="L103" s="9"/>
      <c r="M103" s="39"/>
      <c r="N103" s="51"/>
      <c r="O103" s="23"/>
    </row>
    <row r="104" spans="1:15" s="84" customFormat="1" ht="20.25" hidden="1" thickBot="1">
      <c r="A104" s="79" t="s">
        <v>4</v>
      </c>
      <c r="B104" s="87"/>
      <c r="C104" s="89"/>
      <c r="D104" s="91">
        <f>SUM(D99:D103)</f>
        <v>0</v>
      </c>
      <c r="E104" s="92"/>
      <c r="F104" s="91"/>
      <c r="G104" s="91">
        <f>SUM(G99:G103)</f>
        <v>0</v>
      </c>
      <c r="H104" s="91"/>
      <c r="I104" s="91"/>
      <c r="J104" s="91">
        <f>SUM(J99:J103)</f>
        <v>0</v>
      </c>
      <c r="K104" s="91"/>
      <c r="L104" s="91"/>
      <c r="M104" s="91">
        <f>SUM(M99:M103)</f>
        <v>0</v>
      </c>
      <c r="N104" s="82"/>
      <c r="O104" s="90"/>
    </row>
    <row r="105" spans="1:15" s="6" customFormat="1" ht="20.25" thickBot="1">
      <c r="A105" s="69"/>
      <c r="B105" s="72"/>
      <c r="C105" s="72"/>
      <c r="D105" s="72"/>
      <c r="E105" s="72"/>
      <c r="F105" s="72"/>
      <c r="G105" s="72"/>
      <c r="H105" s="72"/>
      <c r="I105" s="72"/>
      <c r="J105" s="72"/>
      <c r="K105" s="72"/>
      <c r="L105" s="72"/>
      <c r="M105" s="72"/>
      <c r="N105" s="72"/>
      <c r="O105" s="66"/>
    </row>
    <row r="106" spans="1:15" s="2" customFormat="1" ht="20.25" thickBot="1">
      <c r="A106" s="46" t="s">
        <v>6</v>
      </c>
      <c r="B106" s="70"/>
      <c r="C106" s="67"/>
      <c r="D106" s="71">
        <f>D104+D97+D74+D63</f>
        <v>428916.48</v>
      </c>
      <c r="E106" s="68"/>
      <c r="F106" s="67"/>
      <c r="G106" s="71">
        <f>G104+G97+G74+G63</f>
        <v>440838.22</v>
      </c>
      <c r="H106" s="68"/>
      <c r="I106" s="67"/>
      <c r="J106" s="71">
        <f>J104+J97+J74+J63</f>
        <v>299633.55</v>
      </c>
      <c r="K106" s="68"/>
      <c r="L106" s="67"/>
      <c r="M106" s="71">
        <f>M104+M97+M74+M63</f>
        <v>290056.77</v>
      </c>
      <c r="N106" s="53">
        <f>M106+J106+G106+D106</f>
        <v>1459445.02</v>
      </c>
      <c r="O106" s="27">
        <f>M106+J106+G106+D106</f>
        <v>1459445.02</v>
      </c>
    </row>
    <row r="107" spans="1:13" s="2" customFormat="1" ht="13.5" thickBot="1">
      <c r="A107" s="57"/>
      <c r="B107" s="55"/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55"/>
    </row>
    <row r="108" spans="1:14" s="2" customFormat="1" ht="13.5" thickBot="1">
      <c r="A108" s="55"/>
      <c r="B108" s="58" t="s">
        <v>18</v>
      </c>
      <c r="C108" s="58" t="s">
        <v>19</v>
      </c>
      <c r="D108" s="58" t="s">
        <v>20</v>
      </c>
      <c r="E108" s="58" t="s">
        <v>21</v>
      </c>
      <c r="F108" s="58" t="s">
        <v>22</v>
      </c>
      <c r="G108" s="58" t="s">
        <v>23</v>
      </c>
      <c r="H108" s="58" t="s">
        <v>24</v>
      </c>
      <c r="I108" s="58" t="s">
        <v>25</v>
      </c>
      <c r="J108" s="58" t="s">
        <v>14</v>
      </c>
      <c r="K108" s="58" t="s">
        <v>15</v>
      </c>
      <c r="L108" s="58" t="s">
        <v>16</v>
      </c>
      <c r="M108" s="58" t="s">
        <v>17</v>
      </c>
      <c r="N108" s="58" t="s">
        <v>27</v>
      </c>
    </row>
    <row r="109" spans="1:14" s="2" customFormat="1" ht="13.5" thickBot="1">
      <c r="A109" s="57" t="s">
        <v>13</v>
      </c>
      <c r="B109" s="189">
        <f>'[1]Лист1'!$FZ$81</f>
        <v>71465.49</v>
      </c>
      <c r="C109" s="55">
        <f>B120</f>
        <v>185814.28</v>
      </c>
      <c r="D109" s="55">
        <f aca="true" t="shared" si="5" ref="D109:M109">C120</f>
        <v>296338.86</v>
      </c>
      <c r="E109" s="56">
        <f>D120</f>
        <v>6284.51</v>
      </c>
      <c r="F109" s="55">
        <f t="shared" si="5"/>
        <v>122097.58</v>
      </c>
      <c r="G109" s="55">
        <f t="shared" si="5"/>
        <v>240153.64</v>
      </c>
      <c r="H109" s="56">
        <f t="shared" si="5"/>
        <v>-74192.41</v>
      </c>
      <c r="I109" s="55">
        <f t="shared" si="5"/>
        <v>50545.3</v>
      </c>
      <c r="J109" s="55">
        <f t="shared" si="5"/>
        <v>181656.32</v>
      </c>
      <c r="K109" s="56">
        <f t="shared" si="5"/>
        <v>16662.84</v>
      </c>
      <c r="L109" s="55">
        <f t="shared" si="5"/>
        <v>148959.98</v>
      </c>
      <c r="M109" s="55">
        <f t="shared" si="5"/>
        <v>275134.26</v>
      </c>
      <c r="N109" s="55"/>
    </row>
    <row r="110" spans="1:14" s="2" customFormat="1" ht="13.5" thickBot="1">
      <c r="A110" s="57" t="s">
        <v>11</v>
      </c>
      <c r="B110" s="55">
        <f aca="true" t="shared" si="6" ref="B110:M110">SUM(B111:B113)</f>
        <v>113671.01</v>
      </c>
      <c r="C110" s="55">
        <f t="shared" si="6"/>
        <v>137961.87</v>
      </c>
      <c r="D110" s="55">
        <f t="shared" si="6"/>
        <v>125816.44</v>
      </c>
      <c r="E110" s="55">
        <f t="shared" si="6"/>
        <v>125816.44</v>
      </c>
      <c r="F110" s="55">
        <f t="shared" si="6"/>
        <v>125816.44</v>
      </c>
      <c r="G110" s="55">
        <f t="shared" si="6"/>
        <v>125816.44</v>
      </c>
      <c r="H110" s="55">
        <f t="shared" si="6"/>
        <v>125816.44</v>
      </c>
      <c r="I110" s="55">
        <f t="shared" si="6"/>
        <v>125816.44</v>
      </c>
      <c r="J110" s="55">
        <f t="shared" si="6"/>
        <v>125816.44</v>
      </c>
      <c r="K110" s="55">
        <f t="shared" si="6"/>
        <v>125816.44</v>
      </c>
      <c r="L110" s="55">
        <f t="shared" si="6"/>
        <v>125816.44</v>
      </c>
      <c r="M110" s="55">
        <f t="shared" si="6"/>
        <v>125816.44</v>
      </c>
      <c r="N110" s="55">
        <f>SUM(B110:M110)</f>
        <v>1509797.28</v>
      </c>
    </row>
    <row r="111" spans="1:14" s="186" customFormat="1" ht="13.5" thickBot="1">
      <c r="A111" s="102" t="s">
        <v>96</v>
      </c>
      <c r="B111" s="185">
        <v>108309.57</v>
      </c>
      <c r="C111" s="185">
        <v>132600.43</v>
      </c>
      <c r="D111" s="185">
        <v>120455</v>
      </c>
      <c r="E111" s="185">
        <v>120455</v>
      </c>
      <c r="F111" s="185">
        <v>120455</v>
      </c>
      <c r="G111" s="185">
        <v>120455</v>
      </c>
      <c r="H111" s="185">
        <v>120455</v>
      </c>
      <c r="I111" s="185">
        <v>120455</v>
      </c>
      <c r="J111" s="185">
        <v>120455</v>
      </c>
      <c r="K111" s="185">
        <v>120455</v>
      </c>
      <c r="L111" s="185">
        <v>120455</v>
      </c>
      <c r="M111" s="185">
        <v>120455</v>
      </c>
      <c r="N111" s="185">
        <f aca="true" t="shared" si="7" ref="N111:N118">SUM(B111:M111)</f>
        <v>1445460</v>
      </c>
    </row>
    <row r="112" spans="1:14" s="186" customFormat="1" ht="13.5" thickBot="1">
      <c r="A112" s="102" t="s">
        <v>159</v>
      </c>
      <c r="B112" s="185">
        <v>3319.68</v>
      </c>
      <c r="C112" s="185">
        <v>3319.68</v>
      </c>
      <c r="D112" s="185">
        <v>3319.68</v>
      </c>
      <c r="E112" s="185">
        <v>3319.68</v>
      </c>
      <c r="F112" s="185">
        <v>3319.68</v>
      </c>
      <c r="G112" s="185">
        <v>3319.68</v>
      </c>
      <c r="H112" s="185">
        <v>3319.68</v>
      </c>
      <c r="I112" s="185">
        <v>3319.68</v>
      </c>
      <c r="J112" s="185">
        <v>3319.68</v>
      </c>
      <c r="K112" s="185">
        <v>3319.68</v>
      </c>
      <c r="L112" s="185">
        <v>3319.68</v>
      </c>
      <c r="M112" s="185">
        <v>3319.68</v>
      </c>
      <c r="N112" s="185">
        <f t="shared" si="7"/>
        <v>39836.16</v>
      </c>
    </row>
    <row r="113" spans="1:14" s="186" customFormat="1" ht="13.5" thickBot="1">
      <c r="A113" s="102" t="s">
        <v>160</v>
      </c>
      <c r="B113" s="185">
        <v>2041.76</v>
      </c>
      <c r="C113" s="185">
        <v>2041.76</v>
      </c>
      <c r="D113" s="185">
        <v>2041.76</v>
      </c>
      <c r="E113" s="185">
        <v>2041.76</v>
      </c>
      <c r="F113" s="185">
        <v>2041.76</v>
      </c>
      <c r="G113" s="185">
        <v>2041.76</v>
      </c>
      <c r="H113" s="185">
        <v>2041.76</v>
      </c>
      <c r="I113" s="185">
        <v>2041.76</v>
      </c>
      <c r="J113" s="185">
        <v>2041.76</v>
      </c>
      <c r="K113" s="185">
        <v>2041.76</v>
      </c>
      <c r="L113" s="185">
        <v>2041.76</v>
      </c>
      <c r="M113" s="185">
        <v>2041.76</v>
      </c>
      <c r="N113" s="185">
        <f t="shared" si="7"/>
        <v>24501.12</v>
      </c>
    </row>
    <row r="114" spans="1:14" s="2" customFormat="1" ht="13.5" thickBot="1">
      <c r="A114" s="57" t="s">
        <v>12</v>
      </c>
      <c r="B114" s="55">
        <f>SUM(B115:B117)</f>
        <v>114348.79</v>
      </c>
      <c r="C114" s="55">
        <f aca="true" t="shared" si="8" ref="C114:N114">SUM(C115:C117)</f>
        <v>110524.58</v>
      </c>
      <c r="D114" s="55">
        <f t="shared" si="8"/>
        <v>138862.13</v>
      </c>
      <c r="E114" s="55">
        <f t="shared" si="8"/>
        <v>115813.07</v>
      </c>
      <c r="F114" s="55">
        <f t="shared" si="8"/>
        <v>118056.06</v>
      </c>
      <c r="G114" s="55">
        <f t="shared" si="8"/>
        <v>126492.17</v>
      </c>
      <c r="H114" s="55">
        <f t="shared" si="8"/>
        <v>124737.71</v>
      </c>
      <c r="I114" s="55">
        <f t="shared" si="8"/>
        <v>131111.02</v>
      </c>
      <c r="J114" s="55">
        <f t="shared" si="8"/>
        <v>134640.07</v>
      </c>
      <c r="K114" s="55">
        <f t="shared" si="8"/>
        <v>132297.14</v>
      </c>
      <c r="L114" s="55">
        <f t="shared" si="8"/>
        <v>126174.28</v>
      </c>
      <c r="M114" s="55">
        <f t="shared" si="8"/>
        <v>125339.1</v>
      </c>
      <c r="N114" s="55">
        <f t="shared" si="8"/>
        <v>1498396.12</v>
      </c>
    </row>
    <row r="115" spans="1:14" s="186" customFormat="1" ht="13.5" thickBot="1">
      <c r="A115" s="102" t="s">
        <v>96</v>
      </c>
      <c r="B115" s="185">
        <v>109062.71</v>
      </c>
      <c r="C115" s="185">
        <v>105238.5</v>
      </c>
      <c r="D115" s="185">
        <v>133576.05</v>
      </c>
      <c r="E115" s="185">
        <v>110526.99</v>
      </c>
      <c r="F115" s="185">
        <v>112769.98</v>
      </c>
      <c r="G115" s="185">
        <v>121206.09</v>
      </c>
      <c r="H115" s="185">
        <v>119451.63</v>
      </c>
      <c r="I115" s="185">
        <v>125824.94</v>
      </c>
      <c r="J115" s="185">
        <v>129353.99</v>
      </c>
      <c r="K115" s="185">
        <v>127011.06</v>
      </c>
      <c r="L115" s="185">
        <v>120888.2</v>
      </c>
      <c r="M115" s="185">
        <v>120053.02</v>
      </c>
      <c r="N115" s="185">
        <f t="shared" si="7"/>
        <v>1434963.16</v>
      </c>
    </row>
    <row r="116" spans="1:14" s="186" customFormat="1" ht="13.5" thickBot="1">
      <c r="A116" s="102" t="s">
        <v>159</v>
      </c>
      <c r="B116" s="185">
        <v>3244.32</v>
      </c>
      <c r="C116" s="185">
        <v>3244.32</v>
      </c>
      <c r="D116" s="185">
        <v>3244.32</v>
      </c>
      <c r="E116" s="185">
        <v>3244.32</v>
      </c>
      <c r="F116" s="185">
        <v>3244.32</v>
      </c>
      <c r="G116" s="185">
        <v>3244.32</v>
      </c>
      <c r="H116" s="185">
        <v>3244.32</v>
      </c>
      <c r="I116" s="185">
        <v>3244.32</v>
      </c>
      <c r="J116" s="185">
        <v>3244.32</v>
      </c>
      <c r="K116" s="185">
        <v>3244.32</v>
      </c>
      <c r="L116" s="185">
        <v>3244.32</v>
      </c>
      <c r="M116" s="185">
        <v>3244.32</v>
      </c>
      <c r="N116" s="185">
        <f t="shared" si="7"/>
        <v>38931.84</v>
      </c>
    </row>
    <row r="117" spans="1:14" s="186" customFormat="1" ht="13.5" thickBot="1">
      <c r="A117" s="102" t="s">
        <v>160</v>
      </c>
      <c r="B117" s="185">
        <v>2041.76</v>
      </c>
      <c r="C117" s="185">
        <v>2041.76</v>
      </c>
      <c r="D117" s="185">
        <v>2041.76</v>
      </c>
      <c r="E117" s="185">
        <v>2041.76</v>
      </c>
      <c r="F117" s="185">
        <v>2041.76</v>
      </c>
      <c r="G117" s="185">
        <v>2041.76</v>
      </c>
      <c r="H117" s="185">
        <v>2041.76</v>
      </c>
      <c r="I117" s="185">
        <v>2041.76</v>
      </c>
      <c r="J117" s="185">
        <v>2041.76</v>
      </c>
      <c r="K117" s="185">
        <v>2041.76</v>
      </c>
      <c r="L117" s="185">
        <v>2041.76</v>
      </c>
      <c r="M117" s="185">
        <v>2041.76</v>
      </c>
      <c r="N117" s="185">
        <f t="shared" si="7"/>
        <v>24501.12</v>
      </c>
    </row>
    <row r="118" spans="1:14" s="186" customFormat="1" ht="13.5" thickBot="1">
      <c r="A118" s="102" t="s">
        <v>210</v>
      </c>
      <c r="B118" s="190">
        <v>246</v>
      </c>
      <c r="C118" s="190">
        <v>246</v>
      </c>
      <c r="D118" s="190">
        <v>246</v>
      </c>
      <c r="E118" s="190">
        <v>246</v>
      </c>
      <c r="F118" s="190">
        <v>246</v>
      </c>
      <c r="G118" s="190">
        <v>246</v>
      </c>
      <c r="H118" s="190">
        <v>246</v>
      </c>
      <c r="I118" s="190">
        <v>246</v>
      </c>
      <c r="J118" s="190">
        <v>246</v>
      </c>
      <c r="K118" s="190">
        <v>246</v>
      </c>
      <c r="L118" s="190">
        <v>246</v>
      </c>
      <c r="M118" s="190">
        <v>246</v>
      </c>
      <c r="N118" s="190">
        <f t="shared" si="7"/>
        <v>2952</v>
      </c>
    </row>
    <row r="119" spans="1:14" s="2" customFormat="1" ht="13.5" thickBot="1">
      <c r="A119" s="57" t="s">
        <v>97</v>
      </c>
      <c r="B119" s="55">
        <f aca="true" t="shared" si="9" ref="B119:M119">B114-B110</f>
        <v>677.779999999999</v>
      </c>
      <c r="C119" s="55">
        <f t="shared" si="9"/>
        <v>-27437.29</v>
      </c>
      <c r="D119" s="55">
        <f t="shared" si="9"/>
        <v>13045.69</v>
      </c>
      <c r="E119" s="55">
        <f t="shared" si="9"/>
        <v>-10003.37</v>
      </c>
      <c r="F119" s="55">
        <f t="shared" si="9"/>
        <v>-7760.38</v>
      </c>
      <c r="G119" s="55">
        <f t="shared" si="9"/>
        <v>675.729999999996</v>
      </c>
      <c r="H119" s="55">
        <f t="shared" si="9"/>
        <v>-1078.73</v>
      </c>
      <c r="I119" s="55">
        <f t="shared" si="9"/>
        <v>5294.57999999999</v>
      </c>
      <c r="J119" s="55">
        <f t="shared" si="9"/>
        <v>8823.63</v>
      </c>
      <c r="K119" s="55">
        <f t="shared" si="9"/>
        <v>6480.70000000001</v>
      </c>
      <c r="L119" s="55">
        <f t="shared" si="9"/>
        <v>357.839999999997</v>
      </c>
      <c r="M119" s="55">
        <f t="shared" si="9"/>
        <v>-477.339999999997</v>
      </c>
      <c r="N119" s="55">
        <f>M119+L119+K119+J119+I119+H119+G119+F119+E119+D119+C119+B119</f>
        <v>-11401.16</v>
      </c>
    </row>
    <row r="120" spans="1:14" s="2" customFormat="1" ht="13.5" thickBot="1">
      <c r="A120" s="57" t="s">
        <v>26</v>
      </c>
      <c r="B120" s="191">
        <f>B109+B114</f>
        <v>185814.28</v>
      </c>
      <c r="C120" s="55">
        <f>C109+C114</f>
        <v>296338.86</v>
      </c>
      <c r="D120" s="192">
        <f>D109+D114-D106</f>
        <v>6284.51</v>
      </c>
      <c r="E120" s="55">
        <f>E109+E114</f>
        <v>122097.58</v>
      </c>
      <c r="F120" s="55">
        <f>F109+F114</f>
        <v>240153.64</v>
      </c>
      <c r="G120" s="192">
        <f>G109+G114-G106</f>
        <v>-74192.41</v>
      </c>
      <c r="H120" s="55">
        <f>H109+H114</f>
        <v>50545.3</v>
      </c>
      <c r="I120" s="55">
        <f>I109+I114</f>
        <v>181656.32</v>
      </c>
      <c r="J120" s="192">
        <f>J109+J114-J106</f>
        <v>16662.84</v>
      </c>
      <c r="K120" s="55">
        <f>K109+K114</f>
        <v>148959.98</v>
      </c>
      <c r="L120" s="55">
        <f>L109+L114</f>
        <v>275134.26</v>
      </c>
      <c r="M120" s="192">
        <f>M109+M114-M106</f>
        <v>110416.59</v>
      </c>
      <c r="N120" s="191">
        <f>M120+N118</f>
        <v>113368.59</v>
      </c>
    </row>
    <row r="121" spans="7:14" s="2" customFormat="1" ht="57" customHeight="1">
      <c r="G121" s="36"/>
      <c r="H121" s="250" t="s">
        <v>241</v>
      </c>
      <c r="I121" s="250"/>
      <c r="J121" s="250"/>
      <c r="K121" s="250"/>
      <c r="L121" s="262" t="s">
        <v>242</v>
      </c>
      <c r="M121" s="262"/>
      <c r="N121" s="262"/>
    </row>
    <row r="122" spans="8:14" s="2" customFormat="1" ht="72" customHeight="1">
      <c r="H122" s="263" t="s">
        <v>243</v>
      </c>
      <c r="I122" s="263"/>
      <c r="J122" s="263"/>
      <c r="K122" s="263"/>
      <c r="L122" s="264" t="s">
        <v>257</v>
      </c>
      <c r="M122" s="264"/>
      <c r="N122" s="264"/>
    </row>
    <row r="123" s="2" customFormat="1" ht="12.75"/>
    <row r="124" spans="8:13" s="2" customFormat="1" ht="15">
      <c r="H124" s="236" t="s">
        <v>211</v>
      </c>
      <c r="I124" s="236"/>
      <c r="J124" s="236"/>
      <c r="K124" s="193">
        <f>O106</f>
        <v>1459445.02</v>
      </c>
      <c r="L124" s="194"/>
      <c r="M124"/>
    </row>
    <row r="125" spans="8:13" s="2" customFormat="1" ht="15">
      <c r="H125" s="236" t="s">
        <v>212</v>
      </c>
      <c r="I125" s="236"/>
      <c r="J125" s="236"/>
      <c r="K125" s="193">
        <f>N110</f>
        <v>1509797.28</v>
      </c>
      <c r="L125" s="194"/>
      <c r="M125"/>
    </row>
    <row r="126" spans="8:13" s="2" customFormat="1" ht="15">
      <c r="H126" s="236" t="s">
        <v>213</v>
      </c>
      <c r="I126" s="236"/>
      <c r="J126" s="236"/>
      <c r="K126" s="193">
        <f>N114</f>
        <v>1498396.12</v>
      </c>
      <c r="L126" s="194"/>
      <c r="M126"/>
    </row>
    <row r="127" spans="8:13" s="2" customFormat="1" ht="15">
      <c r="H127" s="236" t="s">
        <v>214</v>
      </c>
      <c r="I127" s="236"/>
      <c r="J127" s="236"/>
      <c r="K127" s="193">
        <f>K126-K125</f>
        <v>-11401.16</v>
      </c>
      <c r="L127" s="194"/>
      <c r="M127"/>
    </row>
    <row r="128" spans="8:13" s="2" customFormat="1" ht="15">
      <c r="H128" s="233" t="s">
        <v>215</v>
      </c>
      <c r="I128" s="233"/>
      <c r="J128" s="233"/>
      <c r="K128" s="193">
        <f>K125-K124</f>
        <v>50352.26</v>
      </c>
      <c r="L128" s="194"/>
      <c r="M128"/>
    </row>
    <row r="129" spans="8:13" s="2" customFormat="1" ht="15">
      <c r="H129" s="237" t="s">
        <v>216</v>
      </c>
      <c r="I129" s="238"/>
      <c r="J129" s="239"/>
      <c r="K129" s="193">
        <f>B109</f>
        <v>71465.49</v>
      </c>
      <c r="L129" s="194"/>
      <c r="M129"/>
    </row>
    <row r="130" spans="8:13" s="2" customFormat="1" ht="15.75">
      <c r="H130" s="240" t="s">
        <v>217</v>
      </c>
      <c r="I130" s="240"/>
      <c r="J130" s="240"/>
      <c r="K130" s="195">
        <f>K129+K128+K127+K131</f>
        <v>113368.59</v>
      </c>
      <c r="L130" s="194"/>
      <c r="M130"/>
    </row>
    <row r="131" spans="8:13" s="2" customFormat="1" ht="15">
      <c r="H131" s="230" t="s">
        <v>218</v>
      </c>
      <c r="I131" s="231"/>
      <c r="J131" s="232"/>
      <c r="K131" s="196">
        <f>N118</f>
        <v>2952</v>
      </c>
      <c r="L131" s="194"/>
      <c r="M131"/>
    </row>
    <row r="132" spans="8:13" s="2" customFormat="1" ht="15">
      <c r="H132" s="233" t="s">
        <v>219</v>
      </c>
      <c r="I132" s="233"/>
      <c r="J132" s="233"/>
      <c r="K132" s="193">
        <f>D97+G97+J97+M97</f>
        <v>18653.58</v>
      </c>
      <c r="L132" s="234" t="s">
        <v>225</v>
      </c>
      <c r="M132" s="235"/>
    </row>
    <row r="133" spans="8:13" s="2" customFormat="1" ht="15">
      <c r="H133" s="229" t="s">
        <v>220</v>
      </c>
      <c r="I133" s="229"/>
      <c r="J133" s="229"/>
      <c r="K133" s="197">
        <v>42218.13</v>
      </c>
      <c r="L133" s="198"/>
      <c r="M133" s="3"/>
    </row>
    <row r="134" spans="8:13" s="2" customFormat="1" ht="15">
      <c r="H134" s="229" t="s">
        <v>221</v>
      </c>
      <c r="I134" s="229"/>
      <c r="J134" s="229"/>
      <c r="K134" s="197">
        <v>26584.84</v>
      </c>
      <c r="L134" s="198"/>
      <c r="M134" s="3"/>
    </row>
    <row r="135" spans="8:12" ht="15">
      <c r="H135" s="229" t="s">
        <v>222</v>
      </c>
      <c r="I135" s="229"/>
      <c r="J135" s="229"/>
      <c r="K135" s="197">
        <f>K133+K134</f>
        <v>68802.97</v>
      </c>
      <c r="L135" s="198"/>
    </row>
    <row r="136" spans="8:12" ht="15">
      <c r="H136" s="229" t="s">
        <v>223</v>
      </c>
      <c r="I136" s="229"/>
      <c r="J136" s="229"/>
      <c r="K136" s="197">
        <f>K135-K132</f>
        <v>50149.39</v>
      </c>
      <c r="L136" s="198"/>
    </row>
    <row r="137" spans="8:12" ht="15.75">
      <c r="H137" s="229" t="s">
        <v>224</v>
      </c>
      <c r="I137" s="229"/>
      <c r="J137" s="229"/>
      <c r="K137" s="199">
        <f>K128-K136</f>
        <v>202.87</v>
      </c>
      <c r="L137" s="200"/>
    </row>
  </sheetData>
  <sheetProtection/>
  <mergeCells count="35">
    <mergeCell ref="L121:N121"/>
    <mergeCell ref="H122:K122"/>
    <mergeCell ref="L122:N122"/>
    <mergeCell ref="A1:N1"/>
    <mergeCell ref="A98:N98"/>
    <mergeCell ref="A75:N75"/>
    <mergeCell ref="B2:D2"/>
    <mergeCell ref="E2:G2"/>
    <mergeCell ref="H2:J2"/>
    <mergeCell ref="K2:M2"/>
    <mergeCell ref="A4:O4"/>
    <mergeCell ref="A65:N65"/>
    <mergeCell ref="A29:A30"/>
    <mergeCell ref="A55:A56"/>
    <mergeCell ref="A46:A51"/>
    <mergeCell ref="A27:A28"/>
    <mergeCell ref="H124:J124"/>
    <mergeCell ref="B68:B70"/>
    <mergeCell ref="C68:C70"/>
    <mergeCell ref="D68:D70"/>
    <mergeCell ref="H121:K121"/>
    <mergeCell ref="H125:J125"/>
    <mergeCell ref="H126:J126"/>
    <mergeCell ref="H127:J127"/>
    <mergeCell ref="H128:J128"/>
    <mergeCell ref="H129:J129"/>
    <mergeCell ref="H130:J130"/>
    <mergeCell ref="H136:J136"/>
    <mergeCell ref="H137:J137"/>
    <mergeCell ref="H131:J131"/>
    <mergeCell ref="H132:J132"/>
    <mergeCell ref="L132:M132"/>
    <mergeCell ref="H133:J133"/>
    <mergeCell ref="H134:J134"/>
    <mergeCell ref="H135:J135"/>
  </mergeCells>
  <printOptions/>
  <pageMargins left="0.7" right="0.7" top="0.75" bottom="0.75" header="0.3" footer="0.3"/>
  <pageSetup fitToHeight="0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Цалко</dc:creator>
  <cp:keywords/>
  <dc:description/>
  <cp:lastModifiedBy>Uzer</cp:lastModifiedBy>
  <cp:lastPrinted>2014-07-03T05:52:12Z</cp:lastPrinted>
  <dcterms:created xsi:type="dcterms:W3CDTF">2010-04-02T14:46:04Z</dcterms:created>
  <dcterms:modified xsi:type="dcterms:W3CDTF">2014-07-03T05:54:23Z</dcterms:modified>
  <cp:category/>
  <cp:version/>
  <cp:contentType/>
  <cp:contentStatus/>
</cp:coreProperties>
</file>