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55" windowWidth="14955" windowHeight="8265" activeTab="3"/>
  </bookViews>
  <sheets>
    <sheet name="проект общий 290" sheetId="1" r:id="rId1"/>
    <sheet name="по заявлению" sheetId="2" r:id="rId2"/>
    <sheet name="тариф население" sheetId="3" r:id="rId3"/>
    <sheet name="по голосованию" sheetId="4" r:id="rId4"/>
    <sheet name="ОАО &quot;КГТС&quot;" sheetId="5" r:id="rId5"/>
    <sheet name="Якушин" sheetId="6" r:id="rId6"/>
  </sheets>
  <definedNames>
    <definedName name="_xlnm.Print_Area" localSheetId="4">'ОАО "КГТС"'!$A$1:$F$93</definedName>
    <definedName name="_xlnm.Print_Area" localSheetId="3">'по голосованию'!$A$1:$F$150</definedName>
    <definedName name="_xlnm.Print_Area" localSheetId="1">'по заявлению'!$A$1:$F$158</definedName>
    <definedName name="_xlnm.Print_Area" localSheetId="0">'проект общий 290'!$A$1:$F$174</definedName>
    <definedName name="_xlnm.Print_Area" localSheetId="2">'тариф население'!$A$1:$F$150</definedName>
    <definedName name="_xlnm.Print_Area" localSheetId="5">'Якушин'!$A$1:$F$91</definedName>
  </definedNames>
  <calcPr fullCalcOnLoad="1" fullPrecision="0"/>
</workbook>
</file>

<file path=xl/sharedStrings.xml><?xml version="1.0" encoding="utf-8"?>
<sst xmlns="http://schemas.openxmlformats.org/spreadsheetml/2006/main" count="1167" uniqueCount="194">
  <si>
    <t>к договору управления многоквартирным домом</t>
  </si>
  <si>
    <t>Перечень работ и услуг по содержанию и ремонту общего имущества в многоквартирном доме</t>
  </si>
  <si>
    <t>наименование работ и услуг</t>
  </si>
  <si>
    <t>периодичность выполняемых работ</t>
  </si>
  <si>
    <t>Годовой размер платы на 1м2 общей площади помещения (рублей)</t>
  </si>
  <si>
    <t xml:space="preserve">Стоимость на 1м2 общей площади помещения (рублей в месяц) </t>
  </si>
  <si>
    <t>Обязательные работы и услуги по содержанию и ремонту общего имущества собственников помещений в многоквартирном доме</t>
  </si>
  <si>
    <t>ежемесячно</t>
  </si>
  <si>
    <t>Уборка земельного участка, входящего в состав общего имущества</t>
  </si>
  <si>
    <t>6 раз в неделю</t>
  </si>
  <si>
    <t>по мере необходимости</t>
  </si>
  <si>
    <t>Расчетно-кассовое обслуживание</t>
  </si>
  <si>
    <t>1 раз в месяц</t>
  </si>
  <si>
    <t>круглосуточно</t>
  </si>
  <si>
    <t>1 раз в год</t>
  </si>
  <si>
    <t>гидравлическое испытание входной запорной арматуры</t>
  </si>
  <si>
    <t>промывка системы отопления</t>
  </si>
  <si>
    <t>опресовка системы отопления</t>
  </si>
  <si>
    <t>заполнение системы отопления технической водой с удалением воздушных пробок</t>
  </si>
  <si>
    <t>2 раза в год</t>
  </si>
  <si>
    <t>Обслуживание вводных и внутренних газопроводов жилого фонда</t>
  </si>
  <si>
    <t>Организация и проведение микробиологического и санитарно - химического контроля горячего водоснабжения</t>
  </si>
  <si>
    <t>Дератизация</t>
  </si>
  <si>
    <t>12 раз в год</t>
  </si>
  <si>
    <t>Дезинсекция</t>
  </si>
  <si>
    <t>6 раз в год</t>
  </si>
  <si>
    <t xml:space="preserve">Управляющая организация   _____________________                                            Собственник __________________________                               </t>
  </si>
  <si>
    <t>М.П.</t>
  </si>
  <si>
    <t>(многоквартирный дом с газовыми плитами и повышающими насосами)</t>
  </si>
  <si>
    <t>ежедневно с 06.00 - 23.00час.</t>
  </si>
  <si>
    <t>ИТОГО:</t>
  </si>
  <si>
    <t xml:space="preserve">Годовая стоимость                ( на весь дом), руб. </t>
  </si>
  <si>
    <t>Регламентные работы по системе отопления в т.числе:</t>
  </si>
  <si>
    <t>прочистка канализационных выпусков до стены здания</t>
  </si>
  <si>
    <t>Регламентные работы по системе горячего водоснабжения в т.числе:</t>
  </si>
  <si>
    <t>Регламентные работы по системе холодного водоснабжения в т.числе:</t>
  </si>
  <si>
    <t>Регламентные работы по системе водоотведения в т.числе:</t>
  </si>
  <si>
    <t>замена трансформатора тока</t>
  </si>
  <si>
    <t>Регламентные работы по содержанию кровли в т.числе:</t>
  </si>
  <si>
    <t>Регламентные работы по системе вентиляции в т.числе:</t>
  </si>
  <si>
    <t>промывка фильтров в тепловом пункте</t>
  </si>
  <si>
    <t>регулировка элеваторного узла</t>
  </si>
  <si>
    <t>ревизия элеваторного узла ( сопло )</t>
  </si>
  <si>
    <t>3 раза в год</t>
  </si>
  <si>
    <t>восстановление циркуляции ГВС ( после опрессовки и проверки бойлера на плотность и прочность), сброс воздушных пробок</t>
  </si>
  <si>
    <t>4 раза в год</t>
  </si>
  <si>
    <t xml:space="preserve">1 раз </t>
  </si>
  <si>
    <t>1 раз</t>
  </si>
  <si>
    <t>восстановление водостоков ( мелкий ремонт после очистки от снега и льда )</t>
  </si>
  <si>
    <t>восстановление общедомового уличного освещения</t>
  </si>
  <si>
    <t>очистка от снега и наледи козырьков подъездов</t>
  </si>
  <si>
    <t>Расчет размера платы за содержание и ремонт общего имущества в многоквартирном доме</t>
  </si>
  <si>
    <t>договорная и претензионно-исковая работа, взыскание задолженности по ЖКУ</t>
  </si>
  <si>
    <t>постоянно</t>
  </si>
  <si>
    <t>ведение технической документации</t>
  </si>
  <si>
    <t>сдвижка и подметание снега при отсутствии снегопадов</t>
  </si>
  <si>
    <t>сдвижка и подметание снега при снегопаде</t>
  </si>
  <si>
    <t>1 раз в сутки во время гололеда</t>
  </si>
  <si>
    <t>ВСЕГО:</t>
  </si>
  <si>
    <t>1 раз в 3 года</t>
  </si>
  <si>
    <t>Сбор, вывоз и утилизация ТБО*, руб/м2</t>
  </si>
  <si>
    <t>ИП  Якушин</t>
  </si>
  <si>
    <t>по адресу: ул.Ленинского Комсомола, д.52 (Sобщ.= 155,7 м2)</t>
  </si>
  <si>
    <t>ОАО "КГТС"</t>
  </si>
  <si>
    <t>Управление многоквартирным домом, всего в т.ч.</t>
  </si>
  <si>
    <t>Итого</t>
  </si>
  <si>
    <t>гидравлическое испытание элеваторных узлов и запорной арматуры</t>
  </si>
  <si>
    <t>очистка  водоприемных воронок</t>
  </si>
  <si>
    <t>по адресу: ул.Ленинского Комсомола, д.52 (Sобщ.= 780,30 м2)</t>
  </si>
  <si>
    <t>выполнение  работ по капремонту</t>
  </si>
  <si>
    <t>Проект  общий</t>
  </si>
  <si>
    <t>осмотр мест общего пользования и инженерных сетей  в т.ч (фундамент, подвал, стены, крыша, лестницы, перекрытия и покрытия, фасад, перегородки, полы,подъезды, окна, двери,  система холодного водоснабжения, система горячего водоснабжения, система отопления, система  канализации, система электроснабжения, противопожарное водоснабжение, пожарных лестниц и выходов, постоянный  контроль параметров теплоносителя и воды, проверка температурно - влажного режима подвалов, чердаков, контроль состояния контрольно - измерительных приборов )</t>
  </si>
  <si>
    <t>учет потребленных коммунальных ресурсов</t>
  </si>
  <si>
    <t>организация и контроль выполнения работ , оказания услуг</t>
  </si>
  <si>
    <t>организация общего собрания</t>
  </si>
  <si>
    <t>доставка платежных документов</t>
  </si>
  <si>
    <t>раскрытие информации, рассмотрение обращений граждан</t>
  </si>
  <si>
    <t>предоставление отчета по состоянию лицевого счета</t>
  </si>
  <si>
    <t>подметание придомовой территории</t>
  </si>
  <si>
    <t>уборка  газона</t>
  </si>
  <si>
    <t>1 раз в двое суток</t>
  </si>
  <si>
    <t xml:space="preserve"> выкашивание газонов</t>
  </si>
  <si>
    <t>2 раза</t>
  </si>
  <si>
    <t>погрузка мусора на автотранспорт  вручную</t>
  </si>
  <si>
    <t>очистка урн от мусора</t>
  </si>
  <si>
    <t>посыпка территории песко-соляной смесью</t>
  </si>
  <si>
    <t>очистка крышек люков колодцев и пожарных гидрантов от снега и льда толщиной слоя свыше 5 см</t>
  </si>
  <si>
    <t>уборка крыльца и площадки перед входом в подъезд, очистка металлической решетки, приямка</t>
  </si>
  <si>
    <t>Аварийно - диспетчерское  обслуживание</t>
  </si>
  <si>
    <t>Обслуживание  мусоропроводов</t>
  </si>
  <si>
    <t>Санобработка ствола мусоропровода и  мусорокамеры (согласно СанПиН 2.1.2.2645 - 10 утвержденного Постановлением Главного госуд.сан.врача от 10.06.2010 г. № 64)</t>
  </si>
  <si>
    <t xml:space="preserve"> Содержание  лестничных клеток</t>
  </si>
  <si>
    <t>влажная протирка подоконников,  перил лестниц, отопительных приборов</t>
  </si>
  <si>
    <t>мытье окон, влажная протирка оконных решеток, дверей</t>
  </si>
  <si>
    <t>влажная уборка лестничных площадок, маршей, тамбуров</t>
  </si>
  <si>
    <t>1 раз в неделю</t>
  </si>
  <si>
    <t>сухая  уборка лестничных площадок, маршей, тамбуров ( 1-2 эт)</t>
  </si>
  <si>
    <t xml:space="preserve">ежедневно </t>
  </si>
  <si>
    <t>сухая  уборка лестничных площадок, маршей, тамбуров ( 3 -9 эт)</t>
  </si>
  <si>
    <t>Обслуживание лифтов</t>
  </si>
  <si>
    <t>организация системы диспетчерского контроля и обеспечение диспетчерской связи с кабиной лифта</t>
  </si>
  <si>
    <t xml:space="preserve"> проведения осмотров, технического обслуживания и ремонт лифта</t>
  </si>
  <si>
    <t>по графику</t>
  </si>
  <si>
    <t>проведение аварийного обслуживания лифта</t>
  </si>
  <si>
    <t>проведение технического освидетельствования лифта, в т.ч после замены элементов оборудования</t>
  </si>
  <si>
    <t>Проверка исправности, работоспособности и техническое обслуживание  приборов учета холодного водоснабжения</t>
  </si>
  <si>
    <t>проверка состояния системы внутридомового газового оборудования и ее отдельных элементов</t>
  </si>
  <si>
    <t>техническое обслуживание и ремонт внутридомового и вводного газопровода</t>
  </si>
  <si>
    <t>аварийно - диспетчерское обслуживание</t>
  </si>
  <si>
    <t>визуальная проверка целостности внутридомового газового оборудования</t>
  </si>
  <si>
    <t>визуальная проверка наличия свободного доступа к  внутридомовому  газовому  оборудованию</t>
  </si>
  <si>
    <t>осмотр  состояния окраски и креплений газопровода</t>
  </si>
  <si>
    <t>визуальная проверка наличия  и целостности футляров в местах прокладки через наружные и внутренние конструкции мкд</t>
  </si>
  <si>
    <t>проверка герметичности соединение и отключающих устройств</t>
  </si>
  <si>
    <t xml:space="preserve">проверка работоспообности и смазка отключающих устройств </t>
  </si>
  <si>
    <t>замена неисправных контрольно-измерительных прибоов (манометров, термометров и т.д)</t>
  </si>
  <si>
    <t>ревизия задвижек СТС</t>
  </si>
  <si>
    <t>замена насоса гвс / резерв /</t>
  </si>
  <si>
    <t>ревизия задвижек ГВС</t>
  </si>
  <si>
    <t xml:space="preserve">ревизия  задвижек  ХВС </t>
  </si>
  <si>
    <t>замена насоса хвс / резерв /</t>
  </si>
  <si>
    <t>замена неисправных контрольно-измерительных приборов (манометров, термометров и т.д)</t>
  </si>
  <si>
    <t>Регламентные работы по системе электроснабжения  в т.числе:</t>
  </si>
  <si>
    <t>перевод реле времени</t>
  </si>
  <si>
    <t>ревизия ШР, ЩЭ (техническое обслуживание и ремонт силовых  установок, очистка клемм и соединений в групповых щитках и распределительных шкафах, наладка электрооборудования).</t>
  </si>
  <si>
    <t>ревизия ВРУ  (техническое обслуживание и ремонт силовых  установок, очистка клемм и соединений в групповых щитках и распределительных шкафах, наладка электрооборудования).</t>
  </si>
  <si>
    <t>1 раз в 4 года</t>
  </si>
  <si>
    <t>электроизмерения ( замеры сопротивления изоляции проводов, восстановление цепей заземления по результатам проверки; проверка и обеспечение работоспособности устройств защитного отключения; проверка заземления оболочки электрокабеля)</t>
  </si>
  <si>
    <t>проверка, техническое обслуживание и сезонное управление оборудованием систем вентиляции и дымоудаления , определение работоспособности оборудования и элементов систем</t>
  </si>
  <si>
    <t>устранение неплотностей в вентиляционных каналах и шахтах, устранение засоров в каналах</t>
  </si>
  <si>
    <t>Ремонт межпанельных швов - 135 м</t>
  </si>
  <si>
    <t>Ремонт мягкой кровли (1/2 дома)- 442 м.</t>
  </si>
  <si>
    <t>Устройство и установка колпаков на кан.вытяжки - 12шт.</t>
  </si>
  <si>
    <t>Установка колпаков на ливн.канализацию (6 шт.)</t>
  </si>
  <si>
    <t>Ремонт покрытия козырьков подъездов ( 3шт.)</t>
  </si>
  <si>
    <t>Косметический ремонт подъездов - 3 шт.</t>
  </si>
  <si>
    <t>Замена почтовых ящиков 108шт.</t>
  </si>
  <si>
    <t>Смена задвижек на вводе ХВС (общ.) д.100мм - 2шт., д. 80мм - 1шт.</t>
  </si>
  <si>
    <t>Установка обратного клапана на ввод ХВС  д. 80мм - 1шт</t>
  </si>
  <si>
    <t>Установка фильтра на ввод ХВС д.50мм. 1шт.</t>
  </si>
  <si>
    <t>Смена шаровых кранов на СТС по тех. подвалу. д. 20мм - 51шт., д. 15мм - 51шт.</t>
  </si>
  <si>
    <t>Смена задвижек на отоплении эл. узла д. 80мм. - 4шт.</t>
  </si>
  <si>
    <t>Смена задвижек на СТС (ввод) д. 80мм -1шт.</t>
  </si>
  <si>
    <t>Смена задвижек на ГВС (ввод) д. 80мм - 1шт., д. 50мм - 1шт.</t>
  </si>
  <si>
    <t>Демонтаж шаровых кранов на элеваторных узлах 3шт.</t>
  </si>
  <si>
    <t>Изоляция трубопроводов СТС:  K-FLEX - 40м., стеклоткань - 20м.</t>
  </si>
  <si>
    <t>Окраска трубопроводов ХВС грунтовкой д. 100мм- 5м.</t>
  </si>
  <si>
    <t>Ремонт освещения на чердаке</t>
  </si>
  <si>
    <t>Освещение входных дверей 3шт.</t>
  </si>
  <si>
    <t>Смена элеватора СТС (на расчетный) 3шт.</t>
  </si>
  <si>
    <t>Дополнительные работы (текущий ремонт), в т.ч.:</t>
  </si>
  <si>
    <t>замена неисправных контрольно-измерительных прибоов (манометров, термометров и т.д) на элеваторных узлах 12 шт.</t>
  </si>
  <si>
    <t>замена неисправных контрольно-измерительных прибоов (манометров, термометров и т.д) на вводе СТС 2 шт.</t>
  </si>
  <si>
    <t>Объем работ</t>
  </si>
  <si>
    <t>Обязательное страхование лифтов ФЗ № 225 от 27.07.2010 г.</t>
  </si>
  <si>
    <t xml:space="preserve">Проверка исправности, работоспособности и техническое обслуживание  приборов учета теплоснабжения и горячего водоснабжения </t>
  </si>
  <si>
    <t>2 шт</t>
  </si>
  <si>
    <t>1 шт</t>
  </si>
  <si>
    <t>Поверка общедомовых приборов учета : теплосчетчик  для ГВС</t>
  </si>
  <si>
    <t>4 пробы</t>
  </si>
  <si>
    <t xml:space="preserve">отключение системы отопления </t>
  </si>
  <si>
    <t xml:space="preserve">подключение системы отопления с регулировкой </t>
  </si>
  <si>
    <t>Погодное регулирование системы отопления (ориентировочная стоимость)</t>
  </si>
  <si>
    <t>Замена мусорных контейнеров 1 шт.</t>
  </si>
  <si>
    <t>Изготовление проектной документации на жилой дом</t>
  </si>
  <si>
    <t>по адресу: ул.Ленинского Комсомола, д.52 (S жилые + нежилые =  6523,0 м2, S придом. тер.= 3178,44м2)</t>
  </si>
  <si>
    <t>5586,8 м2</t>
  </si>
  <si>
    <t>3178,44 м2</t>
  </si>
  <si>
    <t>3 ствола</t>
  </si>
  <si>
    <t>3 лифта</t>
  </si>
  <si>
    <t>по адресу: ул.Ленинского Комсомола, д.52 (S жилые + нежилые =  6523,0 м2, S придом.тер.= 3178,44м2)</t>
  </si>
  <si>
    <t>(стоимость услуг  увеличена на 10 % в соответствии с уровнем инфляции 2015 г.)</t>
  </si>
  <si>
    <t>155,7 м2</t>
  </si>
  <si>
    <r>
      <t xml:space="preserve">Работы заявочного характера </t>
    </r>
    <r>
      <rPr>
        <sz val="10"/>
        <rFont val="Arial"/>
        <family val="2"/>
      </rPr>
      <t>(в т.ч устранение  нарушений выявленных при осмотре гидроизоляции  фундамента, стен, покрытий и перекрытий, крыш, лестниц, фасадов, перегородок, полов, оконных и дверных заполнений, устранение засоров вентканалов,  восстановление требуемых параметров отопления и водоснабжения и герметичности систем, восстановление исправности элементов внутренней канализации , работы по предписанию надзорных органов, ремонт автоматических запирающих устройств)</t>
    </r>
  </si>
  <si>
    <t>устранение неплотностей в вентиляционных каналах и шахтах, устранение засоров в каналах, пылеудаление и дезинфекция вентканалов</t>
  </si>
  <si>
    <r>
      <t xml:space="preserve">Работы заявочного характера </t>
    </r>
    <r>
      <rPr>
        <sz val="10"/>
        <rFont val="Arial"/>
        <family val="2"/>
      </rPr>
      <t>(в т.ч устранение  нарушений выявленных при осмотре гидроизоляции  фундамента, стен, покрытий и перекрытий, крыш, лестниц, фасадов, перегородок, полов, оконных и дверных заполнений, устранение засоров вентканалов,  восстановление требуемых параметров отопления и водоснабжения и герметичности систем, восстановление исправности элементов внутренней канализации , работы по предписанию надзорных органов, ремонт автоматических запирающих устройств, очистка водоприемных воронок, очистка от снега и наледи козырьков подъездов, восстановление водостоков ( мелкий ремонт после очистки от снега и льда))</t>
    </r>
  </si>
  <si>
    <t>замена дверных блоков выхода на кровлю 3 шт.</t>
  </si>
  <si>
    <t>замена дверных блоков  на чердаке 3 шт.</t>
  </si>
  <si>
    <t>2016 -2017 гг.</t>
  </si>
  <si>
    <t>(стоимость услуг  увеличена на 10,0 % в соответствии с уровнем инфляции 2015 г.)</t>
  </si>
  <si>
    <t>Приложение № 3</t>
  </si>
  <si>
    <t xml:space="preserve">от _____________ 2016 г </t>
  </si>
  <si>
    <t>780,4 м2</t>
  </si>
  <si>
    <t>600 м</t>
  </si>
  <si>
    <t>844,4 м2</t>
  </si>
  <si>
    <t>2100 м</t>
  </si>
  <si>
    <t>780 м</t>
  </si>
  <si>
    <t>485 м</t>
  </si>
  <si>
    <t>830 м</t>
  </si>
  <si>
    <t>514 м</t>
  </si>
  <si>
    <t>96 каналов</t>
  </si>
  <si>
    <t>906,17 м2</t>
  </si>
  <si>
    <t>Вознаграждение председателю совета МКД, руб/ жилое(нежилое) помещение</t>
  </si>
  <si>
    <t>1 жилое помещение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</si>
</sst>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0.0"/>
    <numFmt numFmtId="166" formatCode="#,##0.0"/>
    <numFmt numFmtId="167" formatCode="0.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Black"/>
      <family val="2"/>
    </font>
    <font>
      <sz val="11"/>
      <name val="Arial Black"/>
      <family val="2"/>
    </font>
    <font>
      <sz val="12"/>
      <name val="Arial Cyr"/>
      <family val="0"/>
    </font>
    <font>
      <sz val="11"/>
      <name val="Arial Cyr"/>
      <family val="2"/>
    </font>
    <font>
      <sz val="10"/>
      <color indexed="10"/>
      <name val="Arial Cyr"/>
      <family val="2"/>
    </font>
    <font>
      <sz val="12"/>
      <name val="Arial Black"/>
      <family val="2"/>
    </font>
    <font>
      <sz val="9"/>
      <name val="Arial Black"/>
      <family val="2"/>
    </font>
    <font>
      <sz val="10"/>
      <name val="Arial"/>
      <family val="2"/>
    </font>
    <font>
      <b/>
      <sz val="14"/>
      <name val="Arial Cyr"/>
      <family val="0"/>
    </font>
    <font>
      <sz val="9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/>
      <bottom style="thin"/>
    </border>
    <border>
      <left style="medium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>
        <color indexed="63"/>
      </right>
      <top style="medium"/>
      <bottom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67">
    <xf numFmtId="0" fontId="0" fillId="0" borderId="0" xfId="0" applyAlignment="1">
      <alignment/>
    </xf>
    <xf numFmtId="4" fontId="0" fillId="24" borderId="0" xfId="0" applyNumberFormat="1" applyFill="1" applyAlignment="1">
      <alignment/>
    </xf>
    <xf numFmtId="4" fontId="20" fillId="24" borderId="0" xfId="0" applyNumberFormat="1" applyFont="1" applyFill="1" applyAlignment="1">
      <alignment/>
    </xf>
    <xf numFmtId="4" fontId="0" fillId="24" borderId="0" xfId="0" applyNumberFormat="1" applyFill="1" applyAlignment="1">
      <alignment horizontal="center" vertical="center" wrapText="1"/>
    </xf>
    <xf numFmtId="4" fontId="0" fillId="24" borderId="0" xfId="0" applyNumberFormat="1" applyFont="1" applyFill="1" applyAlignment="1">
      <alignment horizontal="center" vertical="center" wrapText="1"/>
    </xf>
    <xf numFmtId="4" fontId="18" fillId="24" borderId="10" xfId="0" applyNumberFormat="1" applyFont="1" applyFill="1" applyBorder="1" applyAlignment="1">
      <alignment horizontal="center" vertical="center" wrapText="1"/>
    </xf>
    <xf numFmtId="4" fontId="18" fillId="24" borderId="11" xfId="0" applyNumberFormat="1" applyFont="1" applyFill="1" applyBorder="1" applyAlignment="1">
      <alignment horizontal="center" vertical="center" textRotation="90" wrapText="1"/>
    </xf>
    <xf numFmtId="4" fontId="18" fillId="24" borderId="11" xfId="0" applyNumberFormat="1" applyFont="1" applyFill="1" applyBorder="1" applyAlignment="1">
      <alignment horizontal="center" vertical="center" wrapText="1"/>
    </xf>
    <xf numFmtId="4" fontId="18" fillId="24" borderId="12" xfId="0" applyNumberFormat="1" applyFont="1" applyFill="1" applyBorder="1" applyAlignment="1">
      <alignment horizontal="center" vertical="center" wrapText="1"/>
    </xf>
    <xf numFmtId="4" fontId="18" fillId="24" borderId="0" xfId="0" applyNumberFormat="1" applyFont="1" applyFill="1" applyAlignment="1">
      <alignment horizontal="center" vertical="center" wrapText="1"/>
    </xf>
    <xf numFmtId="4" fontId="0" fillId="24" borderId="0" xfId="0" applyNumberFormat="1" applyFont="1" applyFill="1" applyAlignment="1">
      <alignment horizontal="center" vertical="center" wrapText="1"/>
    </xf>
    <xf numFmtId="4" fontId="18" fillId="24" borderId="13" xfId="0" applyNumberFormat="1" applyFont="1" applyFill="1" applyBorder="1" applyAlignment="1">
      <alignment horizontal="center" vertical="center" wrapText="1"/>
    </xf>
    <xf numFmtId="4" fontId="18" fillId="24" borderId="14" xfId="0" applyNumberFormat="1" applyFont="1" applyFill="1" applyBorder="1" applyAlignment="1">
      <alignment horizontal="center" vertical="center" wrapText="1"/>
    </xf>
    <xf numFmtId="4" fontId="18" fillId="24" borderId="15" xfId="0" applyNumberFormat="1" applyFont="1" applyFill="1" applyBorder="1" applyAlignment="1">
      <alignment horizontal="left" vertical="center" wrapText="1"/>
    </xf>
    <xf numFmtId="4" fontId="22" fillId="24" borderId="0" xfId="0" applyNumberFormat="1" applyFont="1" applyFill="1" applyAlignment="1">
      <alignment horizontal="center" vertical="center" wrapText="1"/>
    </xf>
    <xf numFmtId="4" fontId="18" fillId="24" borderId="16" xfId="0" applyNumberFormat="1" applyFont="1" applyFill="1" applyBorder="1" applyAlignment="1">
      <alignment horizontal="center" vertical="center" wrapText="1"/>
    </xf>
    <xf numFmtId="4" fontId="0" fillId="24" borderId="13" xfId="0" applyNumberFormat="1" applyFont="1" applyFill="1" applyBorder="1" applyAlignment="1">
      <alignment horizontal="center" vertical="center" wrapText="1"/>
    </xf>
    <xf numFmtId="4" fontId="0" fillId="24" borderId="14" xfId="0" applyNumberFormat="1" applyFont="1" applyFill="1" applyBorder="1" applyAlignment="1">
      <alignment horizontal="center" vertical="center" wrapText="1"/>
    </xf>
    <xf numFmtId="4" fontId="23" fillId="24" borderId="0" xfId="0" applyNumberFormat="1" applyFont="1" applyFill="1" applyAlignment="1">
      <alignment horizontal="center" vertical="center"/>
    </xf>
    <xf numFmtId="4" fontId="0" fillId="24" borderId="0" xfId="0" applyNumberFormat="1" applyFill="1" applyAlignment="1">
      <alignment horizontal="left" vertical="center"/>
    </xf>
    <xf numFmtId="4" fontId="0" fillId="24" borderId="0" xfId="0" applyNumberFormat="1" applyFill="1" applyAlignment="1">
      <alignment horizontal="center" vertical="center"/>
    </xf>
    <xf numFmtId="4" fontId="0" fillId="24" borderId="0" xfId="0" applyNumberFormat="1" applyFont="1" applyFill="1" applyBorder="1" applyAlignment="1">
      <alignment horizontal="left" vertical="center" wrapText="1"/>
    </xf>
    <xf numFmtId="4" fontId="19" fillId="24" borderId="0" xfId="0" applyNumberFormat="1" applyFont="1" applyFill="1" applyBorder="1" applyAlignment="1">
      <alignment/>
    </xf>
    <xf numFmtId="4" fontId="19" fillId="24" borderId="0" xfId="0" applyNumberFormat="1" applyFont="1" applyFill="1" applyBorder="1" applyAlignment="1">
      <alignment horizontal="center"/>
    </xf>
    <xf numFmtId="4" fontId="19" fillId="24" borderId="0" xfId="0" applyNumberFormat="1" applyFont="1" applyFill="1" applyAlignment="1">
      <alignment/>
    </xf>
    <xf numFmtId="4" fontId="23" fillId="24" borderId="0" xfId="0" applyNumberFormat="1" applyFont="1" applyFill="1" applyBorder="1" applyAlignment="1">
      <alignment horizontal="left" vertical="center"/>
    </xf>
    <xf numFmtId="4" fontId="23" fillId="24" borderId="0" xfId="0" applyNumberFormat="1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center" vertical="center" wrapText="1"/>
    </xf>
    <xf numFmtId="2" fontId="25" fillId="0" borderId="14" xfId="0" applyNumberFormat="1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18" fillId="24" borderId="0" xfId="0" applyFont="1" applyFill="1" applyAlignment="1">
      <alignment horizontal="center" vertical="center" wrapText="1"/>
    </xf>
    <xf numFmtId="4" fontId="23" fillId="24" borderId="10" xfId="0" applyNumberFormat="1" applyFont="1" applyFill="1" applyBorder="1" applyAlignment="1">
      <alignment horizontal="left" vertical="center" wrapText="1"/>
    </xf>
    <xf numFmtId="4" fontId="23" fillId="24" borderId="11" xfId="0" applyNumberFormat="1" applyFont="1" applyFill="1" applyBorder="1" applyAlignment="1">
      <alignment horizontal="center" vertical="center" wrapText="1"/>
    </xf>
    <xf numFmtId="4" fontId="23" fillId="24" borderId="12" xfId="0" applyNumberFormat="1" applyFont="1" applyFill="1" applyBorder="1" applyAlignment="1">
      <alignment horizontal="center"/>
    </xf>
    <xf numFmtId="4" fontId="23" fillId="24" borderId="0" xfId="0" applyNumberFormat="1" applyFont="1" applyFill="1" applyAlignment="1">
      <alignment horizontal="center" vertical="center" wrapText="1"/>
    </xf>
    <xf numFmtId="4" fontId="20" fillId="24" borderId="0" xfId="0" applyNumberFormat="1" applyFont="1" applyFill="1" applyAlignment="1">
      <alignment horizontal="center" vertical="center"/>
    </xf>
    <xf numFmtId="2" fontId="0" fillId="24" borderId="0" xfId="0" applyNumberFormat="1" applyFill="1" applyAlignment="1">
      <alignment/>
    </xf>
    <xf numFmtId="2" fontId="20" fillId="24" borderId="0" xfId="0" applyNumberFormat="1" applyFont="1" applyFill="1" applyAlignment="1">
      <alignment/>
    </xf>
    <xf numFmtId="2" fontId="0" fillId="24" borderId="0" xfId="0" applyNumberFormat="1" applyFill="1" applyAlignment="1">
      <alignment horizontal="center" vertical="center" wrapText="1"/>
    </xf>
    <xf numFmtId="2" fontId="0" fillId="24" borderId="0" xfId="0" applyNumberFormat="1" applyFont="1" applyFill="1" applyAlignment="1">
      <alignment horizontal="center" vertical="center" wrapText="1"/>
    </xf>
    <xf numFmtId="2" fontId="18" fillId="24" borderId="0" xfId="0" applyNumberFormat="1" applyFont="1" applyFill="1" applyAlignment="1">
      <alignment horizontal="center" vertical="center" wrapText="1"/>
    </xf>
    <xf numFmtId="2" fontId="0" fillId="24" borderId="0" xfId="0" applyNumberFormat="1" applyFont="1" applyFill="1" applyAlignment="1">
      <alignment horizontal="center" vertical="center" wrapText="1"/>
    </xf>
    <xf numFmtId="2" fontId="18" fillId="0" borderId="0" xfId="0" applyNumberFormat="1" applyFont="1" applyFill="1" applyAlignment="1">
      <alignment horizontal="center" vertical="center" wrapText="1"/>
    </xf>
    <xf numFmtId="2" fontId="23" fillId="24" borderId="0" xfId="0" applyNumberFormat="1" applyFont="1" applyFill="1" applyAlignment="1">
      <alignment horizontal="center" vertical="center" wrapText="1"/>
    </xf>
    <xf numFmtId="2" fontId="23" fillId="24" borderId="0" xfId="0" applyNumberFormat="1" applyFont="1" applyFill="1" applyAlignment="1">
      <alignment horizontal="center" vertical="center"/>
    </xf>
    <xf numFmtId="2" fontId="0" fillId="24" borderId="0" xfId="0" applyNumberFormat="1" applyFill="1" applyAlignment="1">
      <alignment horizontal="center" vertical="center"/>
    </xf>
    <xf numFmtId="2" fontId="20" fillId="24" borderId="0" xfId="0" applyNumberFormat="1" applyFont="1" applyFill="1" applyAlignment="1">
      <alignment horizontal="center" vertical="center"/>
    </xf>
    <xf numFmtId="2" fontId="19" fillId="24" borderId="0" xfId="0" applyNumberFormat="1" applyFont="1" applyFill="1" applyAlignment="1">
      <alignment/>
    </xf>
    <xf numFmtId="0" fontId="0" fillId="0" borderId="0" xfId="0" applyFill="1" applyAlignment="1">
      <alignment/>
    </xf>
    <xf numFmtId="4" fontId="20" fillId="24" borderId="0" xfId="0" applyNumberFormat="1" applyFont="1" applyFill="1" applyAlignment="1">
      <alignment horizontal="center"/>
    </xf>
    <xf numFmtId="4" fontId="0" fillId="24" borderId="17" xfId="0" applyNumberFormat="1" applyFont="1" applyFill="1" applyBorder="1" applyAlignment="1">
      <alignment horizontal="center" vertical="center" wrapText="1"/>
    </xf>
    <xf numFmtId="4" fontId="18" fillId="25" borderId="18" xfId="0" applyNumberFormat="1" applyFont="1" applyFill="1" applyBorder="1" applyAlignment="1">
      <alignment horizontal="center" vertical="center" wrapText="1"/>
    </xf>
    <xf numFmtId="4" fontId="18" fillId="25" borderId="14" xfId="0" applyNumberFormat="1" applyFont="1" applyFill="1" applyBorder="1" applyAlignment="1">
      <alignment horizontal="center" vertical="center" wrapText="1"/>
    </xf>
    <xf numFmtId="4" fontId="18" fillId="25" borderId="16" xfId="0" applyNumberFormat="1" applyFont="1" applyFill="1" applyBorder="1" applyAlignment="1">
      <alignment horizontal="center" vertical="center" wrapText="1"/>
    </xf>
    <xf numFmtId="4" fontId="0" fillId="25" borderId="18" xfId="0" applyNumberFormat="1" applyFont="1" applyFill="1" applyBorder="1" applyAlignment="1">
      <alignment horizontal="center" vertical="center" wrapText="1"/>
    </xf>
    <xf numFmtId="4" fontId="18" fillId="26" borderId="14" xfId="0" applyNumberFormat="1" applyFont="1" applyFill="1" applyBorder="1" applyAlignment="1">
      <alignment horizontal="center" vertical="center" wrapText="1"/>
    </xf>
    <xf numFmtId="2" fontId="25" fillId="26" borderId="18" xfId="0" applyNumberFormat="1" applyFont="1" applyFill="1" applyBorder="1" applyAlignment="1">
      <alignment horizontal="center" vertical="center" wrapText="1"/>
    </xf>
    <xf numFmtId="2" fontId="25" fillId="26" borderId="14" xfId="0" applyNumberFormat="1" applyFont="1" applyFill="1" applyBorder="1" applyAlignment="1">
      <alignment horizontal="center" vertical="center" wrapText="1"/>
    </xf>
    <xf numFmtId="2" fontId="18" fillId="26" borderId="18" xfId="0" applyNumberFormat="1" applyFont="1" applyFill="1" applyBorder="1" applyAlignment="1">
      <alignment horizontal="center" vertical="center" wrapText="1"/>
    </xf>
    <xf numFmtId="2" fontId="18" fillId="26" borderId="14" xfId="0" applyNumberFormat="1" applyFont="1" applyFill="1" applyBorder="1" applyAlignment="1">
      <alignment horizontal="center" vertical="center" wrapText="1"/>
    </xf>
    <xf numFmtId="4" fontId="0" fillId="26" borderId="13" xfId="0" applyNumberFormat="1" applyFont="1" applyFill="1" applyBorder="1" applyAlignment="1">
      <alignment horizontal="center" vertical="center" wrapText="1"/>
    </xf>
    <xf numFmtId="4" fontId="0" fillId="26" borderId="14" xfId="0" applyNumberFormat="1" applyFont="1" applyFill="1" applyBorder="1" applyAlignment="1">
      <alignment horizontal="center" vertical="center" wrapText="1"/>
    </xf>
    <xf numFmtId="4" fontId="0" fillId="26" borderId="18" xfId="0" applyNumberFormat="1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left" vertical="center" wrapText="1"/>
    </xf>
    <xf numFmtId="4" fontId="0" fillId="25" borderId="20" xfId="0" applyNumberFormat="1" applyFont="1" applyFill="1" applyBorder="1" applyAlignment="1">
      <alignment horizontal="center" vertical="center" wrapText="1"/>
    </xf>
    <xf numFmtId="2" fontId="18" fillId="26" borderId="16" xfId="0" applyNumberFormat="1" applyFont="1" applyFill="1" applyBorder="1" applyAlignment="1">
      <alignment horizontal="center" vertical="center" wrapText="1"/>
    </xf>
    <xf numFmtId="4" fontId="23" fillId="26" borderId="12" xfId="0" applyNumberFormat="1" applyFont="1" applyFill="1" applyBorder="1" applyAlignment="1">
      <alignment horizontal="center"/>
    </xf>
    <xf numFmtId="4" fontId="0" fillId="26" borderId="0" xfId="0" applyNumberFormat="1" applyFill="1" applyAlignment="1">
      <alignment horizontal="center" vertical="center"/>
    </xf>
    <xf numFmtId="4" fontId="0" fillId="25" borderId="19" xfId="0" applyNumberFormat="1" applyFont="1" applyFill="1" applyBorder="1" applyAlignment="1">
      <alignment horizontal="left" vertical="center" wrapText="1"/>
    </xf>
    <xf numFmtId="4" fontId="0" fillId="25" borderId="14" xfId="0" applyNumberFormat="1" applyFont="1" applyFill="1" applyBorder="1" applyAlignment="1">
      <alignment horizontal="center" vertical="center" wrapText="1"/>
    </xf>
    <xf numFmtId="4" fontId="0" fillId="25" borderId="13" xfId="0" applyNumberFormat="1" applyFont="1" applyFill="1" applyBorder="1" applyAlignment="1">
      <alignment horizontal="center" vertical="center" wrapText="1"/>
    </xf>
    <xf numFmtId="0" fontId="18" fillId="26" borderId="13" xfId="0" applyFont="1" applyFill="1" applyBorder="1" applyAlignment="1">
      <alignment horizontal="center" vertical="center" wrapText="1"/>
    </xf>
    <xf numFmtId="0" fontId="18" fillId="26" borderId="15" xfId="0" applyFont="1" applyFill="1" applyBorder="1" applyAlignment="1">
      <alignment horizontal="left" vertical="center" wrapText="1"/>
    </xf>
    <xf numFmtId="0" fontId="0" fillId="26" borderId="13" xfId="0" applyFont="1" applyFill="1" applyBorder="1" applyAlignment="1">
      <alignment horizontal="center" vertical="center" wrapText="1"/>
    </xf>
    <xf numFmtId="0" fontId="0" fillId="25" borderId="15" xfId="0" applyFont="1" applyFill="1" applyBorder="1" applyAlignment="1">
      <alignment horizontal="left" vertical="center" wrapText="1"/>
    </xf>
    <xf numFmtId="0" fontId="25" fillId="25" borderId="15" xfId="0" applyFont="1" applyFill="1" applyBorder="1" applyAlignment="1">
      <alignment horizontal="left" vertical="center" wrapText="1"/>
    </xf>
    <xf numFmtId="4" fontId="18" fillId="0" borderId="11" xfId="0" applyNumberFormat="1" applyFont="1" applyFill="1" applyBorder="1" applyAlignment="1">
      <alignment horizontal="center" vertical="center" wrapText="1"/>
    </xf>
    <xf numFmtId="4" fontId="18" fillId="0" borderId="18" xfId="0" applyNumberFormat="1" applyFont="1" applyFill="1" applyBorder="1" applyAlignment="1">
      <alignment horizontal="center" vertical="center" wrapText="1"/>
    </xf>
    <xf numFmtId="2" fontId="25" fillId="0" borderId="18" xfId="0" applyNumberFormat="1" applyFont="1" applyFill="1" applyBorder="1" applyAlignment="1">
      <alignment horizontal="center" vertical="center" wrapText="1"/>
    </xf>
    <xf numFmtId="4" fontId="18" fillId="0" borderId="14" xfId="0" applyNumberFormat="1" applyFont="1" applyFill="1" applyBorder="1" applyAlignment="1">
      <alignment horizontal="center" vertical="center" wrapText="1"/>
    </xf>
    <xf numFmtId="4" fontId="0" fillId="0" borderId="20" xfId="0" applyNumberFormat="1" applyFont="1" applyFill="1" applyBorder="1" applyAlignment="1">
      <alignment horizontal="center" vertical="center" wrapText="1"/>
    </xf>
    <xf numFmtId="4" fontId="0" fillId="0" borderId="18" xfId="0" applyNumberFormat="1" applyFont="1" applyFill="1" applyBorder="1" applyAlignment="1">
      <alignment horizontal="center" vertical="center" wrapText="1"/>
    </xf>
    <xf numFmtId="2" fontId="18" fillId="0" borderId="16" xfId="0" applyNumberFormat="1" applyFont="1" applyFill="1" applyBorder="1" applyAlignment="1">
      <alignment horizontal="center" vertical="center" wrapText="1"/>
    </xf>
    <xf numFmtId="4" fontId="23" fillId="0" borderId="12" xfId="0" applyNumberFormat="1" applyFont="1" applyFill="1" applyBorder="1" applyAlignment="1">
      <alignment horizontal="center"/>
    </xf>
    <xf numFmtId="4" fontId="0" fillId="0" borderId="0" xfId="0" applyNumberFormat="1" applyFill="1" applyAlignment="1">
      <alignment horizontal="center" vertical="center"/>
    </xf>
    <xf numFmtId="4" fontId="23" fillId="0" borderId="11" xfId="0" applyNumberFormat="1" applyFont="1" applyFill="1" applyBorder="1" applyAlignment="1">
      <alignment horizontal="center" vertical="center" wrapText="1"/>
    </xf>
    <xf numFmtId="4" fontId="0" fillId="0" borderId="13" xfId="0" applyNumberFormat="1" applyFont="1" applyFill="1" applyBorder="1" applyAlignment="1">
      <alignment horizontal="center" vertical="center" wrapText="1"/>
    </xf>
    <xf numFmtId="4" fontId="19" fillId="0" borderId="0" xfId="0" applyNumberFormat="1" applyFont="1" applyFill="1" applyBorder="1" applyAlignment="1">
      <alignment horizontal="center"/>
    </xf>
    <xf numFmtId="4" fontId="23" fillId="0" borderId="0" xfId="0" applyNumberFormat="1" applyFont="1" applyFill="1" applyBorder="1" applyAlignment="1">
      <alignment horizontal="center" vertical="center"/>
    </xf>
    <xf numFmtId="4" fontId="0" fillId="0" borderId="0" xfId="0" applyNumberFormat="1" applyFill="1" applyAlignment="1">
      <alignment/>
    </xf>
    <xf numFmtId="4" fontId="0" fillId="0" borderId="19" xfId="0" applyNumberFormat="1" applyFont="1" applyFill="1" applyBorder="1" applyAlignment="1">
      <alignment horizontal="left" vertical="center" wrapText="1"/>
    </xf>
    <xf numFmtId="4" fontId="0" fillId="0" borderId="14" xfId="0" applyNumberFormat="1" applyFont="1" applyFill="1" applyBorder="1" applyAlignment="1">
      <alignment horizontal="center" vertical="center" wrapText="1"/>
    </xf>
    <xf numFmtId="4" fontId="0" fillId="0" borderId="21" xfId="0" applyNumberFormat="1" applyFont="1" applyFill="1" applyBorder="1" applyAlignment="1">
      <alignment horizontal="center" vertical="center" wrapText="1"/>
    </xf>
    <xf numFmtId="4" fontId="18" fillId="0" borderId="0" xfId="0" applyNumberFormat="1" applyFont="1" applyFill="1" applyAlignment="1">
      <alignment horizontal="center" vertical="center" wrapText="1"/>
    </xf>
    <xf numFmtId="2" fontId="0" fillId="0" borderId="0" xfId="0" applyNumberFormat="1" applyFill="1" applyAlignment="1">
      <alignment horizontal="center" vertical="center"/>
    </xf>
    <xf numFmtId="4" fontId="0" fillId="0" borderId="15" xfId="0" applyNumberFormat="1" applyFont="1" applyFill="1" applyBorder="1" applyAlignment="1">
      <alignment horizontal="left" vertical="center" wrapText="1"/>
    </xf>
    <xf numFmtId="4" fontId="0" fillId="0" borderId="22" xfId="0" applyNumberFormat="1" applyFont="1" applyFill="1" applyBorder="1" applyAlignment="1">
      <alignment horizontal="center" vertical="center" wrapText="1"/>
    </xf>
    <xf numFmtId="4" fontId="0" fillId="0" borderId="23" xfId="0" applyNumberFormat="1" applyFont="1" applyFill="1" applyBorder="1" applyAlignment="1">
      <alignment horizontal="left" vertical="center" wrapText="1"/>
    </xf>
    <xf numFmtId="4" fontId="23" fillId="24" borderId="24" xfId="0" applyNumberFormat="1" applyFont="1" applyFill="1" applyBorder="1" applyAlignment="1">
      <alignment horizontal="center" vertical="center" wrapText="1"/>
    </xf>
    <xf numFmtId="4" fontId="18" fillId="24" borderId="25" xfId="0" applyNumberFormat="1" applyFont="1" applyFill="1" applyBorder="1" applyAlignment="1">
      <alignment horizontal="left" vertical="center" wrapText="1"/>
    </xf>
    <xf numFmtId="0" fontId="0" fillId="25" borderId="13" xfId="0" applyFont="1" applyFill="1" applyBorder="1" applyAlignment="1">
      <alignment horizontal="center" vertical="center" wrapText="1"/>
    </xf>
    <xf numFmtId="3" fontId="0" fillId="24" borderId="26" xfId="0" applyNumberFormat="1" applyFont="1" applyFill="1" applyBorder="1" applyAlignment="1">
      <alignment horizontal="center" vertical="center" wrapText="1"/>
    </xf>
    <xf numFmtId="3" fontId="0" fillId="24" borderId="27" xfId="0" applyNumberFormat="1" applyFont="1" applyFill="1" applyBorder="1" applyAlignment="1">
      <alignment horizontal="center" vertical="center" wrapText="1"/>
    </xf>
    <xf numFmtId="3" fontId="0" fillId="0" borderId="28" xfId="0" applyNumberFormat="1" applyFont="1" applyFill="1" applyBorder="1" applyAlignment="1">
      <alignment horizontal="center" vertical="center" wrapText="1"/>
    </xf>
    <xf numFmtId="3" fontId="0" fillId="24" borderId="29" xfId="0" applyNumberFormat="1" applyFont="1" applyFill="1" applyBorder="1" applyAlignment="1">
      <alignment horizontal="center" vertical="center" wrapText="1"/>
    </xf>
    <xf numFmtId="3" fontId="0" fillId="24" borderId="30" xfId="0" applyNumberFormat="1" applyFont="1" applyFill="1" applyBorder="1" applyAlignment="1">
      <alignment horizontal="center" vertical="center" wrapText="1"/>
    </xf>
    <xf numFmtId="0" fontId="18" fillId="25" borderId="13" xfId="0" applyFont="1" applyFill="1" applyBorder="1" applyAlignment="1">
      <alignment horizontal="center" vertical="center" wrapText="1"/>
    </xf>
    <xf numFmtId="0" fontId="18" fillId="25" borderId="15" xfId="0" applyFont="1" applyFill="1" applyBorder="1" applyAlignment="1">
      <alignment horizontal="left" vertical="center" wrapText="1"/>
    </xf>
    <xf numFmtId="4" fontId="18" fillId="25" borderId="13" xfId="0" applyNumberFormat="1" applyFont="1" applyFill="1" applyBorder="1" applyAlignment="1">
      <alignment horizontal="center" vertical="center" wrapText="1"/>
    </xf>
    <xf numFmtId="0" fontId="25" fillId="25" borderId="13" xfId="0" applyFont="1" applyFill="1" applyBorder="1" applyAlignment="1">
      <alignment horizontal="center" vertical="center" wrapText="1"/>
    </xf>
    <xf numFmtId="0" fontId="18" fillId="25" borderId="16" xfId="0" applyFont="1" applyFill="1" applyBorder="1" applyAlignment="1">
      <alignment horizontal="center" vertical="center" wrapText="1"/>
    </xf>
    <xf numFmtId="0" fontId="0" fillId="25" borderId="13" xfId="0" applyFont="1" applyFill="1" applyBorder="1" applyAlignment="1">
      <alignment horizontal="center" vertical="center" wrapText="1"/>
    </xf>
    <xf numFmtId="4" fontId="0" fillId="25" borderId="14" xfId="0" applyNumberFormat="1" applyFont="1" applyFill="1" applyBorder="1" applyAlignment="1">
      <alignment horizontal="center" vertical="center" wrapText="1"/>
    </xf>
    <xf numFmtId="4" fontId="0" fillId="25" borderId="15" xfId="0" applyNumberFormat="1" applyFont="1" applyFill="1" applyBorder="1" applyAlignment="1">
      <alignment horizontal="left" vertical="center" wrapText="1"/>
    </xf>
    <xf numFmtId="4" fontId="0" fillId="0" borderId="31" xfId="0" applyNumberFormat="1" applyFont="1" applyFill="1" applyBorder="1" applyAlignment="1">
      <alignment horizontal="left" vertical="center" wrapText="1"/>
    </xf>
    <xf numFmtId="4" fontId="0" fillId="0" borderId="16" xfId="0" applyNumberFormat="1" applyFont="1" applyFill="1" applyBorder="1" applyAlignment="1">
      <alignment horizontal="center" vertical="center" wrapText="1"/>
    </xf>
    <xf numFmtId="4" fontId="18" fillId="26" borderId="13" xfId="0" applyNumberFormat="1" applyFont="1" applyFill="1" applyBorder="1" applyAlignment="1">
      <alignment horizontal="center" vertical="center" wrapText="1"/>
    </xf>
    <xf numFmtId="4" fontId="18" fillId="26" borderId="18" xfId="0" applyNumberFormat="1" applyFont="1" applyFill="1" applyBorder="1" applyAlignment="1">
      <alignment horizontal="center" vertical="center" wrapText="1"/>
    </xf>
    <xf numFmtId="4" fontId="18" fillId="26" borderId="15" xfId="0" applyNumberFormat="1" applyFont="1" applyFill="1" applyBorder="1" applyAlignment="1">
      <alignment horizontal="left" vertical="center" wrapText="1"/>
    </xf>
    <xf numFmtId="0" fontId="18" fillId="26" borderId="19" xfId="0" applyFont="1" applyFill="1" applyBorder="1" applyAlignment="1">
      <alignment horizontal="left" vertical="center" wrapText="1"/>
    </xf>
    <xf numFmtId="4" fontId="25" fillId="26" borderId="19" xfId="0" applyNumberFormat="1" applyFont="1" applyFill="1" applyBorder="1" applyAlignment="1">
      <alignment horizontal="left" vertical="center" wrapText="1"/>
    </xf>
    <xf numFmtId="4" fontId="25" fillId="26" borderId="14" xfId="0" applyNumberFormat="1" applyFont="1" applyFill="1" applyBorder="1" applyAlignment="1">
      <alignment horizontal="center" vertical="center" wrapText="1"/>
    </xf>
    <xf numFmtId="0" fontId="25" fillId="26" borderId="14" xfId="0" applyFont="1" applyFill="1" applyBorder="1" applyAlignment="1">
      <alignment horizontal="center" vertical="center" wrapText="1"/>
    </xf>
    <xf numFmtId="0" fontId="25" fillId="26" borderId="19" xfId="0" applyFont="1" applyFill="1" applyBorder="1" applyAlignment="1">
      <alignment horizontal="left" vertical="center" wrapText="1"/>
    </xf>
    <xf numFmtId="0" fontId="18" fillId="26" borderId="14" xfId="0" applyFont="1" applyFill="1" applyBorder="1" applyAlignment="1">
      <alignment horizontal="center" vertical="center" wrapText="1"/>
    </xf>
    <xf numFmtId="0" fontId="24" fillId="26" borderId="13" xfId="0" applyFont="1" applyFill="1" applyBorder="1" applyAlignment="1">
      <alignment horizontal="center" vertical="center" wrapText="1"/>
    </xf>
    <xf numFmtId="0" fontId="25" fillId="26" borderId="15" xfId="0" applyFont="1" applyFill="1" applyBorder="1" applyAlignment="1">
      <alignment horizontal="left" vertical="center" wrapText="1"/>
    </xf>
    <xf numFmtId="0" fontId="27" fillId="26" borderId="13" xfId="0" applyFont="1" applyFill="1" applyBorder="1" applyAlignment="1">
      <alignment horizontal="center" vertical="center" wrapText="1"/>
    </xf>
    <xf numFmtId="0" fontId="25" fillId="26" borderId="13" xfId="0" applyFont="1" applyFill="1" applyBorder="1" applyAlignment="1">
      <alignment horizontal="center" vertical="center" wrapText="1"/>
    </xf>
    <xf numFmtId="0" fontId="18" fillId="26" borderId="16" xfId="0" applyFont="1" applyFill="1" applyBorder="1" applyAlignment="1">
      <alignment horizontal="center" vertical="center" wrapText="1"/>
    </xf>
    <xf numFmtId="4" fontId="18" fillId="26" borderId="16" xfId="0" applyNumberFormat="1" applyFont="1" applyFill="1" applyBorder="1" applyAlignment="1">
      <alignment horizontal="center" vertical="center" wrapText="1"/>
    </xf>
    <xf numFmtId="0" fontId="0" fillId="26" borderId="15" xfId="0" applyFont="1" applyFill="1" applyBorder="1" applyAlignment="1">
      <alignment horizontal="left" vertical="center" wrapText="1"/>
    </xf>
    <xf numFmtId="4" fontId="0" fillId="26" borderId="20" xfId="0" applyNumberFormat="1" applyFont="1" applyFill="1" applyBorder="1" applyAlignment="1">
      <alignment horizontal="center" vertical="center" wrapText="1"/>
    </xf>
    <xf numFmtId="0" fontId="0" fillId="26" borderId="13" xfId="0" applyFont="1" applyFill="1" applyBorder="1" applyAlignment="1">
      <alignment horizontal="center" vertical="center" wrapText="1"/>
    </xf>
    <xf numFmtId="4" fontId="0" fillId="26" borderId="19" xfId="0" applyNumberFormat="1" applyFont="1" applyFill="1" applyBorder="1" applyAlignment="1">
      <alignment horizontal="left" vertical="center" wrapText="1"/>
    </xf>
    <xf numFmtId="4" fontId="0" fillId="26" borderId="14" xfId="0" applyNumberFormat="1" applyFont="1" applyFill="1" applyBorder="1" applyAlignment="1">
      <alignment horizontal="center" vertical="center" wrapText="1"/>
    </xf>
    <xf numFmtId="4" fontId="0" fillId="26" borderId="15" xfId="0" applyNumberFormat="1" applyFont="1" applyFill="1" applyBorder="1" applyAlignment="1">
      <alignment horizontal="left" vertical="center" wrapText="1"/>
    </xf>
    <xf numFmtId="4" fontId="0" fillId="25" borderId="18" xfId="0" applyNumberFormat="1" applyFont="1" applyFill="1" applyBorder="1" applyAlignment="1">
      <alignment horizontal="center" vertical="center" wrapText="1"/>
    </xf>
    <xf numFmtId="4" fontId="0" fillId="25" borderId="13" xfId="0" applyNumberFormat="1" applyFont="1" applyFill="1" applyBorder="1" applyAlignment="1">
      <alignment horizontal="center" vertical="center" wrapText="1"/>
    </xf>
    <xf numFmtId="4" fontId="0" fillId="24" borderId="13" xfId="0" applyNumberFormat="1" applyFont="1" applyFill="1" applyBorder="1" applyAlignment="1">
      <alignment horizontal="center" vertical="center" wrapText="1"/>
    </xf>
    <xf numFmtId="4" fontId="0" fillId="26" borderId="13" xfId="0" applyNumberFormat="1" applyFont="1" applyFill="1" applyBorder="1" applyAlignment="1">
      <alignment horizontal="center" vertical="center" wrapText="1"/>
    </xf>
    <xf numFmtId="0" fontId="19" fillId="24" borderId="13" xfId="0" applyFont="1" applyFill="1" applyBorder="1" applyAlignment="1">
      <alignment horizontal="left" vertical="center" wrapText="1"/>
    </xf>
    <xf numFmtId="0" fontId="18" fillId="0" borderId="13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/>
    </xf>
    <xf numFmtId="0" fontId="18" fillId="24" borderId="13" xfId="0" applyFont="1" applyFill="1" applyBorder="1" applyAlignment="1">
      <alignment horizontal="center" vertical="center"/>
    </xf>
    <xf numFmtId="4" fontId="18" fillId="26" borderId="0" xfId="0" applyNumberFormat="1" applyFont="1" applyFill="1" applyAlignment="1">
      <alignment horizontal="right" vertical="center"/>
    </xf>
    <xf numFmtId="4" fontId="0" fillId="26" borderId="0" xfId="0" applyNumberFormat="1" applyFill="1" applyAlignment="1">
      <alignment horizontal="right"/>
    </xf>
    <xf numFmtId="4" fontId="18" fillId="26" borderId="0" xfId="0" applyNumberFormat="1" applyFont="1" applyFill="1" applyAlignment="1">
      <alignment horizontal="right"/>
    </xf>
    <xf numFmtId="0" fontId="26" fillId="0" borderId="0" xfId="0" applyFont="1" applyFill="1" applyAlignment="1">
      <alignment horizontal="center"/>
    </xf>
    <xf numFmtId="0" fontId="26" fillId="0" borderId="0" xfId="0" applyFont="1" applyAlignment="1">
      <alignment horizontal="center"/>
    </xf>
    <xf numFmtId="0" fontId="20" fillId="26" borderId="0" xfId="0" applyFont="1" applyFill="1" applyAlignment="1">
      <alignment horizontal="center"/>
    </xf>
    <xf numFmtId="4" fontId="19" fillId="26" borderId="0" xfId="0" applyNumberFormat="1" applyFont="1" applyFill="1" applyAlignment="1">
      <alignment horizontal="center" wrapText="1"/>
    </xf>
    <xf numFmtId="4" fontId="0" fillId="26" borderId="0" xfId="0" applyNumberFormat="1" applyFill="1" applyAlignment="1">
      <alignment/>
    </xf>
    <xf numFmtId="4" fontId="21" fillId="26" borderId="0" xfId="0" applyNumberFormat="1" applyFont="1" applyFill="1" applyAlignment="1">
      <alignment horizontal="center" vertical="center" wrapText="1"/>
    </xf>
    <xf numFmtId="4" fontId="0" fillId="26" borderId="0" xfId="0" applyNumberFormat="1" applyFill="1" applyAlignment="1">
      <alignment horizontal="center" vertical="center" wrapText="1"/>
    </xf>
    <xf numFmtId="4" fontId="19" fillId="26" borderId="32" xfId="0" applyNumberFormat="1" applyFont="1" applyFill="1" applyBorder="1" applyAlignment="1">
      <alignment horizontal="center" vertical="center" wrapText="1"/>
    </xf>
    <xf numFmtId="4" fontId="0" fillId="26" borderId="32" xfId="0" applyNumberFormat="1" applyFill="1" applyBorder="1" applyAlignment="1">
      <alignment horizontal="center" vertical="center" wrapText="1"/>
    </xf>
    <xf numFmtId="4" fontId="19" fillId="26" borderId="33" xfId="0" applyNumberFormat="1" applyFont="1" applyFill="1" applyBorder="1" applyAlignment="1">
      <alignment horizontal="center" vertical="center" wrapText="1"/>
    </xf>
    <xf numFmtId="4" fontId="19" fillId="26" borderId="34" xfId="0" applyNumberFormat="1" applyFont="1" applyFill="1" applyBorder="1" applyAlignment="1">
      <alignment horizontal="center" vertical="center" wrapText="1"/>
    </xf>
    <xf numFmtId="4" fontId="0" fillId="26" borderId="34" xfId="0" applyNumberFormat="1" applyFill="1" applyBorder="1" applyAlignment="1">
      <alignment horizontal="center" vertical="center" wrapText="1"/>
    </xf>
    <xf numFmtId="4" fontId="0" fillId="26" borderId="35" xfId="0" applyNumberFormat="1" applyFill="1" applyBorder="1" applyAlignment="1">
      <alignment horizontal="center" vertical="center" wrapText="1"/>
    </xf>
    <xf numFmtId="4" fontId="21" fillId="26" borderId="0" xfId="0" applyNumberFormat="1" applyFont="1" applyFill="1" applyAlignment="1">
      <alignment horizontal="left" vertical="center"/>
    </xf>
    <xf numFmtId="2" fontId="21" fillId="26" borderId="0" xfId="0" applyNumberFormat="1" applyFont="1" applyFill="1" applyAlignment="1">
      <alignment horizontal="center" vertical="center" wrapText="1"/>
    </xf>
    <xf numFmtId="2" fontId="0" fillId="26" borderId="0" xfId="0" applyNumberFormat="1" applyFill="1" applyAlignment="1">
      <alignment horizontal="center" vertical="center" wrapText="1"/>
    </xf>
    <xf numFmtId="4" fontId="23" fillId="26" borderId="0" xfId="0" applyNumberFormat="1" applyFont="1" applyFill="1" applyAlignment="1">
      <alignment horizontal="center" vertical="center" wrapText="1"/>
    </xf>
    <xf numFmtId="4" fontId="19" fillId="26" borderId="0" xfId="0" applyNumberFormat="1" applyFont="1" applyFill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J169"/>
  <sheetViews>
    <sheetView zoomScale="90" zoomScaleNormal="90" zoomScalePageLayoutView="0" workbookViewId="0" topLeftCell="A115">
      <selection activeCell="A1" sqref="A1:F4"/>
    </sheetView>
  </sheetViews>
  <sheetFormatPr defaultColWidth="9.00390625" defaultRowHeight="12.75"/>
  <cols>
    <col min="1" max="1" width="72.75390625" style="1" customWidth="1"/>
    <col min="2" max="2" width="19.125" style="1" customWidth="1"/>
    <col min="3" max="3" width="13.875" style="1" customWidth="1"/>
    <col min="4" max="4" width="17.625" style="89" customWidth="1"/>
    <col min="5" max="5" width="13.875" style="1" customWidth="1"/>
    <col min="6" max="6" width="20.875" style="1" customWidth="1"/>
    <col min="7" max="7" width="15.375" style="1" customWidth="1"/>
    <col min="8" max="8" width="15.375" style="1" hidden="1" customWidth="1"/>
    <col min="9" max="9" width="15.375" style="36" hidden="1" customWidth="1"/>
    <col min="10" max="12" width="15.375" style="1" customWidth="1"/>
    <col min="13" max="16384" width="9.125" style="1" customWidth="1"/>
  </cols>
  <sheetData>
    <row r="1" spans="1:6" ht="16.5" customHeight="1">
      <c r="A1" s="146" t="s">
        <v>180</v>
      </c>
      <c r="B1" s="147"/>
      <c r="C1" s="147"/>
      <c r="D1" s="147"/>
      <c r="E1" s="147"/>
      <c r="F1" s="147"/>
    </row>
    <row r="2" spans="2:6" ht="12.75" customHeight="1">
      <c r="B2" s="148"/>
      <c r="C2" s="148"/>
      <c r="D2" s="148"/>
      <c r="E2" s="147"/>
      <c r="F2" s="147"/>
    </row>
    <row r="3" spans="1:6" ht="14.25" customHeight="1">
      <c r="A3" s="49" t="s">
        <v>178</v>
      </c>
      <c r="B3" s="148" t="s">
        <v>0</v>
      </c>
      <c r="C3" s="148"/>
      <c r="D3" s="148"/>
      <c r="E3" s="147"/>
      <c r="F3" s="147"/>
    </row>
    <row r="4" spans="2:6" ht="14.25" customHeight="1">
      <c r="B4" s="148" t="s">
        <v>181</v>
      </c>
      <c r="C4" s="148"/>
      <c r="D4" s="148"/>
      <c r="E4" s="147"/>
      <c r="F4" s="147"/>
    </row>
    <row r="5" spans="1:6" s="48" customFormat="1" ht="39.75" customHeight="1">
      <c r="A5" s="149" t="s">
        <v>70</v>
      </c>
      <c r="B5" s="150"/>
      <c r="C5" s="150"/>
      <c r="D5" s="150"/>
      <c r="E5" s="150"/>
      <c r="F5" s="150"/>
    </row>
    <row r="6" spans="1:6" s="48" customFormat="1" ht="33" customHeight="1">
      <c r="A6" s="151" t="s">
        <v>179</v>
      </c>
      <c r="B6" s="151"/>
      <c r="C6" s="151"/>
      <c r="D6" s="151"/>
      <c r="E6" s="151"/>
      <c r="F6" s="151"/>
    </row>
    <row r="7" spans="1:9" s="2" customFormat="1" ht="22.5" customHeight="1">
      <c r="A7" s="152" t="s">
        <v>1</v>
      </c>
      <c r="B7" s="152"/>
      <c r="C7" s="152"/>
      <c r="D7" s="152"/>
      <c r="E7" s="153"/>
      <c r="F7" s="153"/>
      <c r="I7" s="37"/>
    </row>
    <row r="8" spans="1:9" s="3" customFormat="1" ht="18.75" customHeight="1">
      <c r="A8" s="152" t="s">
        <v>165</v>
      </c>
      <c r="B8" s="152"/>
      <c r="C8" s="152"/>
      <c r="D8" s="152"/>
      <c r="E8" s="153"/>
      <c r="F8" s="153"/>
      <c r="G8" s="153"/>
      <c r="H8" s="153"/>
      <c r="I8" s="38"/>
    </row>
    <row r="9" spans="1:9" s="4" customFormat="1" ht="17.25" customHeight="1">
      <c r="A9" s="154" t="s">
        <v>28</v>
      </c>
      <c r="B9" s="154"/>
      <c r="C9" s="154"/>
      <c r="D9" s="154"/>
      <c r="E9" s="155"/>
      <c r="F9" s="155"/>
      <c r="I9" s="39"/>
    </row>
    <row r="10" spans="1:9" s="3" customFormat="1" ht="30" customHeight="1" thickBot="1">
      <c r="A10" s="156" t="s">
        <v>51</v>
      </c>
      <c r="B10" s="156"/>
      <c r="C10" s="156"/>
      <c r="D10" s="156"/>
      <c r="E10" s="157"/>
      <c r="F10" s="157"/>
      <c r="I10" s="38"/>
    </row>
    <row r="11" spans="1:9" s="9" customFormat="1" ht="139.5" customHeight="1" thickBot="1">
      <c r="A11" s="5" t="s">
        <v>2</v>
      </c>
      <c r="B11" s="6" t="s">
        <v>3</v>
      </c>
      <c r="C11" s="7" t="s">
        <v>153</v>
      </c>
      <c r="D11" s="76" t="s">
        <v>31</v>
      </c>
      <c r="E11" s="7" t="s">
        <v>4</v>
      </c>
      <c r="F11" s="8" t="s">
        <v>5</v>
      </c>
      <c r="I11" s="40"/>
    </row>
    <row r="12" spans="1:9" s="10" customFormat="1" ht="12.75">
      <c r="A12" s="101">
        <v>1</v>
      </c>
      <c r="B12" s="102">
        <v>2</v>
      </c>
      <c r="C12" s="102">
        <v>3</v>
      </c>
      <c r="D12" s="103">
        <v>4</v>
      </c>
      <c r="E12" s="104">
        <v>5</v>
      </c>
      <c r="F12" s="105">
        <v>6</v>
      </c>
      <c r="I12" s="41"/>
    </row>
    <row r="13" spans="1:9" s="10" customFormat="1" ht="49.5" customHeight="1">
      <c r="A13" s="158" t="s">
        <v>6</v>
      </c>
      <c r="B13" s="159"/>
      <c r="C13" s="159"/>
      <c r="D13" s="159"/>
      <c r="E13" s="160"/>
      <c r="F13" s="161"/>
      <c r="I13" s="41"/>
    </row>
    <row r="14" spans="1:9" s="9" customFormat="1" ht="18" customHeight="1">
      <c r="A14" s="119" t="s">
        <v>64</v>
      </c>
      <c r="B14" s="71" t="s">
        <v>7</v>
      </c>
      <c r="C14" s="55" t="s">
        <v>166</v>
      </c>
      <c r="D14" s="117">
        <f>E14*G14</f>
        <v>262999.3</v>
      </c>
      <c r="E14" s="55">
        <f>F14*12</f>
        <v>40.32</v>
      </c>
      <c r="F14" s="55">
        <f>F24+F26</f>
        <v>3.36</v>
      </c>
      <c r="G14" s="9">
        <v>6522.8</v>
      </c>
      <c r="H14" s="9">
        <v>1.07</v>
      </c>
      <c r="I14" s="40">
        <v>2.24</v>
      </c>
    </row>
    <row r="15" spans="1:9" s="29" customFormat="1" ht="29.25" customHeight="1">
      <c r="A15" s="120" t="s">
        <v>52</v>
      </c>
      <c r="B15" s="121" t="s">
        <v>53</v>
      </c>
      <c r="C15" s="57"/>
      <c r="D15" s="56"/>
      <c r="E15" s="57"/>
      <c r="F15" s="57"/>
      <c r="I15" s="42"/>
    </row>
    <row r="16" spans="1:9" s="29" customFormat="1" ht="15">
      <c r="A16" s="120" t="s">
        <v>54</v>
      </c>
      <c r="B16" s="121" t="s">
        <v>53</v>
      </c>
      <c r="C16" s="57"/>
      <c r="D16" s="56"/>
      <c r="E16" s="57"/>
      <c r="F16" s="57"/>
      <c r="I16" s="42"/>
    </row>
    <row r="17" spans="1:9" s="29" customFormat="1" ht="102">
      <c r="A17" s="120" t="s">
        <v>71</v>
      </c>
      <c r="B17" s="121" t="s">
        <v>19</v>
      </c>
      <c r="C17" s="57"/>
      <c r="D17" s="56"/>
      <c r="E17" s="57"/>
      <c r="F17" s="57"/>
      <c r="I17" s="42"/>
    </row>
    <row r="18" spans="1:9" s="29" customFormat="1" ht="15">
      <c r="A18" s="120" t="s">
        <v>72</v>
      </c>
      <c r="B18" s="121" t="s">
        <v>53</v>
      </c>
      <c r="C18" s="57"/>
      <c r="D18" s="56"/>
      <c r="E18" s="57"/>
      <c r="F18" s="57"/>
      <c r="I18" s="42"/>
    </row>
    <row r="19" spans="1:9" s="29" customFormat="1" ht="15">
      <c r="A19" s="120" t="s">
        <v>73</v>
      </c>
      <c r="B19" s="121" t="s">
        <v>53</v>
      </c>
      <c r="C19" s="57"/>
      <c r="D19" s="56"/>
      <c r="E19" s="57"/>
      <c r="F19" s="57"/>
      <c r="I19" s="42"/>
    </row>
    <row r="20" spans="1:9" s="29" customFormat="1" ht="25.5">
      <c r="A20" s="120" t="s">
        <v>74</v>
      </c>
      <c r="B20" s="121" t="s">
        <v>10</v>
      </c>
      <c r="C20" s="57"/>
      <c r="D20" s="56"/>
      <c r="E20" s="57"/>
      <c r="F20" s="57"/>
      <c r="I20" s="42"/>
    </row>
    <row r="21" spans="1:9" s="29" customFormat="1" ht="15">
      <c r="A21" s="120" t="s">
        <v>75</v>
      </c>
      <c r="B21" s="121" t="s">
        <v>12</v>
      </c>
      <c r="C21" s="57"/>
      <c r="D21" s="56"/>
      <c r="E21" s="57"/>
      <c r="F21" s="57"/>
      <c r="I21" s="42"/>
    </row>
    <row r="22" spans="1:9" s="29" customFormat="1" ht="15">
      <c r="A22" s="120" t="s">
        <v>76</v>
      </c>
      <c r="B22" s="121" t="s">
        <v>53</v>
      </c>
      <c r="C22" s="57"/>
      <c r="D22" s="56"/>
      <c r="E22" s="57"/>
      <c r="F22" s="57"/>
      <c r="I22" s="42"/>
    </row>
    <row r="23" spans="1:9" s="29" customFormat="1" ht="15">
      <c r="A23" s="120" t="s">
        <v>77</v>
      </c>
      <c r="B23" s="121" t="s">
        <v>14</v>
      </c>
      <c r="C23" s="57"/>
      <c r="D23" s="56"/>
      <c r="E23" s="57"/>
      <c r="F23" s="57"/>
      <c r="I23" s="42"/>
    </row>
    <row r="24" spans="1:9" s="29" customFormat="1" ht="15">
      <c r="A24" s="119" t="s">
        <v>65</v>
      </c>
      <c r="B24" s="122"/>
      <c r="C24" s="57"/>
      <c r="D24" s="56"/>
      <c r="E24" s="57"/>
      <c r="F24" s="59">
        <v>3.24</v>
      </c>
      <c r="I24" s="42"/>
    </row>
    <row r="25" spans="1:9" s="29" customFormat="1" ht="15">
      <c r="A25" s="123" t="s">
        <v>69</v>
      </c>
      <c r="B25" s="122" t="s">
        <v>53</v>
      </c>
      <c r="C25" s="57"/>
      <c r="D25" s="56"/>
      <c r="E25" s="57"/>
      <c r="F25" s="57">
        <v>0.12</v>
      </c>
      <c r="I25" s="42"/>
    </row>
    <row r="26" spans="1:9" s="29" customFormat="1" ht="15">
      <c r="A26" s="119" t="s">
        <v>65</v>
      </c>
      <c r="B26" s="122"/>
      <c r="C26" s="57"/>
      <c r="D26" s="56"/>
      <c r="E26" s="57"/>
      <c r="F26" s="59">
        <f>F25</f>
        <v>0.12</v>
      </c>
      <c r="I26" s="42"/>
    </row>
    <row r="27" spans="1:9" s="9" customFormat="1" ht="30">
      <c r="A27" s="119" t="s">
        <v>8</v>
      </c>
      <c r="B27" s="124" t="s">
        <v>9</v>
      </c>
      <c r="C27" s="55" t="s">
        <v>167</v>
      </c>
      <c r="D27" s="117">
        <f>E27*G27</f>
        <v>154195.68</v>
      </c>
      <c r="E27" s="55">
        <f>F27*12</f>
        <v>27.6</v>
      </c>
      <c r="F27" s="55">
        <v>2.3</v>
      </c>
      <c r="G27" s="9">
        <v>5586.8</v>
      </c>
      <c r="H27" s="9">
        <v>1.07</v>
      </c>
      <c r="I27" s="40">
        <v>1.65</v>
      </c>
    </row>
    <row r="28" spans="1:9" s="30" customFormat="1" ht="15">
      <c r="A28" s="120" t="s">
        <v>78</v>
      </c>
      <c r="B28" s="121" t="s">
        <v>9</v>
      </c>
      <c r="C28" s="59"/>
      <c r="D28" s="58"/>
      <c r="E28" s="59"/>
      <c r="F28" s="59"/>
      <c r="I28" s="40"/>
    </row>
    <row r="29" spans="1:9" s="30" customFormat="1" ht="15">
      <c r="A29" s="120" t="s">
        <v>79</v>
      </c>
      <c r="B29" s="121" t="s">
        <v>80</v>
      </c>
      <c r="C29" s="59"/>
      <c r="D29" s="58"/>
      <c r="E29" s="59"/>
      <c r="F29" s="59"/>
      <c r="I29" s="40"/>
    </row>
    <row r="30" spans="1:9" s="30" customFormat="1" ht="15">
      <c r="A30" s="120" t="s">
        <v>81</v>
      </c>
      <c r="B30" s="121" t="s">
        <v>82</v>
      </c>
      <c r="C30" s="59"/>
      <c r="D30" s="58"/>
      <c r="E30" s="59"/>
      <c r="F30" s="59"/>
      <c r="I30" s="40"/>
    </row>
    <row r="31" spans="1:9" s="30" customFormat="1" ht="15">
      <c r="A31" s="120" t="s">
        <v>55</v>
      </c>
      <c r="B31" s="121" t="s">
        <v>9</v>
      </c>
      <c r="C31" s="59"/>
      <c r="D31" s="58"/>
      <c r="E31" s="59"/>
      <c r="F31" s="59"/>
      <c r="I31" s="40"/>
    </row>
    <row r="32" spans="1:9" s="30" customFormat="1" ht="25.5">
      <c r="A32" s="120" t="s">
        <v>56</v>
      </c>
      <c r="B32" s="121" t="s">
        <v>10</v>
      </c>
      <c r="C32" s="59"/>
      <c r="D32" s="58"/>
      <c r="E32" s="59"/>
      <c r="F32" s="59"/>
      <c r="I32" s="40"/>
    </row>
    <row r="33" spans="1:9" s="30" customFormat="1" ht="15">
      <c r="A33" s="120" t="s">
        <v>83</v>
      </c>
      <c r="B33" s="121" t="s">
        <v>9</v>
      </c>
      <c r="C33" s="59"/>
      <c r="D33" s="58"/>
      <c r="E33" s="59"/>
      <c r="F33" s="59"/>
      <c r="I33" s="40"/>
    </row>
    <row r="34" spans="1:9" s="29" customFormat="1" ht="15">
      <c r="A34" s="120" t="s">
        <v>84</v>
      </c>
      <c r="B34" s="121" t="s">
        <v>9</v>
      </c>
      <c r="C34" s="59"/>
      <c r="D34" s="58"/>
      <c r="E34" s="59"/>
      <c r="F34" s="59"/>
      <c r="I34" s="42"/>
    </row>
    <row r="35" spans="1:9" s="30" customFormat="1" ht="25.5">
      <c r="A35" s="120" t="s">
        <v>85</v>
      </c>
      <c r="B35" s="121" t="s">
        <v>57</v>
      </c>
      <c r="C35" s="59"/>
      <c r="D35" s="58"/>
      <c r="E35" s="59"/>
      <c r="F35" s="59"/>
      <c r="I35" s="40"/>
    </row>
    <row r="36" spans="1:9" s="30" customFormat="1" ht="25.5">
      <c r="A36" s="120" t="s">
        <v>86</v>
      </c>
      <c r="B36" s="121" t="s">
        <v>10</v>
      </c>
      <c r="C36" s="59"/>
      <c r="D36" s="58"/>
      <c r="E36" s="59"/>
      <c r="F36" s="59"/>
      <c r="I36" s="40"/>
    </row>
    <row r="37" spans="1:9" s="30" customFormat="1" ht="25.5">
      <c r="A37" s="120" t="s">
        <v>87</v>
      </c>
      <c r="B37" s="121" t="s">
        <v>9</v>
      </c>
      <c r="C37" s="59"/>
      <c r="D37" s="58"/>
      <c r="E37" s="59"/>
      <c r="F37" s="59"/>
      <c r="I37" s="40"/>
    </row>
    <row r="38" spans="1:10" s="14" customFormat="1" ht="21" customHeight="1">
      <c r="A38" s="72" t="s">
        <v>11</v>
      </c>
      <c r="B38" s="71" t="s">
        <v>12</v>
      </c>
      <c r="C38" s="55" t="s">
        <v>166</v>
      </c>
      <c r="D38" s="117">
        <f>E38*G38</f>
        <v>64967.09</v>
      </c>
      <c r="E38" s="55">
        <f>F38*12</f>
        <v>9.96</v>
      </c>
      <c r="F38" s="55">
        <v>0.83</v>
      </c>
      <c r="G38" s="9">
        <v>6522.8</v>
      </c>
      <c r="H38" s="9">
        <v>1.07</v>
      </c>
      <c r="I38" s="40">
        <v>0.6</v>
      </c>
      <c r="J38" s="14">
        <v>6522.8</v>
      </c>
    </row>
    <row r="39" spans="1:10" s="9" customFormat="1" ht="18.75" customHeight="1">
      <c r="A39" s="72" t="s">
        <v>88</v>
      </c>
      <c r="B39" s="71" t="s">
        <v>13</v>
      </c>
      <c r="C39" s="55" t="s">
        <v>166</v>
      </c>
      <c r="D39" s="117">
        <f>E39*G39</f>
        <v>211338.72</v>
      </c>
      <c r="E39" s="55">
        <f>F39*12</f>
        <v>32.4</v>
      </c>
      <c r="F39" s="55">
        <v>2.7</v>
      </c>
      <c r="G39" s="9">
        <v>6522.8</v>
      </c>
      <c r="H39" s="9">
        <v>1.07</v>
      </c>
      <c r="I39" s="40">
        <v>1.94</v>
      </c>
      <c r="J39" s="14">
        <v>6522.8</v>
      </c>
    </row>
    <row r="40" spans="1:9" s="9" customFormat="1" ht="21.75" customHeight="1">
      <c r="A40" s="72" t="s">
        <v>89</v>
      </c>
      <c r="B40" s="71" t="s">
        <v>9</v>
      </c>
      <c r="C40" s="55" t="s">
        <v>168</v>
      </c>
      <c r="D40" s="117">
        <f>E40*G40</f>
        <v>125367.79</v>
      </c>
      <c r="E40" s="55">
        <f>F40*12</f>
        <v>22.44</v>
      </c>
      <c r="F40" s="55">
        <v>1.87</v>
      </c>
      <c r="G40" s="9">
        <v>5586.8</v>
      </c>
      <c r="H40" s="9">
        <v>1.07</v>
      </c>
      <c r="I40" s="40">
        <v>1.35</v>
      </c>
    </row>
    <row r="41" spans="1:9" s="9" customFormat="1" ht="45.75" customHeight="1">
      <c r="A41" s="72" t="s">
        <v>90</v>
      </c>
      <c r="B41" s="71" t="s">
        <v>23</v>
      </c>
      <c r="C41" s="55" t="s">
        <v>168</v>
      </c>
      <c r="D41" s="117">
        <f>3765.29*3*1.1*12</f>
        <v>149105.48</v>
      </c>
      <c r="E41" s="55">
        <f>D41/G41</f>
        <v>26.69</v>
      </c>
      <c r="F41" s="55">
        <f>E41/12</f>
        <v>2.22</v>
      </c>
      <c r="G41" s="9">
        <v>5586.8</v>
      </c>
      <c r="I41" s="40"/>
    </row>
    <row r="42" spans="1:9" s="9" customFormat="1" ht="15">
      <c r="A42" s="72" t="s">
        <v>91</v>
      </c>
      <c r="B42" s="71" t="s">
        <v>9</v>
      </c>
      <c r="C42" s="55"/>
      <c r="D42" s="117">
        <f>E42*G42</f>
        <v>146150.69</v>
      </c>
      <c r="E42" s="55">
        <f>F42*12</f>
        <v>26.16</v>
      </c>
      <c r="F42" s="55">
        <v>2.18</v>
      </c>
      <c r="G42" s="9">
        <v>5586.8</v>
      </c>
      <c r="H42" s="9">
        <v>1.07</v>
      </c>
      <c r="I42" s="40">
        <v>1.57</v>
      </c>
    </row>
    <row r="43" spans="1:9" s="9" customFormat="1" ht="15">
      <c r="A43" s="120" t="s">
        <v>92</v>
      </c>
      <c r="B43" s="121" t="s">
        <v>19</v>
      </c>
      <c r="C43" s="55"/>
      <c r="D43" s="117"/>
      <c r="E43" s="55"/>
      <c r="F43" s="55"/>
      <c r="I43" s="40"/>
    </row>
    <row r="44" spans="1:9" s="9" customFormat="1" ht="15">
      <c r="A44" s="120" t="s">
        <v>93</v>
      </c>
      <c r="B44" s="121" t="s">
        <v>14</v>
      </c>
      <c r="C44" s="55"/>
      <c r="D44" s="117"/>
      <c r="E44" s="55"/>
      <c r="F44" s="55"/>
      <c r="I44" s="40"/>
    </row>
    <row r="45" spans="1:9" s="9" customFormat="1" ht="15">
      <c r="A45" s="120" t="s">
        <v>94</v>
      </c>
      <c r="B45" s="121" t="s">
        <v>95</v>
      </c>
      <c r="C45" s="55"/>
      <c r="D45" s="117"/>
      <c r="E45" s="55"/>
      <c r="F45" s="55"/>
      <c r="I45" s="40"/>
    </row>
    <row r="46" spans="1:9" s="9" customFormat="1" ht="15">
      <c r="A46" s="120" t="s">
        <v>96</v>
      </c>
      <c r="B46" s="121" t="s">
        <v>97</v>
      </c>
      <c r="C46" s="55"/>
      <c r="D46" s="117"/>
      <c r="E46" s="55"/>
      <c r="F46" s="55"/>
      <c r="I46" s="40"/>
    </row>
    <row r="47" spans="1:9" s="9" customFormat="1" ht="15">
      <c r="A47" s="120" t="s">
        <v>98</v>
      </c>
      <c r="B47" s="121" t="s">
        <v>95</v>
      </c>
      <c r="C47" s="55"/>
      <c r="D47" s="117"/>
      <c r="E47" s="55"/>
      <c r="F47" s="55"/>
      <c r="I47" s="40"/>
    </row>
    <row r="48" spans="1:9" s="9" customFormat="1" ht="28.5">
      <c r="A48" s="72" t="s">
        <v>99</v>
      </c>
      <c r="B48" s="125" t="s">
        <v>29</v>
      </c>
      <c r="C48" s="55" t="s">
        <v>169</v>
      </c>
      <c r="D48" s="117">
        <f>E48*G48</f>
        <v>311073.02</v>
      </c>
      <c r="E48" s="55">
        <f>F48*12</f>
        <v>55.68</v>
      </c>
      <c r="F48" s="55">
        <v>4.64</v>
      </c>
      <c r="G48" s="9">
        <v>5586.8</v>
      </c>
      <c r="H48" s="9">
        <v>1.07</v>
      </c>
      <c r="I48" s="40">
        <v>3.35</v>
      </c>
    </row>
    <row r="49" spans="1:9" s="9" customFormat="1" ht="25.5">
      <c r="A49" s="126" t="s">
        <v>100</v>
      </c>
      <c r="B49" s="127" t="s">
        <v>29</v>
      </c>
      <c r="C49" s="55"/>
      <c r="D49" s="117"/>
      <c r="E49" s="55"/>
      <c r="F49" s="55"/>
      <c r="I49" s="40"/>
    </row>
    <row r="50" spans="1:9" s="9" customFormat="1" ht="15">
      <c r="A50" s="126" t="s">
        <v>101</v>
      </c>
      <c r="B50" s="127" t="s">
        <v>102</v>
      </c>
      <c r="C50" s="55"/>
      <c r="D50" s="117"/>
      <c r="E50" s="55"/>
      <c r="F50" s="55"/>
      <c r="I50" s="40"/>
    </row>
    <row r="51" spans="1:9" s="9" customFormat="1" ht="15">
      <c r="A51" s="126" t="s">
        <v>103</v>
      </c>
      <c r="B51" s="127" t="s">
        <v>53</v>
      </c>
      <c r="C51" s="55"/>
      <c r="D51" s="117"/>
      <c r="E51" s="55"/>
      <c r="F51" s="55"/>
      <c r="I51" s="40"/>
    </row>
    <row r="52" spans="1:9" s="9" customFormat="1" ht="25.5">
      <c r="A52" s="126" t="s">
        <v>104</v>
      </c>
      <c r="B52" s="127" t="s">
        <v>14</v>
      </c>
      <c r="C52" s="55"/>
      <c r="D52" s="117"/>
      <c r="E52" s="55"/>
      <c r="F52" s="55"/>
      <c r="I52" s="40"/>
    </row>
    <row r="53" spans="1:9" s="9" customFormat="1" ht="18" customHeight="1">
      <c r="A53" s="72" t="s">
        <v>154</v>
      </c>
      <c r="B53" s="125" t="s">
        <v>14</v>
      </c>
      <c r="C53" s="55" t="s">
        <v>169</v>
      </c>
      <c r="D53" s="117">
        <f>3850*3</f>
        <v>11550</v>
      </c>
      <c r="E53" s="55">
        <f>D53/G53</f>
        <v>2.07</v>
      </c>
      <c r="F53" s="55">
        <f>E53/12</f>
        <v>0.17</v>
      </c>
      <c r="G53" s="9">
        <v>5586.8</v>
      </c>
      <c r="I53" s="40"/>
    </row>
    <row r="54" spans="1:10" s="10" customFormat="1" ht="30.75" customHeight="1">
      <c r="A54" s="72" t="s">
        <v>105</v>
      </c>
      <c r="B54" s="71" t="s">
        <v>7</v>
      </c>
      <c r="C54" s="116" t="s">
        <v>157</v>
      </c>
      <c r="D54" s="117">
        <f>2246.78*G54/J54</f>
        <v>2246.78</v>
      </c>
      <c r="E54" s="55">
        <f>D54/G54</f>
        <v>0.34</v>
      </c>
      <c r="F54" s="55">
        <f>E54/12</f>
        <v>0.03</v>
      </c>
      <c r="G54" s="9">
        <v>6522.8</v>
      </c>
      <c r="H54" s="9">
        <v>1.07</v>
      </c>
      <c r="I54" s="40">
        <v>0.02</v>
      </c>
      <c r="J54" s="10">
        <v>6522.8</v>
      </c>
    </row>
    <row r="55" spans="1:10" s="10" customFormat="1" ht="43.5" customHeight="1">
      <c r="A55" s="72" t="s">
        <v>155</v>
      </c>
      <c r="B55" s="71" t="s">
        <v>7</v>
      </c>
      <c r="C55" s="58" t="s">
        <v>156</v>
      </c>
      <c r="D55" s="117">
        <f>18723.21*G55/J55</f>
        <v>18723.21</v>
      </c>
      <c r="E55" s="55">
        <f>D55/G55</f>
        <v>2.87</v>
      </c>
      <c r="F55" s="55">
        <f>E55/12</f>
        <v>0.24</v>
      </c>
      <c r="G55" s="9">
        <v>6522.8</v>
      </c>
      <c r="H55" s="9">
        <v>1.07</v>
      </c>
      <c r="I55" s="40">
        <v>0.04</v>
      </c>
      <c r="J55" s="10">
        <v>6522.8</v>
      </c>
    </row>
    <row r="56" spans="1:10" s="10" customFormat="1" ht="31.5" customHeight="1">
      <c r="A56" s="118" t="s">
        <v>158</v>
      </c>
      <c r="B56" s="116" t="s">
        <v>47</v>
      </c>
      <c r="C56" s="116" t="s">
        <v>157</v>
      </c>
      <c r="D56" s="117">
        <f>15193.15*G56/J56</f>
        <v>15193.15</v>
      </c>
      <c r="E56" s="55">
        <f>D56/G56</f>
        <v>2.33</v>
      </c>
      <c r="F56" s="55">
        <f>E56/12</f>
        <v>0.19</v>
      </c>
      <c r="G56" s="9">
        <v>6522.8</v>
      </c>
      <c r="H56" s="9">
        <v>1.07</v>
      </c>
      <c r="I56" s="40">
        <v>0.13</v>
      </c>
      <c r="J56" s="10">
        <v>6522.8</v>
      </c>
    </row>
    <row r="57" spans="1:9" s="10" customFormat="1" ht="30">
      <c r="A57" s="72" t="s">
        <v>20</v>
      </c>
      <c r="B57" s="71"/>
      <c r="C57" s="11"/>
      <c r="D57" s="77">
        <f>E57*G57</f>
        <v>13408.32</v>
      </c>
      <c r="E57" s="55">
        <f>F57*12</f>
        <v>2.4</v>
      </c>
      <c r="F57" s="55">
        <v>0.2</v>
      </c>
      <c r="G57" s="9">
        <v>5586.8</v>
      </c>
      <c r="H57" s="9">
        <v>1.07</v>
      </c>
      <c r="I57" s="40">
        <v>0.14</v>
      </c>
    </row>
    <row r="58" spans="1:9" s="10" customFormat="1" ht="25.5">
      <c r="A58" s="126" t="s">
        <v>106</v>
      </c>
      <c r="B58" s="128" t="s">
        <v>59</v>
      </c>
      <c r="C58" s="11"/>
      <c r="D58" s="77"/>
      <c r="E58" s="55"/>
      <c r="F58" s="55"/>
      <c r="G58" s="9"/>
      <c r="H58" s="9"/>
      <c r="I58" s="40"/>
    </row>
    <row r="59" spans="1:9" s="10" customFormat="1" ht="15">
      <c r="A59" s="126" t="s">
        <v>107</v>
      </c>
      <c r="B59" s="128" t="s">
        <v>59</v>
      </c>
      <c r="C59" s="11"/>
      <c r="D59" s="77"/>
      <c r="E59" s="55"/>
      <c r="F59" s="55"/>
      <c r="G59" s="9"/>
      <c r="H59" s="9"/>
      <c r="I59" s="40"/>
    </row>
    <row r="60" spans="1:9" s="10" customFormat="1" ht="15">
      <c r="A60" s="126" t="s">
        <v>108</v>
      </c>
      <c r="B60" s="128" t="s">
        <v>53</v>
      </c>
      <c r="C60" s="11"/>
      <c r="D60" s="77"/>
      <c r="E60" s="55"/>
      <c r="F60" s="55"/>
      <c r="G60" s="9"/>
      <c r="H60" s="9"/>
      <c r="I60" s="40"/>
    </row>
    <row r="61" spans="1:9" s="10" customFormat="1" ht="15">
      <c r="A61" s="126" t="s">
        <v>109</v>
      </c>
      <c r="B61" s="128" t="s">
        <v>59</v>
      </c>
      <c r="C61" s="11"/>
      <c r="D61" s="77"/>
      <c r="E61" s="55"/>
      <c r="F61" s="55"/>
      <c r="G61" s="9"/>
      <c r="H61" s="9"/>
      <c r="I61" s="40"/>
    </row>
    <row r="62" spans="1:9" s="10" customFormat="1" ht="25.5">
      <c r="A62" s="126" t="s">
        <v>110</v>
      </c>
      <c r="B62" s="128" t="s">
        <v>59</v>
      </c>
      <c r="C62" s="11"/>
      <c r="D62" s="77"/>
      <c r="E62" s="55"/>
      <c r="F62" s="55"/>
      <c r="G62" s="9"/>
      <c r="H62" s="9"/>
      <c r="I62" s="40"/>
    </row>
    <row r="63" spans="1:9" s="10" customFormat="1" ht="15">
      <c r="A63" s="126" t="s">
        <v>111</v>
      </c>
      <c r="B63" s="128" t="s">
        <v>59</v>
      </c>
      <c r="C63" s="11"/>
      <c r="D63" s="77"/>
      <c r="E63" s="55"/>
      <c r="F63" s="55"/>
      <c r="G63" s="9"/>
      <c r="H63" s="9"/>
      <c r="I63" s="40"/>
    </row>
    <row r="64" spans="1:9" s="10" customFormat="1" ht="25.5">
      <c r="A64" s="126" t="s">
        <v>112</v>
      </c>
      <c r="B64" s="128" t="s">
        <v>59</v>
      </c>
      <c r="C64" s="11"/>
      <c r="D64" s="77"/>
      <c r="E64" s="55"/>
      <c r="F64" s="55"/>
      <c r="G64" s="9"/>
      <c r="H64" s="9"/>
      <c r="I64" s="40"/>
    </row>
    <row r="65" spans="1:9" s="10" customFormat="1" ht="15">
      <c r="A65" s="126" t="s">
        <v>113</v>
      </c>
      <c r="B65" s="128" t="s">
        <v>59</v>
      </c>
      <c r="C65" s="11"/>
      <c r="D65" s="77"/>
      <c r="E65" s="55"/>
      <c r="F65" s="55"/>
      <c r="G65" s="9"/>
      <c r="H65" s="9"/>
      <c r="I65" s="40"/>
    </row>
    <row r="66" spans="1:9" s="10" customFormat="1" ht="15">
      <c r="A66" s="126" t="s">
        <v>114</v>
      </c>
      <c r="B66" s="128" t="s">
        <v>59</v>
      </c>
      <c r="C66" s="11"/>
      <c r="D66" s="77"/>
      <c r="E66" s="55"/>
      <c r="F66" s="55"/>
      <c r="G66" s="9"/>
      <c r="H66" s="9"/>
      <c r="I66" s="40"/>
    </row>
    <row r="67" spans="1:10" s="9" customFormat="1" ht="16.5" customHeight="1">
      <c r="A67" s="107" t="s">
        <v>22</v>
      </c>
      <c r="B67" s="106" t="s">
        <v>23</v>
      </c>
      <c r="C67" s="11"/>
      <c r="D67" s="77">
        <f>E67*G67</f>
        <v>5479.15</v>
      </c>
      <c r="E67" s="55">
        <f>F67*12</f>
        <v>0.84</v>
      </c>
      <c r="F67" s="52">
        <v>0.07</v>
      </c>
      <c r="G67" s="9">
        <v>6522.8</v>
      </c>
      <c r="H67" s="9">
        <v>1.07</v>
      </c>
      <c r="I67" s="40">
        <v>0.03</v>
      </c>
      <c r="J67" s="9">
        <v>6522.8</v>
      </c>
    </row>
    <row r="68" spans="1:10" s="9" customFormat="1" ht="15">
      <c r="A68" s="107" t="s">
        <v>24</v>
      </c>
      <c r="B68" s="110" t="s">
        <v>25</v>
      </c>
      <c r="C68" s="15"/>
      <c r="D68" s="77">
        <f>3441.45*G68/J68</f>
        <v>3441.45</v>
      </c>
      <c r="E68" s="55">
        <f>D68/G68</f>
        <v>0.53</v>
      </c>
      <c r="F68" s="52">
        <f>E68/12</f>
        <v>0.04</v>
      </c>
      <c r="G68" s="9">
        <v>6522.8</v>
      </c>
      <c r="H68" s="9">
        <v>1.07</v>
      </c>
      <c r="I68" s="40">
        <v>0.02</v>
      </c>
      <c r="J68" s="9">
        <v>6522.8</v>
      </c>
    </row>
    <row r="69" spans="1:10" s="14" customFormat="1" ht="30">
      <c r="A69" s="107" t="s">
        <v>21</v>
      </c>
      <c r="B69" s="106"/>
      <c r="C69" s="108" t="s">
        <v>159</v>
      </c>
      <c r="D69" s="51">
        <f>5698.2*G69/J69</f>
        <v>5698.2</v>
      </c>
      <c r="E69" s="52">
        <f>D69/G69</f>
        <v>0.87</v>
      </c>
      <c r="F69" s="52">
        <f>E69/12</f>
        <v>0.07</v>
      </c>
      <c r="G69" s="9">
        <v>6522.8</v>
      </c>
      <c r="H69" s="9">
        <v>1.07</v>
      </c>
      <c r="I69" s="40">
        <v>0.03</v>
      </c>
      <c r="J69" s="14">
        <v>6522.8</v>
      </c>
    </row>
    <row r="70" spans="1:9" s="14" customFormat="1" ht="21.75" customHeight="1">
      <c r="A70" s="107" t="s">
        <v>32</v>
      </c>
      <c r="B70" s="106"/>
      <c r="C70" s="12"/>
      <c r="D70" s="79">
        <f>SUM(D71:D85)</f>
        <v>87875.64</v>
      </c>
      <c r="E70" s="55">
        <f>SUM(E71:E81)</f>
        <v>0</v>
      </c>
      <c r="F70" s="55">
        <f>SUM(F71:F81)</f>
        <v>0</v>
      </c>
      <c r="G70" s="9">
        <v>5586.8</v>
      </c>
      <c r="H70" s="9">
        <v>1.07</v>
      </c>
      <c r="I70" s="40">
        <v>0.62</v>
      </c>
    </row>
    <row r="71" spans="1:10" s="10" customFormat="1" ht="15">
      <c r="A71" s="74" t="s">
        <v>160</v>
      </c>
      <c r="B71" s="111" t="s">
        <v>14</v>
      </c>
      <c r="C71" s="16"/>
      <c r="D71" s="64">
        <f>477.68*G71/J71</f>
        <v>477.68</v>
      </c>
      <c r="E71" s="60"/>
      <c r="F71" s="60"/>
      <c r="G71" s="9">
        <v>6522.8</v>
      </c>
      <c r="H71" s="9">
        <v>1.07</v>
      </c>
      <c r="I71" s="40">
        <v>0.01</v>
      </c>
      <c r="J71" s="10">
        <v>6522.8</v>
      </c>
    </row>
    <row r="72" spans="1:10" s="10" customFormat="1" ht="15">
      <c r="A72" s="74" t="s">
        <v>15</v>
      </c>
      <c r="B72" s="111" t="s">
        <v>19</v>
      </c>
      <c r="C72" s="16"/>
      <c r="D72" s="64">
        <f>1516.25*G72/J72</f>
        <v>1516.25</v>
      </c>
      <c r="E72" s="60"/>
      <c r="F72" s="60"/>
      <c r="G72" s="9">
        <v>6522.8</v>
      </c>
      <c r="H72" s="9">
        <v>1.07</v>
      </c>
      <c r="I72" s="40">
        <v>0.01</v>
      </c>
      <c r="J72" s="10">
        <v>6522.8</v>
      </c>
    </row>
    <row r="73" spans="1:9" s="10" customFormat="1" ht="15">
      <c r="A73" s="74" t="s">
        <v>66</v>
      </c>
      <c r="B73" s="100" t="s">
        <v>14</v>
      </c>
      <c r="C73" s="16"/>
      <c r="D73" s="64">
        <v>2701.85</v>
      </c>
      <c r="E73" s="60"/>
      <c r="F73" s="60"/>
      <c r="G73" s="9">
        <v>5586.8</v>
      </c>
      <c r="H73" s="9"/>
      <c r="I73" s="40"/>
    </row>
    <row r="74" spans="1:9" s="10" customFormat="1" ht="15">
      <c r="A74" s="74" t="s">
        <v>42</v>
      </c>
      <c r="B74" s="111" t="s">
        <v>14</v>
      </c>
      <c r="C74" s="17"/>
      <c r="D74" s="54">
        <v>2889.51</v>
      </c>
      <c r="E74" s="60"/>
      <c r="F74" s="60"/>
      <c r="G74" s="9">
        <v>5586.8</v>
      </c>
      <c r="H74" s="9"/>
      <c r="I74" s="40"/>
    </row>
    <row r="75" spans="1:9" s="10" customFormat="1" ht="15">
      <c r="A75" s="74" t="s">
        <v>16</v>
      </c>
      <c r="B75" s="111" t="s">
        <v>14</v>
      </c>
      <c r="C75" s="17"/>
      <c r="D75" s="54">
        <v>8588.18</v>
      </c>
      <c r="E75" s="60"/>
      <c r="F75" s="60"/>
      <c r="G75" s="9">
        <v>5586.8</v>
      </c>
      <c r="H75" s="9"/>
      <c r="I75" s="40"/>
    </row>
    <row r="76" spans="1:9" s="10" customFormat="1" ht="15">
      <c r="A76" s="74" t="s">
        <v>17</v>
      </c>
      <c r="B76" s="111" t="s">
        <v>14</v>
      </c>
      <c r="C76" s="16"/>
      <c r="D76" s="64">
        <v>1010.85</v>
      </c>
      <c r="E76" s="60"/>
      <c r="F76" s="60"/>
      <c r="G76" s="9">
        <v>5586.8</v>
      </c>
      <c r="H76" s="9">
        <v>1.07</v>
      </c>
      <c r="I76" s="40">
        <v>0.03</v>
      </c>
    </row>
    <row r="77" spans="1:10" s="10" customFormat="1" ht="15">
      <c r="A77" s="74" t="s">
        <v>40</v>
      </c>
      <c r="B77" s="111" t="s">
        <v>14</v>
      </c>
      <c r="C77" s="16"/>
      <c r="D77" s="64">
        <f>1444.71*G77/J77</f>
        <v>1444.71</v>
      </c>
      <c r="E77" s="60"/>
      <c r="F77" s="60"/>
      <c r="G77" s="9">
        <v>6522.8</v>
      </c>
      <c r="H77" s="9">
        <v>1.07</v>
      </c>
      <c r="I77" s="40">
        <v>0.1</v>
      </c>
      <c r="J77" s="10">
        <v>6522.8</v>
      </c>
    </row>
    <row r="78" spans="1:9" s="10" customFormat="1" ht="15">
      <c r="A78" s="74" t="s">
        <v>41</v>
      </c>
      <c r="B78" s="111" t="s">
        <v>19</v>
      </c>
      <c r="C78" s="16"/>
      <c r="D78" s="64">
        <v>5779.04</v>
      </c>
      <c r="E78" s="60"/>
      <c r="F78" s="60"/>
      <c r="G78" s="9">
        <v>5586.8</v>
      </c>
      <c r="H78" s="9">
        <v>1.07</v>
      </c>
      <c r="I78" s="40">
        <v>0.01</v>
      </c>
    </row>
    <row r="79" spans="1:9" s="10" customFormat="1" ht="25.5">
      <c r="A79" s="74" t="s">
        <v>18</v>
      </c>
      <c r="B79" s="111" t="s">
        <v>14</v>
      </c>
      <c r="C79" s="16"/>
      <c r="D79" s="64">
        <v>6597.78</v>
      </c>
      <c r="E79" s="60"/>
      <c r="F79" s="60"/>
      <c r="G79" s="9">
        <v>6522.8</v>
      </c>
      <c r="H79" s="9">
        <v>1.07</v>
      </c>
      <c r="I79" s="40">
        <v>0.01</v>
      </c>
    </row>
    <row r="80" spans="1:9" s="10" customFormat="1" ht="15">
      <c r="A80" s="74" t="s">
        <v>161</v>
      </c>
      <c r="B80" s="111" t="s">
        <v>14</v>
      </c>
      <c r="C80" s="16"/>
      <c r="D80" s="64">
        <v>9934.97</v>
      </c>
      <c r="E80" s="60"/>
      <c r="F80" s="60"/>
      <c r="G80" s="9">
        <v>6522.8</v>
      </c>
      <c r="H80" s="9">
        <v>1.07</v>
      </c>
      <c r="I80" s="40">
        <v>0.06</v>
      </c>
    </row>
    <row r="81" spans="1:9" s="10" customFormat="1" ht="25.5">
      <c r="A81" s="74" t="s">
        <v>151</v>
      </c>
      <c r="B81" s="100" t="s">
        <v>47</v>
      </c>
      <c r="C81" s="70"/>
      <c r="D81" s="64">
        <v>4992.06</v>
      </c>
      <c r="E81" s="60"/>
      <c r="F81" s="60"/>
      <c r="G81" s="9">
        <v>5586.8</v>
      </c>
      <c r="H81" s="9"/>
      <c r="I81" s="40"/>
    </row>
    <row r="82" spans="1:9" s="10" customFormat="1" ht="25.5">
      <c r="A82" s="74" t="s">
        <v>152</v>
      </c>
      <c r="B82" s="100" t="s">
        <v>47</v>
      </c>
      <c r="C82" s="69"/>
      <c r="D82" s="54">
        <v>831.99</v>
      </c>
      <c r="E82" s="61"/>
      <c r="F82" s="61"/>
      <c r="G82" s="9">
        <v>6522.8</v>
      </c>
      <c r="H82" s="9"/>
      <c r="I82" s="40"/>
    </row>
    <row r="83" spans="1:9" s="10" customFormat="1" ht="15">
      <c r="A83" s="68" t="s">
        <v>141</v>
      </c>
      <c r="B83" s="112" t="s">
        <v>47</v>
      </c>
      <c r="C83" s="91"/>
      <c r="D83" s="54">
        <v>32888.53</v>
      </c>
      <c r="E83" s="61"/>
      <c r="F83" s="61"/>
      <c r="G83" s="9">
        <v>5586.8</v>
      </c>
      <c r="H83" s="9"/>
      <c r="I83" s="40"/>
    </row>
    <row r="84" spans="1:9" s="10" customFormat="1" ht="15">
      <c r="A84" s="68" t="s">
        <v>142</v>
      </c>
      <c r="B84" s="112" t="s">
        <v>47</v>
      </c>
      <c r="C84" s="91"/>
      <c r="D84" s="54">
        <v>8222.24</v>
      </c>
      <c r="E84" s="61"/>
      <c r="F84" s="61"/>
      <c r="G84" s="9">
        <v>6522.8</v>
      </c>
      <c r="H84" s="9"/>
      <c r="I84" s="40"/>
    </row>
    <row r="85" spans="1:9" s="10" customFormat="1" ht="15">
      <c r="A85" s="74" t="s">
        <v>116</v>
      </c>
      <c r="B85" s="109" t="s">
        <v>14</v>
      </c>
      <c r="C85" s="69"/>
      <c r="D85" s="81">
        <v>0</v>
      </c>
      <c r="E85" s="61"/>
      <c r="F85" s="61"/>
      <c r="G85" s="9">
        <v>6522.8</v>
      </c>
      <c r="H85" s="9"/>
      <c r="I85" s="40"/>
    </row>
    <row r="86" spans="1:9" s="14" customFormat="1" ht="30">
      <c r="A86" s="72" t="s">
        <v>34</v>
      </c>
      <c r="B86" s="71"/>
      <c r="C86" s="12"/>
      <c r="D86" s="79">
        <f>SUM(D87:D91)</f>
        <v>15894.9</v>
      </c>
      <c r="E86" s="55">
        <f>SUM(E87:E91)</f>
        <v>0</v>
      </c>
      <c r="F86" s="55">
        <f>SUM(F87:F91)</f>
        <v>0</v>
      </c>
      <c r="G86" s="9">
        <v>5586.8</v>
      </c>
      <c r="H86" s="9">
        <v>1.07</v>
      </c>
      <c r="I86" s="40">
        <v>0.06</v>
      </c>
    </row>
    <row r="87" spans="1:9" s="10" customFormat="1" ht="25.5">
      <c r="A87" s="74" t="s">
        <v>44</v>
      </c>
      <c r="B87" s="111" t="s">
        <v>45</v>
      </c>
      <c r="C87" s="16"/>
      <c r="D87" s="64">
        <v>1926.35</v>
      </c>
      <c r="E87" s="60">
        <f>F87*12</f>
        <v>0</v>
      </c>
      <c r="F87" s="60">
        <v>0</v>
      </c>
      <c r="G87" s="9">
        <v>5586.8</v>
      </c>
      <c r="H87" s="9">
        <v>1.07</v>
      </c>
      <c r="I87" s="40">
        <v>0</v>
      </c>
    </row>
    <row r="88" spans="1:9" s="10" customFormat="1" ht="15">
      <c r="A88" s="74" t="s">
        <v>117</v>
      </c>
      <c r="B88" s="100" t="s">
        <v>14</v>
      </c>
      <c r="C88" s="16"/>
      <c r="D88" s="80">
        <f>E88*G88</f>
        <v>0</v>
      </c>
      <c r="E88" s="60">
        <f>F88*12</f>
        <v>0</v>
      </c>
      <c r="F88" s="60">
        <v>0</v>
      </c>
      <c r="G88" s="9">
        <v>5586.8</v>
      </c>
      <c r="H88" s="9">
        <v>1.07</v>
      </c>
      <c r="I88" s="40">
        <v>0</v>
      </c>
    </row>
    <row r="89" spans="1:9" s="10" customFormat="1" ht="25.5">
      <c r="A89" s="74" t="s">
        <v>115</v>
      </c>
      <c r="B89" s="100" t="s">
        <v>46</v>
      </c>
      <c r="C89" s="16"/>
      <c r="D89" s="80">
        <f>E89*G89</f>
        <v>0</v>
      </c>
      <c r="E89" s="60">
        <f>F89*12</f>
        <v>0</v>
      </c>
      <c r="F89" s="60">
        <v>0</v>
      </c>
      <c r="G89" s="9">
        <v>5586.8</v>
      </c>
      <c r="H89" s="9">
        <v>1.07</v>
      </c>
      <c r="I89" s="40">
        <v>0</v>
      </c>
    </row>
    <row r="90" spans="1:9" s="10" customFormat="1" ht="15">
      <c r="A90" s="113" t="s">
        <v>143</v>
      </c>
      <c r="B90" s="70"/>
      <c r="C90" s="86"/>
      <c r="D90" s="70">
        <v>13968.55</v>
      </c>
      <c r="E90" s="60"/>
      <c r="F90" s="60"/>
      <c r="G90" s="9">
        <v>6522.8</v>
      </c>
      <c r="H90" s="9">
        <v>1.07</v>
      </c>
      <c r="I90" s="40">
        <v>0.03</v>
      </c>
    </row>
    <row r="91" spans="1:9" s="10" customFormat="1" ht="15">
      <c r="A91" s="74" t="s">
        <v>118</v>
      </c>
      <c r="B91" s="100" t="s">
        <v>14</v>
      </c>
      <c r="C91" s="16"/>
      <c r="D91" s="80">
        <f>E91*G91</f>
        <v>0</v>
      </c>
      <c r="E91" s="60">
        <f>F91*12</f>
        <v>0</v>
      </c>
      <c r="F91" s="60">
        <v>0</v>
      </c>
      <c r="G91" s="9">
        <v>6522.8</v>
      </c>
      <c r="H91" s="9">
        <v>1.07</v>
      </c>
      <c r="I91" s="40">
        <v>0</v>
      </c>
    </row>
    <row r="92" spans="1:9" s="10" customFormat="1" ht="30">
      <c r="A92" s="72" t="s">
        <v>35</v>
      </c>
      <c r="B92" s="73"/>
      <c r="C92" s="16"/>
      <c r="D92" s="79">
        <f>SUM(D93:D96)</f>
        <v>26952.6</v>
      </c>
      <c r="E92" s="55">
        <v>0</v>
      </c>
      <c r="F92" s="55">
        <v>0</v>
      </c>
      <c r="G92" s="9">
        <v>5586.8</v>
      </c>
      <c r="H92" s="9">
        <v>1.07</v>
      </c>
      <c r="I92" s="40">
        <v>0.04</v>
      </c>
    </row>
    <row r="93" spans="1:9" s="10" customFormat="1" ht="15">
      <c r="A93" s="74" t="s">
        <v>119</v>
      </c>
      <c r="B93" s="111" t="s">
        <v>14</v>
      </c>
      <c r="C93" s="69"/>
      <c r="D93" s="54">
        <v>0</v>
      </c>
      <c r="E93" s="55"/>
      <c r="F93" s="55"/>
      <c r="G93" s="9">
        <v>6522.8</v>
      </c>
      <c r="H93" s="9"/>
      <c r="I93" s="40"/>
    </row>
    <row r="94" spans="1:9" s="10" customFormat="1" ht="15">
      <c r="A94" s="68" t="s">
        <v>137</v>
      </c>
      <c r="B94" s="69"/>
      <c r="C94" s="69"/>
      <c r="D94" s="54">
        <v>26952.6</v>
      </c>
      <c r="E94" s="60"/>
      <c r="F94" s="60"/>
      <c r="G94" s="9">
        <v>6522.8</v>
      </c>
      <c r="H94" s="9">
        <v>1.07</v>
      </c>
      <c r="I94" s="40">
        <v>0.03</v>
      </c>
    </row>
    <row r="95" spans="1:9" s="10" customFormat="1" ht="15">
      <c r="A95" s="74" t="s">
        <v>120</v>
      </c>
      <c r="B95" s="100" t="s">
        <v>46</v>
      </c>
      <c r="C95" s="70"/>
      <c r="D95" s="64">
        <f>E95*G95</f>
        <v>0</v>
      </c>
      <c r="E95" s="60">
        <f>F95*12</f>
        <v>0</v>
      </c>
      <c r="F95" s="60">
        <v>0</v>
      </c>
      <c r="G95" s="9">
        <v>5586.8</v>
      </c>
      <c r="H95" s="9">
        <v>1.07</v>
      </c>
      <c r="I95" s="40">
        <v>0</v>
      </c>
    </row>
    <row r="96" spans="1:9" s="10" customFormat="1" ht="25.5">
      <c r="A96" s="74" t="s">
        <v>121</v>
      </c>
      <c r="B96" s="100" t="s">
        <v>47</v>
      </c>
      <c r="C96" s="70"/>
      <c r="D96" s="54">
        <v>0</v>
      </c>
      <c r="E96" s="61"/>
      <c r="F96" s="61"/>
      <c r="G96" s="9">
        <v>6522.8</v>
      </c>
      <c r="H96" s="9"/>
      <c r="I96" s="40"/>
    </row>
    <row r="97" spans="1:9" s="10" customFormat="1" ht="15">
      <c r="A97" s="72" t="s">
        <v>122</v>
      </c>
      <c r="B97" s="73"/>
      <c r="C97" s="16"/>
      <c r="D97" s="79">
        <f>SUM(D98:D103)</f>
        <v>40227.79</v>
      </c>
      <c r="E97" s="55">
        <f>SUM(E98:E103)</f>
        <v>0</v>
      </c>
      <c r="F97" s="55">
        <f>SUM(F98:F103)</f>
        <v>0</v>
      </c>
      <c r="G97" s="9">
        <v>5586.8</v>
      </c>
      <c r="H97" s="9">
        <v>1.07</v>
      </c>
      <c r="I97" s="40">
        <v>0.24</v>
      </c>
    </row>
    <row r="98" spans="1:9" s="10" customFormat="1" ht="15">
      <c r="A98" s="74" t="s">
        <v>123</v>
      </c>
      <c r="B98" s="111" t="s">
        <v>7</v>
      </c>
      <c r="C98" s="16"/>
      <c r="D98" s="64">
        <v>0</v>
      </c>
      <c r="E98" s="60"/>
      <c r="F98" s="60"/>
      <c r="G98" s="9">
        <v>5586.8</v>
      </c>
      <c r="H98" s="9">
        <v>1.07</v>
      </c>
      <c r="I98" s="40">
        <v>0.16</v>
      </c>
    </row>
    <row r="99" spans="1:9" s="10" customFormat="1" ht="38.25">
      <c r="A99" s="74" t="s">
        <v>124</v>
      </c>
      <c r="B99" s="111" t="s">
        <v>14</v>
      </c>
      <c r="C99" s="16"/>
      <c r="D99" s="64">
        <v>15213.7</v>
      </c>
      <c r="E99" s="60"/>
      <c r="F99" s="60"/>
      <c r="G99" s="9">
        <v>5586.8</v>
      </c>
      <c r="H99" s="9">
        <v>1.07</v>
      </c>
      <c r="I99" s="40">
        <v>0.01</v>
      </c>
    </row>
    <row r="100" spans="1:9" s="10" customFormat="1" ht="38.25">
      <c r="A100" s="74" t="s">
        <v>125</v>
      </c>
      <c r="B100" s="111" t="s">
        <v>14</v>
      </c>
      <c r="C100" s="16"/>
      <c r="D100" s="64">
        <v>1006.81</v>
      </c>
      <c r="E100" s="60"/>
      <c r="F100" s="60"/>
      <c r="G100" s="9">
        <v>6522.8</v>
      </c>
      <c r="H100" s="9">
        <v>1.07</v>
      </c>
      <c r="I100" s="40">
        <v>0</v>
      </c>
    </row>
    <row r="101" spans="1:9" s="10" customFormat="1" ht="25.5">
      <c r="A101" s="74" t="s">
        <v>49</v>
      </c>
      <c r="B101" s="111" t="s">
        <v>10</v>
      </c>
      <c r="C101" s="16"/>
      <c r="D101" s="64">
        <f>E101*G101</f>
        <v>0</v>
      </c>
      <c r="E101" s="60"/>
      <c r="F101" s="60"/>
      <c r="G101" s="9">
        <v>5586.8</v>
      </c>
      <c r="H101" s="9">
        <v>1.07</v>
      </c>
      <c r="I101" s="40">
        <v>0</v>
      </c>
    </row>
    <row r="102" spans="1:9" s="10" customFormat="1" ht="15">
      <c r="A102" s="74" t="s">
        <v>37</v>
      </c>
      <c r="B102" s="100" t="s">
        <v>126</v>
      </c>
      <c r="C102" s="16"/>
      <c r="D102" s="64">
        <f>E102*G102</f>
        <v>0</v>
      </c>
      <c r="E102" s="60"/>
      <c r="F102" s="60"/>
      <c r="G102" s="9">
        <v>5586.8</v>
      </c>
      <c r="H102" s="9">
        <v>1.07</v>
      </c>
      <c r="I102" s="40">
        <v>0</v>
      </c>
    </row>
    <row r="103" spans="1:9" s="10" customFormat="1" ht="51">
      <c r="A103" s="74" t="s">
        <v>127</v>
      </c>
      <c r="B103" s="100" t="s">
        <v>59</v>
      </c>
      <c r="C103" s="16"/>
      <c r="D103" s="64">
        <v>24007.28</v>
      </c>
      <c r="E103" s="60"/>
      <c r="F103" s="60"/>
      <c r="G103" s="9">
        <v>5586.8</v>
      </c>
      <c r="H103" s="9">
        <v>1.07</v>
      </c>
      <c r="I103" s="40">
        <v>0</v>
      </c>
    </row>
    <row r="104" spans="1:9" s="10" customFormat="1" ht="15">
      <c r="A104" s="72" t="s">
        <v>36</v>
      </c>
      <c r="B104" s="73"/>
      <c r="C104" s="16"/>
      <c r="D104" s="79">
        <f>D105</f>
        <v>1208.01</v>
      </c>
      <c r="E104" s="55"/>
      <c r="F104" s="55"/>
      <c r="G104" s="9">
        <v>5586.8</v>
      </c>
      <c r="H104" s="9">
        <v>1.07</v>
      </c>
      <c r="I104" s="40">
        <v>0.11</v>
      </c>
    </row>
    <row r="105" spans="1:9" s="10" customFormat="1" ht="15">
      <c r="A105" s="74" t="s">
        <v>33</v>
      </c>
      <c r="B105" s="73" t="s">
        <v>14</v>
      </c>
      <c r="C105" s="16"/>
      <c r="D105" s="64">
        <v>1208.01</v>
      </c>
      <c r="E105" s="60"/>
      <c r="F105" s="60"/>
      <c r="G105" s="9">
        <v>5586.8</v>
      </c>
      <c r="H105" s="9">
        <v>1.07</v>
      </c>
      <c r="I105" s="40">
        <v>0.01</v>
      </c>
    </row>
    <row r="106" spans="1:9" s="9" customFormat="1" ht="15">
      <c r="A106" s="72" t="s">
        <v>39</v>
      </c>
      <c r="B106" s="71"/>
      <c r="C106" s="12"/>
      <c r="D106" s="79">
        <f>D107+D108</f>
        <v>46889.44</v>
      </c>
      <c r="E106" s="55">
        <f>E107+E108</f>
        <v>0</v>
      </c>
      <c r="F106" s="55">
        <f>F107+F108</f>
        <v>0</v>
      </c>
      <c r="G106" s="9">
        <v>5586.8</v>
      </c>
      <c r="H106" s="9">
        <v>1.07</v>
      </c>
      <c r="I106" s="40">
        <v>0.63</v>
      </c>
    </row>
    <row r="107" spans="1:9" s="10" customFormat="1" ht="40.5" customHeight="1">
      <c r="A107" s="75" t="s">
        <v>128</v>
      </c>
      <c r="B107" s="100" t="s">
        <v>19</v>
      </c>
      <c r="C107" s="70"/>
      <c r="D107" s="64">
        <v>26614.9</v>
      </c>
      <c r="E107" s="60"/>
      <c r="F107" s="60"/>
      <c r="G107" s="9">
        <v>5586.8</v>
      </c>
      <c r="H107" s="9">
        <v>1.07</v>
      </c>
      <c r="I107" s="40">
        <v>0.02</v>
      </c>
    </row>
    <row r="108" spans="1:9" s="10" customFormat="1" ht="25.5">
      <c r="A108" s="75" t="s">
        <v>129</v>
      </c>
      <c r="B108" s="100" t="s">
        <v>59</v>
      </c>
      <c r="C108" s="70"/>
      <c r="D108" s="64">
        <v>20274.54</v>
      </c>
      <c r="E108" s="60"/>
      <c r="F108" s="60"/>
      <c r="G108" s="9">
        <v>5586.8</v>
      </c>
      <c r="H108" s="9">
        <v>1.07</v>
      </c>
      <c r="I108" s="40">
        <v>0.61</v>
      </c>
    </row>
    <row r="109" spans="1:9" s="9" customFormat="1" ht="15">
      <c r="A109" s="13" t="s">
        <v>38</v>
      </c>
      <c r="B109" s="11"/>
      <c r="C109" s="12"/>
      <c r="D109" s="79">
        <f>D110+D111+D112</f>
        <v>15370.76</v>
      </c>
      <c r="E109" s="55">
        <f>E110+E111+E112</f>
        <v>0</v>
      </c>
      <c r="F109" s="55">
        <f>F110+F111+F112</f>
        <v>0</v>
      </c>
      <c r="G109" s="9">
        <v>5586.8</v>
      </c>
      <c r="H109" s="9">
        <v>1.07</v>
      </c>
      <c r="I109" s="40">
        <v>0.16</v>
      </c>
    </row>
    <row r="110" spans="1:9" s="10" customFormat="1" ht="15">
      <c r="A110" s="113" t="s">
        <v>67</v>
      </c>
      <c r="B110" s="70" t="s">
        <v>43</v>
      </c>
      <c r="C110" s="16"/>
      <c r="D110" s="64">
        <v>4027.14</v>
      </c>
      <c r="E110" s="60"/>
      <c r="F110" s="60"/>
      <c r="G110" s="9">
        <v>5586.8</v>
      </c>
      <c r="H110" s="9">
        <v>1.07</v>
      </c>
      <c r="I110" s="40">
        <v>0.04</v>
      </c>
    </row>
    <row r="111" spans="1:9" s="10" customFormat="1" ht="15">
      <c r="A111" s="113" t="s">
        <v>50</v>
      </c>
      <c r="B111" s="70" t="s">
        <v>43</v>
      </c>
      <c r="C111" s="16"/>
      <c r="D111" s="64">
        <v>11343.62</v>
      </c>
      <c r="E111" s="60"/>
      <c r="F111" s="60"/>
      <c r="G111" s="9">
        <v>5586.8</v>
      </c>
      <c r="H111" s="9">
        <v>1.07</v>
      </c>
      <c r="I111" s="40">
        <v>0.12</v>
      </c>
    </row>
    <row r="112" spans="1:9" s="10" customFormat="1" ht="15">
      <c r="A112" s="113" t="s">
        <v>48</v>
      </c>
      <c r="B112" s="70" t="s">
        <v>14</v>
      </c>
      <c r="C112" s="16"/>
      <c r="D112" s="64">
        <f>E112*G112</f>
        <v>0</v>
      </c>
      <c r="E112" s="60">
        <f>F112*12</f>
        <v>0</v>
      </c>
      <c r="F112" s="60">
        <v>0</v>
      </c>
      <c r="G112" s="9">
        <v>5586.8</v>
      </c>
      <c r="H112" s="9">
        <v>1.07</v>
      </c>
      <c r="I112" s="40">
        <v>0</v>
      </c>
    </row>
    <row r="113" spans="1:9" s="9" customFormat="1" ht="94.5" customHeight="1">
      <c r="A113" s="107" t="s">
        <v>173</v>
      </c>
      <c r="B113" s="108" t="s">
        <v>10</v>
      </c>
      <c r="C113" s="108"/>
      <c r="D113" s="53">
        <v>50000</v>
      </c>
      <c r="E113" s="53">
        <f>D113/G113</f>
        <v>8.95</v>
      </c>
      <c r="F113" s="53">
        <f>E113/12</f>
        <v>0.75</v>
      </c>
      <c r="G113" s="9">
        <v>5586.8</v>
      </c>
      <c r="H113" s="9">
        <v>1.07</v>
      </c>
      <c r="I113" s="40">
        <v>0.3</v>
      </c>
    </row>
    <row r="114" spans="1:9" s="10" customFormat="1" ht="15.75" thickBot="1">
      <c r="A114" s="13" t="s">
        <v>60</v>
      </c>
      <c r="B114" s="11" t="s">
        <v>9</v>
      </c>
      <c r="C114" s="50"/>
      <c r="D114" s="82">
        <f>E114*G114</f>
        <v>127379.04</v>
      </c>
      <c r="E114" s="65">
        <f>12*F114</f>
        <v>22.8</v>
      </c>
      <c r="F114" s="65">
        <v>1.9</v>
      </c>
      <c r="G114" s="9">
        <v>5586.8</v>
      </c>
      <c r="I114" s="41"/>
    </row>
    <row r="115" spans="1:9" s="34" customFormat="1" ht="20.25" thickBot="1">
      <c r="A115" s="31" t="s">
        <v>30</v>
      </c>
      <c r="B115" s="32"/>
      <c r="C115" s="32"/>
      <c r="D115" s="83">
        <f>D113+D109+D106+D104+D97+D92+D86+D70+D69+D68+D67+D57+D56+D55+D54+D48+D42+D41+D40+D39+D38+D27+D14+D114+D53</f>
        <v>1912736.21</v>
      </c>
      <c r="E115" s="66"/>
      <c r="F115" s="66"/>
      <c r="I115" s="43"/>
    </row>
    <row r="116" spans="1:9" s="20" customFormat="1" ht="25.5" customHeight="1" thickBot="1">
      <c r="A116" s="19"/>
      <c r="D116" s="84"/>
      <c r="E116" s="67"/>
      <c r="F116" s="67"/>
      <c r="I116" s="45"/>
    </row>
    <row r="117" spans="1:9" s="35" customFormat="1" ht="20.25" thickBot="1">
      <c r="A117" s="99" t="s">
        <v>150</v>
      </c>
      <c r="B117" s="98"/>
      <c r="C117" s="32"/>
      <c r="D117" s="85">
        <f>SUM(D118:D140)</f>
        <v>3182526.22</v>
      </c>
      <c r="E117" s="85">
        <f>SUM(E118:E140)</f>
        <v>569.16</v>
      </c>
      <c r="F117" s="85">
        <f>SUM(F118:F140)</f>
        <v>47.44</v>
      </c>
      <c r="G117" s="9">
        <v>5586.8</v>
      </c>
      <c r="I117" s="46"/>
    </row>
    <row r="118" spans="1:9" s="84" customFormat="1" ht="15" customHeight="1">
      <c r="A118" s="90" t="s">
        <v>130</v>
      </c>
      <c r="B118" s="91"/>
      <c r="C118" s="91"/>
      <c r="D118" s="62">
        <v>100251.87</v>
      </c>
      <c r="E118" s="91">
        <f aca="true" t="shared" si="0" ref="E118:E140">D118/G118</f>
        <v>17.94</v>
      </c>
      <c r="F118" s="92">
        <f aca="true" t="shared" si="1" ref="F118:F140">E118/12</f>
        <v>1.5</v>
      </c>
      <c r="G118" s="9">
        <v>5586.8</v>
      </c>
      <c r="I118" s="94"/>
    </row>
    <row r="119" spans="1:9" s="84" customFormat="1" ht="15" customHeight="1">
      <c r="A119" s="90" t="s">
        <v>131</v>
      </c>
      <c r="B119" s="91"/>
      <c r="C119" s="91"/>
      <c r="D119" s="62">
        <v>284923.54</v>
      </c>
      <c r="E119" s="91">
        <f t="shared" si="0"/>
        <v>51</v>
      </c>
      <c r="F119" s="92">
        <f t="shared" si="1"/>
        <v>4.25</v>
      </c>
      <c r="G119" s="9">
        <v>5586.8</v>
      </c>
      <c r="I119" s="94"/>
    </row>
    <row r="120" spans="1:9" s="84" customFormat="1" ht="15" customHeight="1">
      <c r="A120" s="90" t="s">
        <v>132</v>
      </c>
      <c r="B120" s="91"/>
      <c r="C120" s="91"/>
      <c r="D120" s="62">
        <v>6161.87</v>
      </c>
      <c r="E120" s="91">
        <f t="shared" si="0"/>
        <v>1.1</v>
      </c>
      <c r="F120" s="92">
        <f t="shared" si="1"/>
        <v>0.09</v>
      </c>
      <c r="G120" s="9">
        <v>5586.8</v>
      </c>
      <c r="I120" s="94"/>
    </row>
    <row r="121" spans="1:9" s="84" customFormat="1" ht="15" customHeight="1">
      <c r="A121" s="90" t="s">
        <v>133</v>
      </c>
      <c r="B121" s="91"/>
      <c r="C121" s="91"/>
      <c r="D121" s="62">
        <v>4603.42</v>
      </c>
      <c r="E121" s="91">
        <f t="shared" si="0"/>
        <v>0.82</v>
      </c>
      <c r="F121" s="92">
        <f t="shared" si="1"/>
        <v>0.07</v>
      </c>
      <c r="G121" s="9">
        <v>5586.8</v>
      </c>
      <c r="I121" s="94"/>
    </row>
    <row r="122" spans="1:9" s="84" customFormat="1" ht="15" customHeight="1">
      <c r="A122" s="90" t="s">
        <v>134</v>
      </c>
      <c r="B122" s="91"/>
      <c r="C122" s="91"/>
      <c r="D122" s="62">
        <v>46243.38</v>
      </c>
      <c r="E122" s="91">
        <f t="shared" si="0"/>
        <v>8.28</v>
      </c>
      <c r="F122" s="92">
        <f t="shared" si="1"/>
        <v>0.69</v>
      </c>
      <c r="G122" s="9">
        <v>5586.8</v>
      </c>
      <c r="I122" s="94"/>
    </row>
    <row r="123" spans="1:9" s="84" customFormat="1" ht="15" customHeight="1">
      <c r="A123" s="90" t="s">
        <v>135</v>
      </c>
      <c r="B123" s="91"/>
      <c r="C123" s="91"/>
      <c r="D123" s="62">
        <v>527390.88</v>
      </c>
      <c r="E123" s="91">
        <f t="shared" si="0"/>
        <v>94.4</v>
      </c>
      <c r="F123" s="92">
        <f t="shared" si="1"/>
        <v>7.87</v>
      </c>
      <c r="G123" s="9">
        <v>5586.8</v>
      </c>
      <c r="I123" s="94"/>
    </row>
    <row r="124" spans="1:9" s="84" customFormat="1" ht="15" customHeight="1">
      <c r="A124" s="90" t="s">
        <v>136</v>
      </c>
      <c r="B124" s="91"/>
      <c r="C124" s="91"/>
      <c r="D124" s="62">
        <v>55614.42</v>
      </c>
      <c r="E124" s="91">
        <f t="shared" si="0"/>
        <v>9.95</v>
      </c>
      <c r="F124" s="92">
        <f t="shared" si="1"/>
        <v>0.83</v>
      </c>
      <c r="G124" s="9">
        <v>5586.8</v>
      </c>
      <c r="I124" s="94"/>
    </row>
    <row r="125" spans="1:9" s="84" customFormat="1" ht="15" customHeight="1">
      <c r="A125" s="90" t="s">
        <v>137</v>
      </c>
      <c r="B125" s="91"/>
      <c r="C125" s="91"/>
      <c r="D125" s="62">
        <v>0</v>
      </c>
      <c r="E125" s="91">
        <f t="shared" si="0"/>
        <v>0</v>
      </c>
      <c r="F125" s="92">
        <f t="shared" si="1"/>
        <v>0</v>
      </c>
      <c r="G125" s="93">
        <v>6522.8</v>
      </c>
      <c r="I125" s="94"/>
    </row>
    <row r="126" spans="1:9" s="84" customFormat="1" ht="15" customHeight="1">
      <c r="A126" s="90" t="s">
        <v>138</v>
      </c>
      <c r="B126" s="91"/>
      <c r="C126" s="91"/>
      <c r="D126" s="62">
        <v>13105.22</v>
      </c>
      <c r="E126" s="91">
        <f t="shared" si="0"/>
        <v>2.01</v>
      </c>
      <c r="F126" s="92">
        <f t="shared" si="1"/>
        <v>0.17</v>
      </c>
      <c r="G126" s="93">
        <v>6522.8</v>
      </c>
      <c r="I126" s="94"/>
    </row>
    <row r="127" spans="1:9" s="84" customFormat="1" ht="15" customHeight="1">
      <c r="A127" s="90" t="s">
        <v>139</v>
      </c>
      <c r="B127" s="91"/>
      <c r="C127" s="91"/>
      <c r="D127" s="62">
        <v>5715.05</v>
      </c>
      <c r="E127" s="91">
        <f t="shared" si="0"/>
        <v>0.88</v>
      </c>
      <c r="F127" s="92">
        <f t="shared" si="1"/>
        <v>0.07</v>
      </c>
      <c r="G127" s="93">
        <v>6522.8</v>
      </c>
      <c r="I127" s="94"/>
    </row>
    <row r="128" spans="1:9" s="84" customFormat="1" ht="15" customHeight="1">
      <c r="A128" s="90" t="s">
        <v>140</v>
      </c>
      <c r="B128" s="91"/>
      <c r="C128" s="91"/>
      <c r="D128" s="62">
        <v>101217.64</v>
      </c>
      <c r="E128" s="91">
        <f t="shared" si="0"/>
        <v>18.12</v>
      </c>
      <c r="F128" s="92">
        <f t="shared" si="1"/>
        <v>1.51</v>
      </c>
      <c r="G128" s="93">
        <v>5586.8</v>
      </c>
      <c r="I128" s="94"/>
    </row>
    <row r="129" spans="1:9" s="84" customFormat="1" ht="15" customHeight="1">
      <c r="A129" s="90" t="s">
        <v>141</v>
      </c>
      <c r="B129" s="91"/>
      <c r="C129" s="91"/>
      <c r="D129" s="62">
        <v>0</v>
      </c>
      <c r="E129" s="91">
        <f t="shared" si="0"/>
        <v>0</v>
      </c>
      <c r="F129" s="92">
        <f t="shared" si="1"/>
        <v>0</v>
      </c>
      <c r="G129" s="93">
        <v>5586.8</v>
      </c>
      <c r="I129" s="94"/>
    </row>
    <row r="130" spans="1:9" s="84" customFormat="1" ht="15" customHeight="1">
      <c r="A130" s="90" t="s">
        <v>142</v>
      </c>
      <c r="B130" s="91"/>
      <c r="C130" s="91"/>
      <c r="D130" s="62">
        <v>0</v>
      </c>
      <c r="E130" s="91">
        <f t="shared" si="0"/>
        <v>0</v>
      </c>
      <c r="F130" s="92">
        <f t="shared" si="1"/>
        <v>0</v>
      </c>
      <c r="G130" s="93">
        <v>6522.8</v>
      </c>
      <c r="I130" s="94"/>
    </row>
    <row r="131" spans="1:9" s="84" customFormat="1" ht="15" customHeight="1">
      <c r="A131" s="95" t="s">
        <v>143</v>
      </c>
      <c r="B131" s="86"/>
      <c r="C131" s="86"/>
      <c r="D131" s="60">
        <v>0</v>
      </c>
      <c r="E131" s="86">
        <f t="shared" si="0"/>
        <v>0</v>
      </c>
      <c r="F131" s="92">
        <f t="shared" si="1"/>
        <v>0</v>
      </c>
      <c r="G131" s="93">
        <v>6522.8</v>
      </c>
      <c r="I131" s="94"/>
    </row>
    <row r="132" spans="1:9" s="84" customFormat="1" ht="15" customHeight="1">
      <c r="A132" s="95" t="s">
        <v>144</v>
      </c>
      <c r="B132" s="86"/>
      <c r="C132" s="86"/>
      <c r="D132" s="60">
        <v>3163.74</v>
      </c>
      <c r="E132" s="86">
        <f t="shared" si="0"/>
        <v>0.57</v>
      </c>
      <c r="F132" s="92">
        <f t="shared" si="1"/>
        <v>0.05</v>
      </c>
      <c r="G132" s="93">
        <v>5586.8</v>
      </c>
      <c r="I132" s="94"/>
    </row>
    <row r="133" spans="1:9" s="84" customFormat="1" ht="15" customHeight="1">
      <c r="A133" s="95" t="s">
        <v>145</v>
      </c>
      <c r="B133" s="86"/>
      <c r="C133" s="86"/>
      <c r="D133" s="60">
        <v>22999.46</v>
      </c>
      <c r="E133" s="86">
        <f t="shared" si="0"/>
        <v>4.12</v>
      </c>
      <c r="F133" s="92">
        <f t="shared" si="1"/>
        <v>0.34</v>
      </c>
      <c r="G133" s="93">
        <v>5586.8</v>
      </c>
      <c r="I133" s="94"/>
    </row>
    <row r="134" spans="1:9" s="84" customFormat="1" ht="15" customHeight="1">
      <c r="A134" s="95" t="s">
        <v>146</v>
      </c>
      <c r="B134" s="86"/>
      <c r="C134" s="86"/>
      <c r="D134" s="60">
        <v>344.43</v>
      </c>
      <c r="E134" s="86">
        <f t="shared" si="0"/>
        <v>0.05</v>
      </c>
      <c r="F134" s="92">
        <f t="shared" si="1"/>
        <v>0</v>
      </c>
      <c r="G134" s="93">
        <v>6522.8</v>
      </c>
      <c r="I134" s="94"/>
    </row>
    <row r="135" spans="1:9" s="84" customFormat="1" ht="15" customHeight="1">
      <c r="A135" s="95" t="s">
        <v>147</v>
      </c>
      <c r="B135" s="86"/>
      <c r="C135" s="86"/>
      <c r="D135" s="60">
        <v>96820.23</v>
      </c>
      <c r="E135" s="86">
        <f t="shared" si="0"/>
        <v>17.33</v>
      </c>
      <c r="F135" s="92">
        <f t="shared" si="1"/>
        <v>1.44</v>
      </c>
      <c r="G135" s="93">
        <v>5586.8</v>
      </c>
      <c r="I135" s="94"/>
    </row>
    <row r="136" spans="1:9" s="84" customFormat="1" ht="15" customHeight="1">
      <c r="A136" s="95" t="s">
        <v>148</v>
      </c>
      <c r="B136" s="86"/>
      <c r="C136" s="86"/>
      <c r="D136" s="60">
        <v>11044.77</v>
      </c>
      <c r="E136" s="86">
        <f t="shared" si="0"/>
        <v>1.98</v>
      </c>
      <c r="F136" s="92">
        <f t="shared" si="1"/>
        <v>0.17</v>
      </c>
      <c r="G136" s="93">
        <v>5586.8</v>
      </c>
      <c r="I136" s="94"/>
    </row>
    <row r="137" spans="1:9" s="84" customFormat="1" ht="15" customHeight="1">
      <c r="A137" s="95" t="s">
        <v>149</v>
      </c>
      <c r="B137" s="86"/>
      <c r="C137" s="86"/>
      <c r="D137" s="86">
        <v>53506.3</v>
      </c>
      <c r="E137" s="86">
        <f t="shared" si="0"/>
        <v>9.58</v>
      </c>
      <c r="F137" s="92">
        <f t="shared" si="1"/>
        <v>0.8</v>
      </c>
      <c r="G137" s="93">
        <v>5586.8</v>
      </c>
      <c r="I137" s="94"/>
    </row>
    <row r="138" spans="1:9" s="84" customFormat="1" ht="15" customHeight="1">
      <c r="A138" s="95" t="s">
        <v>162</v>
      </c>
      <c r="B138" s="86"/>
      <c r="C138" s="86"/>
      <c r="D138" s="86">
        <v>740920</v>
      </c>
      <c r="E138" s="86">
        <f t="shared" si="0"/>
        <v>132.62</v>
      </c>
      <c r="F138" s="92">
        <f t="shared" si="1"/>
        <v>11.05</v>
      </c>
      <c r="G138" s="93">
        <v>5586.8</v>
      </c>
      <c r="I138" s="94"/>
    </row>
    <row r="139" spans="1:9" s="84" customFormat="1" ht="15" customHeight="1">
      <c r="A139" s="114" t="s">
        <v>163</v>
      </c>
      <c r="B139" s="115"/>
      <c r="C139" s="115"/>
      <c r="D139" s="115">
        <v>8500</v>
      </c>
      <c r="E139" s="86">
        <f t="shared" si="0"/>
        <v>1.52</v>
      </c>
      <c r="F139" s="92">
        <f t="shared" si="1"/>
        <v>0.13</v>
      </c>
      <c r="G139" s="93">
        <v>5586.8</v>
      </c>
      <c r="I139" s="94"/>
    </row>
    <row r="140" spans="1:9" s="84" customFormat="1" ht="15" customHeight="1" thickBot="1">
      <c r="A140" s="97" t="s">
        <v>164</v>
      </c>
      <c r="B140" s="96"/>
      <c r="C140" s="96"/>
      <c r="D140" s="96">
        <v>1100000</v>
      </c>
      <c r="E140" s="86">
        <f t="shared" si="0"/>
        <v>196.89</v>
      </c>
      <c r="F140" s="92">
        <f t="shared" si="1"/>
        <v>16.41</v>
      </c>
      <c r="G140" s="93">
        <v>5586.8</v>
      </c>
      <c r="I140" s="94"/>
    </row>
    <row r="141" spans="1:9" s="20" customFormat="1" ht="12.75">
      <c r="A141" s="19"/>
      <c r="D141" s="84"/>
      <c r="I141" s="45"/>
    </row>
    <row r="142" spans="1:9" s="20" customFormat="1" ht="13.5" thickBot="1">
      <c r="A142" s="19"/>
      <c r="D142" s="84"/>
      <c r="I142" s="45"/>
    </row>
    <row r="143" spans="1:9" s="35" customFormat="1" ht="20.25" thickBot="1">
      <c r="A143" s="31" t="s">
        <v>58</v>
      </c>
      <c r="B143" s="32"/>
      <c r="C143" s="32"/>
      <c r="D143" s="83">
        <f>D115+D117</f>
        <v>5095262.43</v>
      </c>
      <c r="E143" s="33"/>
      <c r="F143" s="33"/>
      <c r="I143" s="46"/>
    </row>
    <row r="144" spans="1:9" s="20" customFormat="1" ht="12.75">
      <c r="A144" s="19"/>
      <c r="D144" s="84"/>
      <c r="I144" s="45"/>
    </row>
    <row r="145" spans="1:9" s="20" customFormat="1" ht="12.75">
      <c r="A145" s="19"/>
      <c r="D145" s="84"/>
      <c r="I145" s="45"/>
    </row>
    <row r="146" spans="1:9" s="20" customFormat="1" ht="12.75">
      <c r="A146" s="19"/>
      <c r="D146" s="84"/>
      <c r="I146" s="45"/>
    </row>
    <row r="147" spans="1:9" s="24" customFormat="1" ht="18.75">
      <c r="A147" s="21"/>
      <c r="B147" s="22"/>
      <c r="C147" s="23"/>
      <c r="D147" s="87"/>
      <c r="E147" s="23"/>
      <c r="F147" s="23"/>
      <c r="I147" s="47"/>
    </row>
    <row r="148" spans="1:9" s="18" customFormat="1" ht="19.5">
      <c r="A148" s="25"/>
      <c r="B148" s="26"/>
      <c r="C148" s="26"/>
      <c r="D148" s="88"/>
      <c r="E148" s="26"/>
      <c r="F148" s="26"/>
      <c r="I148" s="44"/>
    </row>
    <row r="149" spans="1:9" s="20" customFormat="1" ht="14.25">
      <c r="A149" s="162" t="s">
        <v>26</v>
      </c>
      <c r="B149" s="162"/>
      <c r="C149" s="162"/>
      <c r="D149" s="162"/>
      <c r="I149" s="45"/>
    </row>
    <row r="150" spans="4:9" s="20" customFormat="1" ht="12.75">
      <c r="D150" s="84"/>
      <c r="I150" s="45"/>
    </row>
    <row r="151" spans="1:9" s="20" customFormat="1" ht="12.75">
      <c r="A151" s="19" t="s">
        <v>27</v>
      </c>
      <c r="D151" s="84"/>
      <c r="I151" s="45"/>
    </row>
    <row r="152" spans="4:9" s="20" customFormat="1" ht="12.75">
      <c r="D152" s="84"/>
      <c r="I152" s="45"/>
    </row>
    <row r="153" spans="4:9" s="20" customFormat="1" ht="12.75">
      <c r="D153" s="84"/>
      <c r="I153" s="45"/>
    </row>
    <row r="154" spans="4:9" s="20" customFormat="1" ht="12.75">
      <c r="D154" s="84"/>
      <c r="I154" s="45"/>
    </row>
    <row r="155" spans="4:9" s="20" customFormat="1" ht="12.75">
      <c r="D155" s="84"/>
      <c r="I155" s="45"/>
    </row>
    <row r="156" spans="4:9" s="20" customFormat="1" ht="12.75">
      <c r="D156" s="84"/>
      <c r="I156" s="45"/>
    </row>
    <row r="157" spans="4:9" s="20" customFormat="1" ht="12.75">
      <c r="D157" s="84"/>
      <c r="I157" s="45"/>
    </row>
    <row r="158" spans="4:9" s="20" customFormat="1" ht="12.75">
      <c r="D158" s="84"/>
      <c r="I158" s="45"/>
    </row>
    <row r="159" spans="4:9" s="20" customFormat="1" ht="12.75">
      <c r="D159" s="84"/>
      <c r="I159" s="45"/>
    </row>
    <row r="160" spans="4:9" s="20" customFormat="1" ht="12.75">
      <c r="D160" s="84"/>
      <c r="I160" s="45"/>
    </row>
    <row r="161" spans="4:9" s="20" customFormat="1" ht="12.75">
      <c r="D161" s="84"/>
      <c r="I161" s="45"/>
    </row>
    <row r="162" spans="4:9" s="20" customFormat="1" ht="12.75">
      <c r="D162" s="84"/>
      <c r="I162" s="45"/>
    </row>
    <row r="163" spans="4:9" s="20" customFormat="1" ht="12.75">
      <c r="D163" s="84"/>
      <c r="I163" s="45"/>
    </row>
    <row r="164" spans="4:9" s="20" customFormat="1" ht="12.75">
      <c r="D164" s="84"/>
      <c r="I164" s="45"/>
    </row>
    <row r="165" spans="4:9" s="20" customFormat="1" ht="12.75">
      <c r="D165" s="84"/>
      <c r="I165" s="45"/>
    </row>
    <row r="166" spans="4:9" s="20" customFormat="1" ht="12.75">
      <c r="D166" s="84"/>
      <c r="I166" s="45"/>
    </row>
    <row r="167" spans="4:9" s="20" customFormat="1" ht="12.75">
      <c r="D167" s="84"/>
      <c r="I167" s="45"/>
    </row>
    <row r="168" spans="4:9" s="20" customFormat="1" ht="12.75">
      <c r="D168" s="84"/>
      <c r="I168" s="45"/>
    </row>
    <row r="169" spans="4:9" s="20" customFormat="1" ht="12.75">
      <c r="D169" s="84"/>
      <c r="I169" s="45"/>
    </row>
  </sheetData>
  <sheetProtection/>
  <mergeCells count="12">
    <mergeCell ref="A7:F7"/>
    <mergeCell ref="A9:F9"/>
    <mergeCell ref="A10:F10"/>
    <mergeCell ref="A13:F13"/>
    <mergeCell ref="A149:D149"/>
    <mergeCell ref="A8:H8"/>
    <mergeCell ref="A1:F1"/>
    <mergeCell ref="B2:F2"/>
    <mergeCell ref="B3:F3"/>
    <mergeCell ref="B4:F4"/>
    <mergeCell ref="A5:F5"/>
    <mergeCell ref="A6:F6"/>
  </mergeCells>
  <printOptions horizontalCentered="1"/>
  <pageMargins left="0.2" right="0.2" top="0.1968503937007874" bottom="0.2" header="0.2" footer="0.2"/>
  <pageSetup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J153"/>
  <sheetViews>
    <sheetView zoomScale="90" zoomScaleNormal="90" zoomScalePageLayoutView="0" workbookViewId="0" topLeftCell="A107">
      <selection activeCell="A124" sqref="A124:D124"/>
    </sheetView>
  </sheetViews>
  <sheetFormatPr defaultColWidth="9.00390625" defaultRowHeight="12.75"/>
  <cols>
    <col min="1" max="1" width="72.75390625" style="1" customWidth="1"/>
    <col min="2" max="2" width="19.125" style="1" customWidth="1"/>
    <col min="3" max="3" width="13.875" style="1" customWidth="1"/>
    <col min="4" max="4" width="17.625" style="89" customWidth="1"/>
    <col min="5" max="5" width="13.875" style="1" customWidth="1"/>
    <col min="6" max="6" width="20.875" style="1" customWidth="1"/>
    <col min="7" max="7" width="15.375" style="1" customWidth="1"/>
    <col min="8" max="8" width="15.375" style="1" hidden="1" customWidth="1"/>
    <col min="9" max="9" width="15.375" style="36" hidden="1" customWidth="1"/>
    <col min="10" max="12" width="15.375" style="1" customWidth="1"/>
    <col min="13" max="16384" width="9.125" style="1" customWidth="1"/>
  </cols>
  <sheetData>
    <row r="1" spans="1:6" ht="16.5" customHeight="1">
      <c r="A1" s="146" t="s">
        <v>180</v>
      </c>
      <c r="B1" s="147"/>
      <c r="C1" s="147"/>
      <c r="D1" s="147"/>
      <c r="E1" s="147"/>
      <c r="F1" s="147"/>
    </row>
    <row r="2" spans="2:6" ht="12.75" customHeight="1">
      <c r="B2" s="148"/>
      <c r="C2" s="148"/>
      <c r="D2" s="148"/>
      <c r="E2" s="147"/>
      <c r="F2" s="147"/>
    </row>
    <row r="3" spans="1:6" ht="14.25" customHeight="1">
      <c r="A3" s="49" t="s">
        <v>178</v>
      </c>
      <c r="B3" s="148" t="s">
        <v>0</v>
      </c>
      <c r="C3" s="148"/>
      <c r="D3" s="148"/>
      <c r="E3" s="147"/>
      <c r="F3" s="147"/>
    </row>
    <row r="4" spans="2:6" ht="14.25" customHeight="1">
      <c r="B4" s="148" t="s">
        <v>181</v>
      </c>
      <c r="C4" s="148"/>
      <c r="D4" s="148"/>
      <c r="E4" s="147"/>
      <c r="F4" s="147"/>
    </row>
    <row r="5" spans="1:6" s="48" customFormat="1" ht="39.75" customHeight="1">
      <c r="A5" s="149" t="s">
        <v>70</v>
      </c>
      <c r="B5" s="150"/>
      <c r="C5" s="150"/>
      <c r="D5" s="150"/>
      <c r="E5" s="150"/>
      <c r="F5" s="150"/>
    </row>
    <row r="6" spans="1:6" s="48" customFormat="1" ht="33" customHeight="1">
      <c r="A6" s="151" t="s">
        <v>179</v>
      </c>
      <c r="B6" s="151"/>
      <c r="C6" s="151"/>
      <c r="D6" s="151"/>
      <c r="E6" s="151"/>
      <c r="F6" s="151"/>
    </row>
    <row r="7" spans="1:9" s="2" customFormat="1" ht="22.5" customHeight="1">
      <c r="A7" s="152" t="s">
        <v>1</v>
      </c>
      <c r="B7" s="152"/>
      <c r="C7" s="152"/>
      <c r="D7" s="152"/>
      <c r="E7" s="153"/>
      <c r="F7" s="153"/>
      <c r="I7" s="37"/>
    </row>
    <row r="8" spans="1:9" s="3" customFormat="1" ht="18.75" customHeight="1">
      <c r="A8" s="152" t="s">
        <v>165</v>
      </c>
      <c r="B8" s="152"/>
      <c r="C8" s="152"/>
      <c r="D8" s="152"/>
      <c r="E8" s="153"/>
      <c r="F8" s="153"/>
      <c r="G8" s="153"/>
      <c r="H8" s="153"/>
      <c r="I8" s="38"/>
    </row>
    <row r="9" spans="1:9" s="4" customFormat="1" ht="17.25" customHeight="1">
      <c r="A9" s="154" t="s">
        <v>28</v>
      </c>
      <c r="B9" s="154"/>
      <c r="C9" s="154"/>
      <c r="D9" s="154"/>
      <c r="E9" s="155"/>
      <c r="F9" s="155"/>
      <c r="I9" s="39"/>
    </row>
    <row r="10" spans="1:9" s="3" customFormat="1" ht="30" customHeight="1" thickBot="1">
      <c r="A10" s="156" t="s">
        <v>51</v>
      </c>
      <c r="B10" s="156"/>
      <c r="C10" s="156"/>
      <c r="D10" s="156"/>
      <c r="E10" s="157"/>
      <c r="F10" s="157"/>
      <c r="I10" s="38"/>
    </row>
    <row r="11" spans="1:9" s="9" customFormat="1" ht="139.5" customHeight="1" thickBot="1">
      <c r="A11" s="5" t="s">
        <v>2</v>
      </c>
      <c r="B11" s="6" t="s">
        <v>3</v>
      </c>
      <c r="C11" s="7" t="s">
        <v>153</v>
      </c>
      <c r="D11" s="76" t="s">
        <v>31</v>
      </c>
      <c r="E11" s="7" t="s">
        <v>4</v>
      </c>
      <c r="F11" s="8" t="s">
        <v>5</v>
      </c>
      <c r="I11" s="40"/>
    </row>
    <row r="12" spans="1:9" s="10" customFormat="1" ht="12.75">
      <c r="A12" s="101">
        <v>1</v>
      </c>
      <c r="B12" s="102">
        <v>2</v>
      </c>
      <c r="C12" s="102">
        <v>3</v>
      </c>
      <c r="D12" s="103">
        <v>4</v>
      </c>
      <c r="E12" s="104">
        <v>5</v>
      </c>
      <c r="F12" s="105">
        <v>6</v>
      </c>
      <c r="I12" s="41"/>
    </row>
    <row r="13" spans="1:9" s="10" customFormat="1" ht="49.5" customHeight="1">
      <c r="A13" s="158" t="s">
        <v>6</v>
      </c>
      <c r="B13" s="159"/>
      <c r="C13" s="159"/>
      <c r="D13" s="159"/>
      <c r="E13" s="160"/>
      <c r="F13" s="161"/>
      <c r="I13" s="41"/>
    </row>
    <row r="14" spans="1:9" s="9" customFormat="1" ht="18" customHeight="1">
      <c r="A14" s="119" t="s">
        <v>64</v>
      </c>
      <c r="B14" s="71" t="s">
        <v>7</v>
      </c>
      <c r="C14" s="55" t="s">
        <v>166</v>
      </c>
      <c r="D14" s="117">
        <f>E14*G14</f>
        <v>253606.46</v>
      </c>
      <c r="E14" s="55">
        <f>F14*12</f>
        <v>38.88</v>
      </c>
      <c r="F14" s="55">
        <f>F24+F26</f>
        <v>3.24</v>
      </c>
      <c r="G14" s="9">
        <v>6522.8</v>
      </c>
      <c r="H14" s="9">
        <v>1.07</v>
      </c>
      <c r="I14" s="40">
        <v>2.24</v>
      </c>
    </row>
    <row r="15" spans="1:9" s="29" customFormat="1" ht="29.25" customHeight="1">
      <c r="A15" s="120" t="s">
        <v>52</v>
      </c>
      <c r="B15" s="121" t="s">
        <v>53</v>
      </c>
      <c r="C15" s="57"/>
      <c r="D15" s="56"/>
      <c r="E15" s="57"/>
      <c r="F15" s="57"/>
      <c r="I15" s="42"/>
    </row>
    <row r="16" spans="1:9" s="29" customFormat="1" ht="15">
      <c r="A16" s="120" t="s">
        <v>54</v>
      </c>
      <c r="B16" s="121" t="s">
        <v>53</v>
      </c>
      <c r="C16" s="57"/>
      <c r="D16" s="56"/>
      <c r="E16" s="57"/>
      <c r="F16" s="57"/>
      <c r="I16" s="42"/>
    </row>
    <row r="17" spans="1:9" s="29" customFormat="1" ht="102">
      <c r="A17" s="120" t="s">
        <v>71</v>
      </c>
      <c r="B17" s="121" t="s">
        <v>19</v>
      </c>
      <c r="C17" s="57"/>
      <c r="D17" s="56"/>
      <c r="E17" s="57"/>
      <c r="F17" s="57"/>
      <c r="I17" s="42"/>
    </row>
    <row r="18" spans="1:9" s="29" customFormat="1" ht="15">
      <c r="A18" s="120" t="s">
        <v>72</v>
      </c>
      <c r="B18" s="121" t="s">
        <v>53</v>
      </c>
      <c r="C18" s="57"/>
      <c r="D18" s="56"/>
      <c r="E18" s="57"/>
      <c r="F18" s="57"/>
      <c r="I18" s="42"/>
    </row>
    <row r="19" spans="1:9" s="29" customFormat="1" ht="15">
      <c r="A19" s="120" t="s">
        <v>73</v>
      </c>
      <c r="B19" s="121" t="s">
        <v>53</v>
      </c>
      <c r="C19" s="57"/>
      <c r="D19" s="56"/>
      <c r="E19" s="57"/>
      <c r="F19" s="57"/>
      <c r="I19" s="42"/>
    </row>
    <row r="20" spans="1:9" s="29" customFormat="1" ht="25.5">
      <c r="A20" s="120" t="s">
        <v>74</v>
      </c>
      <c r="B20" s="121" t="s">
        <v>10</v>
      </c>
      <c r="C20" s="57"/>
      <c r="D20" s="56"/>
      <c r="E20" s="57"/>
      <c r="F20" s="57"/>
      <c r="I20" s="42"/>
    </row>
    <row r="21" spans="1:9" s="29" customFormat="1" ht="15">
      <c r="A21" s="120" t="s">
        <v>75</v>
      </c>
      <c r="B21" s="121" t="s">
        <v>12</v>
      </c>
      <c r="C21" s="57"/>
      <c r="D21" s="56"/>
      <c r="E21" s="57"/>
      <c r="F21" s="57"/>
      <c r="I21" s="42"/>
    </row>
    <row r="22" spans="1:9" s="29" customFormat="1" ht="15">
      <c r="A22" s="120" t="s">
        <v>76</v>
      </c>
      <c r="B22" s="121" t="s">
        <v>53</v>
      </c>
      <c r="C22" s="57"/>
      <c r="D22" s="56"/>
      <c r="E22" s="57"/>
      <c r="F22" s="57"/>
      <c r="I22" s="42"/>
    </row>
    <row r="23" spans="1:9" s="29" customFormat="1" ht="15">
      <c r="A23" s="120" t="s">
        <v>77</v>
      </c>
      <c r="B23" s="121" t="s">
        <v>14</v>
      </c>
      <c r="C23" s="57"/>
      <c r="D23" s="56"/>
      <c r="E23" s="57"/>
      <c r="F23" s="57"/>
      <c r="I23" s="42"/>
    </row>
    <row r="24" spans="1:9" s="29" customFormat="1" ht="15">
      <c r="A24" s="119" t="s">
        <v>65</v>
      </c>
      <c r="B24" s="122"/>
      <c r="C24" s="57"/>
      <c r="D24" s="56"/>
      <c r="E24" s="57"/>
      <c r="F24" s="59">
        <v>3.24</v>
      </c>
      <c r="I24" s="42"/>
    </row>
    <row r="25" spans="1:9" s="29" customFormat="1" ht="15">
      <c r="A25" s="123" t="s">
        <v>69</v>
      </c>
      <c r="B25" s="122" t="s">
        <v>53</v>
      </c>
      <c r="C25" s="57"/>
      <c r="D25" s="56"/>
      <c r="E25" s="57"/>
      <c r="F25" s="57">
        <v>0</v>
      </c>
      <c r="I25" s="42"/>
    </row>
    <row r="26" spans="1:9" s="29" customFormat="1" ht="15">
      <c r="A26" s="119" t="s">
        <v>65</v>
      </c>
      <c r="B26" s="122"/>
      <c r="C26" s="57"/>
      <c r="D26" s="56"/>
      <c r="E26" s="57"/>
      <c r="F26" s="59">
        <f>F25</f>
        <v>0</v>
      </c>
      <c r="I26" s="42"/>
    </row>
    <row r="27" spans="1:9" s="9" customFormat="1" ht="30">
      <c r="A27" s="119" t="s">
        <v>8</v>
      </c>
      <c r="B27" s="124" t="s">
        <v>9</v>
      </c>
      <c r="C27" s="55" t="s">
        <v>167</v>
      </c>
      <c r="D27" s="117">
        <f>E27*G27</f>
        <v>154195.68</v>
      </c>
      <c r="E27" s="55">
        <f>F27*12</f>
        <v>27.6</v>
      </c>
      <c r="F27" s="55">
        <v>2.3</v>
      </c>
      <c r="G27" s="9">
        <v>5586.8</v>
      </c>
      <c r="H27" s="9">
        <v>1.07</v>
      </c>
      <c r="I27" s="40">
        <v>1.65</v>
      </c>
    </row>
    <row r="28" spans="1:9" s="30" customFormat="1" ht="15">
      <c r="A28" s="120" t="s">
        <v>78</v>
      </c>
      <c r="B28" s="121" t="s">
        <v>9</v>
      </c>
      <c r="C28" s="59"/>
      <c r="D28" s="58"/>
      <c r="E28" s="59"/>
      <c r="F28" s="59"/>
      <c r="I28" s="40"/>
    </row>
    <row r="29" spans="1:9" s="30" customFormat="1" ht="15">
      <c r="A29" s="120" t="s">
        <v>79</v>
      </c>
      <c r="B29" s="121" t="s">
        <v>80</v>
      </c>
      <c r="C29" s="59"/>
      <c r="D29" s="58"/>
      <c r="E29" s="59"/>
      <c r="F29" s="59"/>
      <c r="I29" s="40"/>
    </row>
    <row r="30" spans="1:9" s="30" customFormat="1" ht="15">
      <c r="A30" s="120" t="s">
        <v>81</v>
      </c>
      <c r="B30" s="121" t="s">
        <v>82</v>
      </c>
      <c r="C30" s="59"/>
      <c r="D30" s="58"/>
      <c r="E30" s="59"/>
      <c r="F30" s="59"/>
      <c r="I30" s="40"/>
    </row>
    <row r="31" spans="1:9" s="30" customFormat="1" ht="15">
      <c r="A31" s="120" t="s">
        <v>55</v>
      </c>
      <c r="B31" s="121" t="s">
        <v>9</v>
      </c>
      <c r="C31" s="59"/>
      <c r="D31" s="58"/>
      <c r="E31" s="59"/>
      <c r="F31" s="59"/>
      <c r="I31" s="40"/>
    </row>
    <row r="32" spans="1:9" s="30" customFormat="1" ht="25.5">
      <c r="A32" s="120" t="s">
        <v>56</v>
      </c>
      <c r="B32" s="121" t="s">
        <v>10</v>
      </c>
      <c r="C32" s="59"/>
      <c r="D32" s="58"/>
      <c r="E32" s="59"/>
      <c r="F32" s="59"/>
      <c r="I32" s="40"/>
    </row>
    <row r="33" spans="1:9" s="30" customFormat="1" ht="15">
      <c r="A33" s="120" t="s">
        <v>83</v>
      </c>
      <c r="B33" s="121" t="s">
        <v>9</v>
      </c>
      <c r="C33" s="59"/>
      <c r="D33" s="58"/>
      <c r="E33" s="59"/>
      <c r="F33" s="59"/>
      <c r="I33" s="40"/>
    </row>
    <row r="34" spans="1:9" s="29" customFormat="1" ht="15">
      <c r="A34" s="120" t="s">
        <v>84</v>
      </c>
      <c r="B34" s="121" t="s">
        <v>9</v>
      </c>
      <c r="C34" s="59"/>
      <c r="D34" s="58"/>
      <c r="E34" s="59"/>
      <c r="F34" s="59"/>
      <c r="I34" s="42"/>
    </row>
    <row r="35" spans="1:9" s="30" customFormat="1" ht="25.5">
      <c r="A35" s="120" t="s">
        <v>85</v>
      </c>
      <c r="B35" s="121" t="s">
        <v>57</v>
      </c>
      <c r="C35" s="59"/>
      <c r="D35" s="58"/>
      <c r="E35" s="59"/>
      <c r="F35" s="59"/>
      <c r="I35" s="40"/>
    </row>
    <row r="36" spans="1:9" s="30" customFormat="1" ht="25.5">
      <c r="A36" s="120" t="s">
        <v>86</v>
      </c>
      <c r="B36" s="121" t="s">
        <v>10</v>
      </c>
      <c r="C36" s="59"/>
      <c r="D36" s="58"/>
      <c r="E36" s="59"/>
      <c r="F36" s="59"/>
      <c r="I36" s="40"/>
    </row>
    <row r="37" spans="1:9" s="30" customFormat="1" ht="25.5">
      <c r="A37" s="120" t="s">
        <v>87</v>
      </c>
      <c r="B37" s="121" t="s">
        <v>9</v>
      </c>
      <c r="C37" s="59"/>
      <c r="D37" s="58"/>
      <c r="E37" s="59"/>
      <c r="F37" s="59"/>
      <c r="I37" s="40"/>
    </row>
    <row r="38" spans="1:10" s="14" customFormat="1" ht="21" customHeight="1">
      <c r="A38" s="72" t="s">
        <v>11</v>
      </c>
      <c r="B38" s="71" t="s">
        <v>12</v>
      </c>
      <c r="C38" s="55" t="s">
        <v>166</v>
      </c>
      <c r="D38" s="117">
        <f>E38*G38</f>
        <v>64967.09</v>
      </c>
      <c r="E38" s="55">
        <f>F38*12</f>
        <v>9.96</v>
      </c>
      <c r="F38" s="55">
        <v>0.83</v>
      </c>
      <c r="G38" s="9">
        <v>6522.8</v>
      </c>
      <c r="H38" s="9">
        <v>1.07</v>
      </c>
      <c r="I38" s="40">
        <v>0.6</v>
      </c>
      <c r="J38" s="14">
        <v>6522.8</v>
      </c>
    </row>
    <row r="39" spans="1:10" s="9" customFormat="1" ht="18.75" customHeight="1">
      <c r="A39" s="72" t="s">
        <v>88</v>
      </c>
      <c r="B39" s="71" t="s">
        <v>13</v>
      </c>
      <c r="C39" s="55" t="s">
        <v>166</v>
      </c>
      <c r="D39" s="117">
        <f>E39*G39</f>
        <v>211338.72</v>
      </c>
      <c r="E39" s="55">
        <f>F39*12</f>
        <v>32.4</v>
      </c>
      <c r="F39" s="55">
        <v>2.7</v>
      </c>
      <c r="G39" s="9">
        <v>6522.8</v>
      </c>
      <c r="H39" s="9">
        <v>1.07</v>
      </c>
      <c r="I39" s="40">
        <v>1.94</v>
      </c>
      <c r="J39" s="14">
        <v>6522.8</v>
      </c>
    </row>
    <row r="40" spans="1:9" s="9" customFormat="1" ht="21.75" customHeight="1">
      <c r="A40" s="72" t="s">
        <v>89</v>
      </c>
      <c r="B40" s="71" t="s">
        <v>9</v>
      </c>
      <c r="C40" s="55" t="s">
        <v>168</v>
      </c>
      <c r="D40" s="117">
        <f>E40*G40</f>
        <v>125367.79</v>
      </c>
      <c r="E40" s="55">
        <f>F40*12</f>
        <v>22.44</v>
      </c>
      <c r="F40" s="55">
        <v>1.87</v>
      </c>
      <c r="G40" s="9">
        <v>5586.8</v>
      </c>
      <c r="H40" s="9">
        <v>1.07</v>
      </c>
      <c r="I40" s="40">
        <v>1.35</v>
      </c>
    </row>
    <row r="41" spans="1:9" s="9" customFormat="1" ht="45.75" customHeight="1">
      <c r="A41" s="72" t="s">
        <v>90</v>
      </c>
      <c r="B41" s="71" t="s">
        <v>14</v>
      </c>
      <c r="C41" s="55" t="s">
        <v>168</v>
      </c>
      <c r="D41" s="117">
        <f>3765.29*3*1.1</f>
        <v>12425.46</v>
      </c>
      <c r="E41" s="55">
        <f>D41/G41</f>
        <v>2.22</v>
      </c>
      <c r="F41" s="55">
        <f>E41/12</f>
        <v>0.19</v>
      </c>
      <c r="G41" s="9">
        <v>5586.8</v>
      </c>
      <c r="I41" s="40"/>
    </row>
    <row r="42" spans="1:9" s="9" customFormat="1" ht="15">
      <c r="A42" s="72" t="s">
        <v>91</v>
      </c>
      <c r="B42" s="71" t="s">
        <v>9</v>
      </c>
      <c r="C42" s="55" t="s">
        <v>182</v>
      </c>
      <c r="D42" s="117">
        <f>E42*G42</f>
        <v>146150.69</v>
      </c>
      <c r="E42" s="55">
        <f>F42*12</f>
        <v>26.16</v>
      </c>
      <c r="F42" s="55">
        <v>2.18</v>
      </c>
      <c r="G42" s="9">
        <v>5586.8</v>
      </c>
      <c r="H42" s="9">
        <v>1.07</v>
      </c>
      <c r="I42" s="40">
        <v>1.57</v>
      </c>
    </row>
    <row r="43" spans="1:9" s="9" customFormat="1" ht="15">
      <c r="A43" s="120" t="s">
        <v>92</v>
      </c>
      <c r="B43" s="121" t="s">
        <v>19</v>
      </c>
      <c r="C43" s="55"/>
      <c r="D43" s="117"/>
      <c r="E43" s="55"/>
      <c r="F43" s="55"/>
      <c r="I43" s="40"/>
    </row>
    <row r="44" spans="1:9" s="9" customFormat="1" ht="15">
      <c r="A44" s="120" t="s">
        <v>93</v>
      </c>
      <c r="B44" s="121" t="s">
        <v>14</v>
      </c>
      <c r="C44" s="55"/>
      <c r="D44" s="117"/>
      <c r="E44" s="55"/>
      <c r="F44" s="55"/>
      <c r="I44" s="40"/>
    </row>
    <row r="45" spans="1:9" s="9" customFormat="1" ht="15">
      <c r="A45" s="120" t="s">
        <v>94</v>
      </c>
      <c r="B45" s="121" t="s">
        <v>95</v>
      </c>
      <c r="C45" s="55"/>
      <c r="D45" s="117"/>
      <c r="E45" s="55"/>
      <c r="F45" s="55"/>
      <c r="I45" s="40"/>
    </row>
    <row r="46" spans="1:9" s="9" customFormat="1" ht="15">
      <c r="A46" s="120" t="s">
        <v>96</v>
      </c>
      <c r="B46" s="121" t="s">
        <v>97</v>
      </c>
      <c r="C46" s="55"/>
      <c r="D46" s="117"/>
      <c r="E46" s="55"/>
      <c r="F46" s="55"/>
      <c r="I46" s="40"/>
    </row>
    <row r="47" spans="1:9" s="9" customFormat="1" ht="15">
      <c r="A47" s="120" t="s">
        <v>98</v>
      </c>
      <c r="B47" s="121" t="s">
        <v>95</v>
      </c>
      <c r="C47" s="55"/>
      <c r="D47" s="117"/>
      <c r="E47" s="55"/>
      <c r="F47" s="55"/>
      <c r="I47" s="40"/>
    </row>
    <row r="48" spans="1:9" s="9" customFormat="1" ht="28.5">
      <c r="A48" s="72" t="s">
        <v>99</v>
      </c>
      <c r="B48" s="125" t="s">
        <v>29</v>
      </c>
      <c r="C48" s="55" t="s">
        <v>169</v>
      </c>
      <c r="D48" s="117">
        <f>E48*G48</f>
        <v>311073.02</v>
      </c>
      <c r="E48" s="55">
        <f>F48*12</f>
        <v>55.68</v>
      </c>
      <c r="F48" s="55">
        <v>4.64</v>
      </c>
      <c r="G48" s="9">
        <v>5586.8</v>
      </c>
      <c r="H48" s="9">
        <v>1.07</v>
      </c>
      <c r="I48" s="40">
        <v>3.35</v>
      </c>
    </row>
    <row r="49" spans="1:9" s="9" customFormat="1" ht="25.5">
      <c r="A49" s="126" t="s">
        <v>100</v>
      </c>
      <c r="B49" s="127" t="s">
        <v>29</v>
      </c>
      <c r="C49" s="55"/>
      <c r="D49" s="117"/>
      <c r="E49" s="55"/>
      <c r="F49" s="55"/>
      <c r="I49" s="40"/>
    </row>
    <row r="50" spans="1:9" s="9" customFormat="1" ht="15">
      <c r="A50" s="126" t="s">
        <v>101</v>
      </c>
      <c r="B50" s="127" t="s">
        <v>102</v>
      </c>
      <c r="C50" s="55"/>
      <c r="D50" s="117"/>
      <c r="E50" s="55"/>
      <c r="F50" s="55"/>
      <c r="I50" s="40"/>
    </row>
    <row r="51" spans="1:9" s="9" customFormat="1" ht="15">
      <c r="A51" s="126" t="s">
        <v>103</v>
      </c>
      <c r="B51" s="127" t="s">
        <v>53</v>
      </c>
      <c r="C51" s="55"/>
      <c r="D51" s="117"/>
      <c r="E51" s="55"/>
      <c r="F51" s="55"/>
      <c r="I51" s="40"/>
    </row>
    <row r="52" spans="1:9" s="9" customFormat="1" ht="25.5">
      <c r="A52" s="126" t="s">
        <v>104</v>
      </c>
      <c r="B52" s="127" t="s">
        <v>14</v>
      </c>
      <c r="C52" s="55"/>
      <c r="D52" s="117"/>
      <c r="E52" s="55"/>
      <c r="F52" s="55"/>
      <c r="I52" s="40"/>
    </row>
    <row r="53" spans="1:9" s="9" customFormat="1" ht="18" customHeight="1">
      <c r="A53" s="72" t="s">
        <v>154</v>
      </c>
      <c r="B53" s="125" t="s">
        <v>14</v>
      </c>
      <c r="C53" s="55" t="s">
        <v>169</v>
      </c>
      <c r="D53" s="117">
        <v>4000</v>
      </c>
      <c r="E53" s="55">
        <f>D53/G53</f>
        <v>0.72</v>
      </c>
      <c r="F53" s="55">
        <f>E53/12</f>
        <v>0.06</v>
      </c>
      <c r="G53" s="9">
        <v>5586.8</v>
      </c>
      <c r="I53" s="40"/>
    </row>
    <row r="54" spans="1:10" s="10" customFormat="1" ht="30.75" customHeight="1">
      <c r="A54" s="72" t="s">
        <v>105</v>
      </c>
      <c r="B54" s="71" t="s">
        <v>7</v>
      </c>
      <c r="C54" s="116" t="s">
        <v>157</v>
      </c>
      <c r="D54" s="117">
        <f>2246.78*G54/J54</f>
        <v>2246.78</v>
      </c>
      <c r="E54" s="55">
        <f>D54/G54</f>
        <v>0.34</v>
      </c>
      <c r="F54" s="55">
        <f>E54/12</f>
        <v>0.03</v>
      </c>
      <c r="G54" s="9">
        <v>6522.8</v>
      </c>
      <c r="H54" s="9">
        <v>1.07</v>
      </c>
      <c r="I54" s="40">
        <v>0.02</v>
      </c>
      <c r="J54" s="10">
        <v>6522.8</v>
      </c>
    </row>
    <row r="55" spans="1:10" s="10" customFormat="1" ht="43.5" customHeight="1">
      <c r="A55" s="72" t="s">
        <v>155</v>
      </c>
      <c r="B55" s="71" t="s">
        <v>7</v>
      </c>
      <c r="C55" s="58" t="s">
        <v>156</v>
      </c>
      <c r="D55" s="117">
        <f>18723.21*G55/J55</f>
        <v>18723.21</v>
      </c>
      <c r="E55" s="55">
        <f>D55/G55</f>
        <v>2.87</v>
      </c>
      <c r="F55" s="55">
        <f>E55/12</f>
        <v>0.24</v>
      </c>
      <c r="G55" s="9">
        <v>6522.8</v>
      </c>
      <c r="H55" s="9">
        <v>1.07</v>
      </c>
      <c r="I55" s="40">
        <v>0.04</v>
      </c>
      <c r="J55" s="10">
        <v>6522.8</v>
      </c>
    </row>
    <row r="56" spans="1:10" s="10" customFormat="1" ht="31.5" customHeight="1">
      <c r="A56" s="118" t="s">
        <v>158</v>
      </c>
      <c r="B56" s="116" t="s">
        <v>47</v>
      </c>
      <c r="C56" s="116" t="s">
        <v>157</v>
      </c>
      <c r="D56" s="117">
        <f>15193.15*G56/J56</f>
        <v>15193.15</v>
      </c>
      <c r="E56" s="55">
        <f>D56/G56</f>
        <v>2.33</v>
      </c>
      <c r="F56" s="55">
        <f>E56/12</f>
        <v>0.19</v>
      </c>
      <c r="G56" s="9">
        <v>6522.8</v>
      </c>
      <c r="H56" s="9">
        <v>1.07</v>
      </c>
      <c r="I56" s="40">
        <v>0.13</v>
      </c>
      <c r="J56" s="10">
        <v>6522.8</v>
      </c>
    </row>
    <row r="57" spans="1:9" s="10" customFormat="1" ht="30">
      <c r="A57" s="72" t="s">
        <v>20</v>
      </c>
      <c r="B57" s="71"/>
      <c r="C57" s="11" t="s">
        <v>183</v>
      </c>
      <c r="D57" s="77">
        <f>E57*G57</f>
        <v>13408.32</v>
      </c>
      <c r="E57" s="55">
        <f>F57*12</f>
        <v>2.4</v>
      </c>
      <c r="F57" s="55">
        <v>0.2</v>
      </c>
      <c r="G57" s="9">
        <v>5586.8</v>
      </c>
      <c r="H57" s="9">
        <v>1.07</v>
      </c>
      <c r="I57" s="40">
        <v>0.14</v>
      </c>
    </row>
    <row r="58" spans="1:9" s="10" customFormat="1" ht="25.5">
      <c r="A58" s="126" t="s">
        <v>106</v>
      </c>
      <c r="B58" s="128" t="s">
        <v>59</v>
      </c>
      <c r="C58" s="11"/>
      <c r="D58" s="77"/>
      <c r="E58" s="55"/>
      <c r="F58" s="55"/>
      <c r="G58" s="9"/>
      <c r="H58" s="9"/>
      <c r="I58" s="40"/>
    </row>
    <row r="59" spans="1:9" s="10" customFormat="1" ht="15">
      <c r="A59" s="126" t="s">
        <v>107</v>
      </c>
      <c r="B59" s="128" t="s">
        <v>59</v>
      </c>
      <c r="C59" s="11"/>
      <c r="D59" s="77"/>
      <c r="E59" s="55"/>
      <c r="F59" s="55"/>
      <c r="G59" s="9"/>
      <c r="H59" s="9"/>
      <c r="I59" s="40"/>
    </row>
    <row r="60" spans="1:9" s="10" customFormat="1" ht="15">
      <c r="A60" s="126" t="s">
        <v>108</v>
      </c>
      <c r="B60" s="128" t="s">
        <v>53</v>
      </c>
      <c r="C60" s="11"/>
      <c r="D60" s="77"/>
      <c r="E60" s="55"/>
      <c r="F60" s="55"/>
      <c r="G60" s="9"/>
      <c r="H60" s="9"/>
      <c r="I60" s="40"/>
    </row>
    <row r="61" spans="1:9" s="10" customFormat="1" ht="15">
      <c r="A61" s="126" t="s">
        <v>109</v>
      </c>
      <c r="B61" s="128" t="s">
        <v>59</v>
      </c>
      <c r="C61" s="11"/>
      <c r="D61" s="77"/>
      <c r="E61" s="55"/>
      <c r="F61" s="55"/>
      <c r="G61" s="9"/>
      <c r="H61" s="9"/>
      <c r="I61" s="40"/>
    </row>
    <row r="62" spans="1:9" s="10" customFormat="1" ht="25.5">
      <c r="A62" s="126" t="s">
        <v>110</v>
      </c>
      <c r="B62" s="128" t="s">
        <v>59</v>
      </c>
      <c r="C62" s="11"/>
      <c r="D62" s="77"/>
      <c r="E62" s="55"/>
      <c r="F62" s="55"/>
      <c r="G62" s="9"/>
      <c r="H62" s="9"/>
      <c r="I62" s="40"/>
    </row>
    <row r="63" spans="1:9" s="10" customFormat="1" ht="15">
      <c r="A63" s="126" t="s">
        <v>111</v>
      </c>
      <c r="B63" s="128" t="s">
        <v>59</v>
      </c>
      <c r="C63" s="11"/>
      <c r="D63" s="77"/>
      <c r="E63" s="55"/>
      <c r="F63" s="55"/>
      <c r="G63" s="9"/>
      <c r="H63" s="9"/>
      <c r="I63" s="40"/>
    </row>
    <row r="64" spans="1:9" s="10" customFormat="1" ht="25.5">
      <c r="A64" s="126" t="s">
        <v>112</v>
      </c>
      <c r="B64" s="128" t="s">
        <v>59</v>
      </c>
      <c r="C64" s="11"/>
      <c r="D64" s="77"/>
      <c r="E64" s="55"/>
      <c r="F64" s="55"/>
      <c r="G64" s="9"/>
      <c r="H64" s="9"/>
      <c r="I64" s="40"/>
    </row>
    <row r="65" spans="1:9" s="10" customFormat="1" ht="15">
      <c r="A65" s="126" t="s">
        <v>113</v>
      </c>
      <c r="B65" s="128" t="s">
        <v>59</v>
      </c>
      <c r="C65" s="11"/>
      <c r="D65" s="77"/>
      <c r="E65" s="55"/>
      <c r="F65" s="55"/>
      <c r="G65" s="9"/>
      <c r="H65" s="9"/>
      <c r="I65" s="40"/>
    </row>
    <row r="66" spans="1:9" s="10" customFormat="1" ht="15">
      <c r="A66" s="126" t="s">
        <v>114</v>
      </c>
      <c r="B66" s="128" t="s">
        <v>59</v>
      </c>
      <c r="C66" s="11"/>
      <c r="D66" s="77"/>
      <c r="E66" s="55"/>
      <c r="F66" s="55"/>
      <c r="G66" s="9"/>
      <c r="H66" s="9"/>
      <c r="I66" s="40"/>
    </row>
    <row r="67" spans="1:10" s="9" customFormat="1" ht="16.5" customHeight="1">
      <c r="A67" s="107" t="s">
        <v>22</v>
      </c>
      <c r="B67" s="106" t="s">
        <v>23</v>
      </c>
      <c r="C67" s="11" t="s">
        <v>184</v>
      </c>
      <c r="D67" s="77">
        <f>E67*G67</f>
        <v>5479.15</v>
      </c>
      <c r="E67" s="55">
        <f>F67*12</f>
        <v>0.84</v>
      </c>
      <c r="F67" s="52">
        <v>0.07</v>
      </c>
      <c r="G67" s="9">
        <v>6522.8</v>
      </c>
      <c r="H67" s="9">
        <v>1.07</v>
      </c>
      <c r="I67" s="40">
        <v>0.03</v>
      </c>
      <c r="J67" s="9">
        <v>6522.8</v>
      </c>
    </row>
    <row r="68" spans="1:10" s="9" customFormat="1" ht="15">
      <c r="A68" s="107" t="s">
        <v>24</v>
      </c>
      <c r="B68" s="110" t="s">
        <v>25</v>
      </c>
      <c r="C68" s="15" t="s">
        <v>184</v>
      </c>
      <c r="D68" s="77">
        <f>3441.45*G68/J68</f>
        <v>3441.45</v>
      </c>
      <c r="E68" s="55">
        <f>D68/G68</f>
        <v>0.53</v>
      </c>
      <c r="F68" s="52">
        <f>E68/12</f>
        <v>0.04</v>
      </c>
      <c r="G68" s="9">
        <v>6522.8</v>
      </c>
      <c r="H68" s="9">
        <v>1.07</v>
      </c>
      <c r="I68" s="40">
        <v>0.02</v>
      </c>
      <c r="J68" s="9">
        <v>6522.8</v>
      </c>
    </row>
    <row r="69" spans="1:10" s="14" customFormat="1" ht="30">
      <c r="A69" s="107" t="s">
        <v>21</v>
      </c>
      <c r="B69" s="106"/>
      <c r="C69" s="108">
        <v>0</v>
      </c>
      <c r="D69" s="51">
        <v>0</v>
      </c>
      <c r="E69" s="52">
        <f>D69/G69</f>
        <v>0</v>
      </c>
      <c r="F69" s="52">
        <f>E69/12</f>
        <v>0</v>
      </c>
      <c r="G69" s="9">
        <v>6522.8</v>
      </c>
      <c r="H69" s="9">
        <v>1.07</v>
      </c>
      <c r="I69" s="40">
        <v>0.03</v>
      </c>
      <c r="J69" s="14">
        <v>6522.8</v>
      </c>
    </row>
    <row r="70" spans="1:9" s="14" customFormat="1" ht="21.75" customHeight="1">
      <c r="A70" s="107" t="s">
        <v>32</v>
      </c>
      <c r="B70" s="106"/>
      <c r="C70" s="12" t="s">
        <v>185</v>
      </c>
      <c r="D70" s="79">
        <f>SUM(D71:D85)</f>
        <v>87875.64</v>
      </c>
      <c r="E70" s="55">
        <f>SUM(E71:E81)</f>
        <v>0</v>
      </c>
      <c r="F70" s="55">
        <f>SUM(F71:F81)</f>
        <v>0</v>
      </c>
      <c r="G70" s="9">
        <v>5586.8</v>
      </c>
      <c r="H70" s="9">
        <v>1.07</v>
      </c>
      <c r="I70" s="40">
        <v>0.62</v>
      </c>
    </row>
    <row r="71" spans="1:10" s="10" customFormat="1" ht="15">
      <c r="A71" s="74" t="s">
        <v>160</v>
      </c>
      <c r="B71" s="111" t="s">
        <v>14</v>
      </c>
      <c r="C71" s="16"/>
      <c r="D71" s="64">
        <f>477.68*G71/J71</f>
        <v>477.68</v>
      </c>
      <c r="E71" s="60"/>
      <c r="F71" s="60"/>
      <c r="G71" s="9">
        <v>6522.8</v>
      </c>
      <c r="H71" s="9">
        <v>1.07</v>
      </c>
      <c r="I71" s="40">
        <v>0.01</v>
      </c>
      <c r="J71" s="10">
        <v>6522.8</v>
      </c>
    </row>
    <row r="72" spans="1:10" s="10" customFormat="1" ht="15">
      <c r="A72" s="74" t="s">
        <v>15</v>
      </c>
      <c r="B72" s="111" t="s">
        <v>19</v>
      </c>
      <c r="C72" s="16"/>
      <c r="D72" s="64">
        <f>1516.25*G72/J72</f>
        <v>1516.25</v>
      </c>
      <c r="E72" s="60"/>
      <c r="F72" s="60"/>
      <c r="G72" s="9">
        <v>6522.8</v>
      </c>
      <c r="H72" s="9">
        <v>1.07</v>
      </c>
      <c r="I72" s="40">
        <v>0.01</v>
      </c>
      <c r="J72" s="10">
        <v>6522.8</v>
      </c>
    </row>
    <row r="73" spans="1:9" s="10" customFormat="1" ht="15">
      <c r="A73" s="74" t="s">
        <v>66</v>
      </c>
      <c r="B73" s="100" t="s">
        <v>14</v>
      </c>
      <c r="C73" s="16"/>
      <c r="D73" s="64">
        <v>2701.85</v>
      </c>
      <c r="E73" s="60"/>
      <c r="F73" s="60"/>
      <c r="G73" s="9">
        <v>5586.8</v>
      </c>
      <c r="H73" s="9"/>
      <c r="I73" s="40"/>
    </row>
    <row r="74" spans="1:9" s="10" customFormat="1" ht="15">
      <c r="A74" s="74" t="s">
        <v>42</v>
      </c>
      <c r="B74" s="111" t="s">
        <v>14</v>
      </c>
      <c r="C74" s="17"/>
      <c r="D74" s="54">
        <v>2889.51</v>
      </c>
      <c r="E74" s="60"/>
      <c r="F74" s="60"/>
      <c r="G74" s="9">
        <v>5586.8</v>
      </c>
      <c r="H74" s="9"/>
      <c r="I74" s="40"/>
    </row>
    <row r="75" spans="1:9" s="10" customFormat="1" ht="15">
      <c r="A75" s="74" t="s">
        <v>16</v>
      </c>
      <c r="B75" s="111" t="s">
        <v>14</v>
      </c>
      <c r="C75" s="17"/>
      <c r="D75" s="54">
        <v>8588.18</v>
      </c>
      <c r="E75" s="60"/>
      <c r="F75" s="60"/>
      <c r="G75" s="9">
        <v>5586.8</v>
      </c>
      <c r="H75" s="9"/>
      <c r="I75" s="40"/>
    </row>
    <row r="76" spans="1:9" s="10" customFormat="1" ht="15">
      <c r="A76" s="74" t="s">
        <v>17</v>
      </c>
      <c r="B76" s="111" t="s">
        <v>14</v>
      </c>
      <c r="C76" s="16"/>
      <c r="D76" s="64">
        <v>1010.85</v>
      </c>
      <c r="E76" s="60"/>
      <c r="F76" s="60"/>
      <c r="G76" s="9">
        <v>5586.8</v>
      </c>
      <c r="H76" s="9">
        <v>1.07</v>
      </c>
      <c r="I76" s="40">
        <v>0.03</v>
      </c>
    </row>
    <row r="77" spans="1:10" s="10" customFormat="1" ht="15">
      <c r="A77" s="74" t="s">
        <v>40</v>
      </c>
      <c r="B77" s="111" t="s">
        <v>14</v>
      </c>
      <c r="C77" s="16"/>
      <c r="D77" s="64">
        <f>1444.71*G77/J77</f>
        <v>1444.71</v>
      </c>
      <c r="E77" s="60"/>
      <c r="F77" s="60"/>
      <c r="G77" s="9">
        <v>6522.8</v>
      </c>
      <c r="H77" s="9">
        <v>1.07</v>
      </c>
      <c r="I77" s="40">
        <v>0.1</v>
      </c>
      <c r="J77" s="10">
        <v>6522.8</v>
      </c>
    </row>
    <row r="78" spans="1:9" s="10" customFormat="1" ht="15">
      <c r="A78" s="74" t="s">
        <v>41</v>
      </c>
      <c r="B78" s="111" t="s">
        <v>19</v>
      </c>
      <c r="C78" s="16"/>
      <c r="D78" s="64">
        <v>5779.04</v>
      </c>
      <c r="E78" s="60"/>
      <c r="F78" s="60"/>
      <c r="G78" s="9">
        <v>5586.8</v>
      </c>
      <c r="H78" s="9">
        <v>1.07</v>
      </c>
      <c r="I78" s="40">
        <v>0.01</v>
      </c>
    </row>
    <row r="79" spans="1:9" s="10" customFormat="1" ht="25.5">
      <c r="A79" s="74" t="s">
        <v>18</v>
      </c>
      <c r="B79" s="111" t="s">
        <v>14</v>
      </c>
      <c r="C79" s="16"/>
      <c r="D79" s="64">
        <v>6597.78</v>
      </c>
      <c r="E79" s="60"/>
      <c r="F79" s="60"/>
      <c r="G79" s="9">
        <v>6522.8</v>
      </c>
      <c r="H79" s="9">
        <v>1.07</v>
      </c>
      <c r="I79" s="40">
        <v>0.01</v>
      </c>
    </row>
    <row r="80" spans="1:9" s="10" customFormat="1" ht="15">
      <c r="A80" s="74" t="s">
        <v>161</v>
      </c>
      <c r="B80" s="111" t="s">
        <v>14</v>
      </c>
      <c r="C80" s="16"/>
      <c r="D80" s="64">
        <v>9934.97</v>
      </c>
      <c r="E80" s="60"/>
      <c r="F80" s="60"/>
      <c r="G80" s="9">
        <v>6522.8</v>
      </c>
      <c r="H80" s="9">
        <v>1.07</v>
      </c>
      <c r="I80" s="40">
        <v>0.06</v>
      </c>
    </row>
    <row r="81" spans="1:9" s="10" customFormat="1" ht="25.5">
      <c r="A81" s="74" t="s">
        <v>151</v>
      </c>
      <c r="B81" s="100" t="s">
        <v>47</v>
      </c>
      <c r="C81" s="70"/>
      <c r="D81" s="64">
        <v>4992.06</v>
      </c>
      <c r="E81" s="60"/>
      <c r="F81" s="60"/>
      <c r="G81" s="9">
        <v>5586.8</v>
      </c>
      <c r="H81" s="9"/>
      <c r="I81" s="40"/>
    </row>
    <row r="82" spans="1:9" s="10" customFormat="1" ht="25.5">
      <c r="A82" s="74" t="s">
        <v>152</v>
      </c>
      <c r="B82" s="100" t="s">
        <v>47</v>
      </c>
      <c r="C82" s="69"/>
      <c r="D82" s="54">
        <v>831.99</v>
      </c>
      <c r="E82" s="61"/>
      <c r="F82" s="61"/>
      <c r="G82" s="9">
        <v>6522.8</v>
      </c>
      <c r="H82" s="9"/>
      <c r="I82" s="40"/>
    </row>
    <row r="83" spans="1:9" s="10" customFormat="1" ht="15">
      <c r="A83" s="68" t="s">
        <v>141</v>
      </c>
      <c r="B83" s="112" t="s">
        <v>47</v>
      </c>
      <c r="C83" s="91"/>
      <c r="D83" s="137">
        <v>32888.53</v>
      </c>
      <c r="E83" s="61"/>
      <c r="F83" s="61"/>
      <c r="G83" s="9">
        <v>5586.8</v>
      </c>
      <c r="H83" s="9"/>
      <c r="I83" s="40"/>
    </row>
    <row r="84" spans="1:9" s="10" customFormat="1" ht="15">
      <c r="A84" s="68" t="s">
        <v>142</v>
      </c>
      <c r="B84" s="112" t="s">
        <v>47</v>
      </c>
      <c r="C84" s="91"/>
      <c r="D84" s="137">
        <v>8222.24</v>
      </c>
      <c r="E84" s="61"/>
      <c r="F84" s="61"/>
      <c r="G84" s="9">
        <v>6522.8</v>
      </c>
      <c r="H84" s="9"/>
      <c r="I84" s="40"/>
    </row>
    <row r="85" spans="1:9" s="10" customFormat="1" ht="15">
      <c r="A85" s="74" t="s">
        <v>116</v>
      </c>
      <c r="B85" s="109" t="s">
        <v>14</v>
      </c>
      <c r="C85" s="69"/>
      <c r="D85" s="81">
        <v>0</v>
      </c>
      <c r="E85" s="61"/>
      <c r="F85" s="61"/>
      <c r="G85" s="9">
        <v>6522.8</v>
      </c>
      <c r="H85" s="9"/>
      <c r="I85" s="40"/>
    </row>
    <row r="86" spans="1:9" s="14" customFormat="1" ht="30">
      <c r="A86" s="72" t="s">
        <v>34</v>
      </c>
      <c r="B86" s="71"/>
      <c r="C86" s="12" t="s">
        <v>186</v>
      </c>
      <c r="D86" s="79">
        <f>SUM(D87:D91)</f>
        <v>15894.9</v>
      </c>
      <c r="E86" s="55">
        <f>SUM(E87:E91)</f>
        <v>0</v>
      </c>
      <c r="F86" s="55">
        <f>SUM(F87:F91)</f>
        <v>0</v>
      </c>
      <c r="G86" s="9">
        <v>5586.8</v>
      </c>
      <c r="H86" s="9">
        <v>1.07</v>
      </c>
      <c r="I86" s="40">
        <v>0.06</v>
      </c>
    </row>
    <row r="87" spans="1:9" s="10" customFormat="1" ht="25.5">
      <c r="A87" s="74" t="s">
        <v>44</v>
      </c>
      <c r="B87" s="111" t="s">
        <v>45</v>
      </c>
      <c r="C87" s="16"/>
      <c r="D87" s="64">
        <v>1926.35</v>
      </c>
      <c r="E87" s="60">
        <f>F87*12</f>
        <v>0</v>
      </c>
      <c r="F87" s="60">
        <v>0</v>
      </c>
      <c r="G87" s="9">
        <v>5586.8</v>
      </c>
      <c r="H87" s="9">
        <v>1.07</v>
      </c>
      <c r="I87" s="40">
        <v>0</v>
      </c>
    </row>
    <row r="88" spans="1:9" s="10" customFormat="1" ht="15">
      <c r="A88" s="74" t="s">
        <v>117</v>
      </c>
      <c r="B88" s="100" t="s">
        <v>14</v>
      </c>
      <c r="C88" s="16"/>
      <c r="D88" s="80">
        <f>E88*G88</f>
        <v>0</v>
      </c>
      <c r="E88" s="60">
        <f>F88*12</f>
        <v>0</v>
      </c>
      <c r="F88" s="60">
        <v>0</v>
      </c>
      <c r="G88" s="9">
        <v>5586.8</v>
      </c>
      <c r="H88" s="9">
        <v>1.07</v>
      </c>
      <c r="I88" s="40">
        <v>0</v>
      </c>
    </row>
    <row r="89" spans="1:9" s="10" customFormat="1" ht="25.5">
      <c r="A89" s="74" t="s">
        <v>115</v>
      </c>
      <c r="B89" s="100" t="s">
        <v>46</v>
      </c>
      <c r="C89" s="16"/>
      <c r="D89" s="80">
        <f>E89*G89</f>
        <v>0</v>
      </c>
      <c r="E89" s="60">
        <f>F89*12</f>
        <v>0</v>
      </c>
      <c r="F89" s="60">
        <v>0</v>
      </c>
      <c r="G89" s="9">
        <v>5586.8</v>
      </c>
      <c r="H89" s="9">
        <v>1.07</v>
      </c>
      <c r="I89" s="40">
        <v>0</v>
      </c>
    </row>
    <row r="90" spans="1:9" s="10" customFormat="1" ht="15">
      <c r="A90" s="113" t="s">
        <v>143</v>
      </c>
      <c r="B90" s="70"/>
      <c r="C90" s="86"/>
      <c r="D90" s="138">
        <v>13968.55</v>
      </c>
      <c r="E90" s="60"/>
      <c r="F90" s="60"/>
      <c r="G90" s="9">
        <v>6522.8</v>
      </c>
      <c r="H90" s="9">
        <v>1.07</v>
      </c>
      <c r="I90" s="40">
        <v>0.03</v>
      </c>
    </row>
    <row r="91" spans="1:9" s="10" customFormat="1" ht="15">
      <c r="A91" s="74" t="s">
        <v>118</v>
      </c>
      <c r="B91" s="100" t="s">
        <v>14</v>
      </c>
      <c r="C91" s="16"/>
      <c r="D91" s="80">
        <f>E91*G91</f>
        <v>0</v>
      </c>
      <c r="E91" s="60">
        <f>F91*12</f>
        <v>0</v>
      </c>
      <c r="F91" s="60">
        <v>0</v>
      </c>
      <c r="G91" s="9">
        <v>6522.8</v>
      </c>
      <c r="H91" s="9">
        <v>1.07</v>
      </c>
      <c r="I91" s="40">
        <v>0</v>
      </c>
    </row>
    <row r="92" spans="1:9" s="10" customFormat="1" ht="30">
      <c r="A92" s="72" t="s">
        <v>35</v>
      </c>
      <c r="B92" s="73"/>
      <c r="C92" s="139" t="s">
        <v>187</v>
      </c>
      <c r="D92" s="79">
        <f>SUM(D93:D96)</f>
        <v>26952.6</v>
      </c>
      <c r="E92" s="55">
        <v>0</v>
      </c>
      <c r="F92" s="55">
        <v>0</v>
      </c>
      <c r="G92" s="9">
        <v>5586.8</v>
      </c>
      <c r="H92" s="9">
        <v>1.07</v>
      </c>
      <c r="I92" s="40">
        <v>0.04</v>
      </c>
    </row>
    <row r="93" spans="1:9" s="10" customFormat="1" ht="15">
      <c r="A93" s="74" t="s">
        <v>119</v>
      </c>
      <c r="B93" s="111" t="s">
        <v>14</v>
      </c>
      <c r="C93" s="69"/>
      <c r="D93" s="54">
        <v>0</v>
      </c>
      <c r="E93" s="55"/>
      <c r="F93" s="55"/>
      <c r="G93" s="9">
        <v>6522.8</v>
      </c>
      <c r="H93" s="9"/>
      <c r="I93" s="40"/>
    </row>
    <row r="94" spans="1:9" s="10" customFormat="1" ht="15">
      <c r="A94" s="68" t="s">
        <v>137</v>
      </c>
      <c r="B94" s="69"/>
      <c r="C94" s="69"/>
      <c r="D94" s="137">
        <v>26952.6</v>
      </c>
      <c r="E94" s="60"/>
      <c r="F94" s="60"/>
      <c r="G94" s="9">
        <v>6522.8</v>
      </c>
      <c r="H94" s="9">
        <v>1.07</v>
      </c>
      <c r="I94" s="40">
        <v>0.03</v>
      </c>
    </row>
    <row r="95" spans="1:9" s="10" customFormat="1" ht="15">
      <c r="A95" s="74" t="s">
        <v>120</v>
      </c>
      <c r="B95" s="100" t="s">
        <v>46</v>
      </c>
      <c r="C95" s="70"/>
      <c r="D95" s="64">
        <f>E95*G95</f>
        <v>0</v>
      </c>
      <c r="E95" s="60">
        <f>F95*12</f>
        <v>0</v>
      </c>
      <c r="F95" s="60">
        <v>0</v>
      </c>
      <c r="G95" s="9">
        <v>5586.8</v>
      </c>
      <c r="H95" s="9">
        <v>1.07</v>
      </c>
      <c r="I95" s="40">
        <v>0</v>
      </c>
    </row>
    <row r="96" spans="1:9" s="10" customFormat="1" ht="25.5">
      <c r="A96" s="74" t="s">
        <v>121</v>
      </c>
      <c r="B96" s="100" t="s">
        <v>47</v>
      </c>
      <c r="C96" s="70"/>
      <c r="D96" s="54">
        <v>0</v>
      </c>
      <c r="E96" s="61"/>
      <c r="F96" s="61"/>
      <c r="G96" s="9">
        <v>6522.8</v>
      </c>
      <c r="H96" s="9"/>
      <c r="I96" s="40"/>
    </row>
    <row r="97" spans="1:9" s="10" customFormat="1" ht="15">
      <c r="A97" s="72" t="s">
        <v>122</v>
      </c>
      <c r="B97" s="73"/>
      <c r="C97" s="139" t="s">
        <v>188</v>
      </c>
      <c r="D97" s="79">
        <f>SUM(D98:D103)</f>
        <v>40227.79</v>
      </c>
      <c r="E97" s="55">
        <f>SUM(E98:E103)</f>
        <v>0</v>
      </c>
      <c r="F97" s="55">
        <f>SUM(F98:F103)</f>
        <v>0</v>
      </c>
      <c r="G97" s="9">
        <v>5586.8</v>
      </c>
      <c r="H97" s="9">
        <v>1.07</v>
      </c>
      <c r="I97" s="40">
        <v>0.24</v>
      </c>
    </row>
    <row r="98" spans="1:9" s="10" customFormat="1" ht="15">
      <c r="A98" s="74" t="s">
        <v>123</v>
      </c>
      <c r="B98" s="111" t="s">
        <v>7</v>
      </c>
      <c r="C98" s="16"/>
      <c r="D98" s="64">
        <v>0</v>
      </c>
      <c r="E98" s="60"/>
      <c r="F98" s="60"/>
      <c r="G98" s="9">
        <v>5586.8</v>
      </c>
      <c r="H98" s="9">
        <v>1.07</v>
      </c>
      <c r="I98" s="40">
        <v>0.16</v>
      </c>
    </row>
    <row r="99" spans="1:9" s="10" customFormat="1" ht="38.25">
      <c r="A99" s="74" t="s">
        <v>124</v>
      </c>
      <c r="B99" s="111" t="s">
        <v>14</v>
      </c>
      <c r="C99" s="16"/>
      <c r="D99" s="64">
        <v>15213.7</v>
      </c>
      <c r="E99" s="60"/>
      <c r="F99" s="60"/>
      <c r="G99" s="9">
        <v>5586.8</v>
      </c>
      <c r="H99" s="9">
        <v>1.07</v>
      </c>
      <c r="I99" s="40">
        <v>0.01</v>
      </c>
    </row>
    <row r="100" spans="1:9" s="10" customFormat="1" ht="38.25">
      <c r="A100" s="74" t="s">
        <v>125</v>
      </c>
      <c r="B100" s="111" t="s">
        <v>14</v>
      </c>
      <c r="C100" s="16"/>
      <c r="D100" s="64">
        <v>1006.81</v>
      </c>
      <c r="E100" s="60"/>
      <c r="F100" s="60"/>
      <c r="G100" s="9">
        <v>6522.8</v>
      </c>
      <c r="H100" s="9">
        <v>1.07</v>
      </c>
      <c r="I100" s="40">
        <v>0</v>
      </c>
    </row>
    <row r="101" spans="1:9" s="10" customFormat="1" ht="25.5">
      <c r="A101" s="74" t="s">
        <v>49</v>
      </c>
      <c r="B101" s="111" t="s">
        <v>10</v>
      </c>
      <c r="C101" s="16"/>
      <c r="D101" s="64">
        <f>E101*G101</f>
        <v>0</v>
      </c>
      <c r="E101" s="60"/>
      <c r="F101" s="60"/>
      <c r="G101" s="9">
        <v>5586.8</v>
      </c>
      <c r="H101" s="9">
        <v>1.07</v>
      </c>
      <c r="I101" s="40">
        <v>0</v>
      </c>
    </row>
    <row r="102" spans="1:9" s="10" customFormat="1" ht="15">
      <c r="A102" s="74" t="s">
        <v>37</v>
      </c>
      <c r="B102" s="100" t="s">
        <v>126</v>
      </c>
      <c r="C102" s="16"/>
      <c r="D102" s="64">
        <f>E102*G102</f>
        <v>0</v>
      </c>
      <c r="E102" s="60"/>
      <c r="F102" s="60"/>
      <c r="G102" s="9">
        <v>5586.8</v>
      </c>
      <c r="H102" s="9">
        <v>1.07</v>
      </c>
      <c r="I102" s="40">
        <v>0</v>
      </c>
    </row>
    <row r="103" spans="1:9" s="10" customFormat="1" ht="51">
      <c r="A103" s="74" t="s">
        <v>127</v>
      </c>
      <c r="B103" s="100" t="s">
        <v>59</v>
      </c>
      <c r="C103" s="16"/>
      <c r="D103" s="64">
        <v>24007.28</v>
      </c>
      <c r="E103" s="60"/>
      <c r="F103" s="60"/>
      <c r="G103" s="9">
        <v>5586.8</v>
      </c>
      <c r="H103" s="9">
        <v>1.07</v>
      </c>
      <c r="I103" s="40">
        <v>0</v>
      </c>
    </row>
    <row r="104" spans="1:9" s="10" customFormat="1" ht="15">
      <c r="A104" s="72" t="s">
        <v>36</v>
      </c>
      <c r="B104" s="73"/>
      <c r="C104" s="139" t="s">
        <v>189</v>
      </c>
      <c r="D104" s="79">
        <f>D105</f>
        <v>1208.01</v>
      </c>
      <c r="E104" s="55"/>
      <c r="F104" s="55"/>
      <c r="G104" s="9">
        <v>5586.8</v>
      </c>
      <c r="H104" s="9">
        <v>1.07</v>
      </c>
      <c r="I104" s="40">
        <v>0.11</v>
      </c>
    </row>
    <row r="105" spans="1:9" s="10" customFormat="1" ht="15">
      <c r="A105" s="74" t="s">
        <v>33</v>
      </c>
      <c r="B105" s="73" t="s">
        <v>14</v>
      </c>
      <c r="C105" s="16"/>
      <c r="D105" s="64">
        <v>1208.01</v>
      </c>
      <c r="E105" s="60"/>
      <c r="F105" s="60"/>
      <c r="G105" s="9">
        <v>5586.8</v>
      </c>
      <c r="H105" s="9">
        <v>1.07</v>
      </c>
      <c r="I105" s="40">
        <v>0.01</v>
      </c>
    </row>
    <row r="106" spans="1:9" s="9" customFormat="1" ht="15">
      <c r="A106" s="72" t="s">
        <v>39</v>
      </c>
      <c r="B106" s="71"/>
      <c r="C106" s="12" t="s">
        <v>190</v>
      </c>
      <c r="D106" s="79">
        <f>D107+D108</f>
        <v>26614.9</v>
      </c>
      <c r="E106" s="55">
        <f>E107+E108</f>
        <v>0</v>
      </c>
      <c r="F106" s="55">
        <f>F107+F108</f>
        <v>0</v>
      </c>
      <c r="G106" s="9">
        <v>5586.8</v>
      </c>
      <c r="H106" s="9">
        <v>1.07</v>
      </c>
      <c r="I106" s="40">
        <v>0.63</v>
      </c>
    </row>
    <row r="107" spans="1:9" s="10" customFormat="1" ht="40.5" customHeight="1">
      <c r="A107" s="75" t="s">
        <v>128</v>
      </c>
      <c r="B107" s="100" t="s">
        <v>19</v>
      </c>
      <c r="C107" s="70"/>
      <c r="D107" s="64">
        <v>26614.9</v>
      </c>
      <c r="E107" s="60"/>
      <c r="F107" s="60"/>
      <c r="G107" s="9">
        <v>5586.8</v>
      </c>
      <c r="H107" s="9">
        <v>1.07</v>
      </c>
      <c r="I107" s="40">
        <v>0.02</v>
      </c>
    </row>
    <row r="108" spans="1:9" s="10" customFormat="1" ht="25.5">
      <c r="A108" s="75" t="s">
        <v>174</v>
      </c>
      <c r="B108" s="100" t="s">
        <v>59</v>
      </c>
      <c r="C108" s="70"/>
      <c r="D108" s="64">
        <v>0</v>
      </c>
      <c r="E108" s="60"/>
      <c r="F108" s="60"/>
      <c r="G108" s="9">
        <v>5586.8</v>
      </c>
      <c r="H108" s="9">
        <v>1.07</v>
      </c>
      <c r="I108" s="40">
        <v>0.61</v>
      </c>
    </row>
    <row r="109" spans="1:9" s="9" customFormat="1" ht="15">
      <c r="A109" s="13" t="s">
        <v>38</v>
      </c>
      <c r="B109" s="11"/>
      <c r="C109" s="12" t="s">
        <v>191</v>
      </c>
      <c r="D109" s="79">
        <f>D110+D111+D112</f>
        <v>0</v>
      </c>
      <c r="E109" s="55">
        <f>E110+E111+E112</f>
        <v>0</v>
      </c>
      <c r="F109" s="55">
        <f>F110+F111+F112</f>
        <v>0</v>
      </c>
      <c r="G109" s="9">
        <v>5586.8</v>
      </c>
      <c r="H109" s="9">
        <v>1.07</v>
      </c>
      <c r="I109" s="40">
        <v>0.16</v>
      </c>
    </row>
    <row r="110" spans="1:9" s="10" customFormat="1" ht="15">
      <c r="A110" s="113" t="s">
        <v>67</v>
      </c>
      <c r="B110" s="70" t="s">
        <v>43</v>
      </c>
      <c r="C110" s="16"/>
      <c r="D110" s="64">
        <v>0</v>
      </c>
      <c r="E110" s="60"/>
      <c r="F110" s="60"/>
      <c r="G110" s="9">
        <v>5586.8</v>
      </c>
      <c r="H110" s="9">
        <v>1.07</v>
      </c>
      <c r="I110" s="40">
        <v>0.04</v>
      </c>
    </row>
    <row r="111" spans="1:9" s="10" customFormat="1" ht="15">
      <c r="A111" s="113" t="s">
        <v>50</v>
      </c>
      <c r="B111" s="70" t="s">
        <v>43</v>
      </c>
      <c r="C111" s="16"/>
      <c r="D111" s="64">
        <v>0</v>
      </c>
      <c r="E111" s="60"/>
      <c r="F111" s="60"/>
      <c r="G111" s="9">
        <v>5586.8</v>
      </c>
      <c r="H111" s="9">
        <v>1.07</v>
      </c>
      <c r="I111" s="40">
        <v>0.12</v>
      </c>
    </row>
    <row r="112" spans="1:9" s="10" customFormat="1" ht="15">
      <c r="A112" s="113" t="s">
        <v>48</v>
      </c>
      <c r="B112" s="70" t="s">
        <v>14</v>
      </c>
      <c r="C112" s="16"/>
      <c r="D112" s="64">
        <v>0</v>
      </c>
      <c r="E112" s="60"/>
      <c r="F112" s="60"/>
      <c r="G112" s="9">
        <v>5586.8</v>
      </c>
      <c r="H112" s="9">
        <v>1.07</v>
      </c>
      <c r="I112" s="40">
        <v>0</v>
      </c>
    </row>
    <row r="113" spans="1:9" s="9" customFormat="1" ht="127.5" customHeight="1">
      <c r="A113" s="107" t="s">
        <v>175</v>
      </c>
      <c r="B113" s="108" t="s">
        <v>10</v>
      </c>
      <c r="C113" s="108"/>
      <c r="D113" s="53">
        <v>30000</v>
      </c>
      <c r="E113" s="53">
        <f>D113/G113</f>
        <v>5.37</v>
      </c>
      <c r="F113" s="53">
        <f>E113/12</f>
        <v>0.45</v>
      </c>
      <c r="G113" s="9">
        <v>5586.8</v>
      </c>
      <c r="H113" s="9">
        <v>1.07</v>
      </c>
      <c r="I113" s="40">
        <v>0.3</v>
      </c>
    </row>
    <row r="114" spans="1:9" s="10" customFormat="1" ht="15.75" thickBot="1">
      <c r="A114" s="13" t="s">
        <v>60</v>
      </c>
      <c r="B114" s="11" t="s">
        <v>9</v>
      </c>
      <c r="C114" s="50"/>
      <c r="D114" s="82">
        <f>E114*G114</f>
        <v>127379.04</v>
      </c>
      <c r="E114" s="65">
        <f>12*F114</f>
        <v>22.8</v>
      </c>
      <c r="F114" s="65">
        <v>1.9</v>
      </c>
      <c r="G114" s="9">
        <v>5586.8</v>
      </c>
      <c r="I114" s="41"/>
    </row>
    <row r="115" spans="1:9" s="34" customFormat="1" ht="20.25" thickBot="1">
      <c r="A115" s="31" t="s">
        <v>30</v>
      </c>
      <c r="B115" s="32"/>
      <c r="C115" s="32"/>
      <c r="D115" s="83">
        <f>D113+D109+D106+D104+D97+D92+D86+D70+D69+D68+D67+D57+D56+D55+D54+D48+D42+D41+D40+D39+D38+D27+D14+D114+D53</f>
        <v>1697769.85</v>
      </c>
      <c r="E115" s="66"/>
      <c r="F115" s="66"/>
      <c r="I115" s="43"/>
    </row>
    <row r="116" spans="1:9" s="20" customFormat="1" ht="25.5" customHeight="1" thickBot="1">
      <c r="A116" s="19"/>
      <c r="D116" s="84"/>
      <c r="E116" s="67"/>
      <c r="F116" s="67"/>
      <c r="I116" s="45"/>
    </row>
    <row r="117" spans="1:9" s="35" customFormat="1" ht="20.25" thickBot="1">
      <c r="A117" s="99" t="s">
        <v>150</v>
      </c>
      <c r="B117" s="98"/>
      <c r="C117" s="32"/>
      <c r="D117" s="85">
        <f>SUM(D118:D124)</f>
        <v>156965.15</v>
      </c>
      <c r="E117" s="85">
        <f>SUM(E118:E124)</f>
        <v>27.61</v>
      </c>
      <c r="F117" s="85">
        <f>SUM(F118:F124)</f>
        <v>2.31</v>
      </c>
      <c r="G117" s="9">
        <v>5586.8</v>
      </c>
      <c r="I117" s="46"/>
    </row>
    <row r="118" spans="1:9" s="84" customFormat="1" ht="15" customHeight="1">
      <c r="A118" s="90" t="s">
        <v>130</v>
      </c>
      <c r="B118" s="91"/>
      <c r="C118" s="91"/>
      <c r="D118" s="137">
        <v>100251.87</v>
      </c>
      <c r="E118" s="91">
        <f aca="true" t="shared" si="0" ref="E118:E124">D118/G118</f>
        <v>17.94</v>
      </c>
      <c r="F118" s="92">
        <f aca="true" t="shared" si="1" ref="F118:F124">E118/12</f>
        <v>1.5</v>
      </c>
      <c r="G118" s="9">
        <v>5586.8</v>
      </c>
      <c r="I118" s="94"/>
    </row>
    <row r="119" spans="1:9" s="84" customFormat="1" ht="15" customHeight="1">
      <c r="A119" s="90" t="s">
        <v>138</v>
      </c>
      <c r="B119" s="91"/>
      <c r="C119" s="91"/>
      <c r="D119" s="137">
        <v>13105.22</v>
      </c>
      <c r="E119" s="91">
        <f t="shared" si="0"/>
        <v>2.01</v>
      </c>
      <c r="F119" s="92">
        <f t="shared" si="1"/>
        <v>0.17</v>
      </c>
      <c r="G119" s="93">
        <v>6522.8</v>
      </c>
      <c r="I119" s="94"/>
    </row>
    <row r="120" spans="1:9" s="84" customFormat="1" ht="15" customHeight="1">
      <c r="A120" s="90" t="s">
        <v>139</v>
      </c>
      <c r="B120" s="91"/>
      <c r="C120" s="91"/>
      <c r="D120" s="137">
        <v>5715.05</v>
      </c>
      <c r="E120" s="91">
        <f t="shared" si="0"/>
        <v>0.88</v>
      </c>
      <c r="F120" s="92">
        <f t="shared" si="1"/>
        <v>0.07</v>
      </c>
      <c r="G120" s="93">
        <v>6522.8</v>
      </c>
      <c r="I120" s="94"/>
    </row>
    <row r="121" spans="1:9" s="84" customFormat="1" ht="15" customHeight="1">
      <c r="A121" s="95" t="s">
        <v>144</v>
      </c>
      <c r="B121" s="86"/>
      <c r="C121" s="86"/>
      <c r="D121" s="138">
        <v>3163.74</v>
      </c>
      <c r="E121" s="86">
        <f t="shared" si="0"/>
        <v>0.57</v>
      </c>
      <c r="F121" s="92">
        <f t="shared" si="1"/>
        <v>0.05</v>
      </c>
      <c r="G121" s="93">
        <v>5586.8</v>
      </c>
      <c r="I121" s="94"/>
    </row>
    <row r="122" spans="1:9" s="84" customFormat="1" ht="15" customHeight="1">
      <c r="A122" s="95" t="s">
        <v>148</v>
      </c>
      <c r="B122" s="86"/>
      <c r="C122" s="86"/>
      <c r="D122" s="138">
        <v>0</v>
      </c>
      <c r="E122" s="86">
        <f t="shared" si="0"/>
        <v>0</v>
      </c>
      <c r="F122" s="92">
        <f t="shared" si="1"/>
        <v>0</v>
      </c>
      <c r="G122" s="93">
        <v>5586.8</v>
      </c>
      <c r="I122" s="94"/>
    </row>
    <row r="123" spans="1:9" s="84" customFormat="1" ht="15" customHeight="1">
      <c r="A123" s="95" t="s">
        <v>176</v>
      </c>
      <c r="B123" s="86"/>
      <c r="C123" s="86"/>
      <c r="D123" s="138">
        <v>18844.68</v>
      </c>
      <c r="E123" s="86">
        <f t="shared" si="0"/>
        <v>3.37</v>
      </c>
      <c r="F123" s="92">
        <f t="shared" si="1"/>
        <v>0.28</v>
      </c>
      <c r="G123" s="93">
        <v>5586.8</v>
      </c>
      <c r="I123" s="94"/>
    </row>
    <row r="124" spans="1:9" s="84" customFormat="1" ht="15" customHeight="1">
      <c r="A124" s="95" t="s">
        <v>177</v>
      </c>
      <c r="B124" s="86"/>
      <c r="C124" s="86"/>
      <c r="D124" s="138">
        <v>15884.59</v>
      </c>
      <c r="E124" s="86">
        <f t="shared" si="0"/>
        <v>2.84</v>
      </c>
      <c r="F124" s="92">
        <f t="shared" si="1"/>
        <v>0.24</v>
      </c>
      <c r="G124" s="93">
        <v>5586.8</v>
      </c>
      <c r="I124" s="94"/>
    </row>
    <row r="125" spans="1:9" s="20" customFormat="1" ht="12.75">
      <c r="A125" s="19"/>
      <c r="D125" s="84"/>
      <c r="I125" s="45"/>
    </row>
    <row r="126" spans="1:9" s="20" customFormat="1" ht="13.5" thickBot="1">
      <c r="A126" s="19"/>
      <c r="D126" s="84"/>
      <c r="I126" s="45"/>
    </row>
    <row r="127" spans="1:9" s="35" customFormat="1" ht="20.25" thickBot="1">
      <c r="A127" s="31" t="s">
        <v>58</v>
      </c>
      <c r="B127" s="32"/>
      <c r="C127" s="32"/>
      <c r="D127" s="83">
        <f>D115+D117</f>
        <v>1854735</v>
      </c>
      <c r="E127" s="33"/>
      <c r="F127" s="33"/>
      <c r="I127" s="46"/>
    </row>
    <row r="128" spans="1:9" s="20" customFormat="1" ht="12.75">
      <c r="A128" s="19"/>
      <c r="D128" s="84"/>
      <c r="I128" s="45"/>
    </row>
    <row r="129" spans="1:9" s="20" customFormat="1" ht="12.75">
      <c r="A129" s="19"/>
      <c r="D129" s="84"/>
      <c r="I129" s="45"/>
    </row>
    <row r="130" spans="1:9" s="20" customFormat="1" ht="12.75">
      <c r="A130" s="19"/>
      <c r="D130" s="84"/>
      <c r="I130" s="45"/>
    </row>
    <row r="131" spans="1:9" s="24" customFormat="1" ht="18.75">
      <c r="A131" s="21"/>
      <c r="B131" s="22"/>
      <c r="C131" s="23"/>
      <c r="D131" s="87"/>
      <c r="E131" s="23"/>
      <c r="F131" s="23"/>
      <c r="I131" s="47"/>
    </row>
    <row r="132" spans="1:9" s="18" customFormat="1" ht="19.5">
      <c r="A132" s="25"/>
      <c r="B132" s="26"/>
      <c r="C132" s="26"/>
      <c r="D132" s="88"/>
      <c r="E132" s="26"/>
      <c r="F132" s="26"/>
      <c r="I132" s="44"/>
    </row>
    <row r="133" spans="1:9" s="20" customFormat="1" ht="14.25">
      <c r="A133" s="162" t="s">
        <v>26</v>
      </c>
      <c r="B133" s="162"/>
      <c r="C133" s="162"/>
      <c r="D133" s="162"/>
      <c r="I133" s="45"/>
    </row>
    <row r="134" spans="4:9" s="20" customFormat="1" ht="12.75">
      <c r="D134" s="84"/>
      <c r="I134" s="45"/>
    </row>
    <row r="135" spans="1:9" s="20" customFormat="1" ht="12.75">
      <c r="A135" s="19" t="s">
        <v>27</v>
      </c>
      <c r="D135" s="84"/>
      <c r="I135" s="45"/>
    </row>
    <row r="136" spans="4:9" s="20" customFormat="1" ht="12.75">
      <c r="D136" s="84"/>
      <c r="I136" s="45"/>
    </row>
    <row r="137" spans="4:9" s="20" customFormat="1" ht="12.75">
      <c r="D137" s="84"/>
      <c r="I137" s="45"/>
    </row>
    <row r="138" spans="4:9" s="20" customFormat="1" ht="12.75">
      <c r="D138" s="84"/>
      <c r="I138" s="45"/>
    </row>
    <row r="139" spans="4:9" s="20" customFormat="1" ht="12.75">
      <c r="D139" s="84"/>
      <c r="I139" s="45"/>
    </row>
    <row r="140" spans="4:9" s="20" customFormat="1" ht="12.75">
      <c r="D140" s="84"/>
      <c r="I140" s="45"/>
    </row>
    <row r="141" spans="4:9" s="20" customFormat="1" ht="12.75">
      <c r="D141" s="84"/>
      <c r="I141" s="45"/>
    </row>
    <row r="142" spans="4:9" s="20" customFormat="1" ht="12.75">
      <c r="D142" s="84"/>
      <c r="I142" s="45"/>
    </row>
    <row r="143" spans="4:9" s="20" customFormat="1" ht="12.75">
      <c r="D143" s="84"/>
      <c r="I143" s="45"/>
    </row>
    <row r="144" spans="4:9" s="20" customFormat="1" ht="12.75">
      <c r="D144" s="84"/>
      <c r="I144" s="45"/>
    </row>
    <row r="145" spans="4:9" s="20" customFormat="1" ht="12.75">
      <c r="D145" s="84"/>
      <c r="I145" s="45"/>
    </row>
    <row r="146" spans="4:9" s="20" customFormat="1" ht="12.75">
      <c r="D146" s="84"/>
      <c r="I146" s="45"/>
    </row>
    <row r="147" spans="4:9" s="20" customFormat="1" ht="12.75">
      <c r="D147" s="84"/>
      <c r="I147" s="45"/>
    </row>
    <row r="148" spans="4:9" s="20" customFormat="1" ht="12.75">
      <c r="D148" s="84"/>
      <c r="I148" s="45"/>
    </row>
    <row r="149" spans="4:9" s="20" customFormat="1" ht="12.75">
      <c r="D149" s="84"/>
      <c r="I149" s="45"/>
    </row>
    <row r="150" spans="4:9" s="20" customFormat="1" ht="12.75">
      <c r="D150" s="84"/>
      <c r="I150" s="45"/>
    </row>
    <row r="151" spans="4:9" s="20" customFormat="1" ht="12.75">
      <c r="D151" s="84"/>
      <c r="I151" s="45"/>
    </row>
    <row r="152" spans="4:9" s="20" customFormat="1" ht="12.75">
      <c r="D152" s="84"/>
      <c r="I152" s="45"/>
    </row>
    <row r="153" spans="4:9" s="20" customFormat="1" ht="12.75">
      <c r="D153" s="84"/>
      <c r="I153" s="45"/>
    </row>
  </sheetData>
  <sheetProtection/>
  <mergeCells count="12">
    <mergeCell ref="A1:F1"/>
    <mergeCell ref="B2:F2"/>
    <mergeCell ref="B3:F3"/>
    <mergeCell ref="B4:F4"/>
    <mergeCell ref="A5:F5"/>
    <mergeCell ref="A6:F6"/>
    <mergeCell ref="A7:F7"/>
    <mergeCell ref="A8:H8"/>
    <mergeCell ref="A9:F9"/>
    <mergeCell ref="A10:F10"/>
    <mergeCell ref="A13:F13"/>
    <mergeCell ref="A133:D133"/>
  </mergeCells>
  <printOptions horizontalCentered="1"/>
  <pageMargins left="0.2" right="0.2" top="0.1968503937007874" bottom="0.2" header="0.2" footer="0.2"/>
  <pageSetup horizontalDpi="600" verticalDpi="6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J145"/>
  <sheetViews>
    <sheetView zoomScale="80" zoomScaleNormal="80" zoomScalePageLayoutView="0" workbookViewId="0" topLeftCell="A108">
      <selection activeCell="D121" sqref="D121"/>
    </sheetView>
  </sheetViews>
  <sheetFormatPr defaultColWidth="9.00390625" defaultRowHeight="12.75"/>
  <cols>
    <col min="1" max="1" width="72.75390625" style="1" customWidth="1"/>
    <col min="2" max="2" width="19.125" style="1" customWidth="1"/>
    <col min="3" max="3" width="13.875" style="1" customWidth="1"/>
    <col min="4" max="4" width="19.75390625" style="89" customWidth="1"/>
    <col min="5" max="5" width="13.875" style="1" customWidth="1"/>
    <col min="6" max="6" width="20.875" style="1" customWidth="1"/>
    <col min="7" max="7" width="15.375" style="1" customWidth="1"/>
    <col min="8" max="8" width="15.375" style="1" hidden="1" customWidth="1"/>
    <col min="9" max="9" width="15.375" style="36" hidden="1" customWidth="1"/>
    <col min="10" max="12" width="15.375" style="1" customWidth="1"/>
    <col min="13" max="16384" width="9.125" style="1" customWidth="1"/>
  </cols>
  <sheetData>
    <row r="1" spans="1:6" ht="16.5" customHeight="1">
      <c r="A1" s="146" t="s">
        <v>180</v>
      </c>
      <c r="B1" s="147"/>
      <c r="C1" s="147"/>
      <c r="D1" s="147"/>
      <c r="E1" s="147"/>
      <c r="F1" s="147"/>
    </row>
    <row r="2" spans="2:6" ht="12.75" customHeight="1">
      <c r="B2" s="148"/>
      <c r="C2" s="148"/>
      <c r="D2" s="148"/>
      <c r="E2" s="147"/>
      <c r="F2" s="147"/>
    </row>
    <row r="3" spans="1:6" ht="14.25" customHeight="1">
      <c r="A3" s="49" t="s">
        <v>178</v>
      </c>
      <c r="B3" s="148" t="s">
        <v>0</v>
      </c>
      <c r="C3" s="148"/>
      <c r="D3" s="148"/>
      <c r="E3" s="147"/>
      <c r="F3" s="147"/>
    </row>
    <row r="4" spans="2:6" ht="14.25" customHeight="1">
      <c r="B4" s="148" t="s">
        <v>181</v>
      </c>
      <c r="C4" s="148"/>
      <c r="D4" s="148"/>
      <c r="E4" s="147"/>
      <c r="F4" s="147"/>
    </row>
    <row r="5" spans="1:6" s="48" customFormat="1" ht="39.75" customHeight="1">
      <c r="A5" s="149"/>
      <c r="B5" s="150"/>
      <c r="C5" s="150"/>
      <c r="D5" s="150"/>
      <c r="E5" s="150"/>
      <c r="F5" s="150"/>
    </row>
    <row r="6" spans="1:6" s="48" customFormat="1" ht="33" customHeight="1">
      <c r="A6" s="151" t="s">
        <v>171</v>
      </c>
      <c r="B6" s="151"/>
      <c r="C6" s="151"/>
      <c r="D6" s="151"/>
      <c r="E6" s="151"/>
      <c r="F6" s="151"/>
    </row>
    <row r="7" spans="1:9" s="2" customFormat="1" ht="22.5" customHeight="1">
      <c r="A7" s="152" t="s">
        <v>1</v>
      </c>
      <c r="B7" s="152"/>
      <c r="C7" s="152"/>
      <c r="D7" s="152"/>
      <c r="E7" s="153"/>
      <c r="F7" s="153"/>
      <c r="I7" s="37"/>
    </row>
    <row r="8" spans="1:9" s="3" customFormat="1" ht="18.75" customHeight="1">
      <c r="A8" s="152" t="s">
        <v>170</v>
      </c>
      <c r="B8" s="152"/>
      <c r="C8" s="152"/>
      <c r="D8" s="152"/>
      <c r="E8" s="153"/>
      <c r="F8" s="153"/>
      <c r="G8" s="153"/>
      <c r="H8" s="153"/>
      <c r="I8" s="38"/>
    </row>
    <row r="9" spans="1:9" s="4" customFormat="1" ht="17.25" customHeight="1">
      <c r="A9" s="154" t="s">
        <v>28</v>
      </c>
      <c r="B9" s="154"/>
      <c r="C9" s="154"/>
      <c r="D9" s="154"/>
      <c r="E9" s="155"/>
      <c r="F9" s="155"/>
      <c r="I9" s="39"/>
    </row>
    <row r="10" spans="1:9" s="3" customFormat="1" ht="30" customHeight="1" thickBot="1">
      <c r="A10" s="156" t="s">
        <v>51</v>
      </c>
      <c r="B10" s="156"/>
      <c r="C10" s="156"/>
      <c r="D10" s="156"/>
      <c r="E10" s="157"/>
      <c r="F10" s="157"/>
      <c r="I10" s="38"/>
    </row>
    <row r="11" spans="1:9" s="9" customFormat="1" ht="139.5" customHeight="1" thickBot="1">
      <c r="A11" s="5" t="s">
        <v>2</v>
      </c>
      <c r="B11" s="6" t="s">
        <v>3</v>
      </c>
      <c r="C11" s="7" t="s">
        <v>153</v>
      </c>
      <c r="D11" s="76" t="s">
        <v>31</v>
      </c>
      <c r="E11" s="7" t="s">
        <v>4</v>
      </c>
      <c r="F11" s="8" t="s">
        <v>5</v>
      </c>
      <c r="I11" s="40"/>
    </row>
    <row r="12" spans="1:9" s="10" customFormat="1" ht="12.75">
      <c r="A12" s="101">
        <v>1</v>
      </c>
      <c r="B12" s="102">
        <v>2</v>
      </c>
      <c r="C12" s="102">
        <v>3</v>
      </c>
      <c r="D12" s="103">
        <v>4</v>
      </c>
      <c r="E12" s="104">
        <v>5</v>
      </c>
      <c r="F12" s="105">
        <v>6</v>
      </c>
      <c r="I12" s="41"/>
    </row>
    <row r="13" spans="1:9" s="10" customFormat="1" ht="49.5" customHeight="1">
      <c r="A13" s="158" t="s">
        <v>6</v>
      </c>
      <c r="B13" s="159"/>
      <c r="C13" s="159"/>
      <c r="D13" s="159"/>
      <c r="E13" s="160"/>
      <c r="F13" s="161"/>
      <c r="I13" s="41"/>
    </row>
    <row r="14" spans="1:10" s="9" customFormat="1" ht="18" customHeight="1">
      <c r="A14" s="119" t="s">
        <v>64</v>
      </c>
      <c r="B14" s="71" t="s">
        <v>7</v>
      </c>
      <c r="C14" s="55" t="s">
        <v>166</v>
      </c>
      <c r="D14" s="117">
        <f>E14*G14</f>
        <v>217214.78</v>
      </c>
      <c r="E14" s="55">
        <f>F14*12</f>
        <v>38.88</v>
      </c>
      <c r="F14" s="55">
        <f>F24+F26</f>
        <v>3.24</v>
      </c>
      <c r="G14" s="9">
        <v>5586.8</v>
      </c>
      <c r="H14" s="9">
        <v>1.07</v>
      </c>
      <c r="I14" s="40">
        <v>2.24</v>
      </c>
      <c r="J14" s="9">
        <v>6522.8</v>
      </c>
    </row>
    <row r="15" spans="1:9" s="29" customFormat="1" ht="29.25" customHeight="1">
      <c r="A15" s="120" t="s">
        <v>52</v>
      </c>
      <c r="B15" s="121" t="s">
        <v>53</v>
      </c>
      <c r="C15" s="57"/>
      <c r="D15" s="56"/>
      <c r="E15" s="57"/>
      <c r="F15" s="57"/>
      <c r="I15" s="42"/>
    </row>
    <row r="16" spans="1:9" s="29" customFormat="1" ht="15">
      <c r="A16" s="120" t="s">
        <v>54</v>
      </c>
      <c r="B16" s="121" t="s">
        <v>53</v>
      </c>
      <c r="C16" s="57"/>
      <c r="D16" s="56"/>
      <c r="E16" s="57"/>
      <c r="F16" s="57"/>
      <c r="I16" s="42"/>
    </row>
    <row r="17" spans="1:9" s="29" customFormat="1" ht="122.25" customHeight="1">
      <c r="A17" s="120" t="s">
        <v>71</v>
      </c>
      <c r="B17" s="121" t="s">
        <v>19</v>
      </c>
      <c r="C17" s="57"/>
      <c r="D17" s="56"/>
      <c r="E17" s="57"/>
      <c r="F17" s="57"/>
      <c r="I17" s="42"/>
    </row>
    <row r="18" spans="1:9" s="29" customFormat="1" ht="15">
      <c r="A18" s="120" t="s">
        <v>72</v>
      </c>
      <c r="B18" s="121" t="s">
        <v>53</v>
      </c>
      <c r="C18" s="57"/>
      <c r="D18" s="56"/>
      <c r="E18" s="57"/>
      <c r="F18" s="57"/>
      <c r="I18" s="42"/>
    </row>
    <row r="19" spans="1:9" s="29" customFormat="1" ht="15">
      <c r="A19" s="120" t="s">
        <v>73</v>
      </c>
      <c r="B19" s="121" t="s">
        <v>53</v>
      </c>
      <c r="C19" s="57"/>
      <c r="D19" s="56"/>
      <c r="E19" s="57"/>
      <c r="F19" s="57"/>
      <c r="I19" s="42"/>
    </row>
    <row r="20" spans="1:9" s="29" customFormat="1" ht="25.5">
      <c r="A20" s="120" t="s">
        <v>74</v>
      </c>
      <c r="B20" s="121" t="s">
        <v>10</v>
      </c>
      <c r="C20" s="57"/>
      <c r="D20" s="56"/>
      <c r="E20" s="57"/>
      <c r="F20" s="57"/>
      <c r="I20" s="42"/>
    </row>
    <row r="21" spans="1:9" s="29" customFormat="1" ht="15">
      <c r="A21" s="120" t="s">
        <v>75</v>
      </c>
      <c r="B21" s="121" t="s">
        <v>12</v>
      </c>
      <c r="C21" s="57"/>
      <c r="D21" s="56"/>
      <c r="E21" s="57"/>
      <c r="F21" s="57"/>
      <c r="I21" s="42"/>
    </row>
    <row r="22" spans="1:9" s="29" customFormat="1" ht="15">
      <c r="A22" s="120" t="s">
        <v>76</v>
      </c>
      <c r="B22" s="121" t="s">
        <v>53</v>
      </c>
      <c r="C22" s="57"/>
      <c r="D22" s="56"/>
      <c r="E22" s="57"/>
      <c r="F22" s="57"/>
      <c r="I22" s="42"/>
    </row>
    <row r="23" spans="1:9" s="29" customFormat="1" ht="15">
      <c r="A23" s="120" t="s">
        <v>77</v>
      </c>
      <c r="B23" s="121" t="s">
        <v>14</v>
      </c>
      <c r="C23" s="57"/>
      <c r="D23" s="56"/>
      <c r="E23" s="57"/>
      <c r="F23" s="57"/>
      <c r="I23" s="42"/>
    </row>
    <row r="24" spans="1:9" s="29" customFormat="1" ht="15">
      <c r="A24" s="119" t="s">
        <v>65</v>
      </c>
      <c r="B24" s="122"/>
      <c r="C24" s="57"/>
      <c r="D24" s="56"/>
      <c r="E24" s="57"/>
      <c r="F24" s="59">
        <v>3.24</v>
      </c>
      <c r="I24" s="42"/>
    </row>
    <row r="25" spans="1:9" s="29" customFormat="1" ht="15">
      <c r="A25" s="123" t="s">
        <v>69</v>
      </c>
      <c r="B25" s="122" t="s">
        <v>53</v>
      </c>
      <c r="C25" s="57"/>
      <c r="D25" s="56"/>
      <c r="E25" s="57"/>
      <c r="F25" s="57">
        <v>0</v>
      </c>
      <c r="I25" s="42"/>
    </row>
    <row r="26" spans="1:9" s="29" customFormat="1" ht="15">
      <c r="A26" s="63" t="s">
        <v>65</v>
      </c>
      <c r="B26" s="27"/>
      <c r="C26" s="28"/>
      <c r="D26" s="78"/>
      <c r="E26" s="57"/>
      <c r="F26" s="59">
        <f>F25</f>
        <v>0</v>
      </c>
      <c r="I26" s="42"/>
    </row>
    <row r="27" spans="1:9" s="9" customFormat="1" ht="30">
      <c r="A27" s="119" t="s">
        <v>8</v>
      </c>
      <c r="B27" s="124" t="s">
        <v>9</v>
      </c>
      <c r="C27" s="55" t="s">
        <v>167</v>
      </c>
      <c r="D27" s="117">
        <f>E27*G27</f>
        <v>154195.68</v>
      </c>
      <c r="E27" s="55">
        <f>F27*12</f>
        <v>27.6</v>
      </c>
      <c r="F27" s="55">
        <v>2.3</v>
      </c>
      <c r="G27" s="9">
        <v>5586.8</v>
      </c>
      <c r="H27" s="9">
        <v>1.07</v>
      </c>
      <c r="I27" s="40">
        <v>1.65</v>
      </c>
    </row>
    <row r="28" spans="1:9" s="30" customFormat="1" ht="15">
      <c r="A28" s="120" t="s">
        <v>78</v>
      </c>
      <c r="B28" s="121" t="s">
        <v>9</v>
      </c>
      <c r="C28" s="59"/>
      <c r="D28" s="58"/>
      <c r="E28" s="59"/>
      <c r="F28" s="59"/>
      <c r="I28" s="40"/>
    </row>
    <row r="29" spans="1:9" s="30" customFormat="1" ht="15">
      <c r="A29" s="120" t="s">
        <v>79</v>
      </c>
      <c r="B29" s="121" t="s">
        <v>80</v>
      </c>
      <c r="C29" s="59"/>
      <c r="D29" s="58"/>
      <c r="E29" s="59"/>
      <c r="F29" s="59"/>
      <c r="I29" s="40"/>
    </row>
    <row r="30" spans="1:9" s="30" customFormat="1" ht="15">
      <c r="A30" s="120" t="s">
        <v>81</v>
      </c>
      <c r="B30" s="121" t="s">
        <v>82</v>
      </c>
      <c r="C30" s="59"/>
      <c r="D30" s="58"/>
      <c r="E30" s="59"/>
      <c r="F30" s="59"/>
      <c r="I30" s="40"/>
    </row>
    <row r="31" spans="1:9" s="30" customFormat="1" ht="15">
      <c r="A31" s="120" t="s">
        <v>55</v>
      </c>
      <c r="B31" s="121" t="s">
        <v>9</v>
      </c>
      <c r="C31" s="59"/>
      <c r="D31" s="58"/>
      <c r="E31" s="59"/>
      <c r="F31" s="59"/>
      <c r="I31" s="40"/>
    </row>
    <row r="32" spans="1:9" s="30" customFormat="1" ht="25.5">
      <c r="A32" s="120" t="s">
        <v>56</v>
      </c>
      <c r="B32" s="121" t="s">
        <v>10</v>
      </c>
      <c r="C32" s="59"/>
      <c r="D32" s="58"/>
      <c r="E32" s="59"/>
      <c r="F32" s="59"/>
      <c r="I32" s="40"/>
    </row>
    <row r="33" spans="1:9" s="30" customFormat="1" ht="15">
      <c r="A33" s="120" t="s">
        <v>83</v>
      </c>
      <c r="B33" s="121" t="s">
        <v>9</v>
      </c>
      <c r="C33" s="59"/>
      <c r="D33" s="58"/>
      <c r="E33" s="59"/>
      <c r="F33" s="59"/>
      <c r="I33" s="40"/>
    </row>
    <row r="34" spans="1:9" s="29" customFormat="1" ht="15">
      <c r="A34" s="120" t="s">
        <v>84</v>
      </c>
      <c r="B34" s="121" t="s">
        <v>9</v>
      </c>
      <c r="C34" s="59"/>
      <c r="D34" s="58"/>
      <c r="E34" s="59"/>
      <c r="F34" s="59"/>
      <c r="I34" s="42"/>
    </row>
    <row r="35" spans="1:9" s="30" customFormat="1" ht="25.5">
      <c r="A35" s="120" t="s">
        <v>85</v>
      </c>
      <c r="B35" s="121" t="s">
        <v>57</v>
      </c>
      <c r="C35" s="59"/>
      <c r="D35" s="58"/>
      <c r="E35" s="59"/>
      <c r="F35" s="59"/>
      <c r="I35" s="40"/>
    </row>
    <row r="36" spans="1:9" s="30" customFormat="1" ht="25.5">
      <c r="A36" s="120" t="s">
        <v>86</v>
      </c>
      <c r="B36" s="121" t="s">
        <v>10</v>
      </c>
      <c r="C36" s="59"/>
      <c r="D36" s="58"/>
      <c r="E36" s="59"/>
      <c r="F36" s="59"/>
      <c r="I36" s="40"/>
    </row>
    <row r="37" spans="1:9" s="30" customFormat="1" ht="25.5">
      <c r="A37" s="120" t="s">
        <v>87</v>
      </c>
      <c r="B37" s="121" t="s">
        <v>9</v>
      </c>
      <c r="C37" s="59"/>
      <c r="D37" s="58"/>
      <c r="E37" s="59"/>
      <c r="F37" s="59"/>
      <c r="I37" s="40"/>
    </row>
    <row r="38" spans="1:10" s="14" customFormat="1" ht="21" customHeight="1">
      <c r="A38" s="72" t="s">
        <v>11</v>
      </c>
      <c r="B38" s="71" t="s">
        <v>12</v>
      </c>
      <c r="C38" s="55" t="s">
        <v>166</v>
      </c>
      <c r="D38" s="117">
        <f>E38*G38</f>
        <v>55644.53</v>
      </c>
      <c r="E38" s="55">
        <f>F38*12</f>
        <v>9.96</v>
      </c>
      <c r="F38" s="55">
        <v>0.83</v>
      </c>
      <c r="G38" s="9">
        <v>5586.8</v>
      </c>
      <c r="H38" s="9">
        <v>1.07</v>
      </c>
      <c r="I38" s="40">
        <v>0.6</v>
      </c>
      <c r="J38" s="14">
        <v>6522.8</v>
      </c>
    </row>
    <row r="39" spans="1:10" s="9" customFormat="1" ht="18.75" customHeight="1">
      <c r="A39" s="72" t="s">
        <v>88</v>
      </c>
      <c r="B39" s="71" t="s">
        <v>13</v>
      </c>
      <c r="C39" s="55" t="s">
        <v>166</v>
      </c>
      <c r="D39" s="117">
        <f>E39*G39</f>
        <v>181012.32</v>
      </c>
      <c r="E39" s="55">
        <f>F39*12</f>
        <v>32.4</v>
      </c>
      <c r="F39" s="55">
        <v>2.7</v>
      </c>
      <c r="G39" s="9">
        <v>5586.8</v>
      </c>
      <c r="H39" s="9">
        <v>1.07</v>
      </c>
      <c r="I39" s="40">
        <v>1.94</v>
      </c>
      <c r="J39" s="14">
        <v>6522.8</v>
      </c>
    </row>
    <row r="40" spans="1:9" s="9" customFormat="1" ht="21.75" customHeight="1">
      <c r="A40" s="72" t="s">
        <v>89</v>
      </c>
      <c r="B40" s="71" t="s">
        <v>9</v>
      </c>
      <c r="C40" s="55" t="s">
        <v>168</v>
      </c>
      <c r="D40" s="117">
        <f>E40*G40</f>
        <v>125367.79</v>
      </c>
      <c r="E40" s="55">
        <f>F40*12</f>
        <v>22.44</v>
      </c>
      <c r="F40" s="55">
        <v>1.87</v>
      </c>
      <c r="G40" s="9">
        <v>5586.8</v>
      </c>
      <c r="H40" s="9">
        <v>1.07</v>
      </c>
      <c r="I40" s="40">
        <v>1.35</v>
      </c>
    </row>
    <row r="41" spans="1:9" s="9" customFormat="1" ht="60" customHeight="1">
      <c r="A41" s="72" t="s">
        <v>90</v>
      </c>
      <c r="B41" s="71" t="s">
        <v>14</v>
      </c>
      <c r="C41" s="55" t="s">
        <v>168</v>
      </c>
      <c r="D41" s="117">
        <f>3765.29*3*1.1</f>
        <v>12425.46</v>
      </c>
      <c r="E41" s="55">
        <f>D41/G41</f>
        <v>2.22</v>
      </c>
      <c r="F41" s="55">
        <f>E41/12</f>
        <v>0.19</v>
      </c>
      <c r="G41" s="9">
        <v>5586.8</v>
      </c>
      <c r="I41" s="40"/>
    </row>
    <row r="42" spans="1:9" s="9" customFormat="1" ht="15">
      <c r="A42" s="72" t="s">
        <v>91</v>
      </c>
      <c r="B42" s="71" t="s">
        <v>9</v>
      </c>
      <c r="C42" s="55"/>
      <c r="D42" s="117">
        <f>E42*G42</f>
        <v>146150.69</v>
      </c>
      <c r="E42" s="55">
        <f>F42*12</f>
        <v>26.16</v>
      </c>
      <c r="F42" s="55">
        <v>2.18</v>
      </c>
      <c r="G42" s="9">
        <v>5586.8</v>
      </c>
      <c r="H42" s="9">
        <v>1.07</v>
      </c>
      <c r="I42" s="40">
        <v>1.57</v>
      </c>
    </row>
    <row r="43" spans="1:9" s="9" customFormat="1" ht="15">
      <c r="A43" s="120" t="s">
        <v>92</v>
      </c>
      <c r="B43" s="121" t="s">
        <v>19</v>
      </c>
      <c r="C43" s="55"/>
      <c r="D43" s="117"/>
      <c r="E43" s="55"/>
      <c r="F43" s="55"/>
      <c r="I43" s="40"/>
    </row>
    <row r="44" spans="1:9" s="9" customFormat="1" ht="15">
      <c r="A44" s="120" t="s">
        <v>93</v>
      </c>
      <c r="B44" s="121" t="s">
        <v>14</v>
      </c>
      <c r="C44" s="55"/>
      <c r="D44" s="117"/>
      <c r="E44" s="55"/>
      <c r="F44" s="55"/>
      <c r="I44" s="40"/>
    </row>
    <row r="45" spans="1:9" s="9" customFormat="1" ht="15">
      <c r="A45" s="120" t="s">
        <v>94</v>
      </c>
      <c r="B45" s="121" t="s">
        <v>95</v>
      </c>
      <c r="C45" s="55"/>
      <c r="D45" s="117"/>
      <c r="E45" s="55"/>
      <c r="F45" s="55"/>
      <c r="I45" s="40"/>
    </row>
    <row r="46" spans="1:9" s="9" customFormat="1" ht="15">
      <c r="A46" s="120" t="s">
        <v>96</v>
      </c>
      <c r="B46" s="121" t="s">
        <v>97</v>
      </c>
      <c r="C46" s="55"/>
      <c r="D46" s="117"/>
      <c r="E46" s="55"/>
      <c r="F46" s="55"/>
      <c r="I46" s="40"/>
    </row>
    <row r="47" spans="1:9" s="9" customFormat="1" ht="15">
      <c r="A47" s="120" t="s">
        <v>98</v>
      </c>
      <c r="B47" s="121" t="s">
        <v>95</v>
      </c>
      <c r="C47" s="55"/>
      <c r="D47" s="117"/>
      <c r="E47" s="55"/>
      <c r="F47" s="55"/>
      <c r="I47" s="40"/>
    </row>
    <row r="48" spans="1:9" s="9" customFormat="1" ht="28.5">
      <c r="A48" s="72" t="s">
        <v>99</v>
      </c>
      <c r="B48" s="125" t="s">
        <v>29</v>
      </c>
      <c r="C48" s="55" t="s">
        <v>169</v>
      </c>
      <c r="D48" s="117">
        <f>E48*G48</f>
        <v>311073.02</v>
      </c>
      <c r="E48" s="55">
        <f>F48*12</f>
        <v>55.68</v>
      </c>
      <c r="F48" s="55">
        <v>4.64</v>
      </c>
      <c r="G48" s="9">
        <v>5586.8</v>
      </c>
      <c r="H48" s="9">
        <v>1.07</v>
      </c>
      <c r="I48" s="40">
        <v>3.35</v>
      </c>
    </row>
    <row r="49" spans="1:9" s="9" customFormat="1" ht="35.25" customHeight="1">
      <c r="A49" s="126" t="s">
        <v>100</v>
      </c>
      <c r="B49" s="127" t="s">
        <v>29</v>
      </c>
      <c r="C49" s="55"/>
      <c r="D49" s="117"/>
      <c r="E49" s="55"/>
      <c r="F49" s="55"/>
      <c r="I49" s="40"/>
    </row>
    <row r="50" spans="1:9" s="9" customFormat="1" ht="26.25" customHeight="1">
      <c r="A50" s="126" t="s">
        <v>101</v>
      </c>
      <c r="B50" s="127" t="s">
        <v>102</v>
      </c>
      <c r="C50" s="55"/>
      <c r="D50" s="117"/>
      <c r="E50" s="55"/>
      <c r="F50" s="55"/>
      <c r="I50" s="40"/>
    </row>
    <row r="51" spans="1:9" s="9" customFormat="1" ht="22.5" customHeight="1">
      <c r="A51" s="126" t="s">
        <v>103</v>
      </c>
      <c r="B51" s="127" t="s">
        <v>53</v>
      </c>
      <c r="C51" s="55"/>
      <c r="D51" s="117"/>
      <c r="E51" s="55"/>
      <c r="F51" s="55"/>
      <c r="I51" s="40"/>
    </row>
    <row r="52" spans="1:9" s="9" customFormat="1" ht="30" customHeight="1">
      <c r="A52" s="126" t="s">
        <v>104</v>
      </c>
      <c r="B52" s="127" t="s">
        <v>14</v>
      </c>
      <c r="C52" s="55"/>
      <c r="D52" s="117"/>
      <c r="E52" s="55"/>
      <c r="F52" s="55"/>
      <c r="I52" s="40"/>
    </row>
    <row r="53" spans="1:9" s="9" customFormat="1" ht="18" customHeight="1">
      <c r="A53" s="72" t="s">
        <v>154</v>
      </c>
      <c r="B53" s="125" t="s">
        <v>14</v>
      </c>
      <c r="C53" s="55" t="s">
        <v>169</v>
      </c>
      <c r="D53" s="117">
        <v>4000</v>
      </c>
      <c r="E53" s="55">
        <f>D53/G53</f>
        <v>0.72</v>
      </c>
      <c r="F53" s="55">
        <f>E53/12</f>
        <v>0.06</v>
      </c>
      <c r="G53" s="9">
        <v>5586.8</v>
      </c>
      <c r="I53" s="40"/>
    </row>
    <row r="54" spans="1:10" s="10" customFormat="1" ht="30.75" customHeight="1">
      <c r="A54" s="72" t="s">
        <v>105</v>
      </c>
      <c r="B54" s="71" t="s">
        <v>7</v>
      </c>
      <c r="C54" s="116" t="s">
        <v>157</v>
      </c>
      <c r="D54" s="117">
        <f>2246.78*G54/J54</f>
        <v>1924.37</v>
      </c>
      <c r="E54" s="55">
        <f>D54/G54</f>
        <v>0.34</v>
      </c>
      <c r="F54" s="55">
        <f>E54/12</f>
        <v>0.03</v>
      </c>
      <c r="G54" s="9">
        <v>5586.8</v>
      </c>
      <c r="H54" s="9">
        <v>1.07</v>
      </c>
      <c r="I54" s="40">
        <v>0.02</v>
      </c>
      <c r="J54" s="10">
        <v>6522.8</v>
      </c>
    </row>
    <row r="55" spans="1:10" s="10" customFormat="1" ht="43.5" customHeight="1">
      <c r="A55" s="72" t="s">
        <v>155</v>
      </c>
      <c r="B55" s="71" t="s">
        <v>7</v>
      </c>
      <c r="C55" s="58" t="s">
        <v>156</v>
      </c>
      <c r="D55" s="117">
        <f>18723.21*G55/J55</f>
        <v>16036.49</v>
      </c>
      <c r="E55" s="55">
        <f>D55/G55</f>
        <v>2.87</v>
      </c>
      <c r="F55" s="55">
        <f>E55/12</f>
        <v>0.24</v>
      </c>
      <c r="G55" s="9">
        <v>5586.8</v>
      </c>
      <c r="H55" s="9">
        <v>1.07</v>
      </c>
      <c r="I55" s="40">
        <v>0.04</v>
      </c>
      <c r="J55" s="10">
        <v>6522.8</v>
      </c>
    </row>
    <row r="56" spans="1:10" s="10" customFormat="1" ht="31.5" customHeight="1">
      <c r="A56" s="118" t="s">
        <v>158</v>
      </c>
      <c r="B56" s="116" t="s">
        <v>47</v>
      </c>
      <c r="C56" s="116" t="s">
        <v>157</v>
      </c>
      <c r="D56" s="117">
        <f>15193.15*G56/J56</f>
        <v>13012.98</v>
      </c>
      <c r="E56" s="55">
        <f>D56/G56</f>
        <v>2.33</v>
      </c>
      <c r="F56" s="55">
        <f>E56/12</f>
        <v>0.19</v>
      </c>
      <c r="G56" s="9">
        <v>5586.8</v>
      </c>
      <c r="H56" s="9">
        <v>1.07</v>
      </c>
      <c r="I56" s="40">
        <v>0.13</v>
      </c>
      <c r="J56" s="10">
        <v>6522.8</v>
      </c>
    </row>
    <row r="57" spans="1:9" s="10" customFormat="1" ht="30">
      <c r="A57" s="72" t="s">
        <v>20</v>
      </c>
      <c r="B57" s="71"/>
      <c r="C57" s="11" t="s">
        <v>183</v>
      </c>
      <c r="D57" s="117">
        <f>E57*G57</f>
        <v>13408.32</v>
      </c>
      <c r="E57" s="55">
        <f>F57*12</f>
        <v>2.4</v>
      </c>
      <c r="F57" s="55">
        <v>0.2</v>
      </c>
      <c r="G57" s="9">
        <v>5586.8</v>
      </c>
      <c r="H57" s="9">
        <v>1.07</v>
      </c>
      <c r="I57" s="40">
        <v>0.14</v>
      </c>
    </row>
    <row r="58" spans="1:9" s="10" customFormat="1" ht="36" customHeight="1">
      <c r="A58" s="126" t="s">
        <v>106</v>
      </c>
      <c r="B58" s="128" t="s">
        <v>59</v>
      </c>
      <c r="C58" s="11"/>
      <c r="D58" s="117"/>
      <c r="E58" s="55"/>
      <c r="F58" s="55"/>
      <c r="G58" s="9"/>
      <c r="H58" s="9"/>
      <c r="I58" s="40"/>
    </row>
    <row r="59" spans="1:9" s="10" customFormat="1" ht="28.5" customHeight="1">
      <c r="A59" s="126" t="s">
        <v>107</v>
      </c>
      <c r="B59" s="128" t="s">
        <v>59</v>
      </c>
      <c r="C59" s="11"/>
      <c r="D59" s="117"/>
      <c r="E59" s="55"/>
      <c r="F59" s="55"/>
      <c r="G59" s="9"/>
      <c r="H59" s="9"/>
      <c r="I59" s="40"/>
    </row>
    <row r="60" spans="1:9" s="10" customFormat="1" ht="15">
      <c r="A60" s="126" t="s">
        <v>108</v>
      </c>
      <c r="B60" s="128" t="s">
        <v>53</v>
      </c>
      <c r="C60" s="11"/>
      <c r="D60" s="117"/>
      <c r="E60" s="55"/>
      <c r="F60" s="55"/>
      <c r="G60" s="9"/>
      <c r="H60" s="9"/>
      <c r="I60" s="40"/>
    </row>
    <row r="61" spans="1:9" s="10" customFormat="1" ht="21" customHeight="1">
      <c r="A61" s="126" t="s">
        <v>109</v>
      </c>
      <c r="B61" s="128" t="s">
        <v>59</v>
      </c>
      <c r="C61" s="11"/>
      <c r="D61" s="117"/>
      <c r="E61" s="55"/>
      <c r="F61" s="55"/>
      <c r="G61" s="9"/>
      <c r="H61" s="9"/>
      <c r="I61" s="40"/>
    </row>
    <row r="62" spans="1:9" s="10" customFormat="1" ht="33" customHeight="1">
      <c r="A62" s="126" t="s">
        <v>110</v>
      </c>
      <c r="B62" s="128" t="s">
        <v>59</v>
      </c>
      <c r="C62" s="11"/>
      <c r="D62" s="117"/>
      <c r="E62" s="55"/>
      <c r="F62" s="55"/>
      <c r="G62" s="9"/>
      <c r="H62" s="9"/>
      <c r="I62" s="40"/>
    </row>
    <row r="63" spans="1:9" s="10" customFormat="1" ht="21.75" customHeight="1">
      <c r="A63" s="126" t="s">
        <v>111</v>
      </c>
      <c r="B63" s="128" t="s">
        <v>59</v>
      </c>
      <c r="C63" s="11"/>
      <c r="D63" s="117"/>
      <c r="E63" s="55"/>
      <c r="F63" s="55"/>
      <c r="G63" s="9"/>
      <c r="H63" s="9"/>
      <c r="I63" s="40"/>
    </row>
    <row r="64" spans="1:9" s="10" customFormat="1" ht="33.75" customHeight="1">
      <c r="A64" s="126" t="s">
        <v>112</v>
      </c>
      <c r="B64" s="128" t="s">
        <v>59</v>
      </c>
      <c r="C64" s="11"/>
      <c r="D64" s="117"/>
      <c r="E64" s="55"/>
      <c r="F64" s="55"/>
      <c r="G64" s="9"/>
      <c r="H64" s="9"/>
      <c r="I64" s="40"/>
    </row>
    <row r="65" spans="1:9" s="10" customFormat="1" ht="23.25" customHeight="1">
      <c r="A65" s="126" t="s">
        <v>113</v>
      </c>
      <c r="B65" s="128" t="s">
        <v>59</v>
      </c>
      <c r="C65" s="11"/>
      <c r="D65" s="117"/>
      <c r="E65" s="55"/>
      <c r="F65" s="55"/>
      <c r="G65" s="9"/>
      <c r="H65" s="9"/>
      <c r="I65" s="40"/>
    </row>
    <row r="66" spans="1:9" s="10" customFormat="1" ht="22.5" customHeight="1">
      <c r="A66" s="126" t="s">
        <v>114</v>
      </c>
      <c r="B66" s="128" t="s">
        <v>59</v>
      </c>
      <c r="C66" s="11"/>
      <c r="D66" s="117"/>
      <c r="E66" s="55"/>
      <c r="F66" s="55"/>
      <c r="G66" s="9"/>
      <c r="H66" s="9"/>
      <c r="I66" s="40"/>
    </row>
    <row r="67" spans="1:10" s="9" customFormat="1" ht="16.5" customHeight="1">
      <c r="A67" s="72" t="s">
        <v>22</v>
      </c>
      <c r="B67" s="71" t="s">
        <v>23</v>
      </c>
      <c r="C67" s="11" t="s">
        <v>184</v>
      </c>
      <c r="D67" s="117">
        <f>E67*G67</f>
        <v>4692.91</v>
      </c>
      <c r="E67" s="55">
        <f>F67*12</f>
        <v>0.84</v>
      </c>
      <c r="F67" s="55">
        <v>0.07</v>
      </c>
      <c r="G67" s="9">
        <v>5586.8</v>
      </c>
      <c r="H67" s="9">
        <v>1.07</v>
      </c>
      <c r="I67" s="40">
        <v>0.03</v>
      </c>
      <c r="J67" s="9">
        <v>6522.8</v>
      </c>
    </row>
    <row r="68" spans="1:10" s="9" customFormat="1" ht="15">
      <c r="A68" s="72" t="s">
        <v>24</v>
      </c>
      <c r="B68" s="129" t="s">
        <v>25</v>
      </c>
      <c r="C68" s="15" t="s">
        <v>184</v>
      </c>
      <c r="D68" s="117">
        <f>3441.45*G68/J68</f>
        <v>2947.61</v>
      </c>
      <c r="E68" s="55">
        <f>D68/G68</f>
        <v>0.53</v>
      </c>
      <c r="F68" s="55">
        <f>E68/12</f>
        <v>0.04</v>
      </c>
      <c r="G68" s="9">
        <v>5586.8</v>
      </c>
      <c r="H68" s="9">
        <v>1.07</v>
      </c>
      <c r="I68" s="40">
        <v>0.02</v>
      </c>
      <c r="J68" s="9">
        <v>6522.8</v>
      </c>
    </row>
    <row r="69" spans="1:10" s="14" customFormat="1" ht="30">
      <c r="A69" s="72" t="s">
        <v>21</v>
      </c>
      <c r="B69" s="71"/>
      <c r="C69" s="116">
        <v>0</v>
      </c>
      <c r="D69" s="117">
        <v>0</v>
      </c>
      <c r="E69" s="55">
        <f>D69/G69</f>
        <v>0</v>
      </c>
      <c r="F69" s="55">
        <f>E69/12</f>
        <v>0</v>
      </c>
      <c r="G69" s="9">
        <v>5586.8</v>
      </c>
      <c r="H69" s="9">
        <v>1.07</v>
      </c>
      <c r="I69" s="40">
        <v>0.03</v>
      </c>
      <c r="J69" s="14">
        <v>6522.8</v>
      </c>
    </row>
    <row r="70" spans="1:9" s="14" customFormat="1" ht="21.75" customHeight="1">
      <c r="A70" s="72" t="s">
        <v>32</v>
      </c>
      <c r="B70" s="71"/>
      <c r="C70" s="12" t="s">
        <v>185</v>
      </c>
      <c r="D70" s="55">
        <f>SUM(D71:D85)</f>
        <v>83710.56</v>
      </c>
      <c r="E70" s="55">
        <f>D70/G70</f>
        <v>14.98</v>
      </c>
      <c r="F70" s="55">
        <f>E70/12</f>
        <v>1.25</v>
      </c>
      <c r="G70" s="9">
        <v>5586.8</v>
      </c>
      <c r="H70" s="9">
        <v>1.07</v>
      </c>
      <c r="I70" s="40">
        <v>0.62</v>
      </c>
    </row>
    <row r="71" spans="1:10" s="10" customFormat="1" ht="15">
      <c r="A71" s="131" t="s">
        <v>160</v>
      </c>
      <c r="B71" s="73" t="s">
        <v>14</v>
      </c>
      <c r="C71" s="16"/>
      <c r="D71" s="132">
        <f>477.68*G71/J71</f>
        <v>409.13</v>
      </c>
      <c r="E71" s="60"/>
      <c r="F71" s="60"/>
      <c r="G71" s="9">
        <v>5586.8</v>
      </c>
      <c r="H71" s="9">
        <v>1.07</v>
      </c>
      <c r="I71" s="40">
        <v>0.01</v>
      </c>
      <c r="J71" s="10">
        <v>6522.8</v>
      </c>
    </row>
    <row r="72" spans="1:10" s="10" customFormat="1" ht="15">
      <c r="A72" s="131" t="s">
        <v>15</v>
      </c>
      <c r="B72" s="73" t="s">
        <v>19</v>
      </c>
      <c r="C72" s="16"/>
      <c r="D72" s="132">
        <f>1516.25*G72/J72</f>
        <v>1298.67</v>
      </c>
      <c r="E72" s="60"/>
      <c r="F72" s="60"/>
      <c r="G72" s="9">
        <v>5586.8</v>
      </c>
      <c r="H72" s="9">
        <v>1.07</v>
      </c>
      <c r="I72" s="40">
        <v>0.01</v>
      </c>
      <c r="J72" s="10">
        <v>6522.8</v>
      </c>
    </row>
    <row r="73" spans="1:9" s="10" customFormat="1" ht="15">
      <c r="A73" s="131" t="s">
        <v>66</v>
      </c>
      <c r="B73" s="133" t="s">
        <v>14</v>
      </c>
      <c r="C73" s="16"/>
      <c r="D73" s="132">
        <v>2701.85</v>
      </c>
      <c r="E73" s="60"/>
      <c r="F73" s="60"/>
      <c r="G73" s="9">
        <v>5586.8</v>
      </c>
      <c r="H73" s="9"/>
      <c r="I73" s="40"/>
    </row>
    <row r="74" spans="1:9" s="10" customFormat="1" ht="15">
      <c r="A74" s="131" t="s">
        <v>42</v>
      </c>
      <c r="B74" s="73" t="s">
        <v>14</v>
      </c>
      <c r="C74" s="17"/>
      <c r="D74" s="62">
        <v>2889.51</v>
      </c>
      <c r="E74" s="60"/>
      <c r="F74" s="60"/>
      <c r="G74" s="9">
        <v>5586.8</v>
      </c>
      <c r="H74" s="9"/>
      <c r="I74" s="40"/>
    </row>
    <row r="75" spans="1:9" s="10" customFormat="1" ht="15">
      <c r="A75" s="131" t="s">
        <v>16</v>
      </c>
      <c r="B75" s="73" t="s">
        <v>14</v>
      </c>
      <c r="C75" s="17"/>
      <c r="D75" s="62">
        <v>8588.18</v>
      </c>
      <c r="E75" s="60"/>
      <c r="F75" s="60"/>
      <c r="G75" s="9">
        <v>5586.8</v>
      </c>
      <c r="H75" s="9"/>
      <c r="I75" s="40"/>
    </row>
    <row r="76" spans="1:9" s="10" customFormat="1" ht="15">
      <c r="A76" s="131" t="s">
        <v>17</v>
      </c>
      <c r="B76" s="73" t="s">
        <v>14</v>
      </c>
      <c r="C76" s="16"/>
      <c r="D76" s="132">
        <v>1010.85</v>
      </c>
      <c r="E76" s="60"/>
      <c r="F76" s="60"/>
      <c r="G76" s="9">
        <v>5586.8</v>
      </c>
      <c r="H76" s="9">
        <v>1.07</v>
      </c>
      <c r="I76" s="40">
        <v>0.03</v>
      </c>
    </row>
    <row r="77" spans="1:10" s="10" customFormat="1" ht="15">
      <c r="A77" s="131" t="s">
        <v>40</v>
      </c>
      <c r="B77" s="73" t="s">
        <v>14</v>
      </c>
      <c r="C77" s="16"/>
      <c r="D77" s="132">
        <f>1444.71*G77/J77</f>
        <v>1237.4</v>
      </c>
      <c r="E77" s="60"/>
      <c r="F77" s="60"/>
      <c r="G77" s="9">
        <v>5586.8</v>
      </c>
      <c r="H77" s="9">
        <v>1.07</v>
      </c>
      <c r="I77" s="40">
        <v>0.1</v>
      </c>
      <c r="J77" s="10">
        <v>6522.8</v>
      </c>
    </row>
    <row r="78" spans="1:9" s="10" customFormat="1" ht="15">
      <c r="A78" s="131" t="s">
        <v>41</v>
      </c>
      <c r="B78" s="73" t="s">
        <v>19</v>
      </c>
      <c r="C78" s="16"/>
      <c r="D78" s="132">
        <v>5779.04</v>
      </c>
      <c r="E78" s="60"/>
      <c r="F78" s="60"/>
      <c r="G78" s="9">
        <v>5586.8</v>
      </c>
      <c r="H78" s="9">
        <v>1.07</v>
      </c>
      <c r="I78" s="40">
        <v>0.01</v>
      </c>
    </row>
    <row r="79" spans="1:10" s="10" customFormat="1" ht="25.5">
      <c r="A79" s="131" t="s">
        <v>18</v>
      </c>
      <c r="B79" s="73" t="s">
        <v>14</v>
      </c>
      <c r="C79" s="16"/>
      <c r="D79" s="132">
        <f>6597.78*G79/J79</f>
        <v>5651.02</v>
      </c>
      <c r="E79" s="60"/>
      <c r="F79" s="60"/>
      <c r="G79" s="9">
        <v>5586.8</v>
      </c>
      <c r="H79" s="9">
        <v>1.07</v>
      </c>
      <c r="I79" s="40">
        <v>0.01</v>
      </c>
      <c r="J79" s="10">
        <v>6522.8</v>
      </c>
    </row>
    <row r="80" spans="1:10" s="10" customFormat="1" ht="21" customHeight="1">
      <c r="A80" s="131" t="s">
        <v>161</v>
      </c>
      <c r="B80" s="73" t="s">
        <v>14</v>
      </c>
      <c r="C80" s="16"/>
      <c r="D80" s="132">
        <f>9934.97*G80/J80</f>
        <v>8509.34</v>
      </c>
      <c r="E80" s="60"/>
      <c r="F80" s="60"/>
      <c r="G80" s="9">
        <v>5586.8</v>
      </c>
      <c r="H80" s="9">
        <v>1.07</v>
      </c>
      <c r="I80" s="40">
        <v>0.06</v>
      </c>
      <c r="J80" s="10">
        <v>6522.8</v>
      </c>
    </row>
    <row r="81" spans="1:9" s="10" customFormat="1" ht="33" customHeight="1">
      <c r="A81" s="131" t="s">
        <v>151</v>
      </c>
      <c r="B81" s="133" t="s">
        <v>47</v>
      </c>
      <c r="C81" s="60"/>
      <c r="D81" s="132">
        <v>4992.06</v>
      </c>
      <c r="E81" s="60"/>
      <c r="F81" s="60"/>
      <c r="G81" s="9">
        <v>5586.8</v>
      </c>
      <c r="H81" s="9"/>
      <c r="I81" s="40"/>
    </row>
    <row r="82" spans="1:10" s="10" customFormat="1" ht="33" customHeight="1">
      <c r="A82" s="131" t="s">
        <v>152</v>
      </c>
      <c r="B82" s="133" t="s">
        <v>47</v>
      </c>
      <c r="C82" s="61"/>
      <c r="D82" s="62">
        <f>831.99*G82/J82</f>
        <v>712.6</v>
      </c>
      <c r="E82" s="61"/>
      <c r="F82" s="61"/>
      <c r="G82" s="9">
        <v>5586.8</v>
      </c>
      <c r="H82" s="9"/>
      <c r="I82" s="40"/>
      <c r="J82" s="10">
        <v>6522.8</v>
      </c>
    </row>
    <row r="83" spans="1:9" s="10" customFormat="1" ht="23.25" customHeight="1">
      <c r="A83" s="134" t="s">
        <v>141</v>
      </c>
      <c r="B83" s="135" t="s">
        <v>47</v>
      </c>
      <c r="C83" s="61"/>
      <c r="D83" s="62">
        <v>32888.53</v>
      </c>
      <c r="E83" s="61"/>
      <c r="F83" s="61"/>
      <c r="G83" s="9">
        <v>5586.8</v>
      </c>
      <c r="H83" s="9"/>
      <c r="I83" s="40"/>
    </row>
    <row r="84" spans="1:10" s="10" customFormat="1" ht="19.5" customHeight="1">
      <c r="A84" s="134" t="s">
        <v>142</v>
      </c>
      <c r="B84" s="135" t="s">
        <v>47</v>
      </c>
      <c r="C84" s="61"/>
      <c r="D84" s="62">
        <f>8222.24*G84/J84</f>
        <v>7042.38</v>
      </c>
      <c r="E84" s="61"/>
      <c r="F84" s="61"/>
      <c r="G84" s="9">
        <v>5586.8</v>
      </c>
      <c r="H84" s="9"/>
      <c r="I84" s="40"/>
      <c r="J84" s="10">
        <v>6522.8</v>
      </c>
    </row>
    <row r="85" spans="1:10" s="10" customFormat="1" ht="23.25" customHeight="1">
      <c r="A85" s="131" t="s">
        <v>116</v>
      </c>
      <c r="B85" s="128" t="s">
        <v>14</v>
      </c>
      <c r="C85" s="61"/>
      <c r="D85" s="62">
        <v>0</v>
      </c>
      <c r="E85" s="61"/>
      <c r="F85" s="61"/>
      <c r="G85" s="9">
        <v>5586.8</v>
      </c>
      <c r="H85" s="9"/>
      <c r="I85" s="40"/>
      <c r="J85" s="10">
        <v>6522.8</v>
      </c>
    </row>
    <row r="86" spans="1:9" s="14" customFormat="1" ht="30">
      <c r="A86" s="72" t="s">
        <v>34</v>
      </c>
      <c r="B86" s="71"/>
      <c r="C86" s="55" t="s">
        <v>186</v>
      </c>
      <c r="D86" s="79">
        <f>SUM(D87:D91)</f>
        <v>13890.46</v>
      </c>
      <c r="E86" s="55">
        <f>D86/G86</f>
        <v>2.49</v>
      </c>
      <c r="F86" s="55">
        <f>E86/12</f>
        <v>0.21</v>
      </c>
      <c r="G86" s="9">
        <v>5586.8</v>
      </c>
      <c r="H86" s="9">
        <v>1.07</v>
      </c>
      <c r="I86" s="40">
        <v>0.06</v>
      </c>
    </row>
    <row r="87" spans="1:9" s="10" customFormat="1" ht="33.75" customHeight="1">
      <c r="A87" s="131" t="s">
        <v>44</v>
      </c>
      <c r="B87" s="73" t="s">
        <v>45</v>
      </c>
      <c r="C87" s="60"/>
      <c r="D87" s="132">
        <v>1926.35</v>
      </c>
      <c r="E87" s="60"/>
      <c r="F87" s="60"/>
      <c r="G87" s="9">
        <v>5586.8</v>
      </c>
      <c r="H87" s="9">
        <v>1.07</v>
      </c>
      <c r="I87" s="40">
        <v>0</v>
      </c>
    </row>
    <row r="88" spans="1:9" s="10" customFormat="1" ht="22.5" customHeight="1">
      <c r="A88" s="131" t="s">
        <v>117</v>
      </c>
      <c r="B88" s="133" t="s">
        <v>14</v>
      </c>
      <c r="C88" s="60"/>
      <c r="D88" s="132">
        <f>E88*G88</f>
        <v>0</v>
      </c>
      <c r="E88" s="60"/>
      <c r="F88" s="60"/>
      <c r="G88" s="9">
        <v>5586.8</v>
      </c>
      <c r="H88" s="9">
        <v>1.07</v>
      </c>
      <c r="I88" s="40">
        <v>0</v>
      </c>
    </row>
    <row r="89" spans="1:9" s="10" customFormat="1" ht="33.75" customHeight="1">
      <c r="A89" s="131" t="s">
        <v>115</v>
      </c>
      <c r="B89" s="133" t="s">
        <v>46</v>
      </c>
      <c r="C89" s="60"/>
      <c r="D89" s="132">
        <f>E89*G89</f>
        <v>0</v>
      </c>
      <c r="E89" s="60"/>
      <c r="F89" s="60"/>
      <c r="G89" s="9">
        <v>5586.8</v>
      </c>
      <c r="H89" s="9">
        <v>1.07</v>
      </c>
      <c r="I89" s="40">
        <v>0</v>
      </c>
    </row>
    <row r="90" spans="1:10" s="10" customFormat="1" ht="19.5" customHeight="1">
      <c r="A90" s="136" t="s">
        <v>143</v>
      </c>
      <c r="B90" s="60"/>
      <c r="C90" s="60"/>
      <c r="D90" s="60">
        <f>13968.55*G90/J90</f>
        <v>11964.11</v>
      </c>
      <c r="E90" s="60"/>
      <c r="F90" s="60"/>
      <c r="G90" s="9">
        <v>5586.8</v>
      </c>
      <c r="H90" s="9">
        <v>1.07</v>
      </c>
      <c r="I90" s="40">
        <v>0.03</v>
      </c>
      <c r="J90" s="10">
        <v>6522.8</v>
      </c>
    </row>
    <row r="91" spans="1:10" s="10" customFormat="1" ht="15">
      <c r="A91" s="131" t="s">
        <v>118</v>
      </c>
      <c r="B91" s="133" t="s">
        <v>14</v>
      </c>
      <c r="C91" s="60"/>
      <c r="D91" s="132">
        <f>E91*G91</f>
        <v>0</v>
      </c>
      <c r="E91" s="60"/>
      <c r="F91" s="60"/>
      <c r="G91" s="9">
        <v>5586.8</v>
      </c>
      <c r="H91" s="9">
        <v>1.07</v>
      </c>
      <c r="I91" s="40">
        <v>0</v>
      </c>
      <c r="J91" s="10">
        <v>6522.8</v>
      </c>
    </row>
    <row r="92" spans="1:9" s="10" customFormat="1" ht="30">
      <c r="A92" s="72" t="s">
        <v>35</v>
      </c>
      <c r="B92" s="73"/>
      <c r="C92" s="116" t="s">
        <v>187</v>
      </c>
      <c r="D92" s="79">
        <f>SUM(D93:D96)</f>
        <v>23084.99</v>
      </c>
      <c r="E92" s="55">
        <f>D92/G92</f>
        <v>4.13</v>
      </c>
      <c r="F92" s="55">
        <f>E92/12</f>
        <v>0.34</v>
      </c>
      <c r="G92" s="9">
        <v>5586.8</v>
      </c>
      <c r="H92" s="9">
        <v>1.07</v>
      </c>
      <c r="I92" s="40">
        <v>0.04</v>
      </c>
    </row>
    <row r="93" spans="1:10" s="10" customFormat="1" ht="15">
      <c r="A93" s="131" t="s">
        <v>119</v>
      </c>
      <c r="B93" s="73" t="s">
        <v>14</v>
      </c>
      <c r="C93" s="55"/>
      <c r="D93" s="62">
        <v>0</v>
      </c>
      <c r="E93" s="55"/>
      <c r="F93" s="55"/>
      <c r="G93" s="9">
        <v>5586.8</v>
      </c>
      <c r="H93" s="9"/>
      <c r="I93" s="40"/>
      <c r="J93" s="10">
        <v>6522.8</v>
      </c>
    </row>
    <row r="94" spans="1:10" s="10" customFormat="1" ht="15">
      <c r="A94" s="134" t="s">
        <v>137</v>
      </c>
      <c r="B94" s="61"/>
      <c r="C94" s="55"/>
      <c r="D94" s="62">
        <f>26952.6*G94/J94</f>
        <v>23084.99</v>
      </c>
      <c r="E94" s="60"/>
      <c r="F94" s="60"/>
      <c r="G94" s="9">
        <v>5586.8</v>
      </c>
      <c r="H94" s="9">
        <v>1.07</v>
      </c>
      <c r="I94" s="40">
        <v>0.03</v>
      </c>
      <c r="J94" s="10">
        <v>6522.8</v>
      </c>
    </row>
    <row r="95" spans="1:9" s="10" customFormat="1" ht="15">
      <c r="A95" s="131" t="s">
        <v>120</v>
      </c>
      <c r="B95" s="133" t="s">
        <v>46</v>
      </c>
      <c r="C95" s="116"/>
      <c r="D95" s="132">
        <f>E95*G95</f>
        <v>0</v>
      </c>
      <c r="E95" s="60"/>
      <c r="F95" s="60"/>
      <c r="G95" s="9">
        <v>5586.8</v>
      </c>
      <c r="H95" s="9">
        <v>1.07</v>
      </c>
      <c r="I95" s="40">
        <v>0</v>
      </c>
    </row>
    <row r="96" spans="1:10" s="10" customFormat="1" ht="25.5">
      <c r="A96" s="131" t="s">
        <v>121</v>
      </c>
      <c r="B96" s="133" t="s">
        <v>47</v>
      </c>
      <c r="C96" s="116"/>
      <c r="D96" s="62">
        <v>0</v>
      </c>
      <c r="E96" s="61"/>
      <c r="F96" s="61"/>
      <c r="G96" s="9">
        <v>5586.8</v>
      </c>
      <c r="H96" s="9"/>
      <c r="I96" s="40"/>
      <c r="J96" s="10">
        <v>6522.8</v>
      </c>
    </row>
    <row r="97" spans="1:9" s="10" customFormat="1" ht="15">
      <c r="A97" s="72" t="s">
        <v>122</v>
      </c>
      <c r="B97" s="73"/>
      <c r="C97" s="11" t="s">
        <v>188</v>
      </c>
      <c r="D97" s="79">
        <f>SUM(D98:D103)</f>
        <v>40083.32</v>
      </c>
      <c r="E97" s="55">
        <f>D97/G97</f>
        <v>7.17</v>
      </c>
      <c r="F97" s="55">
        <f>E97/12</f>
        <v>0.6</v>
      </c>
      <c r="G97" s="9">
        <v>5586.8</v>
      </c>
      <c r="H97" s="9">
        <v>1.07</v>
      </c>
      <c r="I97" s="40">
        <v>0.24</v>
      </c>
    </row>
    <row r="98" spans="1:9" s="10" customFormat="1" ht="15">
      <c r="A98" s="131" t="s">
        <v>123</v>
      </c>
      <c r="B98" s="73" t="s">
        <v>7</v>
      </c>
      <c r="C98" s="11"/>
      <c r="D98" s="132">
        <v>0</v>
      </c>
      <c r="E98" s="60"/>
      <c r="F98" s="60"/>
      <c r="G98" s="9">
        <v>5586.8</v>
      </c>
      <c r="H98" s="9">
        <v>1.07</v>
      </c>
      <c r="I98" s="40">
        <v>0.16</v>
      </c>
    </row>
    <row r="99" spans="1:9" s="10" customFormat="1" ht="42" customHeight="1">
      <c r="A99" s="131" t="s">
        <v>124</v>
      </c>
      <c r="B99" s="73" t="s">
        <v>14</v>
      </c>
      <c r="C99" s="11"/>
      <c r="D99" s="132">
        <v>15213.7</v>
      </c>
      <c r="E99" s="60"/>
      <c r="F99" s="60"/>
      <c r="G99" s="9">
        <v>5586.8</v>
      </c>
      <c r="H99" s="9">
        <v>1.07</v>
      </c>
      <c r="I99" s="40">
        <v>0.01</v>
      </c>
    </row>
    <row r="100" spans="1:10" s="10" customFormat="1" ht="38.25">
      <c r="A100" s="131" t="s">
        <v>125</v>
      </c>
      <c r="B100" s="73" t="s">
        <v>14</v>
      </c>
      <c r="C100" s="11"/>
      <c r="D100" s="132">
        <f>1006.81*G100/J100</f>
        <v>862.34</v>
      </c>
      <c r="E100" s="60"/>
      <c r="F100" s="60"/>
      <c r="G100" s="9">
        <v>5586.8</v>
      </c>
      <c r="H100" s="9">
        <v>1.07</v>
      </c>
      <c r="I100" s="40">
        <v>0</v>
      </c>
      <c r="J100" s="10">
        <v>6522.8</v>
      </c>
    </row>
    <row r="101" spans="1:9" s="10" customFormat="1" ht="25.5">
      <c r="A101" s="131" t="s">
        <v>49</v>
      </c>
      <c r="B101" s="73" t="s">
        <v>10</v>
      </c>
      <c r="C101" s="11"/>
      <c r="D101" s="132">
        <f>E101*G101</f>
        <v>0</v>
      </c>
      <c r="E101" s="60"/>
      <c r="F101" s="60"/>
      <c r="G101" s="9">
        <v>5586.8</v>
      </c>
      <c r="H101" s="9">
        <v>1.07</v>
      </c>
      <c r="I101" s="40">
        <v>0</v>
      </c>
    </row>
    <row r="102" spans="1:9" s="10" customFormat="1" ht="21.75" customHeight="1">
      <c r="A102" s="131" t="s">
        <v>37</v>
      </c>
      <c r="B102" s="133" t="s">
        <v>126</v>
      </c>
      <c r="C102" s="11"/>
      <c r="D102" s="132">
        <f>E102*G102</f>
        <v>0</v>
      </c>
      <c r="E102" s="60"/>
      <c r="F102" s="60"/>
      <c r="G102" s="9">
        <v>5586.8</v>
      </c>
      <c r="H102" s="9">
        <v>1.07</v>
      </c>
      <c r="I102" s="40">
        <v>0</v>
      </c>
    </row>
    <row r="103" spans="1:9" s="10" customFormat="1" ht="57.75" customHeight="1">
      <c r="A103" s="131" t="s">
        <v>127</v>
      </c>
      <c r="B103" s="133" t="s">
        <v>59</v>
      </c>
      <c r="C103" s="11"/>
      <c r="D103" s="132">
        <v>24007.28</v>
      </c>
      <c r="E103" s="60"/>
      <c r="F103" s="60"/>
      <c r="G103" s="9">
        <v>5586.8</v>
      </c>
      <c r="H103" s="9">
        <v>1.07</v>
      </c>
      <c r="I103" s="40">
        <v>0</v>
      </c>
    </row>
    <row r="104" spans="1:9" s="10" customFormat="1" ht="15">
      <c r="A104" s="72" t="s">
        <v>36</v>
      </c>
      <c r="B104" s="73"/>
      <c r="C104" s="11" t="s">
        <v>189</v>
      </c>
      <c r="D104" s="79">
        <f>D105</f>
        <v>1208.01</v>
      </c>
      <c r="E104" s="55">
        <f>D104/G104</f>
        <v>0.22</v>
      </c>
      <c r="F104" s="55">
        <f>E104/12</f>
        <v>0.02</v>
      </c>
      <c r="G104" s="9">
        <v>5586.8</v>
      </c>
      <c r="H104" s="9">
        <v>1.07</v>
      </c>
      <c r="I104" s="40">
        <v>0.11</v>
      </c>
    </row>
    <row r="105" spans="1:9" s="10" customFormat="1" ht="15">
      <c r="A105" s="131" t="s">
        <v>33</v>
      </c>
      <c r="B105" s="73" t="s">
        <v>14</v>
      </c>
      <c r="C105" s="11"/>
      <c r="D105" s="132">
        <v>1208.01</v>
      </c>
      <c r="E105" s="60"/>
      <c r="F105" s="60"/>
      <c r="G105" s="9">
        <v>5586.8</v>
      </c>
      <c r="H105" s="9">
        <v>1.07</v>
      </c>
      <c r="I105" s="40">
        <v>0.01</v>
      </c>
    </row>
    <row r="106" spans="1:9" s="9" customFormat="1" ht="15">
      <c r="A106" s="72" t="s">
        <v>39</v>
      </c>
      <c r="B106" s="71"/>
      <c r="C106" s="12" t="s">
        <v>190</v>
      </c>
      <c r="D106" s="79">
        <f>D107+D108</f>
        <v>26614.9</v>
      </c>
      <c r="E106" s="55">
        <f>D106/G106</f>
        <v>4.76</v>
      </c>
      <c r="F106" s="55">
        <f>E106/12</f>
        <v>0.4</v>
      </c>
      <c r="G106" s="9">
        <v>5586.8</v>
      </c>
      <c r="H106" s="9">
        <v>1.07</v>
      </c>
      <c r="I106" s="40">
        <v>0.63</v>
      </c>
    </row>
    <row r="107" spans="1:9" s="10" customFormat="1" ht="40.5" customHeight="1">
      <c r="A107" s="126" t="s">
        <v>128</v>
      </c>
      <c r="B107" s="133" t="s">
        <v>19</v>
      </c>
      <c r="C107" s="60"/>
      <c r="D107" s="132">
        <v>26614.9</v>
      </c>
      <c r="E107" s="60"/>
      <c r="F107" s="60"/>
      <c r="G107" s="9">
        <v>5586.8</v>
      </c>
      <c r="H107" s="9">
        <v>1.07</v>
      </c>
      <c r="I107" s="40">
        <v>0.02</v>
      </c>
    </row>
    <row r="108" spans="1:9" s="10" customFormat="1" ht="35.25" customHeight="1">
      <c r="A108" s="126" t="s">
        <v>174</v>
      </c>
      <c r="B108" s="133" t="s">
        <v>59</v>
      </c>
      <c r="C108" s="60"/>
      <c r="D108" s="132">
        <v>0</v>
      </c>
      <c r="E108" s="60"/>
      <c r="F108" s="60"/>
      <c r="G108" s="9">
        <v>5586.8</v>
      </c>
      <c r="H108" s="9">
        <v>1.07</v>
      </c>
      <c r="I108" s="40">
        <v>0.61</v>
      </c>
    </row>
    <row r="109" spans="1:9" s="9" customFormat="1" ht="15">
      <c r="A109" s="13" t="s">
        <v>38</v>
      </c>
      <c r="B109" s="11"/>
      <c r="C109" s="12" t="s">
        <v>191</v>
      </c>
      <c r="D109" s="79">
        <f>D110+D111+D112</f>
        <v>0</v>
      </c>
      <c r="E109" s="55">
        <f>D109/G109</f>
        <v>0</v>
      </c>
      <c r="F109" s="55">
        <f>E109/12</f>
        <v>0</v>
      </c>
      <c r="G109" s="9">
        <v>5586.8</v>
      </c>
      <c r="H109" s="9">
        <v>1.07</v>
      </c>
      <c r="I109" s="40">
        <v>0.16</v>
      </c>
    </row>
    <row r="110" spans="1:9" s="10" customFormat="1" ht="15">
      <c r="A110" s="136" t="s">
        <v>67</v>
      </c>
      <c r="B110" s="60" t="s">
        <v>43</v>
      </c>
      <c r="C110" s="16"/>
      <c r="D110" s="132">
        <v>0</v>
      </c>
      <c r="E110" s="60"/>
      <c r="F110" s="60"/>
      <c r="G110" s="9">
        <v>5586.8</v>
      </c>
      <c r="H110" s="9">
        <v>1.07</v>
      </c>
      <c r="I110" s="40">
        <v>0.04</v>
      </c>
    </row>
    <row r="111" spans="1:9" s="10" customFormat="1" ht="15">
      <c r="A111" s="136" t="s">
        <v>50</v>
      </c>
      <c r="B111" s="60" t="s">
        <v>43</v>
      </c>
      <c r="C111" s="16"/>
      <c r="D111" s="132">
        <v>0</v>
      </c>
      <c r="E111" s="60"/>
      <c r="F111" s="60"/>
      <c r="G111" s="9">
        <v>5586.8</v>
      </c>
      <c r="H111" s="9">
        <v>1.07</v>
      </c>
      <c r="I111" s="40">
        <v>0.12</v>
      </c>
    </row>
    <row r="112" spans="1:9" s="10" customFormat="1" ht="33" customHeight="1">
      <c r="A112" s="136" t="s">
        <v>48</v>
      </c>
      <c r="B112" s="60" t="s">
        <v>14</v>
      </c>
      <c r="C112" s="16"/>
      <c r="D112" s="132">
        <f>E112*G112</f>
        <v>0</v>
      </c>
      <c r="E112" s="60"/>
      <c r="F112" s="60"/>
      <c r="G112" s="9">
        <v>5586.8</v>
      </c>
      <c r="H112" s="9">
        <v>1.07</v>
      </c>
      <c r="I112" s="40">
        <v>0</v>
      </c>
    </row>
    <row r="113" spans="1:9" s="9" customFormat="1" ht="146.25" customHeight="1">
      <c r="A113" s="72" t="s">
        <v>175</v>
      </c>
      <c r="B113" s="116" t="s">
        <v>10</v>
      </c>
      <c r="C113" s="116"/>
      <c r="D113" s="130">
        <v>30000</v>
      </c>
      <c r="E113" s="130">
        <f>D113/G113</f>
        <v>5.37</v>
      </c>
      <c r="F113" s="130">
        <f>E113/12</f>
        <v>0.45</v>
      </c>
      <c r="G113" s="9">
        <v>5586.8</v>
      </c>
      <c r="H113" s="9">
        <v>1.07</v>
      </c>
      <c r="I113" s="40">
        <v>0.3</v>
      </c>
    </row>
    <row r="114" spans="1:9" s="10" customFormat="1" ht="15.75" thickBot="1">
      <c r="A114" s="13" t="s">
        <v>60</v>
      </c>
      <c r="B114" s="11" t="s">
        <v>9</v>
      </c>
      <c r="C114" s="50"/>
      <c r="D114" s="82">
        <f>E114*G114</f>
        <v>127379.04</v>
      </c>
      <c r="E114" s="65">
        <f>12*F114</f>
        <v>22.8</v>
      </c>
      <c r="F114" s="65">
        <v>1.9</v>
      </c>
      <c r="G114" s="9">
        <v>5586.8</v>
      </c>
      <c r="I114" s="41"/>
    </row>
    <row r="115" spans="1:9" s="34" customFormat="1" ht="20.25" thickBot="1">
      <c r="A115" s="31" t="s">
        <v>30</v>
      </c>
      <c r="B115" s="32"/>
      <c r="C115" s="32"/>
      <c r="D115" s="83">
        <f>D113+D109+D106+D104+D97+D92+D86+D70+D69+D68+D67+D57+D56+D55+D54+D48+D42+D41+D40+D39+D38+D27+D14+D114+D53</f>
        <v>1605078.23</v>
      </c>
      <c r="E115" s="83">
        <f>E113+E109+E106+E104+E97+E92+E86+E70+E69+E68+E67+E57+E56+E55+E54+E48+E42+E41+E40+E39+E38+E27+E14+E114+E53</f>
        <v>287.29</v>
      </c>
      <c r="F115" s="83">
        <f>F113+F109+F106+F104+F97+F92+F86+F70+F69+F68+F67+F57+F56+F55+F54+F48+F42+F41+F40+F39+F38+F27+F14+F114+F53</f>
        <v>23.95</v>
      </c>
      <c r="G115" s="9">
        <v>5586.8</v>
      </c>
      <c r="I115" s="43"/>
    </row>
    <row r="116" spans="1:9" s="20" customFormat="1" ht="25.5" customHeight="1" thickBot="1">
      <c r="A116" s="19"/>
      <c r="D116" s="84"/>
      <c r="E116" s="67"/>
      <c r="F116" s="67"/>
      <c r="I116" s="45"/>
    </row>
    <row r="117" spans="1:9" s="35" customFormat="1" ht="20.25" thickBot="1">
      <c r="A117" s="99" t="s">
        <v>150</v>
      </c>
      <c r="B117" s="98"/>
      <c r="C117" s="32"/>
      <c r="D117" s="85">
        <f>SUM(D118:D124)</f>
        <v>154264.5</v>
      </c>
      <c r="E117" s="85">
        <f>SUM(E118:E124)</f>
        <v>27.61</v>
      </c>
      <c r="F117" s="85">
        <f>SUM(F118:F124)</f>
        <v>2.31</v>
      </c>
      <c r="G117" s="9">
        <v>5586.8</v>
      </c>
      <c r="I117" s="46"/>
    </row>
    <row r="118" spans="1:9" s="84" customFormat="1" ht="22.5" customHeight="1">
      <c r="A118" s="90" t="s">
        <v>130</v>
      </c>
      <c r="B118" s="91"/>
      <c r="C118" s="91"/>
      <c r="D118" s="62">
        <v>100251.87</v>
      </c>
      <c r="E118" s="91">
        <f aca="true" t="shared" si="0" ref="E118:E124">D118/G118</f>
        <v>17.94</v>
      </c>
      <c r="F118" s="92">
        <f aca="true" t="shared" si="1" ref="F118:F124">E118/12</f>
        <v>1.5</v>
      </c>
      <c r="G118" s="9">
        <v>5586.8</v>
      </c>
      <c r="I118" s="94"/>
    </row>
    <row r="119" spans="1:10" s="84" customFormat="1" ht="15" customHeight="1" hidden="1">
      <c r="A119" s="90" t="s">
        <v>137</v>
      </c>
      <c r="B119" s="91"/>
      <c r="C119" s="91"/>
      <c r="D119" s="62">
        <v>0</v>
      </c>
      <c r="E119" s="91">
        <f t="shared" si="0"/>
        <v>0</v>
      </c>
      <c r="F119" s="92">
        <f t="shared" si="1"/>
        <v>0</v>
      </c>
      <c r="G119" s="9">
        <v>5586.8</v>
      </c>
      <c r="I119" s="94"/>
      <c r="J119" s="84">
        <v>6522.8</v>
      </c>
    </row>
    <row r="120" spans="1:10" s="84" customFormat="1" ht="15" customHeight="1">
      <c r="A120" s="90" t="s">
        <v>138</v>
      </c>
      <c r="B120" s="91"/>
      <c r="C120" s="91"/>
      <c r="D120" s="62">
        <f>13105.22*G120/J120</f>
        <v>11224.66</v>
      </c>
      <c r="E120" s="91">
        <f t="shared" si="0"/>
        <v>2.01</v>
      </c>
      <c r="F120" s="92">
        <f t="shared" si="1"/>
        <v>0.17</v>
      </c>
      <c r="G120" s="9">
        <v>5586.8</v>
      </c>
      <c r="I120" s="94"/>
      <c r="J120" s="84">
        <v>6522.8</v>
      </c>
    </row>
    <row r="121" spans="1:10" s="84" customFormat="1" ht="15" customHeight="1">
      <c r="A121" s="90" t="s">
        <v>139</v>
      </c>
      <c r="B121" s="91"/>
      <c r="C121" s="91"/>
      <c r="D121" s="62">
        <f>5715.05*G121/J121</f>
        <v>4894.96</v>
      </c>
      <c r="E121" s="91">
        <f t="shared" si="0"/>
        <v>0.88</v>
      </c>
      <c r="F121" s="92">
        <f t="shared" si="1"/>
        <v>0.07</v>
      </c>
      <c r="G121" s="9">
        <v>5586.8</v>
      </c>
      <c r="I121" s="94"/>
      <c r="J121" s="84">
        <v>6522.8</v>
      </c>
    </row>
    <row r="122" spans="1:9" s="84" customFormat="1" ht="15" customHeight="1">
      <c r="A122" s="95" t="s">
        <v>144</v>
      </c>
      <c r="B122" s="86"/>
      <c r="C122" s="86"/>
      <c r="D122" s="60">
        <v>3163.74</v>
      </c>
      <c r="E122" s="86">
        <f t="shared" si="0"/>
        <v>0.57</v>
      </c>
      <c r="F122" s="92">
        <f t="shared" si="1"/>
        <v>0.05</v>
      </c>
      <c r="G122" s="93">
        <v>5586.8</v>
      </c>
      <c r="I122" s="94"/>
    </row>
    <row r="123" spans="1:9" s="84" customFormat="1" ht="15" customHeight="1">
      <c r="A123" s="95" t="s">
        <v>176</v>
      </c>
      <c r="B123" s="86"/>
      <c r="C123" s="86"/>
      <c r="D123" s="140">
        <v>18844.68</v>
      </c>
      <c r="E123" s="86">
        <f t="shared" si="0"/>
        <v>3.37</v>
      </c>
      <c r="F123" s="92">
        <f t="shared" si="1"/>
        <v>0.28</v>
      </c>
      <c r="G123" s="93">
        <v>5586.8</v>
      </c>
      <c r="I123" s="94"/>
    </row>
    <row r="124" spans="1:9" s="84" customFormat="1" ht="15" customHeight="1">
      <c r="A124" s="95" t="s">
        <v>177</v>
      </c>
      <c r="B124" s="86"/>
      <c r="C124" s="86"/>
      <c r="D124" s="140">
        <v>15884.59</v>
      </c>
      <c r="E124" s="86">
        <f t="shared" si="0"/>
        <v>2.84</v>
      </c>
      <c r="F124" s="86">
        <f t="shared" si="1"/>
        <v>0.24</v>
      </c>
      <c r="G124" s="93">
        <v>5586.8</v>
      </c>
      <c r="I124" s="94"/>
    </row>
    <row r="125" spans="1:9" s="20" customFormat="1" ht="12.75">
      <c r="A125" s="19"/>
      <c r="D125" s="84"/>
      <c r="I125" s="45"/>
    </row>
    <row r="126" spans="1:9" s="20" customFormat="1" ht="13.5" thickBot="1">
      <c r="A126" s="19"/>
      <c r="D126" s="84"/>
      <c r="I126" s="45"/>
    </row>
    <row r="127" spans="1:9" s="35" customFormat="1" ht="20.25" thickBot="1">
      <c r="A127" s="31" t="s">
        <v>58</v>
      </c>
      <c r="B127" s="32"/>
      <c r="C127" s="32"/>
      <c r="D127" s="83">
        <f>D115+D117</f>
        <v>1759342.73</v>
      </c>
      <c r="E127" s="83">
        <f>E115+E117</f>
        <v>314.9</v>
      </c>
      <c r="F127" s="83">
        <f>F115+F117</f>
        <v>26.26</v>
      </c>
      <c r="I127" s="46"/>
    </row>
    <row r="128" spans="1:9" s="20" customFormat="1" ht="12.75">
      <c r="A128" s="19"/>
      <c r="D128" s="84"/>
      <c r="I128" s="45"/>
    </row>
    <row r="129" spans="1:9" s="20" customFormat="1" ht="12.75">
      <c r="A129" s="19"/>
      <c r="D129" s="84"/>
      <c r="I129" s="45"/>
    </row>
    <row r="130" spans="1:9" s="20" customFormat="1" ht="37.5">
      <c r="A130" s="141" t="s">
        <v>192</v>
      </c>
      <c r="B130" s="142" t="s">
        <v>7</v>
      </c>
      <c r="C130" s="143" t="s">
        <v>193</v>
      </c>
      <c r="D130" s="142"/>
      <c r="E130" s="144"/>
      <c r="F130" s="145">
        <v>50</v>
      </c>
      <c r="I130" s="45"/>
    </row>
    <row r="131" spans="1:9" s="24" customFormat="1" ht="18.75">
      <c r="A131" s="21"/>
      <c r="B131" s="22"/>
      <c r="C131" s="23"/>
      <c r="D131" s="87"/>
      <c r="E131" s="23"/>
      <c r="F131" s="23"/>
      <c r="I131" s="47"/>
    </row>
    <row r="132" spans="1:9" s="18" customFormat="1" ht="19.5">
      <c r="A132" s="25"/>
      <c r="B132" s="26"/>
      <c r="C132" s="26"/>
      <c r="D132" s="88"/>
      <c r="E132" s="26"/>
      <c r="F132" s="26"/>
      <c r="I132" s="44"/>
    </row>
    <row r="133" spans="1:9" s="20" customFormat="1" ht="14.25">
      <c r="A133" s="162" t="s">
        <v>26</v>
      </c>
      <c r="B133" s="162"/>
      <c r="C133" s="162"/>
      <c r="D133" s="162"/>
      <c r="I133" s="45"/>
    </row>
    <row r="134" spans="4:9" s="20" customFormat="1" ht="12.75">
      <c r="D134" s="84"/>
      <c r="I134" s="45"/>
    </row>
    <row r="135" spans="1:9" s="20" customFormat="1" ht="12.75">
      <c r="A135" s="19" t="s">
        <v>27</v>
      </c>
      <c r="D135" s="84"/>
      <c r="I135" s="45"/>
    </row>
    <row r="136" spans="4:9" s="20" customFormat="1" ht="12.75">
      <c r="D136" s="84"/>
      <c r="I136" s="45"/>
    </row>
    <row r="137" spans="4:9" s="20" customFormat="1" ht="12.75">
      <c r="D137" s="84"/>
      <c r="I137" s="45"/>
    </row>
    <row r="138" spans="4:9" s="20" customFormat="1" ht="12.75">
      <c r="D138" s="84"/>
      <c r="I138" s="45"/>
    </row>
    <row r="139" spans="4:9" s="20" customFormat="1" ht="12.75">
      <c r="D139" s="84"/>
      <c r="I139" s="45"/>
    </row>
    <row r="140" spans="4:9" s="20" customFormat="1" ht="12.75">
      <c r="D140" s="84"/>
      <c r="I140" s="45"/>
    </row>
    <row r="141" spans="4:9" s="20" customFormat="1" ht="12.75">
      <c r="D141" s="84"/>
      <c r="I141" s="45"/>
    </row>
    <row r="142" spans="4:9" s="20" customFormat="1" ht="12.75">
      <c r="D142" s="84"/>
      <c r="I142" s="45"/>
    </row>
    <row r="143" spans="4:9" s="20" customFormat="1" ht="12.75">
      <c r="D143" s="84"/>
      <c r="I143" s="45"/>
    </row>
    <row r="144" spans="4:9" s="20" customFormat="1" ht="12.75">
      <c r="D144" s="84"/>
      <c r="I144" s="45"/>
    </row>
    <row r="145" spans="4:9" s="20" customFormat="1" ht="12.75">
      <c r="D145" s="84"/>
      <c r="I145" s="45"/>
    </row>
  </sheetData>
  <sheetProtection/>
  <mergeCells count="12">
    <mergeCell ref="A7:F7"/>
    <mergeCell ref="A8:H8"/>
    <mergeCell ref="A9:F9"/>
    <mergeCell ref="A10:F10"/>
    <mergeCell ref="A13:F13"/>
    <mergeCell ref="A133:D133"/>
    <mergeCell ref="A1:F1"/>
    <mergeCell ref="B2:F2"/>
    <mergeCell ref="B3:F3"/>
    <mergeCell ref="B4:F4"/>
    <mergeCell ref="A5:F5"/>
    <mergeCell ref="A6:F6"/>
  </mergeCells>
  <printOptions horizontalCentered="1"/>
  <pageMargins left="0.2" right="0.2" top="0.1968503937007874" bottom="0.2" header="0.2" footer="0.2"/>
  <pageSetup horizontalDpi="600" verticalDpi="600" orientation="portrait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J145"/>
  <sheetViews>
    <sheetView tabSelected="1" zoomScale="80" zoomScaleNormal="80" zoomScalePageLayoutView="0" workbookViewId="0" topLeftCell="A115">
      <selection activeCell="G11" sqref="G11"/>
    </sheetView>
  </sheetViews>
  <sheetFormatPr defaultColWidth="9.00390625" defaultRowHeight="12.75"/>
  <cols>
    <col min="1" max="1" width="72.75390625" style="1" customWidth="1"/>
    <col min="2" max="2" width="19.125" style="1" customWidth="1"/>
    <col min="3" max="3" width="13.875" style="1" customWidth="1"/>
    <col min="4" max="4" width="19.75390625" style="89" customWidth="1"/>
    <col min="5" max="5" width="13.875" style="1" customWidth="1"/>
    <col min="6" max="6" width="20.875" style="1" customWidth="1"/>
    <col min="7" max="7" width="15.375" style="1" customWidth="1"/>
    <col min="8" max="8" width="15.375" style="1" hidden="1" customWidth="1"/>
    <col min="9" max="9" width="15.375" style="36" hidden="1" customWidth="1"/>
    <col min="10" max="12" width="15.375" style="1" customWidth="1"/>
    <col min="13" max="16384" width="9.125" style="1" customWidth="1"/>
  </cols>
  <sheetData>
    <row r="1" spans="1:6" ht="16.5" customHeight="1">
      <c r="A1" s="146" t="s">
        <v>180</v>
      </c>
      <c r="B1" s="147"/>
      <c r="C1" s="147"/>
      <c r="D1" s="147"/>
      <c r="E1" s="147"/>
      <c r="F1" s="147"/>
    </row>
    <row r="2" spans="2:6" ht="12.75" customHeight="1">
      <c r="B2" s="148"/>
      <c r="C2" s="148"/>
      <c r="D2" s="148"/>
      <c r="E2" s="147"/>
      <c r="F2" s="147"/>
    </row>
    <row r="3" spans="1:6" ht="14.25" customHeight="1">
      <c r="A3" s="49" t="s">
        <v>178</v>
      </c>
      <c r="B3" s="148" t="s">
        <v>0</v>
      </c>
      <c r="C3" s="148"/>
      <c r="D3" s="148"/>
      <c r="E3" s="147"/>
      <c r="F3" s="147"/>
    </row>
    <row r="4" spans="2:6" ht="14.25" customHeight="1">
      <c r="B4" s="148" t="s">
        <v>181</v>
      </c>
      <c r="C4" s="148"/>
      <c r="D4" s="148"/>
      <c r="E4" s="147"/>
      <c r="F4" s="147"/>
    </row>
    <row r="5" spans="1:6" s="48" customFormat="1" ht="39.75" customHeight="1">
      <c r="A5" s="149"/>
      <c r="B5" s="150"/>
      <c r="C5" s="150"/>
      <c r="D5" s="150"/>
      <c r="E5" s="150"/>
      <c r="F5" s="150"/>
    </row>
    <row r="6" spans="1:6" s="48" customFormat="1" ht="33" customHeight="1">
      <c r="A6" s="151" t="s">
        <v>171</v>
      </c>
      <c r="B6" s="151"/>
      <c r="C6" s="151"/>
      <c r="D6" s="151"/>
      <c r="E6" s="151"/>
      <c r="F6" s="151"/>
    </row>
    <row r="7" spans="1:9" s="2" customFormat="1" ht="22.5" customHeight="1">
      <c r="A7" s="152" t="s">
        <v>1</v>
      </c>
      <c r="B7" s="152"/>
      <c r="C7" s="152"/>
      <c r="D7" s="152"/>
      <c r="E7" s="153"/>
      <c r="F7" s="153"/>
      <c r="I7" s="37"/>
    </row>
    <row r="8" spans="1:9" s="3" customFormat="1" ht="18.75" customHeight="1">
      <c r="A8" s="152" t="s">
        <v>170</v>
      </c>
      <c r="B8" s="152"/>
      <c r="C8" s="152"/>
      <c r="D8" s="152"/>
      <c r="E8" s="153"/>
      <c r="F8" s="153"/>
      <c r="G8" s="153"/>
      <c r="H8" s="153"/>
      <c r="I8" s="38"/>
    </row>
    <row r="9" spans="1:9" s="4" customFormat="1" ht="17.25" customHeight="1">
      <c r="A9" s="154" t="s">
        <v>28</v>
      </c>
      <c r="B9" s="154"/>
      <c r="C9" s="154"/>
      <c r="D9" s="154"/>
      <c r="E9" s="155"/>
      <c r="F9" s="155"/>
      <c r="I9" s="39"/>
    </row>
    <row r="10" spans="1:9" s="3" customFormat="1" ht="30" customHeight="1" thickBot="1">
      <c r="A10" s="156" t="s">
        <v>51</v>
      </c>
      <c r="B10" s="156"/>
      <c r="C10" s="156"/>
      <c r="D10" s="156"/>
      <c r="E10" s="157"/>
      <c r="F10" s="157"/>
      <c r="I10" s="38"/>
    </row>
    <row r="11" spans="1:9" s="9" customFormat="1" ht="139.5" customHeight="1" thickBot="1">
      <c r="A11" s="5" t="s">
        <v>2</v>
      </c>
      <c r="B11" s="6" t="s">
        <v>3</v>
      </c>
      <c r="C11" s="7" t="s">
        <v>153</v>
      </c>
      <c r="D11" s="76" t="s">
        <v>31</v>
      </c>
      <c r="E11" s="7" t="s">
        <v>4</v>
      </c>
      <c r="F11" s="8" t="s">
        <v>5</v>
      </c>
      <c r="I11" s="40"/>
    </row>
    <row r="12" spans="1:9" s="10" customFormat="1" ht="12.75">
      <c r="A12" s="101">
        <v>1</v>
      </c>
      <c r="B12" s="102">
        <v>2</v>
      </c>
      <c r="C12" s="102">
        <v>3</v>
      </c>
      <c r="D12" s="103">
        <v>4</v>
      </c>
      <c r="E12" s="104">
        <v>5</v>
      </c>
      <c r="F12" s="105">
        <v>6</v>
      </c>
      <c r="I12" s="41"/>
    </row>
    <row r="13" spans="1:9" s="10" customFormat="1" ht="49.5" customHeight="1">
      <c r="A13" s="158" t="s">
        <v>6</v>
      </c>
      <c r="B13" s="159"/>
      <c r="C13" s="159"/>
      <c r="D13" s="159"/>
      <c r="E13" s="160"/>
      <c r="F13" s="161"/>
      <c r="I13" s="41"/>
    </row>
    <row r="14" spans="1:10" s="9" customFormat="1" ht="18" customHeight="1">
      <c r="A14" s="119" t="s">
        <v>64</v>
      </c>
      <c r="B14" s="71" t="s">
        <v>7</v>
      </c>
      <c r="C14" s="55" t="s">
        <v>166</v>
      </c>
      <c r="D14" s="117">
        <f>E14*G14</f>
        <v>217214.78</v>
      </c>
      <c r="E14" s="55">
        <f>F14*12</f>
        <v>38.88</v>
      </c>
      <c r="F14" s="55">
        <f>F24+F26</f>
        <v>3.24</v>
      </c>
      <c r="G14" s="9">
        <v>5586.8</v>
      </c>
      <c r="H14" s="9">
        <v>1.07</v>
      </c>
      <c r="I14" s="40">
        <v>2.24</v>
      </c>
      <c r="J14" s="9">
        <v>6522.8</v>
      </c>
    </row>
    <row r="15" spans="1:9" s="29" customFormat="1" ht="29.25" customHeight="1">
      <c r="A15" s="120" t="s">
        <v>52</v>
      </c>
      <c r="B15" s="121" t="s">
        <v>53</v>
      </c>
      <c r="C15" s="57"/>
      <c r="D15" s="56"/>
      <c r="E15" s="57"/>
      <c r="F15" s="57"/>
      <c r="I15" s="42"/>
    </row>
    <row r="16" spans="1:9" s="29" customFormat="1" ht="15">
      <c r="A16" s="120" t="s">
        <v>54</v>
      </c>
      <c r="B16" s="121" t="s">
        <v>53</v>
      </c>
      <c r="C16" s="57"/>
      <c r="D16" s="56"/>
      <c r="E16" s="57"/>
      <c r="F16" s="57"/>
      <c r="I16" s="42"/>
    </row>
    <row r="17" spans="1:9" s="29" customFormat="1" ht="122.25" customHeight="1">
      <c r="A17" s="120" t="s">
        <v>71</v>
      </c>
      <c r="B17" s="121" t="s">
        <v>19</v>
      </c>
      <c r="C17" s="57"/>
      <c r="D17" s="56"/>
      <c r="E17" s="57"/>
      <c r="F17" s="57"/>
      <c r="I17" s="42"/>
    </row>
    <row r="18" spans="1:9" s="29" customFormat="1" ht="15">
      <c r="A18" s="120" t="s">
        <v>72</v>
      </c>
      <c r="B18" s="121" t="s">
        <v>53</v>
      </c>
      <c r="C18" s="57"/>
      <c r="D18" s="56"/>
      <c r="E18" s="57"/>
      <c r="F18" s="57"/>
      <c r="I18" s="42"/>
    </row>
    <row r="19" spans="1:9" s="29" customFormat="1" ht="15">
      <c r="A19" s="120" t="s">
        <v>73</v>
      </c>
      <c r="B19" s="121" t="s">
        <v>53</v>
      </c>
      <c r="C19" s="57"/>
      <c r="D19" s="56"/>
      <c r="E19" s="57"/>
      <c r="F19" s="57"/>
      <c r="I19" s="42"/>
    </row>
    <row r="20" spans="1:9" s="29" customFormat="1" ht="25.5">
      <c r="A20" s="120" t="s">
        <v>74</v>
      </c>
      <c r="B20" s="121" t="s">
        <v>10</v>
      </c>
      <c r="C20" s="57"/>
      <c r="D20" s="56"/>
      <c r="E20" s="57"/>
      <c r="F20" s="57"/>
      <c r="I20" s="42"/>
    </row>
    <row r="21" spans="1:9" s="29" customFormat="1" ht="15">
      <c r="A21" s="120" t="s">
        <v>75</v>
      </c>
      <c r="B21" s="121" t="s">
        <v>12</v>
      </c>
      <c r="C21" s="57"/>
      <c r="D21" s="56"/>
      <c r="E21" s="57"/>
      <c r="F21" s="57"/>
      <c r="I21" s="42"/>
    </row>
    <row r="22" spans="1:9" s="29" customFormat="1" ht="15">
      <c r="A22" s="120" t="s">
        <v>76</v>
      </c>
      <c r="B22" s="121" t="s">
        <v>53</v>
      </c>
      <c r="C22" s="57"/>
      <c r="D22" s="56"/>
      <c r="E22" s="57"/>
      <c r="F22" s="57"/>
      <c r="I22" s="42"/>
    </row>
    <row r="23" spans="1:9" s="29" customFormat="1" ht="15">
      <c r="A23" s="120" t="s">
        <v>77</v>
      </c>
      <c r="B23" s="121" t="s">
        <v>14</v>
      </c>
      <c r="C23" s="57"/>
      <c r="D23" s="56"/>
      <c r="E23" s="57"/>
      <c r="F23" s="57"/>
      <c r="I23" s="42"/>
    </row>
    <row r="24" spans="1:9" s="29" customFormat="1" ht="15">
      <c r="A24" s="119" t="s">
        <v>65</v>
      </c>
      <c r="B24" s="122"/>
      <c r="C24" s="57"/>
      <c r="D24" s="56"/>
      <c r="E24" s="57"/>
      <c r="F24" s="59">
        <v>3.24</v>
      </c>
      <c r="I24" s="42"/>
    </row>
    <row r="25" spans="1:9" s="29" customFormat="1" ht="15">
      <c r="A25" s="123" t="s">
        <v>69</v>
      </c>
      <c r="B25" s="122" t="s">
        <v>53</v>
      </c>
      <c r="C25" s="57"/>
      <c r="D25" s="56"/>
      <c r="E25" s="57"/>
      <c r="F25" s="57">
        <v>0</v>
      </c>
      <c r="I25" s="42"/>
    </row>
    <row r="26" spans="1:9" s="29" customFormat="1" ht="15">
      <c r="A26" s="63" t="s">
        <v>65</v>
      </c>
      <c r="B26" s="27"/>
      <c r="C26" s="28"/>
      <c r="D26" s="78"/>
      <c r="E26" s="57"/>
      <c r="F26" s="59">
        <f>F25</f>
        <v>0</v>
      </c>
      <c r="I26" s="42"/>
    </row>
    <row r="27" spans="1:9" s="9" customFormat="1" ht="30">
      <c r="A27" s="119" t="s">
        <v>8</v>
      </c>
      <c r="B27" s="124" t="s">
        <v>9</v>
      </c>
      <c r="C27" s="55" t="s">
        <v>167</v>
      </c>
      <c r="D27" s="117">
        <f>E27*G27</f>
        <v>154195.68</v>
      </c>
      <c r="E27" s="55">
        <f>F27*12</f>
        <v>27.6</v>
      </c>
      <c r="F27" s="55">
        <v>2.3</v>
      </c>
      <c r="G27" s="9">
        <v>5586.8</v>
      </c>
      <c r="H27" s="9">
        <v>1.07</v>
      </c>
      <c r="I27" s="40">
        <v>1.65</v>
      </c>
    </row>
    <row r="28" spans="1:9" s="30" customFormat="1" ht="15">
      <c r="A28" s="120" t="s">
        <v>78</v>
      </c>
      <c r="B28" s="121" t="s">
        <v>9</v>
      </c>
      <c r="C28" s="59"/>
      <c r="D28" s="58"/>
      <c r="E28" s="59"/>
      <c r="F28" s="59"/>
      <c r="I28" s="40"/>
    </row>
    <row r="29" spans="1:9" s="30" customFormat="1" ht="15">
      <c r="A29" s="120" t="s">
        <v>79</v>
      </c>
      <c r="B29" s="121" t="s">
        <v>80</v>
      </c>
      <c r="C29" s="59"/>
      <c r="D29" s="58"/>
      <c r="E29" s="59"/>
      <c r="F29" s="59"/>
      <c r="I29" s="40"/>
    </row>
    <row r="30" spans="1:9" s="30" customFormat="1" ht="15">
      <c r="A30" s="120" t="s">
        <v>81</v>
      </c>
      <c r="B30" s="121" t="s">
        <v>82</v>
      </c>
      <c r="C30" s="59"/>
      <c r="D30" s="58"/>
      <c r="E30" s="59"/>
      <c r="F30" s="59"/>
      <c r="I30" s="40"/>
    </row>
    <row r="31" spans="1:9" s="30" customFormat="1" ht="15">
      <c r="A31" s="120" t="s">
        <v>55</v>
      </c>
      <c r="B31" s="121" t="s">
        <v>9</v>
      </c>
      <c r="C31" s="59"/>
      <c r="D31" s="58"/>
      <c r="E31" s="59"/>
      <c r="F31" s="59"/>
      <c r="I31" s="40"/>
    </row>
    <row r="32" spans="1:9" s="30" customFormat="1" ht="25.5">
      <c r="A32" s="120" t="s">
        <v>56</v>
      </c>
      <c r="B32" s="121" t="s">
        <v>10</v>
      </c>
      <c r="C32" s="59"/>
      <c r="D32" s="58"/>
      <c r="E32" s="59"/>
      <c r="F32" s="59"/>
      <c r="I32" s="40"/>
    </row>
    <row r="33" spans="1:9" s="30" customFormat="1" ht="15">
      <c r="A33" s="120" t="s">
        <v>83</v>
      </c>
      <c r="B33" s="121" t="s">
        <v>9</v>
      </c>
      <c r="C33" s="59"/>
      <c r="D33" s="58"/>
      <c r="E33" s="59"/>
      <c r="F33" s="59"/>
      <c r="I33" s="40"/>
    </row>
    <row r="34" spans="1:9" s="29" customFormat="1" ht="15">
      <c r="A34" s="120" t="s">
        <v>84</v>
      </c>
      <c r="B34" s="121" t="s">
        <v>9</v>
      </c>
      <c r="C34" s="59"/>
      <c r="D34" s="58"/>
      <c r="E34" s="59"/>
      <c r="F34" s="59"/>
      <c r="I34" s="42"/>
    </row>
    <row r="35" spans="1:9" s="30" customFormat="1" ht="25.5">
      <c r="A35" s="120" t="s">
        <v>85</v>
      </c>
      <c r="B35" s="121" t="s">
        <v>57</v>
      </c>
      <c r="C35" s="59"/>
      <c r="D35" s="58"/>
      <c r="E35" s="59"/>
      <c r="F35" s="59"/>
      <c r="I35" s="40"/>
    </row>
    <row r="36" spans="1:9" s="30" customFormat="1" ht="25.5">
      <c r="A36" s="120" t="s">
        <v>86</v>
      </c>
      <c r="B36" s="121" t="s">
        <v>10</v>
      </c>
      <c r="C36" s="59"/>
      <c r="D36" s="58"/>
      <c r="E36" s="59"/>
      <c r="F36" s="59"/>
      <c r="I36" s="40"/>
    </row>
    <row r="37" spans="1:9" s="30" customFormat="1" ht="25.5">
      <c r="A37" s="120" t="s">
        <v>87</v>
      </c>
      <c r="B37" s="121" t="s">
        <v>9</v>
      </c>
      <c r="C37" s="59"/>
      <c r="D37" s="58"/>
      <c r="E37" s="59"/>
      <c r="F37" s="59"/>
      <c r="I37" s="40"/>
    </row>
    <row r="38" spans="1:10" s="14" customFormat="1" ht="21" customHeight="1">
      <c r="A38" s="72" t="s">
        <v>11</v>
      </c>
      <c r="B38" s="71" t="s">
        <v>12</v>
      </c>
      <c r="C38" s="55" t="s">
        <v>166</v>
      </c>
      <c r="D38" s="117">
        <f>E38*G38</f>
        <v>55644.53</v>
      </c>
      <c r="E38" s="55">
        <f>F38*12</f>
        <v>9.96</v>
      </c>
      <c r="F38" s="55">
        <v>0.83</v>
      </c>
      <c r="G38" s="9">
        <v>5586.8</v>
      </c>
      <c r="H38" s="9">
        <v>1.07</v>
      </c>
      <c r="I38" s="40">
        <v>0.6</v>
      </c>
      <c r="J38" s="14">
        <v>6522.8</v>
      </c>
    </row>
    <row r="39" spans="1:10" s="9" customFormat="1" ht="18.75" customHeight="1">
      <c r="A39" s="72" t="s">
        <v>88</v>
      </c>
      <c r="B39" s="71" t="s">
        <v>13</v>
      </c>
      <c r="C39" s="55" t="s">
        <v>166</v>
      </c>
      <c r="D39" s="117">
        <f>E39*G39</f>
        <v>181012.32</v>
      </c>
      <c r="E39" s="55">
        <f>F39*12</f>
        <v>32.4</v>
      </c>
      <c r="F39" s="55">
        <v>2.7</v>
      </c>
      <c r="G39" s="9">
        <v>5586.8</v>
      </c>
      <c r="H39" s="9">
        <v>1.07</v>
      </c>
      <c r="I39" s="40">
        <v>1.94</v>
      </c>
      <c r="J39" s="14">
        <v>6522.8</v>
      </c>
    </row>
    <row r="40" spans="1:9" s="9" customFormat="1" ht="21.75" customHeight="1">
      <c r="A40" s="72" t="s">
        <v>89</v>
      </c>
      <c r="B40" s="71" t="s">
        <v>9</v>
      </c>
      <c r="C40" s="55" t="s">
        <v>168</v>
      </c>
      <c r="D40" s="117">
        <f>E40*G40</f>
        <v>125367.79</v>
      </c>
      <c r="E40" s="55">
        <f>F40*12</f>
        <v>22.44</v>
      </c>
      <c r="F40" s="55">
        <v>1.87</v>
      </c>
      <c r="G40" s="9">
        <v>5586.8</v>
      </c>
      <c r="H40" s="9">
        <v>1.07</v>
      </c>
      <c r="I40" s="40">
        <v>1.35</v>
      </c>
    </row>
    <row r="41" spans="1:9" s="9" customFormat="1" ht="60" customHeight="1">
      <c r="A41" s="72" t="s">
        <v>90</v>
      </c>
      <c r="B41" s="71" t="s">
        <v>14</v>
      </c>
      <c r="C41" s="55" t="s">
        <v>168</v>
      </c>
      <c r="D41" s="117">
        <f>3765.29*3*1.1</f>
        <v>12425.46</v>
      </c>
      <c r="E41" s="55">
        <f>D41/G41</f>
        <v>2.22</v>
      </c>
      <c r="F41" s="55">
        <f>E41/12</f>
        <v>0.19</v>
      </c>
      <c r="G41" s="9">
        <v>5586.8</v>
      </c>
      <c r="I41" s="40"/>
    </row>
    <row r="42" spans="1:9" s="9" customFormat="1" ht="15">
      <c r="A42" s="72" t="s">
        <v>91</v>
      </c>
      <c r="B42" s="71" t="s">
        <v>9</v>
      </c>
      <c r="C42" s="55"/>
      <c r="D42" s="117">
        <f>E42*G42</f>
        <v>146150.69</v>
      </c>
      <c r="E42" s="55">
        <f>F42*12</f>
        <v>26.16</v>
      </c>
      <c r="F42" s="55">
        <v>2.18</v>
      </c>
      <c r="G42" s="9">
        <v>5586.8</v>
      </c>
      <c r="H42" s="9">
        <v>1.07</v>
      </c>
      <c r="I42" s="40">
        <v>1.57</v>
      </c>
    </row>
    <row r="43" spans="1:9" s="9" customFormat="1" ht="15">
      <c r="A43" s="120" t="s">
        <v>92</v>
      </c>
      <c r="B43" s="121" t="s">
        <v>19</v>
      </c>
      <c r="C43" s="55"/>
      <c r="D43" s="117"/>
      <c r="E43" s="55"/>
      <c r="F43" s="55"/>
      <c r="I43" s="40"/>
    </row>
    <row r="44" spans="1:9" s="9" customFormat="1" ht="15">
      <c r="A44" s="120" t="s">
        <v>93</v>
      </c>
      <c r="B44" s="121" t="s">
        <v>14</v>
      </c>
      <c r="C44" s="55"/>
      <c r="D44" s="117"/>
      <c r="E44" s="55"/>
      <c r="F44" s="55"/>
      <c r="I44" s="40"/>
    </row>
    <row r="45" spans="1:9" s="9" customFormat="1" ht="15">
      <c r="A45" s="120" t="s">
        <v>94</v>
      </c>
      <c r="B45" s="121" t="s">
        <v>95</v>
      </c>
      <c r="C45" s="55"/>
      <c r="D45" s="117"/>
      <c r="E45" s="55"/>
      <c r="F45" s="55"/>
      <c r="I45" s="40"/>
    </row>
    <row r="46" spans="1:9" s="9" customFormat="1" ht="15">
      <c r="A46" s="120" t="s">
        <v>96</v>
      </c>
      <c r="B46" s="121" t="s">
        <v>97</v>
      </c>
      <c r="C46" s="55"/>
      <c r="D46" s="117"/>
      <c r="E46" s="55"/>
      <c r="F46" s="55"/>
      <c r="I46" s="40"/>
    </row>
    <row r="47" spans="1:9" s="9" customFormat="1" ht="15">
      <c r="A47" s="120" t="s">
        <v>98</v>
      </c>
      <c r="B47" s="121" t="s">
        <v>95</v>
      </c>
      <c r="C47" s="55"/>
      <c r="D47" s="117"/>
      <c r="E47" s="55"/>
      <c r="F47" s="55"/>
      <c r="I47" s="40"/>
    </row>
    <row r="48" spans="1:9" s="9" customFormat="1" ht="28.5">
      <c r="A48" s="72" t="s">
        <v>99</v>
      </c>
      <c r="B48" s="125" t="s">
        <v>29</v>
      </c>
      <c r="C48" s="55" t="s">
        <v>169</v>
      </c>
      <c r="D48" s="117">
        <f>E48*G48</f>
        <v>311073.02</v>
      </c>
      <c r="E48" s="55">
        <f>F48*12</f>
        <v>55.68</v>
      </c>
      <c r="F48" s="55">
        <v>4.64</v>
      </c>
      <c r="G48" s="9">
        <v>5586.8</v>
      </c>
      <c r="H48" s="9">
        <v>1.07</v>
      </c>
      <c r="I48" s="40">
        <v>3.35</v>
      </c>
    </row>
    <row r="49" spans="1:9" s="9" customFormat="1" ht="35.25" customHeight="1">
      <c r="A49" s="126" t="s">
        <v>100</v>
      </c>
      <c r="B49" s="127" t="s">
        <v>29</v>
      </c>
      <c r="C49" s="55"/>
      <c r="D49" s="117"/>
      <c r="E49" s="55"/>
      <c r="F49" s="55"/>
      <c r="I49" s="40"/>
    </row>
    <row r="50" spans="1:9" s="9" customFormat="1" ht="26.25" customHeight="1">
      <c r="A50" s="126" t="s">
        <v>101</v>
      </c>
      <c r="B50" s="127" t="s">
        <v>102</v>
      </c>
      <c r="C50" s="55"/>
      <c r="D50" s="117"/>
      <c r="E50" s="55"/>
      <c r="F50" s="55"/>
      <c r="I50" s="40"/>
    </row>
    <row r="51" spans="1:9" s="9" customFormat="1" ht="22.5" customHeight="1">
      <c r="A51" s="126" t="s">
        <v>103</v>
      </c>
      <c r="B51" s="127" t="s">
        <v>53</v>
      </c>
      <c r="C51" s="55"/>
      <c r="D51" s="117"/>
      <c r="E51" s="55"/>
      <c r="F51" s="55"/>
      <c r="I51" s="40"/>
    </row>
    <row r="52" spans="1:9" s="9" customFormat="1" ht="30" customHeight="1">
      <c r="A52" s="126" t="s">
        <v>104</v>
      </c>
      <c r="B52" s="127" t="s">
        <v>14</v>
      </c>
      <c r="C52" s="55"/>
      <c r="D52" s="117"/>
      <c r="E52" s="55"/>
      <c r="F52" s="55"/>
      <c r="I52" s="40"/>
    </row>
    <row r="53" spans="1:9" s="9" customFormat="1" ht="18" customHeight="1">
      <c r="A53" s="72" t="s">
        <v>154</v>
      </c>
      <c r="B53" s="125" t="s">
        <v>14</v>
      </c>
      <c r="C53" s="55" t="s">
        <v>169</v>
      </c>
      <c r="D53" s="117">
        <v>4000</v>
      </c>
      <c r="E53" s="55">
        <f>D53/G53</f>
        <v>0.72</v>
      </c>
      <c r="F53" s="55">
        <f>E53/12</f>
        <v>0.06</v>
      </c>
      <c r="G53" s="9">
        <v>5586.8</v>
      </c>
      <c r="I53" s="40"/>
    </row>
    <row r="54" spans="1:10" s="10" customFormat="1" ht="30.75" customHeight="1">
      <c r="A54" s="72" t="s">
        <v>105</v>
      </c>
      <c r="B54" s="71" t="s">
        <v>7</v>
      </c>
      <c r="C54" s="116" t="s">
        <v>157</v>
      </c>
      <c r="D54" s="117">
        <f>2246.78*G54/J54</f>
        <v>1924.37</v>
      </c>
      <c r="E54" s="55">
        <f>D54/G54</f>
        <v>0.34</v>
      </c>
      <c r="F54" s="55">
        <f>E54/12</f>
        <v>0.03</v>
      </c>
      <c r="G54" s="9">
        <v>5586.8</v>
      </c>
      <c r="H54" s="9">
        <v>1.07</v>
      </c>
      <c r="I54" s="40">
        <v>0.02</v>
      </c>
      <c r="J54" s="10">
        <v>6522.8</v>
      </c>
    </row>
    <row r="55" spans="1:10" s="10" customFormat="1" ht="43.5" customHeight="1">
      <c r="A55" s="72" t="s">
        <v>155</v>
      </c>
      <c r="B55" s="71" t="s">
        <v>7</v>
      </c>
      <c r="C55" s="58" t="s">
        <v>156</v>
      </c>
      <c r="D55" s="117">
        <f>18723.21*G55/J55</f>
        <v>16036.49</v>
      </c>
      <c r="E55" s="55">
        <f>D55/G55</f>
        <v>2.87</v>
      </c>
      <c r="F55" s="55">
        <f>E55/12</f>
        <v>0.24</v>
      </c>
      <c r="G55" s="9">
        <v>5586.8</v>
      </c>
      <c r="H55" s="9">
        <v>1.07</v>
      </c>
      <c r="I55" s="40">
        <v>0.04</v>
      </c>
      <c r="J55" s="10">
        <v>6522.8</v>
      </c>
    </row>
    <row r="56" spans="1:10" s="10" customFormat="1" ht="31.5" customHeight="1">
      <c r="A56" s="118" t="s">
        <v>158</v>
      </c>
      <c r="B56" s="116" t="s">
        <v>47</v>
      </c>
      <c r="C56" s="116" t="s">
        <v>157</v>
      </c>
      <c r="D56" s="117">
        <f>15193.15*G56/J56</f>
        <v>13012.98</v>
      </c>
      <c r="E56" s="55">
        <f>D56/G56</f>
        <v>2.33</v>
      </c>
      <c r="F56" s="55">
        <f>E56/12</f>
        <v>0.19</v>
      </c>
      <c r="G56" s="9">
        <v>5586.8</v>
      </c>
      <c r="H56" s="9">
        <v>1.07</v>
      </c>
      <c r="I56" s="40">
        <v>0.13</v>
      </c>
      <c r="J56" s="10">
        <v>6522.8</v>
      </c>
    </row>
    <row r="57" spans="1:9" s="10" customFormat="1" ht="30">
      <c r="A57" s="72" t="s">
        <v>20</v>
      </c>
      <c r="B57" s="71"/>
      <c r="C57" s="11" t="s">
        <v>183</v>
      </c>
      <c r="D57" s="117">
        <f>E57*G57</f>
        <v>13408.32</v>
      </c>
      <c r="E57" s="55">
        <f>F57*12</f>
        <v>2.4</v>
      </c>
      <c r="F57" s="55">
        <v>0.2</v>
      </c>
      <c r="G57" s="9">
        <v>5586.8</v>
      </c>
      <c r="H57" s="9">
        <v>1.07</v>
      </c>
      <c r="I57" s="40">
        <v>0.14</v>
      </c>
    </row>
    <row r="58" spans="1:9" s="10" customFormat="1" ht="36" customHeight="1">
      <c r="A58" s="126" t="s">
        <v>106</v>
      </c>
      <c r="B58" s="128" t="s">
        <v>59</v>
      </c>
      <c r="C58" s="11"/>
      <c r="D58" s="117"/>
      <c r="E58" s="55"/>
      <c r="F58" s="55"/>
      <c r="G58" s="9"/>
      <c r="H58" s="9"/>
      <c r="I58" s="40"/>
    </row>
    <row r="59" spans="1:9" s="10" customFormat="1" ht="28.5" customHeight="1">
      <c r="A59" s="126" t="s">
        <v>107</v>
      </c>
      <c r="B59" s="128" t="s">
        <v>59</v>
      </c>
      <c r="C59" s="11"/>
      <c r="D59" s="117"/>
      <c r="E59" s="55"/>
      <c r="F59" s="55"/>
      <c r="G59" s="9"/>
      <c r="H59" s="9"/>
      <c r="I59" s="40"/>
    </row>
    <row r="60" spans="1:9" s="10" customFormat="1" ht="15">
      <c r="A60" s="126" t="s">
        <v>108</v>
      </c>
      <c r="B60" s="128" t="s">
        <v>53</v>
      </c>
      <c r="C60" s="11"/>
      <c r="D60" s="117"/>
      <c r="E60" s="55"/>
      <c r="F60" s="55"/>
      <c r="G60" s="9"/>
      <c r="H60" s="9"/>
      <c r="I60" s="40"/>
    </row>
    <row r="61" spans="1:9" s="10" customFormat="1" ht="21" customHeight="1">
      <c r="A61" s="126" t="s">
        <v>109</v>
      </c>
      <c r="B61" s="128" t="s">
        <v>59</v>
      </c>
      <c r="C61" s="11"/>
      <c r="D61" s="117"/>
      <c r="E61" s="55"/>
      <c r="F61" s="55"/>
      <c r="G61" s="9"/>
      <c r="H61" s="9"/>
      <c r="I61" s="40"/>
    </row>
    <row r="62" spans="1:9" s="10" customFormat="1" ht="33" customHeight="1">
      <c r="A62" s="126" t="s">
        <v>110</v>
      </c>
      <c r="B62" s="128" t="s">
        <v>59</v>
      </c>
      <c r="C62" s="11"/>
      <c r="D62" s="117"/>
      <c r="E62" s="55"/>
      <c r="F62" s="55"/>
      <c r="G62" s="9"/>
      <c r="H62" s="9"/>
      <c r="I62" s="40"/>
    </row>
    <row r="63" spans="1:9" s="10" customFormat="1" ht="21.75" customHeight="1">
      <c r="A63" s="126" t="s">
        <v>111</v>
      </c>
      <c r="B63" s="128" t="s">
        <v>59</v>
      </c>
      <c r="C63" s="11"/>
      <c r="D63" s="117"/>
      <c r="E63" s="55"/>
      <c r="F63" s="55"/>
      <c r="G63" s="9"/>
      <c r="H63" s="9"/>
      <c r="I63" s="40"/>
    </row>
    <row r="64" spans="1:9" s="10" customFormat="1" ht="33.75" customHeight="1">
      <c r="A64" s="126" t="s">
        <v>112</v>
      </c>
      <c r="B64" s="128" t="s">
        <v>59</v>
      </c>
      <c r="C64" s="11"/>
      <c r="D64" s="117"/>
      <c r="E64" s="55"/>
      <c r="F64" s="55"/>
      <c r="G64" s="9"/>
      <c r="H64" s="9"/>
      <c r="I64" s="40"/>
    </row>
    <row r="65" spans="1:9" s="10" customFormat="1" ht="23.25" customHeight="1">
      <c r="A65" s="126" t="s">
        <v>113</v>
      </c>
      <c r="B65" s="128" t="s">
        <v>59</v>
      </c>
      <c r="C65" s="11"/>
      <c r="D65" s="117"/>
      <c r="E65" s="55"/>
      <c r="F65" s="55"/>
      <c r="G65" s="9"/>
      <c r="H65" s="9"/>
      <c r="I65" s="40"/>
    </row>
    <row r="66" spans="1:9" s="10" customFormat="1" ht="22.5" customHeight="1">
      <c r="A66" s="126" t="s">
        <v>114</v>
      </c>
      <c r="B66" s="128" t="s">
        <v>59</v>
      </c>
      <c r="C66" s="11"/>
      <c r="D66" s="117"/>
      <c r="E66" s="55"/>
      <c r="F66" s="55"/>
      <c r="G66" s="9"/>
      <c r="H66" s="9"/>
      <c r="I66" s="40"/>
    </row>
    <row r="67" spans="1:10" s="9" customFormat="1" ht="16.5" customHeight="1">
      <c r="A67" s="72" t="s">
        <v>22</v>
      </c>
      <c r="B67" s="71" t="s">
        <v>23</v>
      </c>
      <c r="C67" s="11" t="s">
        <v>184</v>
      </c>
      <c r="D67" s="117">
        <f>E67*G67</f>
        <v>4692.91</v>
      </c>
      <c r="E67" s="55">
        <f>F67*12</f>
        <v>0.84</v>
      </c>
      <c r="F67" s="55">
        <v>0.07</v>
      </c>
      <c r="G67" s="9">
        <v>5586.8</v>
      </c>
      <c r="H67" s="9">
        <v>1.07</v>
      </c>
      <c r="I67" s="40">
        <v>0.03</v>
      </c>
      <c r="J67" s="9">
        <v>6522.8</v>
      </c>
    </row>
    <row r="68" spans="1:10" s="9" customFormat="1" ht="15">
      <c r="A68" s="72" t="s">
        <v>24</v>
      </c>
      <c r="B68" s="129" t="s">
        <v>25</v>
      </c>
      <c r="C68" s="15" t="s">
        <v>184</v>
      </c>
      <c r="D68" s="117">
        <f>3441.45*G68/J68</f>
        <v>2947.61</v>
      </c>
      <c r="E68" s="55">
        <f>D68/G68</f>
        <v>0.53</v>
      </c>
      <c r="F68" s="55">
        <f>E68/12</f>
        <v>0.04</v>
      </c>
      <c r="G68" s="9">
        <v>5586.8</v>
      </c>
      <c r="H68" s="9">
        <v>1.07</v>
      </c>
      <c r="I68" s="40">
        <v>0.02</v>
      </c>
      <c r="J68" s="9">
        <v>6522.8</v>
      </c>
    </row>
    <row r="69" spans="1:10" s="14" customFormat="1" ht="30">
      <c r="A69" s="72" t="s">
        <v>21</v>
      </c>
      <c r="B69" s="71"/>
      <c r="C69" s="116">
        <v>0</v>
      </c>
      <c r="D69" s="117">
        <v>0</v>
      </c>
      <c r="E69" s="55">
        <f>D69/G69</f>
        <v>0</v>
      </c>
      <c r="F69" s="55">
        <f>E69/12</f>
        <v>0</v>
      </c>
      <c r="G69" s="9">
        <v>5586.8</v>
      </c>
      <c r="H69" s="9">
        <v>1.07</v>
      </c>
      <c r="I69" s="40">
        <v>0.03</v>
      </c>
      <c r="J69" s="14">
        <v>6522.8</v>
      </c>
    </row>
    <row r="70" spans="1:9" s="14" customFormat="1" ht="21.75" customHeight="1">
      <c r="A70" s="72" t="s">
        <v>32</v>
      </c>
      <c r="B70" s="71"/>
      <c r="C70" s="12" t="s">
        <v>185</v>
      </c>
      <c r="D70" s="55">
        <f>SUM(D71:D85)</f>
        <v>83710.56</v>
      </c>
      <c r="E70" s="55">
        <f>D70/G70</f>
        <v>14.98</v>
      </c>
      <c r="F70" s="55">
        <f>E70/12</f>
        <v>1.25</v>
      </c>
      <c r="G70" s="9">
        <v>5586.8</v>
      </c>
      <c r="H70" s="9">
        <v>1.07</v>
      </c>
      <c r="I70" s="40">
        <v>0.62</v>
      </c>
    </row>
    <row r="71" spans="1:10" s="10" customFormat="1" ht="15">
      <c r="A71" s="131" t="s">
        <v>160</v>
      </c>
      <c r="B71" s="73" t="s">
        <v>14</v>
      </c>
      <c r="C71" s="16"/>
      <c r="D71" s="132">
        <f>477.68*G71/J71</f>
        <v>409.13</v>
      </c>
      <c r="E71" s="60"/>
      <c r="F71" s="60"/>
      <c r="G71" s="9">
        <v>5586.8</v>
      </c>
      <c r="H71" s="9">
        <v>1.07</v>
      </c>
      <c r="I71" s="40">
        <v>0.01</v>
      </c>
      <c r="J71" s="10">
        <v>6522.8</v>
      </c>
    </row>
    <row r="72" spans="1:10" s="10" customFormat="1" ht="15">
      <c r="A72" s="131" t="s">
        <v>15</v>
      </c>
      <c r="B72" s="73" t="s">
        <v>19</v>
      </c>
      <c r="C72" s="16"/>
      <c r="D72" s="132">
        <f>1516.25*G72/J72</f>
        <v>1298.67</v>
      </c>
      <c r="E72" s="60"/>
      <c r="F72" s="60"/>
      <c r="G72" s="9">
        <v>5586.8</v>
      </c>
      <c r="H72" s="9">
        <v>1.07</v>
      </c>
      <c r="I72" s="40">
        <v>0.01</v>
      </c>
      <c r="J72" s="10">
        <v>6522.8</v>
      </c>
    </row>
    <row r="73" spans="1:9" s="10" customFormat="1" ht="15">
      <c r="A73" s="131" t="s">
        <v>66</v>
      </c>
      <c r="B73" s="133" t="s">
        <v>14</v>
      </c>
      <c r="C73" s="16"/>
      <c r="D73" s="132">
        <v>2701.85</v>
      </c>
      <c r="E73" s="60"/>
      <c r="F73" s="60"/>
      <c r="G73" s="9">
        <v>5586.8</v>
      </c>
      <c r="H73" s="9"/>
      <c r="I73" s="40"/>
    </row>
    <row r="74" spans="1:9" s="10" customFormat="1" ht="15">
      <c r="A74" s="131" t="s">
        <v>42</v>
      </c>
      <c r="B74" s="73" t="s">
        <v>14</v>
      </c>
      <c r="C74" s="17"/>
      <c r="D74" s="62">
        <v>2889.51</v>
      </c>
      <c r="E74" s="60"/>
      <c r="F74" s="60"/>
      <c r="G74" s="9">
        <v>5586.8</v>
      </c>
      <c r="H74" s="9"/>
      <c r="I74" s="40"/>
    </row>
    <row r="75" spans="1:9" s="10" customFormat="1" ht="15">
      <c r="A75" s="131" t="s">
        <v>16</v>
      </c>
      <c r="B75" s="73" t="s">
        <v>14</v>
      </c>
      <c r="C75" s="17"/>
      <c r="D75" s="62">
        <v>8588.18</v>
      </c>
      <c r="E75" s="60"/>
      <c r="F75" s="60"/>
      <c r="G75" s="9">
        <v>5586.8</v>
      </c>
      <c r="H75" s="9"/>
      <c r="I75" s="40"/>
    </row>
    <row r="76" spans="1:9" s="10" customFormat="1" ht="15">
      <c r="A76" s="131" t="s">
        <v>17</v>
      </c>
      <c r="B76" s="73" t="s">
        <v>14</v>
      </c>
      <c r="C76" s="16"/>
      <c r="D76" s="132">
        <v>1010.85</v>
      </c>
      <c r="E76" s="60"/>
      <c r="F76" s="60"/>
      <c r="G76" s="9">
        <v>5586.8</v>
      </c>
      <c r="H76" s="9">
        <v>1.07</v>
      </c>
      <c r="I76" s="40">
        <v>0.03</v>
      </c>
    </row>
    <row r="77" spans="1:10" s="10" customFormat="1" ht="15">
      <c r="A77" s="131" t="s">
        <v>40</v>
      </c>
      <c r="B77" s="73" t="s">
        <v>14</v>
      </c>
      <c r="C77" s="16"/>
      <c r="D77" s="132">
        <f>1444.71*G77/J77</f>
        <v>1237.4</v>
      </c>
      <c r="E77" s="60"/>
      <c r="F77" s="60"/>
      <c r="G77" s="9">
        <v>5586.8</v>
      </c>
      <c r="H77" s="9">
        <v>1.07</v>
      </c>
      <c r="I77" s="40">
        <v>0.1</v>
      </c>
      <c r="J77" s="10">
        <v>6522.8</v>
      </c>
    </row>
    <row r="78" spans="1:9" s="10" customFormat="1" ht="15">
      <c r="A78" s="131" t="s">
        <v>41</v>
      </c>
      <c r="B78" s="73" t="s">
        <v>19</v>
      </c>
      <c r="C78" s="16"/>
      <c r="D78" s="132">
        <v>5779.04</v>
      </c>
      <c r="E78" s="60"/>
      <c r="F78" s="60"/>
      <c r="G78" s="9">
        <v>5586.8</v>
      </c>
      <c r="H78" s="9">
        <v>1.07</v>
      </c>
      <c r="I78" s="40">
        <v>0.01</v>
      </c>
    </row>
    <row r="79" spans="1:10" s="10" customFormat="1" ht="25.5">
      <c r="A79" s="131" t="s">
        <v>18</v>
      </c>
      <c r="B79" s="73" t="s">
        <v>14</v>
      </c>
      <c r="C79" s="16"/>
      <c r="D79" s="132">
        <f>6597.78*G79/J79</f>
        <v>5651.02</v>
      </c>
      <c r="E79" s="60"/>
      <c r="F79" s="60"/>
      <c r="G79" s="9">
        <v>5586.8</v>
      </c>
      <c r="H79" s="9">
        <v>1.07</v>
      </c>
      <c r="I79" s="40">
        <v>0.01</v>
      </c>
      <c r="J79" s="10">
        <v>6522.8</v>
      </c>
    </row>
    <row r="80" spans="1:10" s="10" customFormat="1" ht="21" customHeight="1">
      <c r="A80" s="131" t="s">
        <v>161</v>
      </c>
      <c r="B80" s="73" t="s">
        <v>14</v>
      </c>
      <c r="C80" s="16"/>
      <c r="D80" s="132">
        <f>9934.97*G80/J80</f>
        <v>8509.34</v>
      </c>
      <c r="E80" s="60"/>
      <c r="F80" s="60"/>
      <c r="G80" s="9">
        <v>5586.8</v>
      </c>
      <c r="H80" s="9">
        <v>1.07</v>
      </c>
      <c r="I80" s="40">
        <v>0.06</v>
      </c>
      <c r="J80" s="10">
        <v>6522.8</v>
      </c>
    </row>
    <row r="81" spans="1:9" s="10" customFormat="1" ht="33" customHeight="1">
      <c r="A81" s="131" t="s">
        <v>151</v>
      </c>
      <c r="B81" s="133" t="s">
        <v>47</v>
      </c>
      <c r="C81" s="60"/>
      <c r="D81" s="132">
        <v>4992.06</v>
      </c>
      <c r="E81" s="60"/>
      <c r="F81" s="60"/>
      <c r="G81" s="9">
        <v>5586.8</v>
      </c>
      <c r="H81" s="9"/>
      <c r="I81" s="40"/>
    </row>
    <row r="82" spans="1:10" s="10" customFormat="1" ht="33" customHeight="1">
      <c r="A82" s="131" t="s">
        <v>152</v>
      </c>
      <c r="B82" s="133" t="s">
        <v>47</v>
      </c>
      <c r="C82" s="61"/>
      <c r="D82" s="62">
        <f>831.99*G82/J82</f>
        <v>712.6</v>
      </c>
      <c r="E82" s="61"/>
      <c r="F82" s="61"/>
      <c r="G82" s="9">
        <v>5586.8</v>
      </c>
      <c r="H82" s="9"/>
      <c r="I82" s="40"/>
      <c r="J82" s="10">
        <v>6522.8</v>
      </c>
    </row>
    <row r="83" spans="1:9" s="10" customFormat="1" ht="23.25" customHeight="1">
      <c r="A83" s="134" t="s">
        <v>141</v>
      </c>
      <c r="B83" s="135" t="s">
        <v>47</v>
      </c>
      <c r="C83" s="61"/>
      <c r="D83" s="62">
        <v>32888.53</v>
      </c>
      <c r="E83" s="61"/>
      <c r="F83" s="61"/>
      <c r="G83" s="9">
        <v>5586.8</v>
      </c>
      <c r="H83" s="9"/>
      <c r="I83" s="40"/>
    </row>
    <row r="84" spans="1:10" s="10" customFormat="1" ht="19.5" customHeight="1">
      <c r="A84" s="134" t="s">
        <v>142</v>
      </c>
      <c r="B84" s="135" t="s">
        <v>47</v>
      </c>
      <c r="C84" s="61"/>
      <c r="D84" s="62">
        <f>8222.24*G84/J84</f>
        <v>7042.38</v>
      </c>
      <c r="E84" s="61"/>
      <c r="F84" s="61"/>
      <c r="G84" s="9">
        <v>5586.8</v>
      </c>
      <c r="H84" s="9"/>
      <c r="I84" s="40"/>
      <c r="J84" s="10">
        <v>6522.8</v>
      </c>
    </row>
    <row r="85" spans="1:10" s="10" customFormat="1" ht="23.25" customHeight="1">
      <c r="A85" s="131" t="s">
        <v>116</v>
      </c>
      <c r="B85" s="128" t="s">
        <v>14</v>
      </c>
      <c r="C85" s="61"/>
      <c r="D85" s="62">
        <v>0</v>
      </c>
      <c r="E85" s="61"/>
      <c r="F85" s="61"/>
      <c r="G85" s="9">
        <v>5586.8</v>
      </c>
      <c r="H85" s="9"/>
      <c r="I85" s="40"/>
      <c r="J85" s="10">
        <v>6522.8</v>
      </c>
    </row>
    <row r="86" spans="1:9" s="14" customFormat="1" ht="30">
      <c r="A86" s="72" t="s">
        <v>34</v>
      </c>
      <c r="B86" s="71"/>
      <c r="C86" s="55" t="s">
        <v>186</v>
      </c>
      <c r="D86" s="79">
        <f>SUM(D87:D91)</f>
        <v>13890.46</v>
      </c>
      <c r="E86" s="55">
        <f>D86/G86</f>
        <v>2.49</v>
      </c>
      <c r="F86" s="55">
        <f>E86/12</f>
        <v>0.21</v>
      </c>
      <c r="G86" s="9">
        <v>5586.8</v>
      </c>
      <c r="H86" s="9">
        <v>1.07</v>
      </c>
      <c r="I86" s="40">
        <v>0.06</v>
      </c>
    </row>
    <row r="87" spans="1:9" s="10" customFormat="1" ht="33.75" customHeight="1">
      <c r="A87" s="131" t="s">
        <v>44</v>
      </c>
      <c r="B87" s="73" t="s">
        <v>45</v>
      </c>
      <c r="C87" s="60"/>
      <c r="D87" s="132">
        <v>1926.35</v>
      </c>
      <c r="E87" s="60"/>
      <c r="F87" s="60"/>
      <c r="G87" s="9">
        <v>5586.8</v>
      </c>
      <c r="H87" s="9">
        <v>1.07</v>
      </c>
      <c r="I87" s="40">
        <v>0</v>
      </c>
    </row>
    <row r="88" spans="1:9" s="10" customFormat="1" ht="22.5" customHeight="1">
      <c r="A88" s="131" t="s">
        <v>117</v>
      </c>
      <c r="B88" s="133" t="s">
        <v>14</v>
      </c>
      <c r="C88" s="60"/>
      <c r="D88" s="132">
        <f>E88*G88</f>
        <v>0</v>
      </c>
      <c r="E88" s="60"/>
      <c r="F88" s="60"/>
      <c r="G88" s="9">
        <v>5586.8</v>
      </c>
      <c r="H88" s="9">
        <v>1.07</v>
      </c>
      <c r="I88" s="40">
        <v>0</v>
      </c>
    </row>
    <row r="89" spans="1:9" s="10" customFormat="1" ht="33.75" customHeight="1">
      <c r="A89" s="131" t="s">
        <v>115</v>
      </c>
      <c r="B89" s="133" t="s">
        <v>46</v>
      </c>
      <c r="C89" s="60"/>
      <c r="D89" s="132">
        <f>E89*G89</f>
        <v>0</v>
      </c>
      <c r="E89" s="60"/>
      <c r="F89" s="60"/>
      <c r="G89" s="9">
        <v>5586.8</v>
      </c>
      <c r="H89" s="9">
        <v>1.07</v>
      </c>
      <c r="I89" s="40">
        <v>0</v>
      </c>
    </row>
    <row r="90" spans="1:10" s="10" customFormat="1" ht="19.5" customHeight="1">
      <c r="A90" s="136" t="s">
        <v>143</v>
      </c>
      <c r="B90" s="60"/>
      <c r="C90" s="60"/>
      <c r="D90" s="60">
        <f>13968.55*G90/J90</f>
        <v>11964.11</v>
      </c>
      <c r="E90" s="60"/>
      <c r="F90" s="60"/>
      <c r="G90" s="9">
        <v>5586.8</v>
      </c>
      <c r="H90" s="9">
        <v>1.07</v>
      </c>
      <c r="I90" s="40">
        <v>0.03</v>
      </c>
      <c r="J90" s="10">
        <v>6522.8</v>
      </c>
    </row>
    <row r="91" spans="1:10" s="10" customFormat="1" ht="15">
      <c r="A91" s="131" t="s">
        <v>118</v>
      </c>
      <c r="B91" s="133" t="s">
        <v>14</v>
      </c>
      <c r="C91" s="60"/>
      <c r="D91" s="132">
        <f>E91*G91</f>
        <v>0</v>
      </c>
      <c r="E91" s="60"/>
      <c r="F91" s="60"/>
      <c r="G91" s="9">
        <v>5586.8</v>
      </c>
      <c r="H91" s="9">
        <v>1.07</v>
      </c>
      <c r="I91" s="40">
        <v>0</v>
      </c>
      <c r="J91" s="10">
        <v>6522.8</v>
      </c>
    </row>
    <row r="92" spans="1:9" s="10" customFormat="1" ht="30">
      <c r="A92" s="72" t="s">
        <v>35</v>
      </c>
      <c r="B92" s="73"/>
      <c r="C92" s="116" t="s">
        <v>187</v>
      </c>
      <c r="D92" s="79">
        <f>SUM(D93:D96)</f>
        <v>23084.99</v>
      </c>
      <c r="E92" s="55">
        <f>D92/G92</f>
        <v>4.13</v>
      </c>
      <c r="F92" s="55">
        <f>E92/12</f>
        <v>0.34</v>
      </c>
      <c r="G92" s="9">
        <v>5586.8</v>
      </c>
      <c r="H92" s="9">
        <v>1.07</v>
      </c>
      <c r="I92" s="40">
        <v>0.04</v>
      </c>
    </row>
    <row r="93" spans="1:10" s="10" customFormat="1" ht="15">
      <c r="A93" s="131" t="s">
        <v>119</v>
      </c>
      <c r="B93" s="73" t="s">
        <v>14</v>
      </c>
      <c r="C93" s="55"/>
      <c r="D93" s="62">
        <v>0</v>
      </c>
      <c r="E93" s="55"/>
      <c r="F93" s="55"/>
      <c r="G93" s="9">
        <v>5586.8</v>
      </c>
      <c r="H93" s="9"/>
      <c r="I93" s="40"/>
      <c r="J93" s="10">
        <v>6522.8</v>
      </c>
    </row>
    <row r="94" spans="1:10" s="10" customFormat="1" ht="15">
      <c r="A94" s="134" t="s">
        <v>137</v>
      </c>
      <c r="B94" s="61"/>
      <c r="C94" s="55"/>
      <c r="D94" s="62">
        <f>26952.6*G94/J94</f>
        <v>23084.99</v>
      </c>
      <c r="E94" s="60"/>
      <c r="F94" s="60"/>
      <c r="G94" s="9">
        <v>5586.8</v>
      </c>
      <c r="H94" s="9">
        <v>1.07</v>
      </c>
      <c r="I94" s="40">
        <v>0.03</v>
      </c>
      <c r="J94" s="10">
        <v>6522.8</v>
      </c>
    </row>
    <row r="95" spans="1:9" s="10" customFormat="1" ht="15">
      <c r="A95" s="131" t="s">
        <v>120</v>
      </c>
      <c r="B95" s="133" t="s">
        <v>46</v>
      </c>
      <c r="C95" s="116"/>
      <c r="D95" s="132">
        <f>E95*G95</f>
        <v>0</v>
      </c>
      <c r="E95" s="60"/>
      <c r="F95" s="60"/>
      <c r="G95" s="9">
        <v>5586.8</v>
      </c>
      <c r="H95" s="9">
        <v>1.07</v>
      </c>
      <c r="I95" s="40">
        <v>0</v>
      </c>
    </row>
    <row r="96" spans="1:10" s="10" customFormat="1" ht="25.5">
      <c r="A96" s="131" t="s">
        <v>121</v>
      </c>
      <c r="B96" s="133" t="s">
        <v>47</v>
      </c>
      <c r="C96" s="116"/>
      <c r="D96" s="62">
        <v>0</v>
      </c>
      <c r="E96" s="61"/>
      <c r="F96" s="61"/>
      <c r="G96" s="9">
        <v>5586.8</v>
      </c>
      <c r="H96" s="9"/>
      <c r="I96" s="40"/>
      <c r="J96" s="10">
        <v>6522.8</v>
      </c>
    </row>
    <row r="97" spans="1:9" s="10" customFormat="1" ht="15">
      <c r="A97" s="72" t="s">
        <v>122</v>
      </c>
      <c r="B97" s="73"/>
      <c r="C97" s="11" t="s">
        <v>188</v>
      </c>
      <c r="D97" s="79">
        <f>SUM(D98:D103)</f>
        <v>40083.32</v>
      </c>
      <c r="E97" s="55">
        <f>D97/G97</f>
        <v>7.17</v>
      </c>
      <c r="F97" s="55">
        <f>E97/12</f>
        <v>0.6</v>
      </c>
      <c r="G97" s="9">
        <v>5586.8</v>
      </c>
      <c r="H97" s="9">
        <v>1.07</v>
      </c>
      <c r="I97" s="40">
        <v>0.24</v>
      </c>
    </row>
    <row r="98" spans="1:9" s="10" customFormat="1" ht="15">
      <c r="A98" s="131" t="s">
        <v>123</v>
      </c>
      <c r="B98" s="73" t="s">
        <v>7</v>
      </c>
      <c r="C98" s="11"/>
      <c r="D98" s="132">
        <v>0</v>
      </c>
      <c r="E98" s="60"/>
      <c r="F98" s="60"/>
      <c r="G98" s="9">
        <v>5586.8</v>
      </c>
      <c r="H98" s="9">
        <v>1.07</v>
      </c>
      <c r="I98" s="40">
        <v>0.16</v>
      </c>
    </row>
    <row r="99" spans="1:9" s="10" customFormat="1" ht="42" customHeight="1">
      <c r="A99" s="131" t="s">
        <v>124</v>
      </c>
      <c r="B99" s="73" t="s">
        <v>14</v>
      </c>
      <c r="C99" s="11"/>
      <c r="D99" s="132">
        <v>15213.7</v>
      </c>
      <c r="E99" s="60"/>
      <c r="F99" s="60"/>
      <c r="G99" s="9">
        <v>5586.8</v>
      </c>
      <c r="H99" s="9">
        <v>1.07</v>
      </c>
      <c r="I99" s="40">
        <v>0.01</v>
      </c>
    </row>
    <row r="100" spans="1:10" s="10" customFormat="1" ht="38.25">
      <c r="A100" s="131" t="s">
        <v>125</v>
      </c>
      <c r="B100" s="73" t="s">
        <v>14</v>
      </c>
      <c r="C100" s="11"/>
      <c r="D100" s="132">
        <f>1006.81*G100/J100</f>
        <v>862.34</v>
      </c>
      <c r="E100" s="60"/>
      <c r="F100" s="60"/>
      <c r="G100" s="9">
        <v>5586.8</v>
      </c>
      <c r="H100" s="9">
        <v>1.07</v>
      </c>
      <c r="I100" s="40">
        <v>0</v>
      </c>
      <c r="J100" s="10">
        <v>6522.8</v>
      </c>
    </row>
    <row r="101" spans="1:9" s="10" customFormat="1" ht="25.5">
      <c r="A101" s="131" t="s">
        <v>49</v>
      </c>
      <c r="B101" s="73" t="s">
        <v>10</v>
      </c>
      <c r="C101" s="11"/>
      <c r="D101" s="132">
        <f>E101*G101</f>
        <v>0</v>
      </c>
      <c r="E101" s="60"/>
      <c r="F101" s="60"/>
      <c r="G101" s="9">
        <v>5586.8</v>
      </c>
      <c r="H101" s="9">
        <v>1.07</v>
      </c>
      <c r="I101" s="40">
        <v>0</v>
      </c>
    </row>
    <row r="102" spans="1:9" s="10" customFormat="1" ht="21.75" customHeight="1">
      <c r="A102" s="131" t="s">
        <v>37</v>
      </c>
      <c r="B102" s="133" t="s">
        <v>126</v>
      </c>
      <c r="C102" s="11"/>
      <c r="D102" s="132">
        <f>E102*G102</f>
        <v>0</v>
      </c>
      <c r="E102" s="60"/>
      <c r="F102" s="60"/>
      <c r="G102" s="9">
        <v>5586.8</v>
      </c>
      <c r="H102" s="9">
        <v>1.07</v>
      </c>
      <c r="I102" s="40">
        <v>0</v>
      </c>
    </row>
    <row r="103" spans="1:9" s="10" customFormat="1" ht="57.75" customHeight="1">
      <c r="A103" s="131" t="s">
        <v>127</v>
      </c>
      <c r="B103" s="133" t="s">
        <v>59</v>
      </c>
      <c r="C103" s="11"/>
      <c r="D103" s="132">
        <v>24007.28</v>
      </c>
      <c r="E103" s="60"/>
      <c r="F103" s="60"/>
      <c r="G103" s="9">
        <v>5586.8</v>
      </c>
      <c r="H103" s="9">
        <v>1.07</v>
      </c>
      <c r="I103" s="40">
        <v>0</v>
      </c>
    </row>
    <row r="104" spans="1:9" s="10" customFormat="1" ht="15">
      <c r="A104" s="72" t="s">
        <v>36</v>
      </c>
      <c r="B104" s="73"/>
      <c r="C104" s="11" t="s">
        <v>189</v>
      </c>
      <c r="D104" s="79">
        <f>D105</f>
        <v>1208.01</v>
      </c>
      <c r="E104" s="55">
        <f>D104/G104</f>
        <v>0.22</v>
      </c>
      <c r="F104" s="55">
        <f>E104/12</f>
        <v>0.02</v>
      </c>
      <c r="G104" s="9">
        <v>5586.8</v>
      </c>
      <c r="H104" s="9">
        <v>1.07</v>
      </c>
      <c r="I104" s="40">
        <v>0.11</v>
      </c>
    </row>
    <row r="105" spans="1:9" s="10" customFormat="1" ht="15">
      <c r="A105" s="131" t="s">
        <v>33</v>
      </c>
      <c r="B105" s="73" t="s">
        <v>14</v>
      </c>
      <c r="C105" s="11"/>
      <c r="D105" s="132">
        <v>1208.01</v>
      </c>
      <c r="E105" s="60"/>
      <c r="F105" s="60"/>
      <c r="G105" s="9">
        <v>5586.8</v>
      </c>
      <c r="H105" s="9">
        <v>1.07</v>
      </c>
      <c r="I105" s="40">
        <v>0.01</v>
      </c>
    </row>
    <row r="106" spans="1:9" s="9" customFormat="1" ht="15">
      <c r="A106" s="72" t="s">
        <v>39</v>
      </c>
      <c r="B106" s="71"/>
      <c r="C106" s="12" t="s">
        <v>190</v>
      </c>
      <c r="D106" s="79">
        <f>D107+D108</f>
        <v>26614.9</v>
      </c>
      <c r="E106" s="55">
        <f>D106/G106</f>
        <v>4.76</v>
      </c>
      <c r="F106" s="55">
        <f>E106/12</f>
        <v>0.4</v>
      </c>
      <c r="G106" s="9">
        <v>5586.8</v>
      </c>
      <c r="H106" s="9">
        <v>1.07</v>
      </c>
      <c r="I106" s="40">
        <v>0.63</v>
      </c>
    </row>
    <row r="107" spans="1:9" s="10" customFormat="1" ht="40.5" customHeight="1">
      <c r="A107" s="126" t="s">
        <v>128</v>
      </c>
      <c r="B107" s="133" t="s">
        <v>19</v>
      </c>
      <c r="C107" s="60"/>
      <c r="D107" s="132">
        <v>26614.9</v>
      </c>
      <c r="E107" s="60"/>
      <c r="F107" s="60"/>
      <c r="G107" s="9">
        <v>5586.8</v>
      </c>
      <c r="H107" s="9">
        <v>1.07</v>
      </c>
      <c r="I107" s="40">
        <v>0.02</v>
      </c>
    </row>
    <row r="108" spans="1:9" s="10" customFormat="1" ht="35.25" customHeight="1">
      <c r="A108" s="126" t="s">
        <v>174</v>
      </c>
      <c r="B108" s="133" t="s">
        <v>59</v>
      </c>
      <c r="C108" s="60"/>
      <c r="D108" s="132">
        <v>0</v>
      </c>
      <c r="E108" s="60"/>
      <c r="F108" s="60"/>
      <c r="G108" s="9">
        <v>5586.8</v>
      </c>
      <c r="H108" s="9">
        <v>1.07</v>
      </c>
      <c r="I108" s="40">
        <v>0.61</v>
      </c>
    </row>
    <row r="109" spans="1:9" s="9" customFormat="1" ht="15">
      <c r="A109" s="13" t="s">
        <v>38</v>
      </c>
      <c r="B109" s="11"/>
      <c r="C109" s="12" t="s">
        <v>191</v>
      </c>
      <c r="D109" s="79">
        <f>D110+D111+D112</f>
        <v>0</v>
      </c>
      <c r="E109" s="55">
        <f>D109/G109</f>
        <v>0</v>
      </c>
      <c r="F109" s="55">
        <f>E109/12</f>
        <v>0</v>
      </c>
      <c r="G109" s="9">
        <v>5586.8</v>
      </c>
      <c r="H109" s="9">
        <v>1.07</v>
      </c>
      <c r="I109" s="40">
        <v>0.16</v>
      </c>
    </row>
    <row r="110" spans="1:9" s="10" customFormat="1" ht="15">
      <c r="A110" s="136" t="s">
        <v>67</v>
      </c>
      <c r="B110" s="60" t="s">
        <v>43</v>
      </c>
      <c r="C110" s="16"/>
      <c r="D110" s="132">
        <v>0</v>
      </c>
      <c r="E110" s="60"/>
      <c r="F110" s="60"/>
      <c r="G110" s="9">
        <v>5586.8</v>
      </c>
      <c r="H110" s="9">
        <v>1.07</v>
      </c>
      <c r="I110" s="40">
        <v>0.04</v>
      </c>
    </row>
    <row r="111" spans="1:9" s="10" customFormat="1" ht="15">
      <c r="A111" s="136" t="s">
        <v>50</v>
      </c>
      <c r="B111" s="60" t="s">
        <v>43</v>
      </c>
      <c r="C111" s="16"/>
      <c r="D111" s="132">
        <v>0</v>
      </c>
      <c r="E111" s="60"/>
      <c r="F111" s="60"/>
      <c r="G111" s="9">
        <v>5586.8</v>
      </c>
      <c r="H111" s="9">
        <v>1.07</v>
      </c>
      <c r="I111" s="40">
        <v>0.12</v>
      </c>
    </row>
    <row r="112" spans="1:9" s="10" customFormat="1" ht="33" customHeight="1">
      <c r="A112" s="136" t="s">
        <v>48</v>
      </c>
      <c r="B112" s="60" t="s">
        <v>14</v>
      </c>
      <c r="C112" s="16"/>
      <c r="D112" s="132">
        <f>E112*G112</f>
        <v>0</v>
      </c>
      <c r="E112" s="60"/>
      <c r="F112" s="60"/>
      <c r="G112" s="9">
        <v>5586.8</v>
      </c>
      <c r="H112" s="9">
        <v>1.07</v>
      </c>
      <c r="I112" s="40">
        <v>0</v>
      </c>
    </row>
    <row r="113" spans="1:9" s="9" customFormat="1" ht="146.25" customHeight="1">
      <c r="A113" s="72" t="s">
        <v>175</v>
      </c>
      <c r="B113" s="116" t="s">
        <v>10</v>
      </c>
      <c r="C113" s="116"/>
      <c r="D113" s="130">
        <v>30000</v>
      </c>
      <c r="E113" s="130">
        <f>D113/G113</f>
        <v>5.37</v>
      </c>
      <c r="F113" s="130">
        <f>E113/12</f>
        <v>0.45</v>
      </c>
      <c r="G113" s="9">
        <v>5586.8</v>
      </c>
      <c r="H113" s="9">
        <v>1.07</v>
      </c>
      <c r="I113" s="40">
        <v>0.3</v>
      </c>
    </row>
    <row r="114" spans="1:9" s="10" customFormat="1" ht="15.75" thickBot="1">
      <c r="A114" s="13" t="s">
        <v>60</v>
      </c>
      <c r="B114" s="11" t="s">
        <v>9</v>
      </c>
      <c r="C114" s="50"/>
      <c r="D114" s="82">
        <f>E114*G114</f>
        <v>127379.04</v>
      </c>
      <c r="E114" s="65">
        <f>12*F114</f>
        <v>22.8</v>
      </c>
      <c r="F114" s="65">
        <v>1.9</v>
      </c>
      <c r="G114" s="9">
        <v>5586.8</v>
      </c>
      <c r="I114" s="41"/>
    </row>
    <row r="115" spans="1:9" s="34" customFormat="1" ht="20.25" thickBot="1">
      <c r="A115" s="31" t="s">
        <v>30</v>
      </c>
      <c r="B115" s="32"/>
      <c r="C115" s="32"/>
      <c r="D115" s="83">
        <f>D113+D109+D106+D104+D97+D92+D86+D70+D69+D68+D67+D57+D56+D55+D54+D48+D42+D41+D40+D39+D38+D27+D14+D114+D53</f>
        <v>1605078.23</v>
      </c>
      <c r="E115" s="83">
        <f>E113+E109+E106+E104+E97+E92+E86+E70+E69+E68+E67+E57+E56+E55+E54+E48+E42+E41+E40+E39+E38+E27+E14+E114+E53</f>
        <v>287.29</v>
      </c>
      <c r="F115" s="83">
        <f>F113+F109+F106+F104+F97+F92+F86+F70+F69+F68+F67+F57+F56+F55+F54+F48+F42+F41+F40+F39+F38+F27+F14+F114+F53</f>
        <v>23.95</v>
      </c>
      <c r="G115" s="9">
        <v>5586.8</v>
      </c>
      <c r="I115" s="43"/>
    </row>
    <row r="116" spans="1:9" s="20" customFormat="1" ht="25.5" customHeight="1" thickBot="1">
      <c r="A116" s="19"/>
      <c r="D116" s="84"/>
      <c r="E116" s="67"/>
      <c r="F116" s="67"/>
      <c r="I116" s="45"/>
    </row>
    <row r="117" spans="1:9" s="35" customFormat="1" ht="20.25" thickBot="1">
      <c r="A117" s="99" t="s">
        <v>150</v>
      </c>
      <c r="B117" s="98"/>
      <c r="C117" s="32"/>
      <c r="D117" s="85">
        <f>SUM(D118:D124)</f>
        <v>154264.5</v>
      </c>
      <c r="E117" s="85">
        <f>SUM(E118:E124)</f>
        <v>27.61</v>
      </c>
      <c r="F117" s="85">
        <f>SUM(F118:F124)</f>
        <v>2.31</v>
      </c>
      <c r="G117" s="9">
        <v>5586.8</v>
      </c>
      <c r="I117" s="46"/>
    </row>
    <row r="118" spans="1:9" s="84" customFormat="1" ht="22.5" customHeight="1">
      <c r="A118" s="90" t="s">
        <v>130</v>
      </c>
      <c r="B118" s="91"/>
      <c r="C118" s="91"/>
      <c r="D118" s="62">
        <v>100251.87</v>
      </c>
      <c r="E118" s="91">
        <f aca="true" t="shared" si="0" ref="E118:E124">D118/G118</f>
        <v>17.94</v>
      </c>
      <c r="F118" s="92">
        <f aca="true" t="shared" si="1" ref="F118:F124">E118/12</f>
        <v>1.5</v>
      </c>
      <c r="G118" s="9">
        <v>5586.8</v>
      </c>
      <c r="I118" s="94"/>
    </row>
    <row r="119" spans="1:10" s="84" customFormat="1" ht="15" customHeight="1" hidden="1">
      <c r="A119" s="90" t="s">
        <v>137</v>
      </c>
      <c r="B119" s="91"/>
      <c r="C119" s="91"/>
      <c r="D119" s="62">
        <v>0</v>
      </c>
      <c r="E119" s="91">
        <f t="shared" si="0"/>
        <v>0</v>
      </c>
      <c r="F119" s="92">
        <f t="shared" si="1"/>
        <v>0</v>
      </c>
      <c r="G119" s="9">
        <v>5586.8</v>
      </c>
      <c r="I119" s="94"/>
      <c r="J119" s="84">
        <v>6522.8</v>
      </c>
    </row>
    <row r="120" spans="1:10" s="84" customFormat="1" ht="15" customHeight="1">
      <c r="A120" s="90" t="s">
        <v>138</v>
      </c>
      <c r="B120" s="91"/>
      <c r="C120" s="91"/>
      <c r="D120" s="62">
        <f>13105.22*G120/J120</f>
        <v>11224.66</v>
      </c>
      <c r="E120" s="91">
        <f t="shared" si="0"/>
        <v>2.01</v>
      </c>
      <c r="F120" s="92">
        <f t="shared" si="1"/>
        <v>0.17</v>
      </c>
      <c r="G120" s="9">
        <v>5586.8</v>
      </c>
      <c r="I120" s="94"/>
      <c r="J120" s="84">
        <v>6522.8</v>
      </c>
    </row>
    <row r="121" spans="1:10" s="84" customFormat="1" ht="15" customHeight="1">
      <c r="A121" s="90" t="s">
        <v>139</v>
      </c>
      <c r="B121" s="91"/>
      <c r="C121" s="91"/>
      <c r="D121" s="62">
        <f>5715.05*G121/J121</f>
        <v>4894.96</v>
      </c>
      <c r="E121" s="91">
        <f t="shared" si="0"/>
        <v>0.88</v>
      </c>
      <c r="F121" s="92">
        <f t="shared" si="1"/>
        <v>0.07</v>
      </c>
      <c r="G121" s="9">
        <v>5586.8</v>
      </c>
      <c r="I121" s="94"/>
      <c r="J121" s="84">
        <v>6522.8</v>
      </c>
    </row>
    <row r="122" spans="1:9" s="84" customFormat="1" ht="15" customHeight="1">
      <c r="A122" s="95" t="s">
        <v>144</v>
      </c>
      <c r="B122" s="86"/>
      <c r="C122" s="86"/>
      <c r="D122" s="60">
        <v>3163.74</v>
      </c>
      <c r="E122" s="86">
        <f t="shared" si="0"/>
        <v>0.57</v>
      </c>
      <c r="F122" s="92">
        <f t="shared" si="1"/>
        <v>0.05</v>
      </c>
      <c r="G122" s="93">
        <v>5586.8</v>
      </c>
      <c r="I122" s="94"/>
    </row>
    <row r="123" spans="1:9" s="84" customFormat="1" ht="15" customHeight="1">
      <c r="A123" s="95" t="s">
        <v>176</v>
      </c>
      <c r="B123" s="86"/>
      <c r="C123" s="86"/>
      <c r="D123" s="140">
        <v>18844.68</v>
      </c>
      <c r="E123" s="86">
        <f t="shared" si="0"/>
        <v>3.37</v>
      </c>
      <c r="F123" s="92">
        <f t="shared" si="1"/>
        <v>0.28</v>
      </c>
      <c r="G123" s="93">
        <v>5586.8</v>
      </c>
      <c r="I123" s="94"/>
    </row>
    <row r="124" spans="1:9" s="84" customFormat="1" ht="15" customHeight="1">
      <c r="A124" s="95" t="s">
        <v>177</v>
      </c>
      <c r="B124" s="86"/>
      <c r="C124" s="86"/>
      <c r="D124" s="140">
        <v>15884.59</v>
      </c>
      <c r="E124" s="86">
        <f t="shared" si="0"/>
        <v>2.84</v>
      </c>
      <c r="F124" s="86">
        <f t="shared" si="1"/>
        <v>0.24</v>
      </c>
      <c r="G124" s="93">
        <v>5586.8</v>
      </c>
      <c r="I124" s="94"/>
    </row>
    <row r="125" spans="1:9" s="20" customFormat="1" ht="12.75">
      <c r="A125" s="19"/>
      <c r="D125" s="84"/>
      <c r="I125" s="45"/>
    </row>
    <row r="126" spans="1:9" s="20" customFormat="1" ht="13.5" thickBot="1">
      <c r="A126" s="19"/>
      <c r="D126" s="84"/>
      <c r="I126" s="45"/>
    </row>
    <row r="127" spans="1:9" s="35" customFormat="1" ht="20.25" thickBot="1">
      <c r="A127" s="31" t="s">
        <v>58</v>
      </c>
      <c r="B127" s="32"/>
      <c r="C127" s="32"/>
      <c r="D127" s="83">
        <f>D115+D117</f>
        <v>1759342.73</v>
      </c>
      <c r="E127" s="83">
        <f>E115+E117</f>
        <v>314.9</v>
      </c>
      <c r="F127" s="83">
        <f>F115+F117</f>
        <v>26.26</v>
      </c>
      <c r="I127" s="46"/>
    </row>
    <row r="128" spans="1:9" s="20" customFormat="1" ht="12.75">
      <c r="A128" s="19"/>
      <c r="D128" s="84"/>
      <c r="I128" s="45"/>
    </row>
    <row r="129" spans="1:9" s="20" customFormat="1" ht="12.75">
      <c r="A129" s="19"/>
      <c r="D129" s="84"/>
      <c r="I129" s="45"/>
    </row>
    <row r="130" spans="1:9" s="20" customFormat="1" ht="37.5">
      <c r="A130" s="141" t="s">
        <v>192</v>
      </c>
      <c r="B130" s="142" t="s">
        <v>7</v>
      </c>
      <c r="C130" s="143" t="s">
        <v>193</v>
      </c>
      <c r="D130" s="142"/>
      <c r="E130" s="144"/>
      <c r="F130" s="145">
        <v>50</v>
      </c>
      <c r="I130" s="45"/>
    </row>
    <row r="131" spans="1:9" s="24" customFormat="1" ht="18.75">
      <c r="A131" s="21"/>
      <c r="B131" s="22"/>
      <c r="C131" s="23"/>
      <c r="D131" s="87"/>
      <c r="E131" s="23"/>
      <c r="F131" s="23"/>
      <c r="I131" s="47"/>
    </row>
    <row r="132" spans="1:9" s="18" customFormat="1" ht="19.5">
      <c r="A132" s="25"/>
      <c r="B132" s="26"/>
      <c r="C132" s="26"/>
      <c r="D132" s="88"/>
      <c r="E132" s="26"/>
      <c r="F132" s="26"/>
      <c r="I132" s="44"/>
    </row>
    <row r="133" spans="1:9" s="20" customFormat="1" ht="14.25">
      <c r="A133" s="162" t="s">
        <v>26</v>
      </c>
      <c r="B133" s="162"/>
      <c r="C133" s="162"/>
      <c r="D133" s="162"/>
      <c r="I133" s="45"/>
    </row>
    <row r="134" spans="4:9" s="20" customFormat="1" ht="12.75">
      <c r="D134" s="84"/>
      <c r="I134" s="45"/>
    </row>
    <row r="135" spans="1:9" s="20" customFormat="1" ht="12.75">
      <c r="A135" s="19" t="s">
        <v>27</v>
      </c>
      <c r="D135" s="84"/>
      <c r="I135" s="45"/>
    </row>
    <row r="136" spans="4:9" s="20" customFormat="1" ht="12.75">
      <c r="D136" s="84"/>
      <c r="I136" s="45"/>
    </row>
    <row r="137" spans="4:9" s="20" customFormat="1" ht="12.75">
      <c r="D137" s="84"/>
      <c r="I137" s="45"/>
    </row>
    <row r="138" spans="4:9" s="20" customFormat="1" ht="12.75">
      <c r="D138" s="84"/>
      <c r="I138" s="45"/>
    </row>
    <row r="139" spans="4:9" s="20" customFormat="1" ht="12.75">
      <c r="D139" s="84"/>
      <c r="I139" s="45"/>
    </row>
    <row r="140" spans="4:9" s="20" customFormat="1" ht="12.75">
      <c r="D140" s="84"/>
      <c r="I140" s="45"/>
    </row>
    <row r="141" spans="4:9" s="20" customFormat="1" ht="12.75">
      <c r="D141" s="84"/>
      <c r="I141" s="45"/>
    </row>
    <row r="142" spans="4:9" s="20" customFormat="1" ht="12.75">
      <c r="D142" s="84"/>
      <c r="I142" s="45"/>
    </row>
    <row r="143" spans="4:9" s="20" customFormat="1" ht="12.75">
      <c r="D143" s="84"/>
      <c r="I143" s="45"/>
    </row>
    <row r="144" spans="4:9" s="20" customFormat="1" ht="12.75">
      <c r="D144" s="84"/>
      <c r="I144" s="45"/>
    </row>
    <row r="145" spans="4:9" s="20" customFormat="1" ht="12.75">
      <c r="D145" s="84"/>
      <c r="I145" s="45"/>
    </row>
  </sheetData>
  <sheetProtection/>
  <mergeCells count="12">
    <mergeCell ref="A7:F7"/>
    <mergeCell ref="A8:H8"/>
    <mergeCell ref="A9:F9"/>
    <mergeCell ref="A10:F10"/>
    <mergeCell ref="A13:F13"/>
    <mergeCell ref="A133:D133"/>
    <mergeCell ref="A1:F1"/>
    <mergeCell ref="B2:F2"/>
    <mergeCell ref="B3:F3"/>
    <mergeCell ref="B4:F4"/>
    <mergeCell ref="A5:F5"/>
    <mergeCell ref="A6:F6"/>
  </mergeCells>
  <printOptions horizontalCentered="1"/>
  <pageMargins left="0.2" right="0.2" top="0.1968503937007874" bottom="0.2" header="0.2" footer="0.2"/>
  <pageSetup horizontalDpi="600" verticalDpi="600" orientation="portrait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J88"/>
  <sheetViews>
    <sheetView view="pageBreakPreview" zoomScale="60" zoomScaleNormal="80" zoomScalePageLayoutView="0" workbookViewId="0" topLeftCell="A37">
      <selection activeCell="G12" sqref="G12"/>
    </sheetView>
  </sheetViews>
  <sheetFormatPr defaultColWidth="9.00390625" defaultRowHeight="12.75"/>
  <cols>
    <col min="1" max="1" width="72.75390625" style="1" customWidth="1"/>
    <col min="2" max="2" width="19.125" style="1" customWidth="1"/>
    <col min="3" max="3" width="13.875" style="1" customWidth="1"/>
    <col min="4" max="4" width="17.625" style="89" customWidth="1"/>
    <col min="5" max="5" width="13.875" style="1" customWidth="1"/>
    <col min="6" max="6" width="20.875" style="1" customWidth="1"/>
    <col min="7" max="7" width="15.375" style="1" customWidth="1"/>
    <col min="8" max="8" width="15.375" style="1" hidden="1" customWidth="1"/>
    <col min="9" max="9" width="15.375" style="36" hidden="1" customWidth="1"/>
    <col min="10" max="12" width="15.375" style="1" customWidth="1"/>
    <col min="13" max="16384" width="9.125" style="1" customWidth="1"/>
  </cols>
  <sheetData>
    <row r="1" spans="1:6" ht="16.5" customHeight="1">
      <c r="A1" s="146" t="s">
        <v>180</v>
      </c>
      <c r="B1" s="147"/>
      <c r="C1" s="147"/>
      <c r="D1" s="147"/>
      <c r="E1" s="147"/>
      <c r="F1" s="147"/>
    </row>
    <row r="2" spans="2:6" ht="12.75" customHeight="1">
      <c r="B2" s="148"/>
      <c r="C2" s="148"/>
      <c r="D2" s="148"/>
      <c r="E2" s="147"/>
      <c r="F2" s="147"/>
    </row>
    <row r="3" spans="1:6" ht="14.25" customHeight="1">
      <c r="A3" s="49" t="s">
        <v>178</v>
      </c>
      <c r="B3" s="148" t="s">
        <v>0</v>
      </c>
      <c r="C3" s="148"/>
      <c r="D3" s="148"/>
      <c r="E3" s="147"/>
      <c r="F3" s="147"/>
    </row>
    <row r="4" spans="2:6" ht="14.25" customHeight="1">
      <c r="B4" s="148" t="s">
        <v>181</v>
      </c>
      <c r="C4" s="148"/>
      <c r="D4" s="148"/>
      <c r="E4" s="147"/>
      <c r="F4" s="147"/>
    </row>
    <row r="5" spans="1:6" s="48" customFormat="1" ht="39.75" customHeight="1">
      <c r="A5" s="149"/>
      <c r="B5" s="150"/>
      <c r="C5" s="150"/>
      <c r="D5" s="150"/>
      <c r="E5" s="150"/>
      <c r="F5" s="150"/>
    </row>
    <row r="6" spans="1:6" s="48" customFormat="1" ht="33" customHeight="1">
      <c r="A6" s="151" t="s">
        <v>171</v>
      </c>
      <c r="B6" s="151"/>
      <c r="C6" s="151"/>
      <c r="D6" s="151"/>
      <c r="E6" s="151"/>
      <c r="F6" s="151"/>
    </row>
    <row r="7" spans="1:9" s="2" customFormat="1" ht="22.5" customHeight="1">
      <c r="A7" s="152" t="s">
        <v>1</v>
      </c>
      <c r="B7" s="152"/>
      <c r="C7" s="152"/>
      <c r="D7" s="152"/>
      <c r="E7" s="153"/>
      <c r="F7" s="153"/>
      <c r="I7" s="37"/>
    </row>
    <row r="8" spans="1:9" s="3" customFormat="1" ht="18.75" customHeight="1">
      <c r="A8" s="152" t="s">
        <v>62</v>
      </c>
      <c r="B8" s="152"/>
      <c r="C8" s="152"/>
      <c r="D8" s="152"/>
      <c r="E8" s="153"/>
      <c r="F8" s="153"/>
      <c r="G8" s="153"/>
      <c r="H8" s="153"/>
      <c r="I8" s="38"/>
    </row>
    <row r="9" spans="1:9" s="4" customFormat="1" ht="17.25" customHeight="1">
      <c r="A9" s="163" t="s">
        <v>28</v>
      </c>
      <c r="B9" s="163"/>
      <c r="C9" s="163"/>
      <c r="D9" s="163"/>
      <c r="E9" s="164"/>
      <c r="F9" s="164"/>
      <c r="G9" s="164"/>
      <c r="H9" s="164"/>
      <c r="I9" s="39"/>
    </row>
    <row r="10" spans="1:9" s="4" customFormat="1" ht="17.25" customHeight="1">
      <c r="A10" s="165" t="s">
        <v>63</v>
      </c>
      <c r="B10" s="165"/>
      <c r="C10" s="165"/>
      <c r="D10" s="165"/>
      <c r="E10" s="165"/>
      <c r="F10" s="165"/>
      <c r="G10" s="165"/>
      <c r="H10" s="165"/>
      <c r="I10" s="39"/>
    </row>
    <row r="11" spans="1:9" s="3" customFormat="1" ht="30" customHeight="1" thickBot="1">
      <c r="A11" s="156" t="s">
        <v>51</v>
      </c>
      <c r="B11" s="156"/>
      <c r="C11" s="156"/>
      <c r="D11" s="156"/>
      <c r="E11" s="157"/>
      <c r="F11" s="157"/>
      <c r="I11" s="38"/>
    </row>
    <row r="12" spans="1:9" s="9" customFormat="1" ht="139.5" customHeight="1" thickBot="1">
      <c r="A12" s="5" t="s">
        <v>2</v>
      </c>
      <c r="B12" s="6" t="s">
        <v>3</v>
      </c>
      <c r="C12" s="7" t="s">
        <v>153</v>
      </c>
      <c r="D12" s="76" t="s">
        <v>31</v>
      </c>
      <c r="E12" s="7" t="s">
        <v>4</v>
      </c>
      <c r="F12" s="8" t="s">
        <v>5</v>
      </c>
      <c r="I12" s="40"/>
    </row>
    <row r="13" spans="1:9" s="10" customFormat="1" ht="12.75">
      <c r="A13" s="101">
        <v>1</v>
      </c>
      <c r="B13" s="102">
        <v>2</v>
      </c>
      <c r="C13" s="102">
        <v>3</v>
      </c>
      <c r="D13" s="103">
        <v>4</v>
      </c>
      <c r="E13" s="104">
        <v>5</v>
      </c>
      <c r="F13" s="105">
        <v>6</v>
      </c>
      <c r="I13" s="41"/>
    </row>
    <row r="14" spans="1:9" s="10" customFormat="1" ht="49.5" customHeight="1">
      <c r="A14" s="158" t="s">
        <v>6</v>
      </c>
      <c r="B14" s="159"/>
      <c r="C14" s="159"/>
      <c r="D14" s="159"/>
      <c r="E14" s="160"/>
      <c r="F14" s="161"/>
      <c r="I14" s="41"/>
    </row>
    <row r="15" spans="1:10" s="9" customFormat="1" ht="18" customHeight="1">
      <c r="A15" s="119" t="s">
        <v>64</v>
      </c>
      <c r="B15" s="71" t="s">
        <v>7</v>
      </c>
      <c r="C15" s="55" t="s">
        <v>172</v>
      </c>
      <c r="D15" s="117">
        <f>E15*G15</f>
        <v>6053.62</v>
      </c>
      <c r="E15" s="55">
        <f>F15*12</f>
        <v>38.88</v>
      </c>
      <c r="F15" s="55">
        <f>F25+F27</f>
        <v>3.24</v>
      </c>
      <c r="G15" s="9">
        <v>155.7</v>
      </c>
      <c r="H15" s="9">
        <v>1.07</v>
      </c>
      <c r="I15" s="40">
        <v>2.24</v>
      </c>
      <c r="J15" s="9">
        <v>6522.8</v>
      </c>
    </row>
    <row r="16" spans="1:9" s="29" customFormat="1" ht="29.25" customHeight="1">
      <c r="A16" s="120" t="s">
        <v>52</v>
      </c>
      <c r="B16" s="121" t="s">
        <v>53</v>
      </c>
      <c r="C16" s="57"/>
      <c r="D16" s="56"/>
      <c r="E16" s="57"/>
      <c r="F16" s="57"/>
      <c r="I16" s="42"/>
    </row>
    <row r="17" spans="1:9" s="29" customFormat="1" ht="15">
      <c r="A17" s="120" t="s">
        <v>54</v>
      </c>
      <c r="B17" s="121" t="s">
        <v>53</v>
      </c>
      <c r="C17" s="57"/>
      <c r="D17" s="56"/>
      <c r="E17" s="57"/>
      <c r="F17" s="57"/>
      <c r="I17" s="42"/>
    </row>
    <row r="18" spans="1:9" s="29" customFormat="1" ht="102">
      <c r="A18" s="120" t="s">
        <v>71</v>
      </c>
      <c r="B18" s="121" t="s">
        <v>19</v>
      </c>
      <c r="C18" s="57"/>
      <c r="D18" s="56"/>
      <c r="E18" s="57"/>
      <c r="F18" s="57"/>
      <c r="I18" s="42"/>
    </row>
    <row r="19" spans="1:9" s="29" customFormat="1" ht="15">
      <c r="A19" s="120" t="s">
        <v>72</v>
      </c>
      <c r="B19" s="121" t="s">
        <v>53</v>
      </c>
      <c r="C19" s="57"/>
      <c r="D19" s="56"/>
      <c r="E19" s="57"/>
      <c r="F19" s="57"/>
      <c r="I19" s="42"/>
    </row>
    <row r="20" spans="1:9" s="29" customFormat="1" ht="15">
      <c r="A20" s="120" t="s">
        <v>73</v>
      </c>
      <c r="B20" s="121" t="s">
        <v>53</v>
      </c>
      <c r="C20" s="57"/>
      <c r="D20" s="56"/>
      <c r="E20" s="57"/>
      <c r="F20" s="57"/>
      <c r="I20" s="42"/>
    </row>
    <row r="21" spans="1:9" s="29" customFormat="1" ht="25.5">
      <c r="A21" s="120" t="s">
        <v>74</v>
      </c>
      <c r="B21" s="121" t="s">
        <v>10</v>
      </c>
      <c r="C21" s="57"/>
      <c r="D21" s="56"/>
      <c r="E21" s="57"/>
      <c r="F21" s="57"/>
      <c r="I21" s="42"/>
    </row>
    <row r="22" spans="1:9" s="29" customFormat="1" ht="15">
      <c r="A22" s="120" t="s">
        <v>75</v>
      </c>
      <c r="B22" s="121" t="s">
        <v>12</v>
      </c>
      <c r="C22" s="57"/>
      <c r="D22" s="56"/>
      <c r="E22" s="57"/>
      <c r="F22" s="57"/>
      <c r="I22" s="42"/>
    </row>
    <row r="23" spans="1:9" s="29" customFormat="1" ht="15">
      <c r="A23" s="120" t="s">
        <v>76</v>
      </c>
      <c r="B23" s="121" t="s">
        <v>53</v>
      </c>
      <c r="C23" s="57"/>
      <c r="D23" s="56"/>
      <c r="E23" s="57"/>
      <c r="F23" s="57"/>
      <c r="I23" s="42"/>
    </row>
    <row r="24" spans="1:9" s="29" customFormat="1" ht="15">
      <c r="A24" s="120" t="s">
        <v>77</v>
      </c>
      <c r="B24" s="121" t="s">
        <v>14</v>
      </c>
      <c r="C24" s="57"/>
      <c r="D24" s="56"/>
      <c r="E24" s="57"/>
      <c r="F24" s="57"/>
      <c r="I24" s="42"/>
    </row>
    <row r="25" spans="1:9" s="29" customFormat="1" ht="15">
      <c r="A25" s="119" t="s">
        <v>65</v>
      </c>
      <c r="B25" s="122"/>
      <c r="C25" s="57"/>
      <c r="D25" s="56"/>
      <c r="E25" s="57"/>
      <c r="F25" s="59">
        <v>3.24</v>
      </c>
      <c r="I25" s="42"/>
    </row>
    <row r="26" spans="1:9" s="29" customFormat="1" ht="15">
      <c r="A26" s="123" t="s">
        <v>69</v>
      </c>
      <c r="B26" s="122" t="s">
        <v>53</v>
      </c>
      <c r="C26" s="57"/>
      <c r="D26" s="56"/>
      <c r="E26" s="57"/>
      <c r="F26" s="57">
        <v>0</v>
      </c>
      <c r="I26" s="42"/>
    </row>
    <row r="27" spans="1:9" s="29" customFormat="1" ht="15">
      <c r="A27" s="63" t="s">
        <v>65</v>
      </c>
      <c r="B27" s="27"/>
      <c r="C27" s="28"/>
      <c r="D27" s="78"/>
      <c r="E27" s="57"/>
      <c r="F27" s="59">
        <f>F26</f>
        <v>0</v>
      </c>
      <c r="I27" s="42"/>
    </row>
    <row r="28" spans="1:10" s="14" customFormat="1" ht="21" customHeight="1">
      <c r="A28" s="72" t="s">
        <v>11</v>
      </c>
      <c r="B28" s="71" t="s">
        <v>12</v>
      </c>
      <c r="C28" s="55" t="s">
        <v>172</v>
      </c>
      <c r="D28" s="117">
        <f>E28*G28</f>
        <v>1550.77</v>
      </c>
      <c r="E28" s="55">
        <f>F28*12</f>
        <v>9.96</v>
      </c>
      <c r="F28" s="55">
        <v>0.83</v>
      </c>
      <c r="G28" s="9">
        <v>155.7</v>
      </c>
      <c r="H28" s="9">
        <v>1.07</v>
      </c>
      <c r="I28" s="40">
        <v>0.6</v>
      </c>
      <c r="J28" s="14">
        <v>6522.8</v>
      </c>
    </row>
    <row r="29" spans="1:10" s="9" customFormat="1" ht="18.75" customHeight="1">
      <c r="A29" s="72" t="s">
        <v>88</v>
      </c>
      <c r="B29" s="71" t="s">
        <v>13</v>
      </c>
      <c r="C29" s="55" t="s">
        <v>172</v>
      </c>
      <c r="D29" s="117">
        <f>E29*G29</f>
        <v>5044.68</v>
      </c>
      <c r="E29" s="55">
        <f>F29*12</f>
        <v>32.4</v>
      </c>
      <c r="F29" s="55">
        <v>2.7</v>
      </c>
      <c r="G29" s="9">
        <v>155.7</v>
      </c>
      <c r="H29" s="9">
        <v>1.07</v>
      </c>
      <c r="I29" s="40">
        <v>1.94</v>
      </c>
      <c r="J29" s="14">
        <v>6522.8</v>
      </c>
    </row>
    <row r="30" spans="1:10" s="10" customFormat="1" ht="30.75" customHeight="1">
      <c r="A30" s="72" t="s">
        <v>105</v>
      </c>
      <c r="B30" s="71" t="s">
        <v>7</v>
      </c>
      <c r="C30" s="116" t="s">
        <v>157</v>
      </c>
      <c r="D30" s="117">
        <f>2246.78*G30/J30</f>
        <v>53.63</v>
      </c>
      <c r="E30" s="55">
        <f>D30/G30</f>
        <v>0.34</v>
      </c>
      <c r="F30" s="55">
        <f>E30/12</f>
        <v>0.03</v>
      </c>
      <c r="G30" s="9">
        <v>155.7</v>
      </c>
      <c r="H30" s="9">
        <v>1.07</v>
      </c>
      <c r="I30" s="40">
        <v>0.02</v>
      </c>
      <c r="J30" s="10">
        <v>6522.8</v>
      </c>
    </row>
    <row r="31" spans="1:10" s="10" customFormat="1" ht="43.5" customHeight="1">
      <c r="A31" s="72" t="s">
        <v>155</v>
      </c>
      <c r="B31" s="71" t="s">
        <v>7</v>
      </c>
      <c r="C31" s="58" t="s">
        <v>156</v>
      </c>
      <c r="D31" s="117">
        <f>18723.21*G31/J31</f>
        <v>446.93</v>
      </c>
      <c r="E31" s="55">
        <f>D31/G31</f>
        <v>2.87</v>
      </c>
      <c r="F31" s="55">
        <f>E31/12</f>
        <v>0.24</v>
      </c>
      <c r="G31" s="9">
        <v>155.7</v>
      </c>
      <c r="H31" s="9">
        <v>1.07</v>
      </c>
      <c r="I31" s="40">
        <v>0.04</v>
      </c>
      <c r="J31" s="10">
        <v>6522.8</v>
      </c>
    </row>
    <row r="32" spans="1:10" s="10" customFormat="1" ht="31.5" customHeight="1">
      <c r="A32" s="118" t="s">
        <v>158</v>
      </c>
      <c r="B32" s="116" t="s">
        <v>47</v>
      </c>
      <c r="C32" s="116" t="s">
        <v>157</v>
      </c>
      <c r="D32" s="117">
        <f>15193.15*G32/J32</f>
        <v>362.66</v>
      </c>
      <c r="E32" s="55">
        <f>D32/G32</f>
        <v>2.33</v>
      </c>
      <c r="F32" s="55">
        <f>E32/12</f>
        <v>0.19</v>
      </c>
      <c r="G32" s="9">
        <v>155.7</v>
      </c>
      <c r="H32" s="9">
        <v>1.07</v>
      </c>
      <c r="I32" s="40">
        <v>0.13</v>
      </c>
      <c r="J32" s="10">
        <v>6522.8</v>
      </c>
    </row>
    <row r="33" spans="1:10" s="9" customFormat="1" ht="16.5" customHeight="1">
      <c r="A33" s="72" t="s">
        <v>22</v>
      </c>
      <c r="B33" s="71" t="s">
        <v>23</v>
      </c>
      <c r="C33" s="116"/>
      <c r="D33" s="117">
        <f>E33*G33</f>
        <v>130.79</v>
      </c>
      <c r="E33" s="55">
        <f>F33*12</f>
        <v>0.84</v>
      </c>
      <c r="F33" s="55">
        <v>0.07</v>
      </c>
      <c r="G33" s="9">
        <v>155.7</v>
      </c>
      <c r="H33" s="9">
        <v>1.07</v>
      </c>
      <c r="I33" s="40">
        <v>0.03</v>
      </c>
      <c r="J33" s="9">
        <v>6522.8</v>
      </c>
    </row>
    <row r="34" spans="1:10" s="9" customFormat="1" ht="15">
      <c r="A34" s="72" t="s">
        <v>24</v>
      </c>
      <c r="B34" s="129" t="s">
        <v>25</v>
      </c>
      <c r="C34" s="130"/>
      <c r="D34" s="117">
        <f>3441.45*G34/J34</f>
        <v>82.15</v>
      </c>
      <c r="E34" s="55">
        <f>D34/G34</f>
        <v>0.53</v>
      </c>
      <c r="F34" s="55">
        <f>E34/12</f>
        <v>0.04</v>
      </c>
      <c r="G34" s="9">
        <v>155.7</v>
      </c>
      <c r="H34" s="9">
        <v>1.07</v>
      </c>
      <c r="I34" s="40">
        <v>0.02</v>
      </c>
      <c r="J34" s="9">
        <v>6522.8</v>
      </c>
    </row>
    <row r="35" spans="1:10" s="14" customFormat="1" ht="30">
      <c r="A35" s="72" t="s">
        <v>21</v>
      </c>
      <c r="B35" s="71"/>
      <c r="C35" s="116">
        <v>0</v>
      </c>
      <c r="D35" s="117">
        <v>0</v>
      </c>
      <c r="E35" s="55">
        <f>D35/G35</f>
        <v>0</v>
      </c>
      <c r="F35" s="55">
        <f>E35/12</f>
        <v>0</v>
      </c>
      <c r="G35" s="9">
        <v>155.7</v>
      </c>
      <c r="H35" s="9">
        <v>1.07</v>
      </c>
      <c r="I35" s="40">
        <v>0.03</v>
      </c>
      <c r="J35" s="14">
        <v>6522.8</v>
      </c>
    </row>
    <row r="36" spans="1:9" s="14" customFormat="1" ht="21.75" customHeight="1">
      <c r="A36" s="72" t="s">
        <v>32</v>
      </c>
      <c r="B36" s="71"/>
      <c r="C36" s="55"/>
      <c r="D36" s="55">
        <f>SUM(D37:D44)</f>
        <v>692.85</v>
      </c>
      <c r="E36" s="55">
        <f>D36/G36</f>
        <v>4.45</v>
      </c>
      <c r="F36" s="55">
        <f>E36/12</f>
        <v>0.37</v>
      </c>
      <c r="G36" s="9">
        <v>155.7</v>
      </c>
      <c r="H36" s="9">
        <v>1.07</v>
      </c>
      <c r="I36" s="40">
        <v>0.62</v>
      </c>
    </row>
    <row r="37" spans="1:10" s="10" customFormat="1" ht="15">
      <c r="A37" s="131" t="s">
        <v>160</v>
      </c>
      <c r="B37" s="73" t="s">
        <v>14</v>
      </c>
      <c r="C37" s="60"/>
      <c r="D37" s="132">
        <f>477.68*G37/J37</f>
        <v>11.4</v>
      </c>
      <c r="E37" s="60"/>
      <c r="F37" s="60"/>
      <c r="G37" s="9">
        <v>155.7</v>
      </c>
      <c r="H37" s="9">
        <v>1.07</v>
      </c>
      <c r="I37" s="40">
        <v>0.01</v>
      </c>
      <c r="J37" s="10">
        <v>6522.8</v>
      </c>
    </row>
    <row r="38" spans="1:10" s="10" customFormat="1" ht="15">
      <c r="A38" s="131" t="s">
        <v>15</v>
      </c>
      <c r="B38" s="73" t="s">
        <v>19</v>
      </c>
      <c r="C38" s="60"/>
      <c r="D38" s="132">
        <f>1516.25*G38/J38</f>
        <v>36.19</v>
      </c>
      <c r="E38" s="60"/>
      <c r="F38" s="60"/>
      <c r="G38" s="9">
        <v>155.7</v>
      </c>
      <c r="H38" s="9">
        <v>1.07</v>
      </c>
      <c r="I38" s="40">
        <v>0.01</v>
      </c>
      <c r="J38" s="10">
        <v>6522.8</v>
      </c>
    </row>
    <row r="39" spans="1:10" s="10" customFormat="1" ht="15">
      <c r="A39" s="131" t="s">
        <v>40</v>
      </c>
      <c r="B39" s="73" t="s">
        <v>14</v>
      </c>
      <c r="C39" s="60"/>
      <c r="D39" s="132">
        <f>1444.71*G39/J39</f>
        <v>34.49</v>
      </c>
      <c r="E39" s="60"/>
      <c r="F39" s="60"/>
      <c r="G39" s="9">
        <v>155.7</v>
      </c>
      <c r="H39" s="9">
        <v>1.07</v>
      </c>
      <c r="I39" s="40">
        <v>0.1</v>
      </c>
      <c r="J39" s="10">
        <v>6522.8</v>
      </c>
    </row>
    <row r="40" spans="1:10" s="10" customFormat="1" ht="25.5">
      <c r="A40" s="131" t="s">
        <v>18</v>
      </c>
      <c r="B40" s="73" t="s">
        <v>14</v>
      </c>
      <c r="C40" s="60"/>
      <c r="D40" s="132">
        <f>6597.78*G40/J40</f>
        <v>157.49</v>
      </c>
      <c r="E40" s="60"/>
      <c r="F40" s="60"/>
      <c r="G40" s="9">
        <v>155.7</v>
      </c>
      <c r="H40" s="9">
        <v>1.07</v>
      </c>
      <c r="I40" s="40">
        <v>0.01</v>
      </c>
      <c r="J40" s="10">
        <v>6522.8</v>
      </c>
    </row>
    <row r="41" spans="1:10" s="10" customFormat="1" ht="15">
      <c r="A41" s="131" t="s">
        <v>161</v>
      </c>
      <c r="B41" s="73" t="s">
        <v>14</v>
      </c>
      <c r="C41" s="60"/>
      <c r="D41" s="132">
        <f>9934.97*G41/J41</f>
        <v>237.15</v>
      </c>
      <c r="E41" s="60"/>
      <c r="F41" s="60"/>
      <c r="G41" s="9">
        <v>155.7</v>
      </c>
      <c r="H41" s="9">
        <v>1.07</v>
      </c>
      <c r="I41" s="40">
        <v>0.06</v>
      </c>
      <c r="J41" s="10">
        <v>6522.8</v>
      </c>
    </row>
    <row r="42" spans="1:10" s="10" customFormat="1" ht="25.5">
      <c r="A42" s="131" t="s">
        <v>152</v>
      </c>
      <c r="B42" s="133" t="s">
        <v>47</v>
      </c>
      <c r="C42" s="61"/>
      <c r="D42" s="62">
        <f>831.99*G42/J42</f>
        <v>19.86</v>
      </c>
      <c r="E42" s="61"/>
      <c r="F42" s="61"/>
      <c r="G42" s="9">
        <v>155.7</v>
      </c>
      <c r="H42" s="9"/>
      <c r="I42" s="40"/>
      <c r="J42" s="10">
        <v>6522.8</v>
      </c>
    </row>
    <row r="43" spans="1:10" s="10" customFormat="1" ht="15">
      <c r="A43" s="134" t="s">
        <v>142</v>
      </c>
      <c r="B43" s="135" t="s">
        <v>47</v>
      </c>
      <c r="C43" s="61"/>
      <c r="D43" s="62">
        <f>8222.24*G43/J43</f>
        <v>196.27</v>
      </c>
      <c r="E43" s="61"/>
      <c r="F43" s="61"/>
      <c r="G43" s="9">
        <v>155.7</v>
      </c>
      <c r="H43" s="9"/>
      <c r="I43" s="40"/>
      <c r="J43" s="10">
        <v>6522.8</v>
      </c>
    </row>
    <row r="44" spans="1:10" s="10" customFormat="1" ht="15">
      <c r="A44" s="131" t="s">
        <v>116</v>
      </c>
      <c r="B44" s="128" t="s">
        <v>14</v>
      </c>
      <c r="C44" s="61"/>
      <c r="D44" s="62">
        <v>0</v>
      </c>
      <c r="E44" s="61"/>
      <c r="F44" s="61"/>
      <c r="G44" s="9">
        <v>155.7</v>
      </c>
      <c r="H44" s="9"/>
      <c r="I44" s="40"/>
      <c r="J44" s="10">
        <v>6522.8</v>
      </c>
    </row>
    <row r="45" spans="1:9" s="14" customFormat="1" ht="30">
      <c r="A45" s="72" t="s">
        <v>34</v>
      </c>
      <c r="B45" s="71"/>
      <c r="C45" s="12"/>
      <c r="D45" s="79">
        <f>SUM(D46:D47)</f>
        <v>333.43</v>
      </c>
      <c r="E45" s="55">
        <f>D45/G45</f>
        <v>2.14</v>
      </c>
      <c r="F45" s="55">
        <f>E45/12</f>
        <v>0.18</v>
      </c>
      <c r="G45" s="9">
        <v>155.7</v>
      </c>
      <c r="H45" s="9">
        <v>1.07</v>
      </c>
      <c r="I45" s="40">
        <v>0.06</v>
      </c>
    </row>
    <row r="46" spans="1:10" s="10" customFormat="1" ht="15">
      <c r="A46" s="136" t="s">
        <v>143</v>
      </c>
      <c r="B46" s="60"/>
      <c r="C46" s="60"/>
      <c r="D46" s="60">
        <f>13968.55*G46/J46</f>
        <v>333.43</v>
      </c>
      <c r="E46" s="60"/>
      <c r="F46" s="60"/>
      <c r="G46" s="9">
        <v>155.7</v>
      </c>
      <c r="H46" s="9">
        <v>1.07</v>
      </c>
      <c r="I46" s="40">
        <v>0.03</v>
      </c>
      <c r="J46" s="10">
        <v>6522.8</v>
      </c>
    </row>
    <row r="47" spans="1:10" s="10" customFormat="1" ht="15">
      <c r="A47" s="131" t="s">
        <v>118</v>
      </c>
      <c r="B47" s="133" t="s">
        <v>14</v>
      </c>
      <c r="C47" s="60"/>
      <c r="D47" s="132">
        <f>E47*G47</f>
        <v>0</v>
      </c>
      <c r="E47" s="60"/>
      <c r="F47" s="60"/>
      <c r="G47" s="9">
        <v>155.7</v>
      </c>
      <c r="H47" s="9">
        <v>1.07</v>
      </c>
      <c r="I47" s="40">
        <v>0</v>
      </c>
      <c r="J47" s="10">
        <v>6522.8</v>
      </c>
    </row>
    <row r="48" spans="1:9" s="10" customFormat="1" ht="30">
      <c r="A48" s="72" t="s">
        <v>35</v>
      </c>
      <c r="B48" s="73"/>
      <c r="C48" s="16"/>
      <c r="D48" s="79">
        <f>SUM(D49:D51)</f>
        <v>643.36</v>
      </c>
      <c r="E48" s="55">
        <f>D48/G48</f>
        <v>4.13</v>
      </c>
      <c r="F48" s="55">
        <f>E48/12+0.01</f>
        <v>0.35</v>
      </c>
      <c r="G48" s="9">
        <v>155.7</v>
      </c>
      <c r="H48" s="9">
        <v>1.07</v>
      </c>
      <c r="I48" s="40">
        <v>0.04</v>
      </c>
    </row>
    <row r="49" spans="1:10" s="10" customFormat="1" ht="15">
      <c r="A49" s="131" t="s">
        <v>119</v>
      </c>
      <c r="B49" s="73" t="s">
        <v>14</v>
      </c>
      <c r="C49" s="61"/>
      <c r="D49" s="62">
        <v>0</v>
      </c>
      <c r="E49" s="55"/>
      <c r="F49" s="55"/>
      <c r="G49" s="9">
        <v>155.7</v>
      </c>
      <c r="H49" s="9"/>
      <c r="I49" s="40"/>
      <c r="J49" s="10">
        <v>6522.8</v>
      </c>
    </row>
    <row r="50" spans="1:10" s="10" customFormat="1" ht="15">
      <c r="A50" s="134" t="s">
        <v>137</v>
      </c>
      <c r="B50" s="61"/>
      <c r="C50" s="61"/>
      <c r="D50" s="62">
        <f>26952.6*G50/J50</f>
        <v>643.36</v>
      </c>
      <c r="E50" s="60"/>
      <c r="F50" s="60"/>
      <c r="G50" s="9">
        <v>155.7</v>
      </c>
      <c r="H50" s="9">
        <v>1.07</v>
      </c>
      <c r="I50" s="40">
        <v>0.03</v>
      </c>
      <c r="J50" s="10">
        <v>6522.8</v>
      </c>
    </row>
    <row r="51" spans="1:10" s="10" customFormat="1" ht="25.5">
      <c r="A51" s="131" t="s">
        <v>121</v>
      </c>
      <c r="B51" s="133" t="s">
        <v>47</v>
      </c>
      <c r="C51" s="60"/>
      <c r="D51" s="62">
        <v>0</v>
      </c>
      <c r="E51" s="61"/>
      <c r="F51" s="61"/>
      <c r="G51" s="9">
        <v>155.7</v>
      </c>
      <c r="H51" s="9"/>
      <c r="I51" s="40"/>
      <c r="J51" s="10">
        <v>6522.8</v>
      </c>
    </row>
    <row r="52" spans="1:9" s="10" customFormat="1" ht="29.25" customHeight="1">
      <c r="A52" s="72" t="s">
        <v>122</v>
      </c>
      <c r="B52" s="73"/>
      <c r="C52" s="16"/>
      <c r="D52" s="79">
        <f>SUM(D53:D53)</f>
        <v>24.03</v>
      </c>
      <c r="E52" s="55">
        <f>D52/G52</f>
        <v>0.15</v>
      </c>
      <c r="F52" s="55">
        <f>E52/12</f>
        <v>0.01</v>
      </c>
      <c r="G52" s="9">
        <v>155.7</v>
      </c>
      <c r="H52" s="9">
        <v>1.07</v>
      </c>
      <c r="I52" s="40">
        <v>0.24</v>
      </c>
    </row>
    <row r="53" spans="1:10" s="10" customFormat="1" ht="46.5" customHeight="1" thickBot="1">
      <c r="A53" s="131" t="s">
        <v>125</v>
      </c>
      <c r="B53" s="73" t="s">
        <v>14</v>
      </c>
      <c r="C53" s="60"/>
      <c r="D53" s="132">
        <f>1006.81*G53/J53</f>
        <v>24.03</v>
      </c>
      <c r="E53" s="60"/>
      <c r="F53" s="60"/>
      <c r="G53" s="9">
        <v>155.7</v>
      </c>
      <c r="H53" s="9">
        <v>1.07</v>
      </c>
      <c r="I53" s="40">
        <v>0</v>
      </c>
      <c r="J53" s="10">
        <v>6522.8</v>
      </c>
    </row>
    <row r="54" spans="1:9" s="34" customFormat="1" ht="20.25" thickBot="1">
      <c r="A54" s="31" t="s">
        <v>30</v>
      </c>
      <c r="B54" s="32"/>
      <c r="C54" s="32"/>
      <c r="D54" s="83">
        <f>D52+D48+D45+D36+D35+D34+D33+D32+D31+D30+D29+D28+D15</f>
        <v>15418.9</v>
      </c>
      <c r="E54" s="83">
        <f>E52+E48+E45+E36+E35+E34+E33+E32+E31+E30+E29+E28+E15</f>
        <v>99.02</v>
      </c>
      <c r="F54" s="83">
        <f>F52+F48+F45+F36+F35+F34+F33+F32+F31+F30+F29+F28+F15</f>
        <v>8.25</v>
      </c>
      <c r="G54" s="9">
        <v>155.7</v>
      </c>
      <c r="I54" s="43"/>
    </row>
    <row r="55" spans="1:9" s="20" customFormat="1" ht="25.5" customHeight="1" thickBot="1">
      <c r="A55" s="19"/>
      <c r="D55" s="84"/>
      <c r="E55" s="67"/>
      <c r="F55" s="67"/>
      <c r="I55" s="45"/>
    </row>
    <row r="56" spans="1:9" s="35" customFormat="1" ht="20.25" thickBot="1">
      <c r="A56" s="99" t="s">
        <v>150</v>
      </c>
      <c r="B56" s="98"/>
      <c r="C56" s="32"/>
      <c r="D56" s="85">
        <f>SUM(D57:D59)</f>
        <v>449.24</v>
      </c>
      <c r="E56" s="85">
        <f>SUM(E57:E59)</f>
        <v>2.89</v>
      </c>
      <c r="F56" s="85">
        <f>SUM(F57:F59)</f>
        <v>0.24</v>
      </c>
      <c r="G56" s="9">
        <v>155.7</v>
      </c>
      <c r="I56" s="46"/>
    </row>
    <row r="57" spans="1:10" s="84" customFormat="1" ht="15" customHeight="1" hidden="1">
      <c r="A57" s="90" t="s">
        <v>137</v>
      </c>
      <c r="B57" s="91"/>
      <c r="C57" s="91"/>
      <c r="D57" s="62">
        <v>0</v>
      </c>
      <c r="E57" s="91">
        <f>D57/G57</f>
        <v>0</v>
      </c>
      <c r="F57" s="92">
        <f>E57/12</f>
        <v>0</v>
      </c>
      <c r="G57" s="9">
        <v>155.7</v>
      </c>
      <c r="I57" s="94"/>
      <c r="J57" s="84">
        <v>6522.8</v>
      </c>
    </row>
    <row r="58" spans="1:10" s="84" customFormat="1" ht="15" customHeight="1">
      <c r="A58" s="90" t="s">
        <v>138</v>
      </c>
      <c r="B58" s="91"/>
      <c r="C58" s="91"/>
      <c r="D58" s="62">
        <f>13105.22*G58/J58</f>
        <v>312.82</v>
      </c>
      <c r="E58" s="91">
        <f>D58/G58</f>
        <v>2.01</v>
      </c>
      <c r="F58" s="92">
        <f>E58/12</f>
        <v>0.17</v>
      </c>
      <c r="G58" s="9">
        <v>155.7</v>
      </c>
      <c r="I58" s="94"/>
      <c r="J58" s="84">
        <v>6522.8</v>
      </c>
    </row>
    <row r="59" spans="1:10" s="84" customFormat="1" ht="15" customHeight="1">
      <c r="A59" s="90" t="s">
        <v>139</v>
      </c>
      <c r="B59" s="91"/>
      <c r="C59" s="91"/>
      <c r="D59" s="62">
        <f>5715.05*G59/J59</f>
        <v>136.42</v>
      </c>
      <c r="E59" s="91">
        <f>D59/G59</f>
        <v>0.88</v>
      </c>
      <c r="F59" s="92">
        <f>E59/12</f>
        <v>0.07</v>
      </c>
      <c r="G59" s="9">
        <v>155.7</v>
      </c>
      <c r="I59" s="94"/>
      <c r="J59" s="84">
        <v>6522.8</v>
      </c>
    </row>
    <row r="60" spans="1:9" s="20" customFormat="1" ht="12.75">
      <c r="A60" s="19"/>
      <c r="D60" s="84"/>
      <c r="I60" s="45"/>
    </row>
    <row r="61" spans="1:9" s="20" customFormat="1" ht="13.5" thickBot="1">
      <c r="A61" s="19"/>
      <c r="D61" s="84"/>
      <c r="I61" s="45"/>
    </row>
    <row r="62" spans="1:9" s="35" customFormat="1" ht="20.25" thickBot="1">
      <c r="A62" s="31" t="s">
        <v>58</v>
      </c>
      <c r="B62" s="32"/>
      <c r="C62" s="32"/>
      <c r="D62" s="83">
        <f>D54+D56</f>
        <v>15868.14</v>
      </c>
      <c r="E62" s="83">
        <f>E54+E56</f>
        <v>101.91</v>
      </c>
      <c r="F62" s="83">
        <f>F54+F56</f>
        <v>8.49</v>
      </c>
      <c r="I62" s="46"/>
    </row>
    <row r="63" spans="1:9" s="20" customFormat="1" ht="12.75">
      <c r="A63" s="19"/>
      <c r="D63" s="84"/>
      <c r="I63" s="45"/>
    </row>
    <row r="64" spans="1:9" s="20" customFormat="1" ht="12.75">
      <c r="A64" s="19"/>
      <c r="D64" s="84"/>
      <c r="I64" s="45"/>
    </row>
    <row r="65" spans="1:9" s="20" customFormat="1" ht="12.75">
      <c r="A65" s="19"/>
      <c r="D65" s="84"/>
      <c r="I65" s="45"/>
    </row>
    <row r="66" spans="1:9" s="24" customFormat="1" ht="18.75">
      <c r="A66" s="21"/>
      <c r="B66" s="22"/>
      <c r="C66" s="23"/>
      <c r="D66" s="87"/>
      <c r="E66" s="23"/>
      <c r="F66" s="23"/>
      <c r="I66" s="47"/>
    </row>
    <row r="67" spans="1:9" s="18" customFormat="1" ht="19.5">
      <c r="A67" s="25"/>
      <c r="B67" s="26"/>
      <c r="C67" s="26"/>
      <c r="D67" s="88"/>
      <c r="E67" s="26"/>
      <c r="F67" s="26"/>
      <c r="I67" s="44"/>
    </row>
    <row r="68" spans="1:9" s="20" customFormat="1" ht="14.25">
      <c r="A68" s="162" t="s">
        <v>26</v>
      </c>
      <c r="B68" s="162"/>
      <c r="C68" s="162"/>
      <c r="D68" s="162"/>
      <c r="I68" s="45"/>
    </row>
    <row r="69" spans="4:9" s="20" customFormat="1" ht="12.75">
      <c r="D69" s="84"/>
      <c r="I69" s="45"/>
    </row>
    <row r="70" spans="1:9" s="20" customFormat="1" ht="12.75">
      <c r="A70" s="19" t="s">
        <v>27</v>
      </c>
      <c r="D70" s="84"/>
      <c r="I70" s="45"/>
    </row>
    <row r="71" spans="4:9" s="20" customFormat="1" ht="12.75">
      <c r="D71" s="84"/>
      <c r="I71" s="45"/>
    </row>
    <row r="72" spans="4:9" s="20" customFormat="1" ht="12.75">
      <c r="D72" s="84"/>
      <c r="I72" s="45"/>
    </row>
    <row r="73" spans="4:9" s="20" customFormat="1" ht="12.75">
      <c r="D73" s="84"/>
      <c r="I73" s="45"/>
    </row>
    <row r="74" spans="4:9" s="20" customFormat="1" ht="12.75">
      <c r="D74" s="84"/>
      <c r="I74" s="45"/>
    </row>
    <row r="75" spans="4:9" s="20" customFormat="1" ht="12.75">
      <c r="D75" s="84"/>
      <c r="I75" s="45"/>
    </row>
    <row r="76" spans="4:9" s="20" customFormat="1" ht="12.75">
      <c r="D76" s="84"/>
      <c r="I76" s="45"/>
    </row>
    <row r="77" spans="4:9" s="20" customFormat="1" ht="12.75">
      <c r="D77" s="84"/>
      <c r="I77" s="45"/>
    </row>
    <row r="78" spans="4:9" s="20" customFormat="1" ht="12.75">
      <c r="D78" s="84"/>
      <c r="I78" s="45"/>
    </row>
    <row r="79" spans="4:9" s="20" customFormat="1" ht="12.75">
      <c r="D79" s="84"/>
      <c r="I79" s="45"/>
    </row>
    <row r="80" spans="4:9" s="20" customFormat="1" ht="12.75">
      <c r="D80" s="84"/>
      <c r="I80" s="45"/>
    </row>
    <row r="81" spans="4:9" s="20" customFormat="1" ht="12.75">
      <c r="D81" s="84"/>
      <c r="I81" s="45"/>
    </row>
    <row r="82" spans="4:9" s="20" customFormat="1" ht="12.75">
      <c r="D82" s="84"/>
      <c r="I82" s="45"/>
    </row>
    <row r="83" spans="4:9" s="20" customFormat="1" ht="12.75">
      <c r="D83" s="84"/>
      <c r="I83" s="45"/>
    </row>
    <row r="84" spans="4:9" s="20" customFormat="1" ht="12.75">
      <c r="D84" s="84"/>
      <c r="I84" s="45"/>
    </row>
    <row r="85" spans="4:9" s="20" customFormat="1" ht="12.75">
      <c r="D85" s="84"/>
      <c r="I85" s="45"/>
    </row>
    <row r="86" spans="4:9" s="20" customFormat="1" ht="12.75">
      <c r="D86" s="84"/>
      <c r="I86" s="45"/>
    </row>
    <row r="87" spans="4:9" s="20" customFormat="1" ht="12.75">
      <c r="D87" s="84"/>
      <c r="I87" s="45"/>
    </row>
    <row r="88" spans="4:9" s="20" customFormat="1" ht="12.75">
      <c r="D88" s="84"/>
      <c r="I88" s="45"/>
    </row>
  </sheetData>
  <sheetProtection/>
  <mergeCells count="13">
    <mergeCell ref="A1:F1"/>
    <mergeCell ref="B2:F2"/>
    <mergeCell ref="B3:F3"/>
    <mergeCell ref="B4:F4"/>
    <mergeCell ref="A5:F5"/>
    <mergeCell ref="A6:F6"/>
    <mergeCell ref="A7:F7"/>
    <mergeCell ref="A8:H8"/>
    <mergeCell ref="A11:F11"/>
    <mergeCell ref="A14:F14"/>
    <mergeCell ref="A68:D68"/>
    <mergeCell ref="A9:H9"/>
    <mergeCell ref="A10:H10"/>
  </mergeCells>
  <printOptions horizontalCentered="1"/>
  <pageMargins left="0.2" right="0.2" top="0.1968503937007874" bottom="0.2" header="0.2" footer="0.2"/>
  <pageSetup horizontalDpi="600" verticalDpi="600" orientation="portrait" paperSize="9" scale="6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J86"/>
  <sheetViews>
    <sheetView zoomScale="80" zoomScaleNormal="80" zoomScalePageLayoutView="0" workbookViewId="0" topLeftCell="A35">
      <selection activeCell="A74" sqref="A74:IV74"/>
    </sheetView>
  </sheetViews>
  <sheetFormatPr defaultColWidth="9.00390625" defaultRowHeight="12.75"/>
  <cols>
    <col min="1" max="1" width="72.75390625" style="1" customWidth="1"/>
    <col min="2" max="2" width="19.125" style="1" customWidth="1"/>
    <col min="3" max="3" width="13.875" style="1" customWidth="1"/>
    <col min="4" max="4" width="17.625" style="89" customWidth="1"/>
    <col min="5" max="5" width="13.875" style="1" customWidth="1"/>
    <col min="6" max="6" width="20.875" style="1" customWidth="1"/>
    <col min="7" max="7" width="15.375" style="1" customWidth="1"/>
    <col min="8" max="8" width="15.375" style="1" hidden="1" customWidth="1"/>
    <col min="9" max="9" width="15.375" style="36" hidden="1" customWidth="1"/>
    <col min="10" max="12" width="15.375" style="1" customWidth="1"/>
    <col min="13" max="16384" width="9.125" style="1" customWidth="1"/>
  </cols>
  <sheetData>
    <row r="1" spans="1:6" ht="16.5" customHeight="1">
      <c r="A1" s="146" t="s">
        <v>180</v>
      </c>
      <c r="B1" s="147"/>
      <c r="C1" s="147"/>
      <c r="D1" s="147"/>
      <c r="E1" s="147"/>
      <c r="F1" s="147"/>
    </row>
    <row r="2" spans="2:6" ht="12.75" customHeight="1">
      <c r="B2" s="148"/>
      <c r="C2" s="148"/>
      <c r="D2" s="148"/>
      <c r="E2" s="147"/>
      <c r="F2" s="147"/>
    </row>
    <row r="3" spans="1:6" ht="14.25" customHeight="1">
      <c r="A3" s="49" t="s">
        <v>178</v>
      </c>
      <c r="B3" s="148" t="s">
        <v>0</v>
      </c>
      <c r="C3" s="148"/>
      <c r="D3" s="148"/>
      <c r="E3" s="147"/>
      <c r="F3" s="147"/>
    </row>
    <row r="4" spans="2:6" ht="14.25" customHeight="1">
      <c r="B4" s="148" t="s">
        <v>181</v>
      </c>
      <c r="C4" s="148"/>
      <c r="D4" s="148"/>
      <c r="E4" s="147"/>
      <c r="F4" s="147"/>
    </row>
    <row r="5" spans="1:6" s="48" customFormat="1" ht="39.75" customHeight="1">
      <c r="A5" s="149"/>
      <c r="B5" s="150"/>
      <c r="C5" s="150"/>
      <c r="D5" s="150"/>
      <c r="E5" s="150"/>
      <c r="F5" s="150"/>
    </row>
    <row r="6" spans="1:6" s="48" customFormat="1" ht="33" customHeight="1">
      <c r="A6" s="151" t="s">
        <v>171</v>
      </c>
      <c r="B6" s="151"/>
      <c r="C6" s="151"/>
      <c r="D6" s="151"/>
      <c r="E6" s="151"/>
      <c r="F6" s="151"/>
    </row>
    <row r="7" spans="1:9" s="2" customFormat="1" ht="22.5" customHeight="1">
      <c r="A7" s="152" t="s">
        <v>1</v>
      </c>
      <c r="B7" s="152"/>
      <c r="C7" s="152"/>
      <c r="D7" s="152"/>
      <c r="E7" s="153"/>
      <c r="F7" s="153"/>
      <c r="I7" s="37"/>
    </row>
    <row r="8" spans="1:9" s="3" customFormat="1" ht="18.75" customHeight="1">
      <c r="A8" s="152" t="s">
        <v>68</v>
      </c>
      <c r="B8" s="152"/>
      <c r="C8" s="152"/>
      <c r="D8" s="152"/>
      <c r="E8" s="153"/>
      <c r="F8" s="153"/>
      <c r="G8" s="153"/>
      <c r="H8" s="153"/>
      <c r="I8" s="38"/>
    </row>
    <row r="9" spans="1:9" s="4" customFormat="1" ht="17.25" customHeight="1">
      <c r="A9" s="163" t="s">
        <v>28</v>
      </c>
      <c r="B9" s="163"/>
      <c r="C9" s="163"/>
      <c r="D9" s="163"/>
      <c r="E9" s="164"/>
      <c r="F9" s="164"/>
      <c r="G9" s="164"/>
      <c r="H9" s="164"/>
      <c r="I9" s="39"/>
    </row>
    <row r="10" spans="1:9" s="4" customFormat="1" ht="17.25" customHeight="1">
      <c r="A10" s="166" t="s">
        <v>61</v>
      </c>
      <c r="B10" s="166"/>
      <c r="C10" s="166"/>
      <c r="D10" s="166"/>
      <c r="E10" s="166"/>
      <c r="F10" s="166"/>
      <c r="G10" s="166"/>
      <c r="H10" s="166"/>
      <c r="I10" s="39"/>
    </row>
    <row r="11" spans="1:9" s="3" customFormat="1" ht="30" customHeight="1" thickBot="1">
      <c r="A11" s="156" t="s">
        <v>51</v>
      </c>
      <c r="B11" s="156"/>
      <c r="C11" s="156"/>
      <c r="D11" s="156"/>
      <c r="E11" s="157"/>
      <c r="F11" s="157"/>
      <c r="I11" s="38"/>
    </row>
    <row r="12" spans="1:9" s="9" customFormat="1" ht="139.5" customHeight="1" thickBot="1">
      <c r="A12" s="5" t="s">
        <v>2</v>
      </c>
      <c r="B12" s="6" t="s">
        <v>3</v>
      </c>
      <c r="C12" s="7" t="s">
        <v>153</v>
      </c>
      <c r="D12" s="76" t="s">
        <v>31</v>
      </c>
      <c r="E12" s="7" t="s">
        <v>4</v>
      </c>
      <c r="F12" s="8" t="s">
        <v>5</v>
      </c>
      <c r="I12" s="40"/>
    </row>
    <row r="13" spans="1:9" s="10" customFormat="1" ht="12.75">
      <c r="A13" s="101">
        <v>1</v>
      </c>
      <c r="B13" s="102">
        <v>2</v>
      </c>
      <c r="C13" s="102">
        <v>3</v>
      </c>
      <c r="D13" s="103">
        <v>4</v>
      </c>
      <c r="E13" s="104">
        <v>5</v>
      </c>
      <c r="F13" s="105">
        <v>6</v>
      </c>
      <c r="I13" s="41"/>
    </row>
    <row r="14" spans="1:9" s="10" customFormat="1" ht="49.5" customHeight="1">
      <c r="A14" s="158" t="s">
        <v>6</v>
      </c>
      <c r="B14" s="159"/>
      <c r="C14" s="159"/>
      <c r="D14" s="159"/>
      <c r="E14" s="160"/>
      <c r="F14" s="161"/>
      <c r="I14" s="41"/>
    </row>
    <row r="15" spans="1:10" s="9" customFormat="1" ht="18" customHeight="1">
      <c r="A15" s="119" t="s">
        <v>64</v>
      </c>
      <c r="B15" s="71" t="s">
        <v>7</v>
      </c>
      <c r="C15" s="55" t="s">
        <v>172</v>
      </c>
      <c r="D15" s="117">
        <f>E15*G15</f>
        <v>30338.06</v>
      </c>
      <c r="E15" s="55">
        <f>F15*12</f>
        <v>38.88</v>
      </c>
      <c r="F15" s="55">
        <f>F25+F27</f>
        <v>3.24</v>
      </c>
      <c r="G15" s="9">
        <v>780.3</v>
      </c>
      <c r="H15" s="9">
        <v>1.07</v>
      </c>
      <c r="I15" s="40">
        <v>2.24</v>
      </c>
      <c r="J15" s="9">
        <v>6522.8</v>
      </c>
    </row>
    <row r="16" spans="1:9" s="29" customFormat="1" ht="29.25" customHeight="1">
      <c r="A16" s="120" t="s">
        <v>52</v>
      </c>
      <c r="B16" s="121" t="s">
        <v>53</v>
      </c>
      <c r="C16" s="57"/>
      <c r="D16" s="56"/>
      <c r="E16" s="57"/>
      <c r="F16" s="57"/>
      <c r="I16" s="42"/>
    </row>
    <row r="17" spans="1:9" s="29" customFormat="1" ht="15">
      <c r="A17" s="120" t="s">
        <v>54</v>
      </c>
      <c r="B17" s="121" t="s">
        <v>53</v>
      </c>
      <c r="C17" s="57"/>
      <c r="D17" s="56"/>
      <c r="E17" s="57"/>
      <c r="F17" s="57"/>
      <c r="I17" s="42"/>
    </row>
    <row r="18" spans="1:9" s="29" customFormat="1" ht="122.25" customHeight="1">
      <c r="A18" s="120" t="s">
        <v>71</v>
      </c>
      <c r="B18" s="121" t="s">
        <v>19</v>
      </c>
      <c r="C18" s="57"/>
      <c r="D18" s="56"/>
      <c r="E18" s="57"/>
      <c r="F18" s="57"/>
      <c r="I18" s="42"/>
    </row>
    <row r="19" spans="1:9" s="29" customFormat="1" ht="15">
      <c r="A19" s="120" t="s">
        <v>72</v>
      </c>
      <c r="B19" s="121" t="s">
        <v>53</v>
      </c>
      <c r="C19" s="57"/>
      <c r="D19" s="56"/>
      <c r="E19" s="57"/>
      <c r="F19" s="57"/>
      <c r="I19" s="42"/>
    </row>
    <row r="20" spans="1:9" s="29" customFormat="1" ht="15">
      <c r="A20" s="120" t="s">
        <v>73</v>
      </c>
      <c r="B20" s="121" t="s">
        <v>53</v>
      </c>
      <c r="C20" s="57"/>
      <c r="D20" s="56"/>
      <c r="E20" s="57"/>
      <c r="F20" s="57"/>
      <c r="I20" s="42"/>
    </row>
    <row r="21" spans="1:9" s="29" customFormat="1" ht="25.5">
      <c r="A21" s="120" t="s">
        <v>74</v>
      </c>
      <c r="B21" s="121" t="s">
        <v>10</v>
      </c>
      <c r="C21" s="57"/>
      <c r="D21" s="56"/>
      <c r="E21" s="57"/>
      <c r="F21" s="57"/>
      <c r="I21" s="42"/>
    </row>
    <row r="22" spans="1:9" s="29" customFormat="1" ht="15">
      <c r="A22" s="120" t="s">
        <v>75</v>
      </c>
      <c r="B22" s="121" t="s">
        <v>12</v>
      </c>
      <c r="C22" s="57"/>
      <c r="D22" s="56"/>
      <c r="E22" s="57"/>
      <c r="F22" s="57"/>
      <c r="I22" s="42"/>
    </row>
    <row r="23" spans="1:9" s="29" customFormat="1" ht="15">
      <c r="A23" s="120" t="s">
        <v>76</v>
      </c>
      <c r="B23" s="121" t="s">
        <v>53</v>
      </c>
      <c r="C23" s="57"/>
      <c r="D23" s="56"/>
      <c r="E23" s="57"/>
      <c r="F23" s="57"/>
      <c r="I23" s="42"/>
    </row>
    <row r="24" spans="1:9" s="29" customFormat="1" ht="15">
      <c r="A24" s="120" t="s">
        <v>77</v>
      </c>
      <c r="B24" s="121" t="s">
        <v>14</v>
      </c>
      <c r="C24" s="57"/>
      <c r="D24" s="56"/>
      <c r="E24" s="57"/>
      <c r="F24" s="57"/>
      <c r="I24" s="42"/>
    </row>
    <row r="25" spans="1:9" s="29" customFormat="1" ht="15">
      <c r="A25" s="119" t="s">
        <v>65</v>
      </c>
      <c r="B25" s="122"/>
      <c r="C25" s="57"/>
      <c r="D25" s="56"/>
      <c r="E25" s="57"/>
      <c r="F25" s="59">
        <v>3.24</v>
      </c>
      <c r="I25" s="42"/>
    </row>
    <row r="26" spans="1:9" s="29" customFormat="1" ht="15">
      <c r="A26" s="123" t="s">
        <v>69</v>
      </c>
      <c r="B26" s="122" t="s">
        <v>53</v>
      </c>
      <c r="C26" s="57"/>
      <c r="D26" s="56"/>
      <c r="E26" s="57"/>
      <c r="F26" s="57">
        <v>0</v>
      </c>
      <c r="I26" s="42"/>
    </row>
    <row r="27" spans="1:9" s="29" customFormat="1" ht="15">
      <c r="A27" s="63" t="s">
        <v>65</v>
      </c>
      <c r="B27" s="27"/>
      <c r="C27" s="28"/>
      <c r="D27" s="78"/>
      <c r="E27" s="57"/>
      <c r="F27" s="59">
        <f>F26</f>
        <v>0</v>
      </c>
      <c r="I27" s="42"/>
    </row>
    <row r="28" spans="1:10" s="14" customFormat="1" ht="21" customHeight="1">
      <c r="A28" s="72" t="s">
        <v>11</v>
      </c>
      <c r="B28" s="71" t="s">
        <v>12</v>
      </c>
      <c r="C28" s="55" t="s">
        <v>172</v>
      </c>
      <c r="D28" s="117">
        <f>E28*G28</f>
        <v>7771.79</v>
      </c>
      <c r="E28" s="55">
        <f>F28*12</f>
        <v>9.96</v>
      </c>
      <c r="F28" s="55">
        <v>0.83</v>
      </c>
      <c r="G28" s="9">
        <v>780.3</v>
      </c>
      <c r="H28" s="9">
        <v>1.07</v>
      </c>
      <c r="I28" s="40">
        <v>0.6</v>
      </c>
      <c r="J28" s="14">
        <v>6522.8</v>
      </c>
    </row>
    <row r="29" spans="1:10" s="9" customFormat="1" ht="18.75" customHeight="1">
      <c r="A29" s="72" t="s">
        <v>88</v>
      </c>
      <c r="B29" s="71" t="s">
        <v>13</v>
      </c>
      <c r="C29" s="55" t="s">
        <v>172</v>
      </c>
      <c r="D29" s="117">
        <f>E29*G29</f>
        <v>25281.72</v>
      </c>
      <c r="E29" s="55">
        <f>F29*12</f>
        <v>32.4</v>
      </c>
      <c r="F29" s="55">
        <v>2.7</v>
      </c>
      <c r="G29" s="9">
        <v>780.3</v>
      </c>
      <c r="H29" s="9">
        <v>1.07</v>
      </c>
      <c r="I29" s="40">
        <v>1.94</v>
      </c>
      <c r="J29" s="14">
        <v>6522.8</v>
      </c>
    </row>
    <row r="30" spans="1:10" s="10" customFormat="1" ht="30.75" customHeight="1">
      <c r="A30" s="72" t="s">
        <v>105</v>
      </c>
      <c r="B30" s="71" t="s">
        <v>7</v>
      </c>
      <c r="C30" s="116" t="s">
        <v>157</v>
      </c>
      <c r="D30" s="117">
        <f>2246.78*G30/J30</f>
        <v>268.77</v>
      </c>
      <c r="E30" s="55">
        <f>D30/G30</f>
        <v>0.34</v>
      </c>
      <c r="F30" s="55">
        <f>E30/12</f>
        <v>0.03</v>
      </c>
      <c r="G30" s="9">
        <v>780.3</v>
      </c>
      <c r="H30" s="9">
        <v>1.07</v>
      </c>
      <c r="I30" s="40">
        <v>0.02</v>
      </c>
      <c r="J30" s="10">
        <v>6522.8</v>
      </c>
    </row>
    <row r="31" spans="1:10" s="10" customFormat="1" ht="43.5" customHeight="1">
      <c r="A31" s="72" t="s">
        <v>155</v>
      </c>
      <c r="B31" s="71" t="s">
        <v>7</v>
      </c>
      <c r="C31" s="58" t="s">
        <v>156</v>
      </c>
      <c r="D31" s="117">
        <f>18723.21*G31/J31</f>
        <v>2239.79</v>
      </c>
      <c r="E31" s="55">
        <f>D31/G31</f>
        <v>2.87</v>
      </c>
      <c r="F31" s="55">
        <f>E31/12</f>
        <v>0.24</v>
      </c>
      <c r="G31" s="9">
        <v>780.3</v>
      </c>
      <c r="H31" s="9">
        <v>1.07</v>
      </c>
      <c r="I31" s="40">
        <v>0.04</v>
      </c>
      <c r="J31" s="10">
        <v>6522.8</v>
      </c>
    </row>
    <row r="32" spans="1:10" s="10" customFormat="1" ht="21.75" customHeight="1">
      <c r="A32" s="118" t="s">
        <v>158</v>
      </c>
      <c r="B32" s="116" t="s">
        <v>47</v>
      </c>
      <c r="C32" s="116" t="s">
        <v>157</v>
      </c>
      <c r="D32" s="117">
        <f>15193.15*G32/J32</f>
        <v>1817.5</v>
      </c>
      <c r="E32" s="55">
        <f>D32/G32</f>
        <v>2.33</v>
      </c>
      <c r="F32" s="55">
        <f>E32/12</f>
        <v>0.19</v>
      </c>
      <c r="G32" s="9">
        <v>780.3</v>
      </c>
      <c r="H32" s="9">
        <v>1.07</v>
      </c>
      <c r="I32" s="40">
        <v>0.13</v>
      </c>
      <c r="J32" s="10">
        <v>6522.8</v>
      </c>
    </row>
    <row r="33" spans="1:10" s="9" customFormat="1" ht="16.5" customHeight="1">
      <c r="A33" s="72" t="s">
        <v>22</v>
      </c>
      <c r="B33" s="71" t="s">
        <v>23</v>
      </c>
      <c r="C33" s="116"/>
      <c r="D33" s="117">
        <f>E33*G33</f>
        <v>655.45</v>
      </c>
      <c r="E33" s="55">
        <f>F33*12</f>
        <v>0.84</v>
      </c>
      <c r="F33" s="55">
        <v>0.07</v>
      </c>
      <c r="G33" s="9">
        <v>780.3</v>
      </c>
      <c r="H33" s="9">
        <v>1.07</v>
      </c>
      <c r="I33" s="40">
        <v>0.03</v>
      </c>
      <c r="J33" s="9">
        <v>6522.8</v>
      </c>
    </row>
    <row r="34" spans="1:10" s="9" customFormat="1" ht="15">
      <c r="A34" s="72" t="s">
        <v>24</v>
      </c>
      <c r="B34" s="129" t="s">
        <v>25</v>
      </c>
      <c r="C34" s="130"/>
      <c r="D34" s="117">
        <f>3441.45*G34/J34</f>
        <v>411.69</v>
      </c>
      <c r="E34" s="55">
        <f>D34/G34</f>
        <v>0.53</v>
      </c>
      <c r="F34" s="55">
        <f>E34/12</f>
        <v>0.04</v>
      </c>
      <c r="G34" s="9">
        <v>780.3</v>
      </c>
      <c r="H34" s="9">
        <v>1.07</v>
      </c>
      <c r="I34" s="40">
        <v>0.02</v>
      </c>
      <c r="J34" s="9">
        <v>6522.8</v>
      </c>
    </row>
    <row r="35" spans="1:10" s="14" customFormat="1" ht="30">
      <c r="A35" s="72" t="s">
        <v>21</v>
      </c>
      <c r="B35" s="71"/>
      <c r="C35" s="116">
        <v>0</v>
      </c>
      <c r="D35" s="117">
        <v>0</v>
      </c>
      <c r="E35" s="55">
        <f>D35/G35</f>
        <v>0</v>
      </c>
      <c r="F35" s="55">
        <f>E35/12</f>
        <v>0</v>
      </c>
      <c r="G35" s="9">
        <v>780.3</v>
      </c>
      <c r="H35" s="9">
        <v>1.07</v>
      </c>
      <c r="I35" s="40">
        <v>0.03</v>
      </c>
      <c r="J35" s="14">
        <v>6522.8</v>
      </c>
    </row>
    <row r="36" spans="1:9" s="14" customFormat="1" ht="21.75" customHeight="1">
      <c r="A36" s="72" t="s">
        <v>32</v>
      </c>
      <c r="B36" s="71"/>
      <c r="C36" s="55"/>
      <c r="D36" s="55">
        <f>SUM(D37:D44)</f>
        <v>3472.24</v>
      </c>
      <c r="E36" s="55">
        <f>D36/G36</f>
        <v>4.45</v>
      </c>
      <c r="F36" s="55">
        <f>E36/12</f>
        <v>0.37</v>
      </c>
      <c r="G36" s="9">
        <v>780.3</v>
      </c>
      <c r="H36" s="9">
        <v>1.07</v>
      </c>
      <c r="I36" s="40">
        <v>0.62</v>
      </c>
    </row>
    <row r="37" spans="1:10" s="10" customFormat="1" ht="15">
      <c r="A37" s="131" t="s">
        <v>160</v>
      </c>
      <c r="B37" s="73" t="s">
        <v>14</v>
      </c>
      <c r="C37" s="60"/>
      <c r="D37" s="132">
        <f>477.68*G37/J37</f>
        <v>57.14</v>
      </c>
      <c r="E37" s="60"/>
      <c r="F37" s="60"/>
      <c r="G37" s="9">
        <v>780.3</v>
      </c>
      <c r="H37" s="9">
        <v>1.07</v>
      </c>
      <c r="I37" s="40">
        <v>0.01</v>
      </c>
      <c r="J37" s="10">
        <v>6522.8</v>
      </c>
    </row>
    <row r="38" spans="1:10" s="10" customFormat="1" ht="15">
      <c r="A38" s="131" t="s">
        <v>15</v>
      </c>
      <c r="B38" s="73" t="s">
        <v>19</v>
      </c>
      <c r="C38" s="60"/>
      <c r="D38" s="132">
        <f>1516.25*G38/J38</f>
        <v>181.38</v>
      </c>
      <c r="E38" s="60"/>
      <c r="F38" s="60"/>
      <c r="G38" s="9">
        <v>780.3</v>
      </c>
      <c r="H38" s="9">
        <v>1.07</v>
      </c>
      <c r="I38" s="40">
        <v>0.01</v>
      </c>
      <c r="J38" s="10">
        <v>6522.8</v>
      </c>
    </row>
    <row r="39" spans="1:10" s="10" customFormat="1" ht="15">
      <c r="A39" s="131" t="s">
        <v>40</v>
      </c>
      <c r="B39" s="73" t="s">
        <v>14</v>
      </c>
      <c r="C39" s="60"/>
      <c r="D39" s="132">
        <f>1444.71*G39/J39</f>
        <v>172.83</v>
      </c>
      <c r="E39" s="60"/>
      <c r="F39" s="60"/>
      <c r="G39" s="9">
        <v>780.3</v>
      </c>
      <c r="H39" s="9">
        <v>1.07</v>
      </c>
      <c r="I39" s="40">
        <v>0.1</v>
      </c>
      <c r="J39" s="10">
        <v>6522.8</v>
      </c>
    </row>
    <row r="40" spans="1:10" s="10" customFormat="1" ht="25.5">
      <c r="A40" s="131" t="s">
        <v>18</v>
      </c>
      <c r="B40" s="73" t="s">
        <v>14</v>
      </c>
      <c r="C40" s="60"/>
      <c r="D40" s="132">
        <f>6597.78*G40/J40</f>
        <v>789.27</v>
      </c>
      <c r="E40" s="60"/>
      <c r="F40" s="60"/>
      <c r="G40" s="9">
        <v>780.3</v>
      </c>
      <c r="H40" s="9">
        <v>1.07</v>
      </c>
      <c r="I40" s="40">
        <v>0.01</v>
      </c>
      <c r="J40" s="10">
        <v>6522.8</v>
      </c>
    </row>
    <row r="41" spans="1:10" s="10" customFormat="1" ht="15">
      <c r="A41" s="131" t="s">
        <v>161</v>
      </c>
      <c r="B41" s="73" t="s">
        <v>14</v>
      </c>
      <c r="C41" s="60"/>
      <c r="D41" s="132">
        <f>9934.97*G41/J41</f>
        <v>1188.49</v>
      </c>
      <c r="E41" s="60"/>
      <c r="F41" s="60"/>
      <c r="G41" s="9">
        <v>780.3</v>
      </c>
      <c r="H41" s="9">
        <v>1.07</v>
      </c>
      <c r="I41" s="40">
        <v>0.06</v>
      </c>
      <c r="J41" s="10">
        <v>6522.8</v>
      </c>
    </row>
    <row r="42" spans="1:10" s="10" customFormat="1" ht="25.5">
      <c r="A42" s="131" t="s">
        <v>152</v>
      </c>
      <c r="B42" s="133" t="s">
        <v>47</v>
      </c>
      <c r="C42" s="61"/>
      <c r="D42" s="62">
        <f>831.99*G42/J42</f>
        <v>99.53</v>
      </c>
      <c r="E42" s="61"/>
      <c r="F42" s="61"/>
      <c r="G42" s="9">
        <v>780.3</v>
      </c>
      <c r="H42" s="9"/>
      <c r="I42" s="40"/>
      <c r="J42" s="10">
        <v>6522.8</v>
      </c>
    </row>
    <row r="43" spans="1:10" s="10" customFormat="1" ht="15">
      <c r="A43" s="134" t="s">
        <v>142</v>
      </c>
      <c r="B43" s="135" t="s">
        <v>47</v>
      </c>
      <c r="C43" s="61"/>
      <c r="D43" s="62">
        <f>8222.24*G43/J43</f>
        <v>983.6</v>
      </c>
      <c r="E43" s="61"/>
      <c r="F43" s="61"/>
      <c r="G43" s="9">
        <v>780.3</v>
      </c>
      <c r="H43" s="9"/>
      <c r="I43" s="40"/>
      <c r="J43" s="10">
        <v>6522.8</v>
      </c>
    </row>
    <row r="44" spans="1:10" s="10" customFormat="1" ht="15">
      <c r="A44" s="131" t="s">
        <v>116</v>
      </c>
      <c r="B44" s="128" t="s">
        <v>14</v>
      </c>
      <c r="C44" s="61"/>
      <c r="D44" s="62">
        <v>0</v>
      </c>
      <c r="E44" s="61"/>
      <c r="F44" s="61"/>
      <c r="G44" s="9">
        <v>780.3</v>
      </c>
      <c r="H44" s="9"/>
      <c r="I44" s="40"/>
      <c r="J44" s="10">
        <v>6522.8</v>
      </c>
    </row>
    <row r="45" spans="1:9" s="14" customFormat="1" ht="30">
      <c r="A45" s="72" t="s">
        <v>34</v>
      </c>
      <c r="B45" s="71"/>
      <c r="C45" s="12"/>
      <c r="D45" s="79">
        <f>SUM(D46:D47)</f>
        <v>1671.01</v>
      </c>
      <c r="E45" s="55">
        <f>D45/G45</f>
        <v>2.14</v>
      </c>
      <c r="F45" s="55">
        <f>E45/12</f>
        <v>0.18</v>
      </c>
      <c r="G45" s="9">
        <v>780.3</v>
      </c>
      <c r="H45" s="9">
        <v>1.07</v>
      </c>
      <c r="I45" s="40">
        <v>0.06</v>
      </c>
    </row>
    <row r="46" spans="1:10" s="10" customFormat="1" ht="15">
      <c r="A46" s="136" t="s">
        <v>143</v>
      </c>
      <c r="B46" s="60"/>
      <c r="C46" s="60"/>
      <c r="D46" s="60">
        <f>13968.55*G46/J46</f>
        <v>1671.01</v>
      </c>
      <c r="E46" s="60"/>
      <c r="F46" s="60"/>
      <c r="G46" s="9">
        <v>780.3</v>
      </c>
      <c r="H46" s="9">
        <v>1.07</v>
      </c>
      <c r="I46" s="40">
        <v>0.03</v>
      </c>
      <c r="J46" s="10">
        <v>6522.8</v>
      </c>
    </row>
    <row r="47" spans="1:10" s="10" customFormat="1" ht="15">
      <c r="A47" s="131" t="s">
        <v>118</v>
      </c>
      <c r="B47" s="133" t="s">
        <v>14</v>
      </c>
      <c r="C47" s="60"/>
      <c r="D47" s="132">
        <f>E47*G47</f>
        <v>0</v>
      </c>
      <c r="E47" s="60"/>
      <c r="F47" s="60"/>
      <c r="G47" s="9">
        <v>780.3</v>
      </c>
      <c r="H47" s="9">
        <v>1.07</v>
      </c>
      <c r="I47" s="40">
        <v>0</v>
      </c>
      <c r="J47" s="10">
        <v>6522.8</v>
      </c>
    </row>
    <row r="48" spans="1:9" s="10" customFormat="1" ht="30">
      <c r="A48" s="72" t="s">
        <v>35</v>
      </c>
      <c r="B48" s="73"/>
      <c r="C48" s="16"/>
      <c r="D48" s="79">
        <f>SUM(D49:D51)</f>
        <v>3224.25</v>
      </c>
      <c r="E48" s="55">
        <f>D48/G48</f>
        <v>4.13</v>
      </c>
      <c r="F48" s="55">
        <f>E48/12+0.01</f>
        <v>0.35</v>
      </c>
      <c r="G48" s="9">
        <v>780.3</v>
      </c>
      <c r="H48" s="9">
        <v>1.07</v>
      </c>
      <c r="I48" s="40">
        <v>0.04</v>
      </c>
    </row>
    <row r="49" spans="1:10" s="10" customFormat="1" ht="15">
      <c r="A49" s="131" t="s">
        <v>119</v>
      </c>
      <c r="B49" s="73" t="s">
        <v>14</v>
      </c>
      <c r="C49" s="61"/>
      <c r="D49" s="62">
        <v>0</v>
      </c>
      <c r="E49" s="55"/>
      <c r="F49" s="55"/>
      <c r="G49" s="9">
        <v>780.3</v>
      </c>
      <c r="H49" s="9"/>
      <c r="I49" s="40"/>
      <c r="J49" s="10">
        <v>6522.8</v>
      </c>
    </row>
    <row r="50" spans="1:10" s="10" customFormat="1" ht="15">
      <c r="A50" s="134" t="s">
        <v>137</v>
      </c>
      <c r="B50" s="61"/>
      <c r="C50" s="61"/>
      <c r="D50" s="62">
        <f>26952.6*G50/J50</f>
        <v>3224.25</v>
      </c>
      <c r="E50" s="60"/>
      <c r="F50" s="60"/>
      <c r="G50" s="9">
        <v>780.3</v>
      </c>
      <c r="H50" s="9">
        <v>1.07</v>
      </c>
      <c r="I50" s="40">
        <v>0.03</v>
      </c>
      <c r="J50" s="10">
        <v>6522.8</v>
      </c>
    </row>
    <row r="51" spans="1:10" s="10" customFormat="1" ht="25.5">
      <c r="A51" s="131" t="s">
        <v>121</v>
      </c>
      <c r="B51" s="133" t="s">
        <v>47</v>
      </c>
      <c r="C51" s="60"/>
      <c r="D51" s="62">
        <v>0</v>
      </c>
      <c r="E51" s="61"/>
      <c r="F51" s="61"/>
      <c r="G51" s="9">
        <v>780.3</v>
      </c>
      <c r="H51" s="9"/>
      <c r="I51" s="40"/>
      <c r="J51" s="10">
        <v>6522.8</v>
      </c>
    </row>
    <row r="52" spans="1:9" s="10" customFormat="1" ht="15">
      <c r="A52" s="72" t="s">
        <v>122</v>
      </c>
      <c r="B52" s="73"/>
      <c r="C52" s="16"/>
      <c r="D52" s="79">
        <f>SUM(D53:D53)</f>
        <v>120.44</v>
      </c>
      <c r="E52" s="55">
        <f>D52/G52</f>
        <v>0.15</v>
      </c>
      <c r="F52" s="55">
        <f>E52/12</f>
        <v>0.01</v>
      </c>
      <c r="G52" s="9">
        <v>780.3</v>
      </c>
      <c r="H52" s="9">
        <v>1.07</v>
      </c>
      <c r="I52" s="40">
        <v>0.24</v>
      </c>
    </row>
    <row r="53" spans="1:10" s="10" customFormat="1" ht="42" customHeight="1" thickBot="1">
      <c r="A53" s="131" t="s">
        <v>125</v>
      </c>
      <c r="B53" s="73" t="s">
        <v>14</v>
      </c>
      <c r="C53" s="60"/>
      <c r="D53" s="132">
        <f>1006.81*G53/J53</f>
        <v>120.44</v>
      </c>
      <c r="E53" s="60"/>
      <c r="F53" s="60"/>
      <c r="G53" s="9">
        <v>780.3</v>
      </c>
      <c r="H53" s="9">
        <v>1.07</v>
      </c>
      <c r="I53" s="40">
        <v>0</v>
      </c>
      <c r="J53" s="10">
        <v>6522.8</v>
      </c>
    </row>
    <row r="54" spans="1:9" s="34" customFormat="1" ht="20.25" thickBot="1">
      <c r="A54" s="31" t="s">
        <v>30</v>
      </c>
      <c r="B54" s="32"/>
      <c r="C54" s="32"/>
      <c r="D54" s="83">
        <f>D52+D48+D45+D36+D35+D34+D33+D32+D31+D30+D29+D28+D15</f>
        <v>77272.71</v>
      </c>
      <c r="E54" s="83">
        <f>E52+E48+E45+E36+E35+E34+E33+E32+E31+E30+E29+E28+E15</f>
        <v>99.02</v>
      </c>
      <c r="F54" s="83">
        <f>F52+F48+F45+F36+F35+F34+F33+F32+F31+F30+F29+F28+F15</f>
        <v>8.25</v>
      </c>
      <c r="G54" s="9">
        <v>780.3</v>
      </c>
      <c r="I54" s="43"/>
    </row>
    <row r="55" spans="1:9" s="20" customFormat="1" ht="25.5" customHeight="1" thickBot="1">
      <c r="A55" s="19"/>
      <c r="D55" s="84"/>
      <c r="E55" s="67"/>
      <c r="F55" s="67"/>
      <c r="G55" s="9">
        <v>780.3</v>
      </c>
      <c r="I55" s="45"/>
    </row>
    <row r="56" spans="1:9" s="35" customFormat="1" ht="20.25" thickBot="1">
      <c r="A56" s="99" t="s">
        <v>150</v>
      </c>
      <c r="B56" s="98"/>
      <c r="C56" s="32"/>
      <c r="D56" s="85">
        <f>SUM(D57:D58)</f>
        <v>2251.4</v>
      </c>
      <c r="E56" s="85">
        <f>SUM(E57:E58)</f>
        <v>2.89</v>
      </c>
      <c r="F56" s="85">
        <f>SUM(F57:F58)</f>
        <v>0.24</v>
      </c>
      <c r="G56" s="9">
        <v>780.3</v>
      </c>
      <c r="I56" s="46"/>
    </row>
    <row r="57" spans="1:10" s="84" customFormat="1" ht="15" customHeight="1">
      <c r="A57" s="90" t="s">
        <v>138</v>
      </c>
      <c r="B57" s="91"/>
      <c r="C57" s="91"/>
      <c r="D57" s="62">
        <f>13105.22*G57/J57</f>
        <v>1567.73</v>
      </c>
      <c r="E57" s="91">
        <f>D57/G57</f>
        <v>2.01</v>
      </c>
      <c r="F57" s="92">
        <f>E57/12</f>
        <v>0.17</v>
      </c>
      <c r="G57" s="9">
        <v>780.3</v>
      </c>
      <c r="I57" s="94"/>
      <c r="J57" s="84">
        <v>6522.8</v>
      </c>
    </row>
    <row r="58" spans="1:10" s="84" customFormat="1" ht="15" customHeight="1">
      <c r="A58" s="90" t="s">
        <v>139</v>
      </c>
      <c r="B58" s="91"/>
      <c r="C58" s="91"/>
      <c r="D58" s="62">
        <f>5715.05*G58/J58</f>
        <v>683.67</v>
      </c>
      <c r="E58" s="91">
        <f>D58/G58</f>
        <v>0.88</v>
      </c>
      <c r="F58" s="92">
        <f>E58/12</f>
        <v>0.07</v>
      </c>
      <c r="G58" s="9">
        <v>780.3</v>
      </c>
      <c r="I58" s="94"/>
      <c r="J58" s="84">
        <v>6522.8</v>
      </c>
    </row>
    <row r="59" spans="1:9" s="20" customFormat="1" ht="12.75">
      <c r="A59" s="19"/>
      <c r="D59" s="84"/>
      <c r="I59" s="45"/>
    </row>
    <row r="60" spans="1:9" s="20" customFormat="1" ht="13.5" thickBot="1">
      <c r="A60" s="19"/>
      <c r="D60" s="84"/>
      <c r="I60" s="45"/>
    </row>
    <row r="61" spans="1:9" s="35" customFormat="1" ht="20.25" thickBot="1">
      <c r="A61" s="31" t="s">
        <v>58</v>
      </c>
      <c r="B61" s="32"/>
      <c r="C61" s="32"/>
      <c r="D61" s="83">
        <f>D54+D56</f>
        <v>79524.11</v>
      </c>
      <c r="E61" s="83">
        <f>E54+E56</f>
        <v>101.91</v>
      </c>
      <c r="F61" s="83">
        <f>F54+F56</f>
        <v>8.49</v>
      </c>
      <c r="I61" s="46"/>
    </row>
    <row r="62" spans="1:9" s="20" customFormat="1" ht="12.75">
      <c r="A62" s="19"/>
      <c r="D62" s="84"/>
      <c r="I62" s="45"/>
    </row>
    <row r="63" spans="1:9" s="20" customFormat="1" ht="12.75">
      <c r="A63" s="19"/>
      <c r="D63" s="84"/>
      <c r="I63" s="45"/>
    </row>
    <row r="64" spans="1:9" s="20" customFormat="1" ht="12.75">
      <c r="A64" s="19"/>
      <c r="D64" s="84"/>
      <c r="I64" s="45"/>
    </row>
    <row r="65" spans="1:9" s="24" customFormat="1" ht="18.75">
      <c r="A65" s="21"/>
      <c r="B65" s="22"/>
      <c r="C65" s="23"/>
      <c r="D65" s="87"/>
      <c r="E65" s="23"/>
      <c r="F65" s="23"/>
      <c r="I65" s="47"/>
    </row>
    <row r="66" spans="1:9" s="18" customFormat="1" ht="19.5">
      <c r="A66" s="25"/>
      <c r="B66" s="26"/>
      <c r="C66" s="26"/>
      <c r="D66" s="88"/>
      <c r="E66" s="26"/>
      <c r="F66" s="26"/>
      <c r="I66" s="44"/>
    </row>
    <row r="67" spans="1:9" s="20" customFormat="1" ht="14.25">
      <c r="A67" s="162" t="s">
        <v>26</v>
      </c>
      <c r="B67" s="162"/>
      <c r="C67" s="162"/>
      <c r="D67" s="162"/>
      <c r="I67" s="45"/>
    </row>
    <row r="68" spans="4:9" s="20" customFormat="1" ht="12.75">
      <c r="D68" s="84"/>
      <c r="I68" s="45"/>
    </row>
    <row r="69" spans="1:9" s="20" customFormat="1" ht="12.75">
      <c r="A69" s="19" t="s">
        <v>27</v>
      </c>
      <c r="D69" s="84"/>
      <c r="I69" s="45"/>
    </row>
    <row r="70" spans="4:9" s="20" customFormat="1" ht="12.75">
      <c r="D70" s="84"/>
      <c r="I70" s="45"/>
    </row>
    <row r="71" spans="4:9" s="20" customFormat="1" ht="12.75">
      <c r="D71" s="84"/>
      <c r="I71" s="45"/>
    </row>
    <row r="72" spans="4:9" s="20" customFormat="1" ht="12.75">
      <c r="D72" s="84"/>
      <c r="I72" s="45"/>
    </row>
    <row r="73" spans="4:9" s="20" customFormat="1" ht="12.75">
      <c r="D73" s="84"/>
      <c r="I73" s="45"/>
    </row>
    <row r="74" spans="4:9" s="20" customFormat="1" ht="12.75">
      <c r="D74" s="84"/>
      <c r="I74" s="45"/>
    </row>
    <row r="75" spans="4:9" s="20" customFormat="1" ht="12.75">
      <c r="D75" s="84"/>
      <c r="I75" s="45"/>
    </row>
    <row r="76" spans="4:9" s="20" customFormat="1" ht="12.75">
      <c r="D76" s="84"/>
      <c r="I76" s="45"/>
    </row>
    <row r="77" spans="4:9" s="20" customFormat="1" ht="12.75">
      <c r="D77" s="84"/>
      <c r="I77" s="45"/>
    </row>
    <row r="78" spans="4:9" s="20" customFormat="1" ht="12.75">
      <c r="D78" s="84"/>
      <c r="I78" s="45"/>
    </row>
    <row r="79" spans="4:9" s="20" customFormat="1" ht="12.75">
      <c r="D79" s="84"/>
      <c r="I79" s="45"/>
    </row>
    <row r="80" spans="4:9" s="20" customFormat="1" ht="12.75">
      <c r="D80" s="84"/>
      <c r="I80" s="45"/>
    </row>
    <row r="81" spans="4:9" s="20" customFormat="1" ht="12.75">
      <c r="D81" s="84"/>
      <c r="I81" s="45"/>
    </row>
    <row r="82" spans="4:9" s="20" customFormat="1" ht="12.75">
      <c r="D82" s="84"/>
      <c r="I82" s="45"/>
    </row>
    <row r="83" spans="4:9" s="20" customFormat="1" ht="12.75">
      <c r="D83" s="84"/>
      <c r="I83" s="45"/>
    </row>
    <row r="84" spans="4:9" s="20" customFormat="1" ht="12.75">
      <c r="D84" s="84"/>
      <c r="I84" s="45"/>
    </row>
    <row r="85" spans="4:9" s="20" customFormat="1" ht="12.75">
      <c r="D85" s="84"/>
      <c r="I85" s="45"/>
    </row>
    <row r="86" spans="4:9" s="20" customFormat="1" ht="12.75">
      <c r="D86" s="84"/>
      <c r="I86" s="45"/>
    </row>
  </sheetData>
  <sheetProtection/>
  <mergeCells count="13">
    <mergeCell ref="A1:F1"/>
    <mergeCell ref="B2:F2"/>
    <mergeCell ref="B3:F3"/>
    <mergeCell ref="B4:F4"/>
    <mergeCell ref="A5:F5"/>
    <mergeCell ref="A6:F6"/>
    <mergeCell ref="A67:D67"/>
    <mergeCell ref="A7:F7"/>
    <mergeCell ref="A8:H8"/>
    <mergeCell ref="A9:H9"/>
    <mergeCell ref="A10:H10"/>
    <mergeCell ref="A11:F11"/>
    <mergeCell ref="A14:F14"/>
  </mergeCells>
  <printOptions horizontalCentered="1"/>
  <pageMargins left="0.2" right="0.2" top="0.1968503937007874" bottom="0.2" header="0.2" footer="0.2"/>
  <pageSetup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Цалко</dc:creator>
  <cp:keywords/>
  <dc:description/>
  <cp:lastModifiedBy>user</cp:lastModifiedBy>
  <cp:lastPrinted>2016-05-04T05:23:05Z</cp:lastPrinted>
  <dcterms:created xsi:type="dcterms:W3CDTF">2010-04-02T14:46:04Z</dcterms:created>
  <dcterms:modified xsi:type="dcterms:W3CDTF">2016-05-04T05:26:46Z</dcterms:modified>
  <cp:category/>
  <cp:version/>
  <cp:contentType/>
  <cp:contentStatus/>
</cp:coreProperties>
</file>