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С" sheetId="2" r:id="rId2"/>
  </sheets>
  <definedNames/>
  <calcPr fullCalcOnLoad="1" fullPrecision="0"/>
</workbook>
</file>

<file path=xl/sharedStrings.xml><?xml version="1.0" encoding="utf-8"?>
<sst xmlns="http://schemas.openxmlformats.org/spreadsheetml/2006/main" count="325" uniqueCount="194">
  <si>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</si>
  <si>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</si>
  <si>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</si>
  <si>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</si>
  <si>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</si>
  <si>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</si>
  <si>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</si>
  <si>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</si>
  <si>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</si>
  <si>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</si>
  <si>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</si>
  <si>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</si>
  <si>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</si>
  <si>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</si>
  <si>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</si>
  <si>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</si>
  <si>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</si>
  <si>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</si>
  <si>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</si>
  <si>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</si>
  <si>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</si>
  <si>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</si>
  <si>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</si>
  <si>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</si>
  <si>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</si>
  <si>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</si>
  <si>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</si>
  <si>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</si>
  <si>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</si>
  <si>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</si>
  <si>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</si>
  <si>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</si>
  <si>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</si>
  <si>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</si>
  <si>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</si>
  <si>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</si>
  <si>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</si>
  <si>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</si>
  <si>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</si>
  <si>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</si>
  <si>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</si>
  <si>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</si>
  <si>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</si>
  <si>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</si>
  <si>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</si>
  <si>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</si>
  <si>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</si>
  <si>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</si>
  <si>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</si>
  <si>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</si>
  <si>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</si>
  <si>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</si>
  <si>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</si>
  <si>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</si>
  <si>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</si>
  <si>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</si>
  <si>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</si>
  <si>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</si>
  <si>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</si>
  <si>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</si>
  <si>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</si>
  <si>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</si>
  <si>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</si>
  <si>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</si>
  <si>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</si>
  <si>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</si>
  <si>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</si>
  <si>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</si>
  <si>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</si>
  <si>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</si>
  <si>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</si>
  <si>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</si>
  <si>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</si>
  <si>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</si>
  <si>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</si>
  <si>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</si>
  <si>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</si>
  <si>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</si>
  <si>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</si>
  <si>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</si>
  <si>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</si>
  <si>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</si>
  <si>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</si>
  <si>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</si>
  <si>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</si>
  <si>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</si>
  <si>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</si>
  <si>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</si>
  <si>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</si>
  <si>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</si>
  <si>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</si>
  <si>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</si>
  <si>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</si>
  <si>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</si>
  <si>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</si>
  <si>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</si>
  <si>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</si>
  <si>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</si>
  <si>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</si>
  <si>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</si>
  <si>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</si>
  <si>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</si>
  <si>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 раз в месяц</t>
  </si>
  <si>
    <t>(многоквартирный дом с газовыми плитами )</t>
  </si>
  <si>
    <t>Обслуживание вводных и внутренних газопроводов жилого фонда</t>
  </si>
  <si>
    <t>очистка урн от мусора</t>
  </si>
  <si>
    <t>Поверка общедомовых приборов учета горячего водоснабжения</t>
  </si>
  <si>
    <t>установка КИП на ВВП</t>
  </si>
  <si>
    <t xml:space="preserve">1 раз </t>
  </si>
  <si>
    <t>Поверка общедомовых приборов учета теплоэнергии</t>
  </si>
  <si>
    <t>1 ра в год</t>
  </si>
  <si>
    <t>обслуживание насосов горячего водоснабжения</t>
  </si>
  <si>
    <t>замена ( поверка ) КИП</t>
  </si>
  <si>
    <t xml:space="preserve">от _____________ 2011г </t>
  </si>
  <si>
    <t>договорная и претензионно - исковая работа, взыскание задолженности по ЖКУ</t>
  </si>
  <si>
    <t>погрузка мусора на автотранспорт вручную</t>
  </si>
  <si>
    <t>посыпка территории песко - соляной смесью</t>
  </si>
  <si>
    <t>Обслуживание общедомовых приборов учета теплоэнергии</t>
  </si>
  <si>
    <t>отключение системы отопления в местах общего пользования</t>
  </si>
  <si>
    <t>промывка системы центрального отопления</t>
  </si>
  <si>
    <t>подключение системы отопления в местах общего пользования</t>
  </si>
  <si>
    <t>замена КИП манометр 8 шт., термометр 8 шт.</t>
  </si>
  <si>
    <t>очистка от накипиобразования пластинчатого бойлера</t>
  </si>
  <si>
    <t>врезка манометра на водяной узел холодной воды</t>
  </si>
  <si>
    <t>ревизия задвижек  ХВС</t>
  </si>
  <si>
    <t>ревизия задвижек  ХВС диам.100мм-1шт.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</si>
  <si>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</si>
  <si>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</si>
  <si>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</si>
  <si>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</si>
  <si>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прочистка канализационных стояков</t>
  </si>
  <si>
    <t>Предлагаемый перечень работ по текущему ремонту                                       ( на выбор собственников)</t>
  </si>
  <si>
    <t xml:space="preserve">удлинение водостоков </t>
  </si>
  <si>
    <t>переврезка отопления лестничных клеток за эл.узел</t>
  </si>
  <si>
    <t>1 квартал               (август-октябрь)</t>
  </si>
  <si>
    <t>2 квартал             (ноябрь-январь)</t>
  </si>
  <si>
    <t>3 квартал               (февраль-апрель)</t>
  </si>
  <si>
    <t>4 квартал             (май-июль)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</si>
  <si>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</si>
  <si>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</si>
  <si>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</si>
  <si>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</si>
  <si>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</si>
  <si>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</si>
  <si>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</si>
  <si>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</si>
  <si>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</si>
  <si>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</si>
  <si>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</si>
  <si>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не заложено (по тарифу)</t>
  </si>
  <si>
    <t>Генеральный директор</t>
  </si>
  <si>
    <t>А.В. Митрофанов</t>
  </si>
  <si>
    <t>Экономист 2-ой категории по учету лицевых счетов МКД</t>
  </si>
  <si>
    <t>2014 - 2015 г.</t>
  </si>
  <si>
    <t>по адресу: ул. Ленинского Комсомола, д.50А (Sобщ.=2351,4м2, Sзем.уч.=4663,3м2)</t>
  </si>
  <si>
    <t>заполнение электронных паспортов</t>
  </si>
  <si>
    <t>Поверка прибора учета теплоснабжения</t>
  </si>
  <si>
    <t>гидравлическое испытание эл.узлов и запорной арматуры</t>
  </si>
  <si>
    <t>замена КИП манометр 8 шт.</t>
  </si>
  <si>
    <t>электроизмерения (замеры сопротивления изоляции)</t>
  </si>
  <si>
    <t>1 раз в 3 года</t>
  </si>
  <si>
    <t>2 раз в год</t>
  </si>
  <si>
    <t>установка шаровых кранов Р1Р4 диам.15мм-4шт.</t>
  </si>
  <si>
    <t xml:space="preserve">крепление трубопроводов ГВС </t>
  </si>
  <si>
    <t>ремонт отмостки под лоджиями 17 м2</t>
  </si>
  <si>
    <t>Лицевой счет многоквартирного дома по адресу: ул. Ленинского Комсомола, д. 50а на период с 1 августа 2014 по 31 июля 2015 года</t>
  </si>
  <si>
    <t>Н.Ф.Каюткина</t>
  </si>
  <si>
    <t>Остаток(+) / Долг(-) на 1.08.14г.</t>
  </si>
  <si>
    <t xml:space="preserve"> Экономия(+) / Долг(-) на 1.08.2015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</si>
  <si>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</si>
  <si>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</si>
  <si>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5/01711</t>
  </si>
  <si>
    <t>Перевод ВВВ на зимнюю схему</t>
  </si>
  <si>
    <t>136</t>
  </si>
  <si>
    <t>139</t>
  </si>
  <si>
    <t>Замена лампочек 60 Вт</t>
  </si>
  <si>
    <t>Ревизия ЩЭ, замена автоматов ( кв.52)</t>
  </si>
  <si>
    <t>Удаление воздушных пробок из системы ГВС после работы ТПК</t>
  </si>
  <si>
    <t>149</t>
  </si>
  <si>
    <t>Демонтаж секции батареи</t>
  </si>
  <si>
    <t>Замена лампочек 95 Вт</t>
  </si>
  <si>
    <t>Включение автомата в ШР</t>
  </si>
  <si>
    <t>акт 542</t>
  </si>
  <si>
    <t>проверка вентиляционных каналов и канализационных вытяжек ( ООО"Трубочист")</t>
  </si>
  <si>
    <t>Удаление воздушных пробок в системе ГВС после работ ТПК</t>
  </si>
  <si>
    <t>37</t>
  </si>
  <si>
    <t>Установка табличка на подъезд</t>
  </si>
  <si>
    <t>Стоимость таблички - 2 таб. ( ООО "РЕКОМ")</t>
  </si>
  <si>
    <t>акт 5</t>
  </si>
  <si>
    <t>Подключение на резервный автомат освещения лестничных маршей</t>
  </si>
  <si>
    <t>118</t>
  </si>
  <si>
    <t>Замена ламп на уличном освещении</t>
  </si>
  <si>
    <t>164</t>
  </si>
  <si>
    <t>Ремонт батареи ( кв. 52)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</si>
</sst>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left" vertical="center" wrapText="1"/>
    </xf>
    <xf numFmtId="2" fontId="18" fillId="25" borderId="42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5" borderId="43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43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9" fillId="25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textRotation="90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46" xfId="0" applyFont="1" applyFill="1" applyBorder="1" applyAlignment="1">
      <alignment horizontal="center" vertical="center" wrapText="1"/>
    </xf>
    <xf numFmtId="0" fontId="0" fillId="25" borderId="47" xfId="0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41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2" fontId="20" fillId="25" borderId="42" xfId="0" applyNumberFormat="1" applyFont="1" applyFill="1" applyBorder="1" applyAlignment="1">
      <alignment horizontal="center" vertical="center" wrapText="1"/>
    </xf>
    <xf numFmtId="0" fontId="27" fillId="25" borderId="41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2" fontId="27" fillId="25" borderId="13" xfId="0" applyNumberFormat="1" applyFont="1" applyFill="1" applyBorder="1" applyAlignment="1">
      <alignment horizontal="center" vertical="center" wrapText="1"/>
    </xf>
    <xf numFmtId="2" fontId="27" fillId="25" borderId="42" xfId="0" applyNumberFormat="1" applyFont="1" applyFill="1" applyBorder="1" applyAlignment="1">
      <alignment horizontal="center" vertical="center" wrapText="1"/>
    </xf>
    <xf numFmtId="2" fontId="28" fillId="25" borderId="42" xfId="0" applyNumberFormat="1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2" fontId="20" fillId="25" borderId="43" xfId="0" applyNumberFormat="1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center" vertical="center" wrapText="1"/>
    </xf>
    <xf numFmtId="2" fontId="21" fillId="25" borderId="11" xfId="0" applyNumberFormat="1" applyFont="1" applyFill="1" applyBorder="1" applyAlignment="1">
      <alignment horizontal="center" vertical="center" wrapText="1"/>
    </xf>
    <xf numFmtId="2" fontId="21" fillId="25" borderId="14" xfId="0" applyNumberFormat="1" applyFont="1" applyFill="1" applyBorder="1" applyAlignment="1">
      <alignment horizontal="center" vertical="center" wrapText="1"/>
    </xf>
    <xf numFmtId="2" fontId="21" fillId="25" borderId="43" xfId="0" applyNumberFormat="1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2" fontId="0" fillId="25" borderId="4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38" xfId="0" applyNumberFormat="1" applyFont="1" applyFill="1" applyBorder="1" applyAlignment="1">
      <alignment horizontal="center" vertical="center" wrapText="1"/>
    </xf>
    <xf numFmtId="2" fontId="20" fillId="25" borderId="38" xfId="0" applyNumberFormat="1" applyFont="1" applyFill="1" applyBorder="1" applyAlignment="1">
      <alignment horizontal="center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18" fillId="25" borderId="37" xfId="0" applyFont="1" applyFill="1" applyBorder="1" applyAlignment="1">
      <alignment horizontal="left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0" fontId="18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30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2" fontId="38" fillId="25" borderId="25" xfId="0" applyNumberFormat="1" applyFont="1" applyFill="1" applyBorder="1" applyAlignment="1">
      <alignment horizontal="center" vertical="center" wrapText="1"/>
    </xf>
    <xf numFmtId="2" fontId="23" fillId="24" borderId="25" xfId="0" applyNumberFormat="1" applyFont="1" applyFill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1" xfId="0" applyNumberFormat="1" applyFont="1" applyBorder="1" applyAlignment="1">
      <alignment horizontal="center" vertical="center"/>
    </xf>
    <xf numFmtId="2" fontId="32" fillId="25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/>
    </xf>
    <xf numFmtId="2" fontId="33" fillId="0" borderId="11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14" fontId="0" fillId="24" borderId="34" xfId="0" applyNumberFormat="1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14" fontId="27" fillId="24" borderId="11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/>
    </xf>
    <xf numFmtId="0" fontId="18" fillId="25" borderId="53" xfId="0" applyFont="1" applyFill="1" applyBorder="1" applyAlignment="1">
      <alignment horizontal="left" vertical="center" wrapText="1"/>
    </xf>
    <xf numFmtId="0" fontId="18" fillId="25" borderId="52" xfId="0" applyFont="1" applyFill="1" applyBorder="1" applyAlignment="1">
      <alignment horizontal="center" vertical="center" wrapText="1"/>
    </xf>
    <xf numFmtId="2" fontId="18" fillId="25" borderId="54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25" xfId="0" applyFill="1" applyBorder="1" applyAlignment="1">
      <alignment horizontal="center" vertical="center"/>
    </xf>
    <xf numFmtId="14" fontId="0" fillId="24" borderId="11" xfId="0" applyNumberFormat="1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14" fontId="27" fillId="26" borderId="11" xfId="0" applyNumberFormat="1" applyFont="1" applyFill="1" applyBorder="1" applyAlignment="1">
      <alignment horizontal="center" vertical="center" wrapText="1"/>
    </xf>
    <xf numFmtId="0" fontId="37" fillId="26" borderId="17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14" fontId="0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 vertical="center" wrapText="1"/>
    </xf>
    <xf numFmtId="2" fontId="25" fillId="25" borderId="11" xfId="0" applyNumberFormat="1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2" fontId="18" fillId="27" borderId="24" xfId="0" applyNumberFormat="1" applyFont="1" applyFill="1" applyBorder="1" applyAlignment="1">
      <alignment horizontal="center" vertical="center" wrapText="1"/>
    </xf>
    <xf numFmtId="2" fontId="18" fillId="28" borderId="20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2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0" fillId="25" borderId="56" xfId="0" applyNumberFormat="1" applyFont="1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57" xfId="0" applyFont="1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center"/>
    </xf>
    <xf numFmtId="2" fontId="26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34" fillId="24" borderId="59" xfId="0" applyFont="1" applyFill="1" applyBorder="1" applyAlignment="1">
      <alignment horizontal="left"/>
    </xf>
    <xf numFmtId="0" fontId="34" fillId="24" borderId="59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/>
    </xf>
    <xf numFmtId="0" fontId="19" fillId="25" borderId="57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22" fillId="24" borderId="60" xfId="0" applyFont="1" applyFill="1" applyBorder="1" applyAlignment="1">
      <alignment horizontal="center" vertical="center" wrapText="1"/>
    </xf>
    <xf numFmtId="0" fontId="22" fillId="24" borderId="61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31" fillId="24" borderId="62" xfId="0" applyFont="1" applyFill="1" applyBorder="1" applyAlignment="1">
      <alignment horizontal="center" vertical="center" wrapText="1"/>
    </xf>
    <xf numFmtId="0" fontId="31" fillId="24" borderId="57" xfId="0" applyFont="1" applyFill="1" applyBorder="1" applyAlignment="1">
      <alignment horizontal="center" vertical="center" wrapText="1"/>
    </xf>
    <xf numFmtId="0" fontId="31" fillId="24" borderId="63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5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zoomScale="75" zoomScaleNormal="75" zoomScalePageLayoutView="0" workbookViewId="0" topLeftCell="A43">
      <selection activeCell="A51" sqref="A51"/>
    </sheetView>
  </sheetViews>
  <sheetFormatPr defaultColWidth="9.00390625" defaultRowHeight="12.75"/>
  <cols>
    <col min="1" max="1" width="81.75390625" style="96" customWidth="1"/>
    <col min="2" max="2" width="19.125" style="96" customWidth="1"/>
    <col min="3" max="3" width="13.875" style="96" hidden="1" customWidth="1"/>
    <col min="4" max="4" width="14.875" style="96" customWidth="1"/>
    <col min="5" max="5" width="13.875" style="96" hidden="1" customWidth="1"/>
    <col min="6" max="6" width="20.875" style="96" hidden="1" customWidth="1"/>
    <col min="7" max="7" width="13.875" style="96" customWidth="1"/>
    <col min="8" max="8" width="20.875" style="96" customWidth="1"/>
    <col min="9" max="9" width="15.375" style="96" customWidth="1"/>
    <col min="10" max="10" width="20.00390625" style="96" customWidth="1"/>
    <col min="11" max="11" width="15.375" style="96" customWidth="1"/>
    <col min="12" max="12" width="15.375" style="97" customWidth="1"/>
    <col min="13" max="14" width="15.375" style="96" customWidth="1"/>
    <col min="15" max="16384" width="9.125" style="96" customWidth="1"/>
  </cols>
  <sheetData>
    <row r="1" spans="1:8" ht="16.5" customHeight="1">
      <c r="A1" s="216" t="s">
        <v>30</v>
      </c>
      <c r="B1" s="217"/>
      <c r="C1" s="217"/>
      <c r="D1" s="217"/>
      <c r="E1" s="217"/>
      <c r="F1" s="217"/>
      <c r="G1" s="217"/>
      <c r="H1" s="217"/>
    </row>
    <row r="2" spans="1:8" ht="21.75" customHeight="1">
      <c r="A2" s="98" t="s">
        <v>153</v>
      </c>
      <c r="B2" s="218" t="s">
        <v>31</v>
      </c>
      <c r="C2" s="218"/>
      <c r="D2" s="218"/>
      <c r="E2" s="218"/>
      <c r="F2" s="218"/>
      <c r="G2" s="217"/>
      <c r="H2" s="217"/>
    </row>
    <row r="3" spans="2:8" ht="14.25" customHeight="1">
      <c r="B3" s="218" t="s">
        <v>32</v>
      </c>
      <c r="C3" s="218"/>
      <c r="D3" s="218"/>
      <c r="E3" s="218"/>
      <c r="F3" s="218"/>
      <c r="G3" s="217"/>
      <c r="H3" s="217"/>
    </row>
    <row r="4" spans="2:8" ht="14.25" customHeight="1">
      <c r="B4" s="218" t="s">
        <v>113</v>
      </c>
      <c r="C4" s="218"/>
      <c r="D4" s="218"/>
      <c r="E4" s="218"/>
      <c r="F4" s="218"/>
      <c r="G4" s="217"/>
      <c r="H4" s="217"/>
    </row>
    <row r="5" spans="1:9" ht="35.25" customHeight="1">
      <c r="A5" s="219"/>
      <c r="B5" s="219"/>
      <c r="C5" s="219"/>
      <c r="D5" s="219"/>
      <c r="E5" s="219"/>
      <c r="F5" s="219"/>
      <c r="G5" s="219"/>
      <c r="H5" s="219"/>
      <c r="I5" s="183"/>
    </row>
    <row r="6" spans="1:12" s="99" customFormat="1" ht="22.5" customHeight="1">
      <c r="A6" s="220" t="s">
        <v>33</v>
      </c>
      <c r="B6" s="220"/>
      <c r="C6" s="220"/>
      <c r="D6" s="220"/>
      <c r="E6" s="221"/>
      <c r="F6" s="221"/>
      <c r="G6" s="221"/>
      <c r="H6" s="221"/>
      <c r="L6" s="100"/>
    </row>
    <row r="7" spans="1:8" s="101" customFormat="1" ht="18.75" customHeight="1">
      <c r="A7" s="220" t="s">
        <v>154</v>
      </c>
      <c r="B7" s="220"/>
      <c r="C7" s="220"/>
      <c r="D7" s="220"/>
      <c r="E7" s="221"/>
      <c r="F7" s="221"/>
      <c r="G7" s="221"/>
      <c r="H7" s="221"/>
    </row>
    <row r="8" spans="1:8" s="102" customFormat="1" ht="17.25" customHeight="1">
      <c r="A8" s="229" t="s">
        <v>103</v>
      </c>
      <c r="B8" s="229"/>
      <c r="C8" s="229"/>
      <c r="D8" s="229"/>
      <c r="E8" s="230"/>
      <c r="F8" s="230"/>
      <c r="G8" s="230"/>
      <c r="H8" s="230"/>
    </row>
    <row r="9" spans="1:8" s="101" customFormat="1" ht="30" customHeight="1" thickBot="1">
      <c r="A9" s="222" t="s">
        <v>34</v>
      </c>
      <c r="B9" s="222"/>
      <c r="C9" s="222"/>
      <c r="D9" s="222"/>
      <c r="E9" s="223"/>
      <c r="F9" s="223"/>
      <c r="G9" s="223"/>
      <c r="H9" s="223"/>
    </row>
    <row r="10" spans="1:12" s="107" customFormat="1" ht="139.5" customHeight="1" thickBot="1">
      <c r="A10" s="103" t="s">
        <v>0</v>
      </c>
      <c r="B10" s="104" t="s">
        <v>35</v>
      </c>
      <c r="C10" s="105" t="s">
        <v>36</v>
      </c>
      <c r="D10" s="105" t="s">
        <v>5</v>
      </c>
      <c r="E10" s="105" t="s">
        <v>36</v>
      </c>
      <c r="F10" s="106" t="s">
        <v>37</v>
      </c>
      <c r="G10" s="105" t="s">
        <v>36</v>
      </c>
      <c r="H10" s="106" t="s">
        <v>37</v>
      </c>
      <c r="L10" s="108"/>
    </row>
    <row r="11" spans="1:12" s="115" customFormat="1" ht="12.75">
      <c r="A11" s="109">
        <v>1</v>
      </c>
      <c r="B11" s="110">
        <v>2</v>
      </c>
      <c r="C11" s="110">
        <v>3</v>
      </c>
      <c r="D11" s="111"/>
      <c r="E11" s="110">
        <v>3</v>
      </c>
      <c r="F11" s="112">
        <v>4</v>
      </c>
      <c r="G11" s="113">
        <v>3</v>
      </c>
      <c r="H11" s="114">
        <v>4</v>
      </c>
      <c r="L11" s="116"/>
    </row>
    <row r="12" spans="1:12" s="115" customFormat="1" ht="49.5" customHeight="1">
      <c r="A12" s="224" t="s">
        <v>1</v>
      </c>
      <c r="B12" s="225"/>
      <c r="C12" s="225"/>
      <c r="D12" s="225"/>
      <c r="E12" s="225"/>
      <c r="F12" s="225"/>
      <c r="G12" s="226"/>
      <c r="H12" s="227"/>
      <c r="L12" s="116"/>
    </row>
    <row r="13" spans="1:12" s="107" customFormat="1" ht="18.75">
      <c r="A13" s="117" t="s">
        <v>38</v>
      </c>
      <c r="B13" s="118" t="s">
        <v>53</v>
      </c>
      <c r="C13" s="13">
        <f>F13*12</f>
        <v>0</v>
      </c>
      <c r="D13" s="14">
        <f>G13*I13</f>
        <v>75338.86</v>
      </c>
      <c r="E13" s="13">
        <f>H13*12</f>
        <v>32.04</v>
      </c>
      <c r="F13" s="83"/>
      <c r="G13" s="13">
        <f>H13*12</f>
        <v>32.04</v>
      </c>
      <c r="H13" s="119">
        <v>2.67</v>
      </c>
      <c r="I13" s="107">
        <v>2351.4</v>
      </c>
      <c r="L13" s="108"/>
    </row>
    <row r="14" spans="1:12" s="107" customFormat="1" ht="15">
      <c r="A14" s="120" t="s">
        <v>114</v>
      </c>
      <c r="B14" s="121" t="s">
        <v>39</v>
      </c>
      <c r="C14" s="122"/>
      <c r="D14" s="123"/>
      <c r="E14" s="122"/>
      <c r="F14" s="124"/>
      <c r="G14" s="122"/>
      <c r="H14" s="125"/>
      <c r="L14" s="108"/>
    </row>
    <row r="15" spans="1:12" s="107" customFormat="1" ht="15">
      <c r="A15" s="120" t="s">
        <v>40</v>
      </c>
      <c r="B15" s="121" t="s">
        <v>39</v>
      </c>
      <c r="C15" s="122"/>
      <c r="D15" s="123"/>
      <c r="E15" s="122"/>
      <c r="F15" s="124"/>
      <c r="G15" s="122"/>
      <c r="H15" s="125"/>
      <c r="L15" s="108"/>
    </row>
    <row r="16" spans="1:12" s="107" customFormat="1" ht="15">
      <c r="A16" s="120" t="s">
        <v>41</v>
      </c>
      <c r="B16" s="121" t="s">
        <v>42</v>
      </c>
      <c r="C16" s="122"/>
      <c r="D16" s="123"/>
      <c r="E16" s="122"/>
      <c r="F16" s="124"/>
      <c r="G16" s="122"/>
      <c r="H16" s="125"/>
      <c r="L16" s="108"/>
    </row>
    <row r="17" spans="1:12" s="107" customFormat="1" ht="15">
      <c r="A17" s="120" t="s">
        <v>43</v>
      </c>
      <c r="B17" s="121" t="s">
        <v>39</v>
      </c>
      <c r="C17" s="122"/>
      <c r="D17" s="123"/>
      <c r="E17" s="122"/>
      <c r="F17" s="124"/>
      <c r="G17" s="122"/>
      <c r="H17" s="125"/>
      <c r="L17" s="108"/>
    </row>
    <row r="18" spans="1:12" s="107" customFormat="1" ht="15">
      <c r="A18" s="117" t="s">
        <v>27</v>
      </c>
      <c r="B18" s="126"/>
      <c r="C18" s="13"/>
      <c r="D18" s="14"/>
      <c r="E18" s="13"/>
      <c r="F18" s="83"/>
      <c r="G18" s="13"/>
      <c r="H18" s="83">
        <v>2.56</v>
      </c>
      <c r="L18" s="108"/>
    </row>
    <row r="19" spans="1:12" s="107" customFormat="1" ht="15">
      <c r="A19" s="120" t="s">
        <v>155</v>
      </c>
      <c r="B19" s="121" t="s">
        <v>39</v>
      </c>
      <c r="C19" s="122"/>
      <c r="D19" s="123"/>
      <c r="E19" s="122"/>
      <c r="F19" s="124"/>
      <c r="G19" s="122"/>
      <c r="H19" s="124"/>
      <c r="L19" s="108"/>
    </row>
    <row r="20" spans="1:12" s="107" customFormat="1" ht="15">
      <c r="A20" s="117" t="s">
        <v>27</v>
      </c>
      <c r="B20" s="126"/>
      <c r="C20" s="13"/>
      <c r="D20" s="14"/>
      <c r="E20" s="13"/>
      <c r="F20" s="83"/>
      <c r="G20" s="13"/>
      <c r="H20" s="83">
        <v>0.11</v>
      </c>
      <c r="L20" s="108"/>
    </row>
    <row r="21" spans="1:12" s="107" customFormat="1" ht="18.75">
      <c r="A21" s="117" t="s">
        <v>44</v>
      </c>
      <c r="B21" s="126" t="s">
        <v>46</v>
      </c>
      <c r="C21" s="13">
        <f>F21*12</f>
        <v>0</v>
      </c>
      <c r="D21" s="14">
        <f>G21*I21</f>
        <v>105248.66</v>
      </c>
      <c r="E21" s="13">
        <f>H21*12</f>
        <v>44.76</v>
      </c>
      <c r="F21" s="83"/>
      <c r="G21" s="13">
        <f>H21*12</f>
        <v>44.76</v>
      </c>
      <c r="H21" s="119">
        <v>3.73</v>
      </c>
      <c r="I21" s="107">
        <v>2351.4</v>
      </c>
      <c r="L21" s="108"/>
    </row>
    <row r="22" spans="1:12" s="107" customFormat="1" ht="15">
      <c r="A22" s="120" t="s">
        <v>45</v>
      </c>
      <c r="B22" s="121" t="s">
        <v>46</v>
      </c>
      <c r="C22" s="122"/>
      <c r="D22" s="123"/>
      <c r="E22" s="122"/>
      <c r="F22" s="124"/>
      <c r="G22" s="122"/>
      <c r="H22" s="125"/>
      <c r="L22" s="108"/>
    </row>
    <row r="23" spans="1:12" s="107" customFormat="1" ht="15">
      <c r="A23" s="120" t="s">
        <v>47</v>
      </c>
      <c r="B23" s="121" t="s">
        <v>46</v>
      </c>
      <c r="C23" s="122"/>
      <c r="D23" s="123"/>
      <c r="E23" s="122"/>
      <c r="F23" s="124"/>
      <c r="G23" s="122"/>
      <c r="H23" s="125"/>
      <c r="L23" s="108"/>
    </row>
    <row r="24" spans="1:12" s="107" customFormat="1" ht="15">
      <c r="A24" s="120" t="s">
        <v>48</v>
      </c>
      <c r="B24" s="121" t="s">
        <v>46</v>
      </c>
      <c r="C24" s="122"/>
      <c r="D24" s="123"/>
      <c r="E24" s="122"/>
      <c r="F24" s="124"/>
      <c r="G24" s="122"/>
      <c r="H24" s="125"/>
      <c r="L24" s="108"/>
    </row>
    <row r="25" spans="1:12" s="107" customFormat="1" ht="25.5">
      <c r="A25" s="120" t="s">
        <v>49</v>
      </c>
      <c r="B25" s="121" t="s">
        <v>50</v>
      </c>
      <c r="C25" s="122"/>
      <c r="D25" s="123"/>
      <c r="E25" s="122"/>
      <c r="F25" s="124"/>
      <c r="G25" s="122"/>
      <c r="H25" s="125"/>
      <c r="L25" s="108"/>
    </row>
    <row r="26" spans="1:12" s="107" customFormat="1" ht="15">
      <c r="A26" s="120" t="s">
        <v>115</v>
      </c>
      <c r="B26" s="121" t="s">
        <v>46</v>
      </c>
      <c r="C26" s="122"/>
      <c r="D26" s="123"/>
      <c r="E26" s="122"/>
      <c r="F26" s="124"/>
      <c r="G26" s="122"/>
      <c r="H26" s="125"/>
      <c r="L26" s="108"/>
    </row>
    <row r="27" spans="1:12" s="107" customFormat="1" ht="15">
      <c r="A27" s="120" t="s">
        <v>105</v>
      </c>
      <c r="B27" s="121" t="s">
        <v>46</v>
      </c>
      <c r="C27" s="122"/>
      <c r="D27" s="123"/>
      <c r="E27" s="122"/>
      <c r="F27" s="124"/>
      <c r="G27" s="122"/>
      <c r="H27" s="125"/>
      <c r="L27" s="108"/>
    </row>
    <row r="28" spans="1:12" s="107" customFormat="1" ht="25.5">
      <c r="A28" s="120" t="s">
        <v>116</v>
      </c>
      <c r="B28" s="121" t="s">
        <v>51</v>
      </c>
      <c r="C28" s="122"/>
      <c r="D28" s="123"/>
      <c r="E28" s="122"/>
      <c r="F28" s="124"/>
      <c r="G28" s="122"/>
      <c r="H28" s="125"/>
      <c r="L28" s="108"/>
    </row>
    <row r="29" spans="1:12" s="128" customFormat="1" ht="18.75">
      <c r="A29" s="94" t="s">
        <v>52</v>
      </c>
      <c r="B29" s="118" t="s">
        <v>102</v>
      </c>
      <c r="C29" s="13">
        <f>F29*12</f>
        <v>0</v>
      </c>
      <c r="D29" s="14">
        <f>G29*I29</f>
        <v>19187.42</v>
      </c>
      <c r="E29" s="13">
        <f>H29*12</f>
        <v>8.16</v>
      </c>
      <c r="F29" s="85"/>
      <c r="G29" s="13">
        <f>H29*12</f>
        <v>8.16</v>
      </c>
      <c r="H29" s="127">
        <v>0.68</v>
      </c>
      <c r="I29" s="107">
        <v>2351.4</v>
      </c>
      <c r="K29" s="107"/>
      <c r="L29" s="108"/>
    </row>
    <row r="30" spans="1:12" s="107" customFormat="1" ht="18.75">
      <c r="A30" s="94" t="s">
        <v>54</v>
      </c>
      <c r="B30" s="118" t="s">
        <v>55</v>
      </c>
      <c r="C30" s="13">
        <f>F30*12</f>
        <v>0</v>
      </c>
      <c r="D30" s="14">
        <f>G30*I30</f>
        <v>62641.3</v>
      </c>
      <c r="E30" s="13">
        <f>H30*12</f>
        <v>26.64</v>
      </c>
      <c r="F30" s="85"/>
      <c r="G30" s="13">
        <f>H30*12</f>
        <v>26.64</v>
      </c>
      <c r="H30" s="127">
        <v>2.22</v>
      </c>
      <c r="I30" s="107">
        <v>2351.4</v>
      </c>
      <c r="L30" s="108"/>
    </row>
    <row r="31" spans="1:12" s="115" customFormat="1" ht="30" hidden="1">
      <c r="A31" s="94" t="s">
        <v>56</v>
      </c>
      <c r="B31" s="118" t="s">
        <v>53</v>
      </c>
      <c r="C31" s="86"/>
      <c r="D31" s="14"/>
      <c r="E31" s="86"/>
      <c r="F31" s="85"/>
      <c r="G31" s="13"/>
      <c r="H31" s="85"/>
      <c r="I31" s="107">
        <v>2351.4</v>
      </c>
      <c r="K31" s="107"/>
      <c r="L31" s="108"/>
    </row>
    <row r="32" spans="1:12" s="115" customFormat="1" ht="32.25" customHeight="1" hidden="1">
      <c r="A32" s="94" t="s">
        <v>57</v>
      </c>
      <c r="B32" s="118" t="s">
        <v>53</v>
      </c>
      <c r="C32" s="86"/>
      <c r="D32" s="14"/>
      <c r="E32" s="86"/>
      <c r="F32" s="85"/>
      <c r="G32" s="13"/>
      <c r="H32" s="85"/>
      <c r="I32" s="107">
        <v>2351.4</v>
      </c>
      <c r="K32" s="107"/>
      <c r="L32" s="108"/>
    </row>
    <row r="33" spans="1:12" s="115" customFormat="1" ht="15" hidden="1">
      <c r="A33" s="94" t="s">
        <v>58</v>
      </c>
      <c r="B33" s="118" t="s">
        <v>53</v>
      </c>
      <c r="C33" s="86"/>
      <c r="D33" s="14"/>
      <c r="E33" s="86"/>
      <c r="F33" s="85"/>
      <c r="G33" s="13"/>
      <c r="H33" s="85"/>
      <c r="I33" s="107">
        <v>2351.4</v>
      </c>
      <c r="K33" s="107"/>
      <c r="L33" s="108"/>
    </row>
    <row r="34" spans="1:12" s="115" customFormat="1" ht="30" hidden="1">
      <c r="A34" s="94" t="s">
        <v>59</v>
      </c>
      <c r="B34" s="118" t="s">
        <v>50</v>
      </c>
      <c r="C34" s="86"/>
      <c r="D34" s="14">
        <f>G34*I34</f>
        <v>0</v>
      </c>
      <c r="E34" s="86"/>
      <c r="F34" s="85"/>
      <c r="G34" s="13">
        <f>H34*12</f>
        <v>0</v>
      </c>
      <c r="H34" s="85"/>
      <c r="I34" s="107">
        <v>2351.4</v>
      </c>
      <c r="K34" s="107"/>
      <c r="L34" s="108"/>
    </row>
    <row r="35" spans="1:12" s="115" customFormat="1" ht="30" hidden="1">
      <c r="A35" s="94" t="s">
        <v>106</v>
      </c>
      <c r="B35" s="118" t="s">
        <v>50</v>
      </c>
      <c r="C35" s="86"/>
      <c r="D35" s="14">
        <f>G35*I35</f>
        <v>0</v>
      </c>
      <c r="E35" s="86"/>
      <c r="F35" s="85"/>
      <c r="G35" s="13">
        <f>H35*12</f>
        <v>0</v>
      </c>
      <c r="H35" s="85"/>
      <c r="I35" s="107">
        <v>2351.4</v>
      </c>
      <c r="K35" s="107"/>
      <c r="L35" s="108"/>
    </row>
    <row r="36" spans="1:12" s="115" customFormat="1" ht="30" hidden="1">
      <c r="A36" s="94" t="s">
        <v>109</v>
      </c>
      <c r="B36" s="118" t="s">
        <v>50</v>
      </c>
      <c r="C36" s="86"/>
      <c r="D36" s="14">
        <f>G36*I36</f>
        <v>0</v>
      </c>
      <c r="E36" s="86"/>
      <c r="F36" s="85"/>
      <c r="G36" s="13">
        <f>H36*12</f>
        <v>0</v>
      </c>
      <c r="H36" s="85"/>
      <c r="I36" s="107">
        <v>2351.4</v>
      </c>
      <c r="K36" s="107"/>
      <c r="L36" s="108"/>
    </row>
    <row r="37" spans="1:12" s="115" customFormat="1" ht="24" customHeight="1">
      <c r="A37" s="94" t="s">
        <v>56</v>
      </c>
      <c r="B37" s="118" t="s">
        <v>53</v>
      </c>
      <c r="C37" s="86"/>
      <c r="D37" s="14">
        <v>1848.15</v>
      </c>
      <c r="E37" s="86"/>
      <c r="F37" s="85"/>
      <c r="G37" s="13">
        <f>D37/I37</f>
        <v>0.79</v>
      </c>
      <c r="H37" s="85">
        <f>G37/12</f>
        <v>0.07</v>
      </c>
      <c r="I37" s="107">
        <v>2351.4</v>
      </c>
      <c r="K37" s="107"/>
      <c r="L37" s="108"/>
    </row>
    <row r="38" spans="1:12" s="115" customFormat="1" ht="20.25" customHeight="1">
      <c r="A38" s="94" t="s">
        <v>57</v>
      </c>
      <c r="B38" s="118" t="s">
        <v>53</v>
      </c>
      <c r="C38" s="86"/>
      <c r="D38" s="14">
        <v>1848.15</v>
      </c>
      <c r="E38" s="86"/>
      <c r="F38" s="85"/>
      <c r="G38" s="13">
        <f>D38/I38</f>
        <v>0.79</v>
      </c>
      <c r="H38" s="85">
        <f>G38/12</f>
        <v>0.07</v>
      </c>
      <c r="I38" s="107">
        <v>2351.4</v>
      </c>
      <c r="K38" s="107"/>
      <c r="L38" s="108"/>
    </row>
    <row r="39" spans="1:12" s="115" customFormat="1" ht="15">
      <c r="A39" s="94" t="s">
        <v>117</v>
      </c>
      <c r="B39" s="118" t="s">
        <v>53</v>
      </c>
      <c r="C39" s="86"/>
      <c r="D39" s="14">
        <v>11670.68</v>
      </c>
      <c r="E39" s="86"/>
      <c r="F39" s="85"/>
      <c r="G39" s="13">
        <f>D39/I39</f>
        <v>4.96</v>
      </c>
      <c r="H39" s="85">
        <f>G39/12</f>
        <v>0.41</v>
      </c>
      <c r="I39" s="107">
        <v>2351.4</v>
      </c>
      <c r="K39" s="107"/>
      <c r="L39" s="108"/>
    </row>
    <row r="40" spans="1:12" s="115" customFormat="1" ht="30">
      <c r="A40" s="94" t="s">
        <v>156</v>
      </c>
      <c r="B40" s="118" t="s">
        <v>50</v>
      </c>
      <c r="C40" s="86"/>
      <c r="D40" s="14">
        <v>15048.06</v>
      </c>
      <c r="E40" s="86"/>
      <c r="F40" s="85"/>
      <c r="G40" s="13">
        <f>D40/I40</f>
        <v>6.4</v>
      </c>
      <c r="H40" s="85">
        <f>G40/12</f>
        <v>0.53</v>
      </c>
      <c r="I40" s="107">
        <v>2351.4</v>
      </c>
      <c r="K40" s="107"/>
      <c r="L40" s="108"/>
    </row>
    <row r="41" spans="1:12" s="115" customFormat="1" ht="15">
      <c r="A41" s="94" t="s">
        <v>104</v>
      </c>
      <c r="B41" s="118"/>
      <c r="C41" s="86">
        <f>F41*12</f>
        <v>0</v>
      </c>
      <c r="D41" s="14">
        <f>G41*I41</f>
        <v>5361.19</v>
      </c>
      <c r="E41" s="86">
        <f>H41*12</f>
        <v>2.28</v>
      </c>
      <c r="F41" s="85"/>
      <c r="G41" s="13">
        <f>H41*12</f>
        <v>2.28</v>
      </c>
      <c r="H41" s="85">
        <v>0.19</v>
      </c>
      <c r="I41" s="107">
        <v>2351.4</v>
      </c>
      <c r="K41" s="107"/>
      <c r="L41" s="108"/>
    </row>
    <row r="42" spans="1:12" s="107" customFormat="1" ht="15">
      <c r="A42" s="94" t="s">
        <v>60</v>
      </c>
      <c r="B42" s="118" t="s">
        <v>61</v>
      </c>
      <c r="C42" s="86">
        <f>F42*12</f>
        <v>0</v>
      </c>
      <c r="D42" s="14">
        <f>G42*I42</f>
        <v>1128.67</v>
      </c>
      <c r="E42" s="86">
        <f>H42*12</f>
        <v>0.48</v>
      </c>
      <c r="F42" s="85"/>
      <c r="G42" s="13">
        <f>H42*12</f>
        <v>0.48</v>
      </c>
      <c r="H42" s="85">
        <v>0.04</v>
      </c>
      <c r="I42" s="107">
        <v>2351.4</v>
      </c>
      <c r="L42" s="108"/>
    </row>
    <row r="43" spans="1:12" s="107" customFormat="1" ht="15">
      <c r="A43" s="94" t="s">
        <v>62</v>
      </c>
      <c r="B43" s="129" t="s">
        <v>63</v>
      </c>
      <c r="C43" s="87">
        <f>F43*12</f>
        <v>0</v>
      </c>
      <c r="D43" s="14">
        <v>600.6</v>
      </c>
      <c r="E43" s="87">
        <f>H43*12</f>
        <v>0.36</v>
      </c>
      <c r="F43" s="88"/>
      <c r="G43" s="13">
        <v>0.26</v>
      </c>
      <c r="H43" s="88">
        <v>0.03</v>
      </c>
      <c r="I43" s="107">
        <v>2351.4</v>
      </c>
      <c r="L43" s="108"/>
    </row>
    <row r="44" spans="1:12" s="128" customFormat="1" ht="30">
      <c r="A44" s="94" t="s">
        <v>64</v>
      </c>
      <c r="B44" s="118" t="s">
        <v>65</v>
      </c>
      <c r="C44" s="86">
        <f>F44*12</f>
        <v>0</v>
      </c>
      <c r="D44" s="14">
        <v>900.91</v>
      </c>
      <c r="E44" s="86">
        <f>H44*12</f>
        <v>0.48</v>
      </c>
      <c r="F44" s="85"/>
      <c r="G44" s="13">
        <v>0.39</v>
      </c>
      <c r="H44" s="85">
        <v>0.04</v>
      </c>
      <c r="I44" s="107">
        <v>2351.4</v>
      </c>
      <c r="K44" s="107"/>
      <c r="L44" s="108"/>
    </row>
    <row r="45" spans="1:12" s="128" customFormat="1" ht="15">
      <c r="A45" s="94" t="s">
        <v>66</v>
      </c>
      <c r="B45" s="118"/>
      <c r="C45" s="13"/>
      <c r="D45" s="13">
        <f>D47+D48+D49+D50+D51+D52+D53+D56+D57+D58+D60</f>
        <v>19827.07</v>
      </c>
      <c r="E45" s="13"/>
      <c r="F45" s="85"/>
      <c r="G45" s="13">
        <f>D45/I45</f>
        <v>8.43</v>
      </c>
      <c r="H45" s="83">
        <f>G45/12</f>
        <v>0.7</v>
      </c>
      <c r="I45" s="107">
        <v>2351.4</v>
      </c>
      <c r="K45" s="107"/>
      <c r="L45" s="108"/>
    </row>
    <row r="46" spans="1:12" s="115" customFormat="1" ht="15" hidden="1">
      <c r="A46" s="95" t="s">
        <v>118</v>
      </c>
      <c r="B46" s="130" t="s">
        <v>68</v>
      </c>
      <c r="C46" s="89"/>
      <c r="D46" s="15">
        <f>G46*I46</f>
        <v>0</v>
      </c>
      <c r="E46" s="89"/>
      <c r="F46" s="90"/>
      <c r="G46" s="89">
        <f>H46*12</f>
        <v>0</v>
      </c>
      <c r="H46" s="90"/>
      <c r="I46" s="107">
        <v>2351.4</v>
      </c>
      <c r="K46" s="107"/>
      <c r="L46" s="108"/>
    </row>
    <row r="47" spans="1:12" s="115" customFormat="1" ht="15">
      <c r="A47" s="95" t="s">
        <v>67</v>
      </c>
      <c r="B47" s="130" t="s">
        <v>68</v>
      </c>
      <c r="C47" s="89"/>
      <c r="D47" s="15">
        <v>196.5</v>
      </c>
      <c r="E47" s="89"/>
      <c r="F47" s="90"/>
      <c r="G47" s="89"/>
      <c r="H47" s="90"/>
      <c r="I47" s="107">
        <v>2351.4</v>
      </c>
      <c r="K47" s="107"/>
      <c r="L47" s="108"/>
    </row>
    <row r="48" spans="1:12" s="115" customFormat="1" ht="15">
      <c r="A48" s="95" t="s">
        <v>69</v>
      </c>
      <c r="B48" s="130" t="s">
        <v>70</v>
      </c>
      <c r="C48" s="89">
        <f>F48*12</f>
        <v>0</v>
      </c>
      <c r="D48" s="15">
        <v>415.82</v>
      </c>
      <c r="E48" s="89">
        <f>H48*12</f>
        <v>0</v>
      </c>
      <c r="F48" s="90"/>
      <c r="G48" s="89"/>
      <c r="H48" s="90"/>
      <c r="I48" s="107">
        <v>2351.4</v>
      </c>
      <c r="K48" s="107"/>
      <c r="L48" s="108"/>
    </row>
    <row r="49" spans="1:12" s="115" customFormat="1" ht="15">
      <c r="A49" s="95" t="s">
        <v>157</v>
      </c>
      <c r="B49" s="130" t="s">
        <v>68</v>
      </c>
      <c r="C49" s="89">
        <f>F49*12</f>
        <v>0</v>
      </c>
      <c r="D49" s="15">
        <v>740.94</v>
      </c>
      <c r="E49" s="89">
        <f>H49*12</f>
        <v>0</v>
      </c>
      <c r="F49" s="90"/>
      <c r="G49" s="89"/>
      <c r="H49" s="90"/>
      <c r="I49" s="107">
        <v>2351.4</v>
      </c>
      <c r="K49" s="107"/>
      <c r="L49" s="108"/>
    </row>
    <row r="50" spans="1:12" s="115" customFormat="1" ht="15">
      <c r="A50" s="95" t="s">
        <v>71</v>
      </c>
      <c r="B50" s="130" t="s">
        <v>68</v>
      </c>
      <c r="C50" s="89">
        <f>F50*12</f>
        <v>0</v>
      </c>
      <c r="D50" s="15">
        <v>792.41</v>
      </c>
      <c r="E50" s="89">
        <f>H50*12</f>
        <v>0</v>
      </c>
      <c r="F50" s="90"/>
      <c r="G50" s="89"/>
      <c r="H50" s="90"/>
      <c r="I50" s="107">
        <v>2351.4</v>
      </c>
      <c r="K50" s="107"/>
      <c r="L50" s="108"/>
    </row>
    <row r="51" spans="1:12" s="115" customFormat="1" ht="15">
      <c r="A51" s="95" t="s">
        <v>75</v>
      </c>
      <c r="B51" s="130" t="s">
        <v>68</v>
      </c>
      <c r="C51" s="89">
        <f>F51*12</f>
        <v>0</v>
      </c>
      <c r="D51" s="15">
        <v>1584.82</v>
      </c>
      <c r="E51" s="89">
        <f>H51*12</f>
        <v>0</v>
      </c>
      <c r="F51" s="90"/>
      <c r="G51" s="89"/>
      <c r="H51" s="90"/>
      <c r="I51" s="107">
        <v>2351.4</v>
      </c>
      <c r="K51" s="107"/>
      <c r="L51" s="108"/>
    </row>
    <row r="52" spans="1:12" s="115" customFormat="1" ht="15">
      <c r="A52" s="95" t="s">
        <v>119</v>
      </c>
      <c r="B52" s="131" t="s">
        <v>68</v>
      </c>
      <c r="C52" s="89"/>
      <c r="D52" s="15">
        <v>3532.78</v>
      </c>
      <c r="E52" s="89"/>
      <c r="F52" s="90"/>
      <c r="G52" s="89"/>
      <c r="H52" s="90"/>
      <c r="I52" s="107">
        <v>2351.4</v>
      </c>
      <c r="K52" s="107"/>
      <c r="L52" s="108"/>
    </row>
    <row r="53" spans="1:12" s="115" customFormat="1" ht="15">
      <c r="A53" s="95" t="s">
        <v>73</v>
      </c>
      <c r="B53" s="130" t="s">
        <v>68</v>
      </c>
      <c r="C53" s="89">
        <f>F53*12</f>
        <v>0</v>
      </c>
      <c r="D53" s="15">
        <v>831.63</v>
      </c>
      <c r="E53" s="89">
        <f>H53*12</f>
        <v>0</v>
      </c>
      <c r="F53" s="90"/>
      <c r="G53" s="89"/>
      <c r="H53" s="90"/>
      <c r="I53" s="107">
        <v>2351.4</v>
      </c>
      <c r="K53" s="107"/>
      <c r="L53" s="108"/>
    </row>
    <row r="54" spans="1:12" s="115" customFormat="1" ht="15" hidden="1">
      <c r="A54" s="95" t="s">
        <v>74</v>
      </c>
      <c r="B54" s="130" t="s">
        <v>68</v>
      </c>
      <c r="C54" s="89"/>
      <c r="D54" s="15">
        <f>G54*I54</f>
        <v>0</v>
      </c>
      <c r="E54" s="89"/>
      <c r="F54" s="90"/>
      <c r="G54" s="89"/>
      <c r="H54" s="90"/>
      <c r="I54" s="107">
        <v>2351.4</v>
      </c>
      <c r="K54" s="107"/>
      <c r="L54" s="108"/>
    </row>
    <row r="55" spans="1:12" s="115" customFormat="1" ht="15" hidden="1">
      <c r="A55" s="95" t="s">
        <v>75</v>
      </c>
      <c r="B55" s="130" t="s">
        <v>70</v>
      </c>
      <c r="C55" s="89"/>
      <c r="D55" s="15">
        <f>G55*I55</f>
        <v>0</v>
      </c>
      <c r="E55" s="89"/>
      <c r="F55" s="90"/>
      <c r="G55" s="89"/>
      <c r="H55" s="90"/>
      <c r="I55" s="107">
        <v>2351.4</v>
      </c>
      <c r="K55" s="107"/>
      <c r="L55" s="108"/>
    </row>
    <row r="56" spans="1:12" s="115" customFormat="1" ht="15">
      <c r="A56" s="95" t="s">
        <v>74</v>
      </c>
      <c r="B56" s="131" t="s">
        <v>68</v>
      </c>
      <c r="C56" s="89"/>
      <c r="D56" s="15">
        <v>396.19</v>
      </c>
      <c r="E56" s="89"/>
      <c r="F56" s="90"/>
      <c r="G56" s="89"/>
      <c r="H56" s="90"/>
      <c r="I56" s="107">
        <v>2351.4</v>
      </c>
      <c r="K56" s="107"/>
      <c r="L56" s="108"/>
    </row>
    <row r="57" spans="1:12" s="115" customFormat="1" ht="15">
      <c r="A57" s="95" t="s">
        <v>76</v>
      </c>
      <c r="B57" s="130" t="s">
        <v>68</v>
      </c>
      <c r="C57" s="89">
        <f>F57*12</f>
        <v>0</v>
      </c>
      <c r="D57" s="15">
        <v>2240.84</v>
      </c>
      <c r="E57" s="89">
        <f>H57*12</f>
        <v>0</v>
      </c>
      <c r="F57" s="90"/>
      <c r="G57" s="89"/>
      <c r="H57" s="90"/>
      <c r="I57" s="107">
        <v>2351.4</v>
      </c>
      <c r="K57" s="107"/>
      <c r="L57" s="108"/>
    </row>
    <row r="58" spans="1:12" s="115" customFormat="1" ht="15">
      <c r="A58" s="95" t="s">
        <v>77</v>
      </c>
      <c r="B58" s="130" t="s">
        <v>68</v>
      </c>
      <c r="C58" s="89"/>
      <c r="D58" s="15">
        <v>2790.05</v>
      </c>
      <c r="E58" s="89"/>
      <c r="F58" s="90"/>
      <c r="G58" s="89"/>
      <c r="H58" s="90"/>
      <c r="I58" s="107">
        <v>2351.4</v>
      </c>
      <c r="K58" s="107"/>
      <c r="L58" s="108"/>
    </row>
    <row r="59" spans="1:12" s="115" customFormat="1" ht="15" hidden="1">
      <c r="A59" s="95" t="s">
        <v>120</v>
      </c>
      <c r="B59" s="130" t="s">
        <v>68</v>
      </c>
      <c r="C59" s="91"/>
      <c r="D59" s="15">
        <f>G59*I59</f>
        <v>0</v>
      </c>
      <c r="E59" s="91"/>
      <c r="F59" s="90"/>
      <c r="G59" s="89"/>
      <c r="H59" s="90"/>
      <c r="I59" s="107">
        <v>2351.4</v>
      </c>
      <c r="K59" s="107"/>
      <c r="L59" s="108"/>
    </row>
    <row r="60" spans="1:12" s="115" customFormat="1" ht="25.5">
      <c r="A60" s="95" t="s">
        <v>121</v>
      </c>
      <c r="B60" s="131" t="s">
        <v>50</v>
      </c>
      <c r="C60" s="89"/>
      <c r="D60" s="15">
        <v>6305.09</v>
      </c>
      <c r="E60" s="89"/>
      <c r="F60" s="90"/>
      <c r="G60" s="89"/>
      <c r="H60" s="90"/>
      <c r="I60" s="107">
        <v>2351.4</v>
      </c>
      <c r="K60" s="107"/>
      <c r="L60" s="108"/>
    </row>
    <row r="61" spans="1:12" s="115" customFormat="1" ht="15" hidden="1">
      <c r="A61" s="95"/>
      <c r="B61" s="130"/>
      <c r="C61" s="89"/>
      <c r="D61" s="15"/>
      <c r="E61" s="89"/>
      <c r="F61" s="90"/>
      <c r="G61" s="89"/>
      <c r="H61" s="90"/>
      <c r="I61" s="107">
        <v>2351.4</v>
      </c>
      <c r="K61" s="107"/>
      <c r="L61" s="108"/>
    </row>
    <row r="62" spans="1:12" s="137" customFormat="1" ht="15.75" customHeight="1" hidden="1">
      <c r="A62" s="132" t="s">
        <v>112</v>
      </c>
      <c r="B62" s="133" t="s">
        <v>68</v>
      </c>
      <c r="C62" s="134"/>
      <c r="D62" s="135">
        <f>G62*I62</f>
        <v>0</v>
      </c>
      <c r="E62" s="134"/>
      <c r="F62" s="136"/>
      <c r="G62" s="134">
        <f>H62*12</f>
        <v>0</v>
      </c>
      <c r="H62" s="136"/>
      <c r="I62" s="107">
        <v>2351.4</v>
      </c>
      <c r="K62" s="107"/>
      <c r="L62" s="108"/>
    </row>
    <row r="63" spans="1:12" s="128" customFormat="1" ht="15">
      <c r="A63" s="94" t="s">
        <v>78</v>
      </c>
      <c r="B63" s="118"/>
      <c r="C63" s="13"/>
      <c r="D63" s="13">
        <f>D72+D73</f>
        <v>15024.11</v>
      </c>
      <c r="E63" s="13"/>
      <c r="F63" s="85"/>
      <c r="G63" s="13">
        <f>D63/I63</f>
        <v>6.39</v>
      </c>
      <c r="H63" s="83">
        <f>G63/12</f>
        <v>0.53</v>
      </c>
      <c r="I63" s="107">
        <v>2351.4</v>
      </c>
      <c r="K63" s="107"/>
      <c r="L63" s="108"/>
    </row>
    <row r="64" spans="1:12" s="115" customFormat="1" ht="15" hidden="1">
      <c r="A64" s="95" t="s">
        <v>79</v>
      </c>
      <c r="B64" s="130" t="s">
        <v>110</v>
      </c>
      <c r="C64" s="89"/>
      <c r="D64" s="15">
        <f aca="true" t="shared" si="0" ref="D64:D74">G64*I64</f>
        <v>0</v>
      </c>
      <c r="E64" s="89"/>
      <c r="F64" s="90"/>
      <c r="G64" s="89">
        <f aca="true" t="shared" si="1" ref="G64:G74">H64*12</f>
        <v>0</v>
      </c>
      <c r="H64" s="90"/>
      <c r="I64" s="107">
        <v>2351.4</v>
      </c>
      <c r="K64" s="107"/>
      <c r="L64" s="108"/>
    </row>
    <row r="65" spans="1:12" s="115" customFormat="1" ht="15" hidden="1">
      <c r="A65" s="95" t="s">
        <v>80</v>
      </c>
      <c r="B65" s="130" t="s">
        <v>81</v>
      </c>
      <c r="C65" s="89"/>
      <c r="D65" s="15">
        <f t="shared" si="0"/>
        <v>0</v>
      </c>
      <c r="E65" s="89"/>
      <c r="F65" s="90"/>
      <c r="G65" s="89">
        <f t="shared" si="1"/>
        <v>0</v>
      </c>
      <c r="H65" s="90"/>
      <c r="I65" s="107">
        <v>2351.4</v>
      </c>
      <c r="K65" s="107"/>
      <c r="L65" s="108"/>
    </row>
    <row r="66" spans="1:12" s="115" customFormat="1" ht="25.5" hidden="1">
      <c r="A66" s="95" t="s">
        <v>82</v>
      </c>
      <c r="B66" s="130" t="s">
        <v>83</v>
      </c>
      <c r="C66" s="89"/>
      <c r="D66" s="15">
        <f t="shared" si="0"/>
        <v>0</v>
      </c>
      <c r="E66" s="89"/>
      <c r="F66" s="90"/>
      <c r="G66" s="89">
        <f t="shared" si="1"/>
        <v>0</v>
      </c>
      <c r="H66" s="90"/>
      <c r="I66" s="107">
        <v>2351.4</v>
      </c>
      <c r="K66" s="107"/>
      <c r="L66" s="108"/>
    </row>
    <row r="67" spans="1:12" s="115" customFormat="1" ht="15" hidden="1">
      <c r="A67" s="95" t="s">
        <v>107</v>
      </c>
      <c r="B67" s="130" t="s">
        <v>108</v>
      </c>
      <c r="C67" s="89"/>
      <c r="D67" s="15">
        <f t="shared" si="0"/>
        <v>0</v>
      </c>
      <c r="E67" s="89"/>
      <c r="F67" s="90"/>
      <c r="G67" s="89">
        <f t="shared" si="1"/>
        <v>0</v>
      </c>
      <c r="H67" s="90"/>
      <c r="I67" s="107">
        <v>2351.4</v>
      </c>
      <c r="K67" s="107"/>
      <c r="L67" s="108"/>
    </row>
    <row r="68" spans="1:12" s="115" customFormat="1" ht="15" hidden="1">
      <c r="A68" s="95" t="s">
        <v>84</v>
      </c>
      <c r="B68" s="130" t="s">
        <v>81</v>
      </c>
      <c r="C68" s="89"/>
      <c r="D68" s="15">
        <f t="shared" si="0"/>
        <v>0</v>
      </c>
      <c r="E68" s="89"/>
      <c r="F68" s="90"/>
      <c r="G68" s="89">
        <f t="shared" si="1"/>
        <v>0</v>
      </c>
      <c r="H68" s="90"/>
      <c r="I68" s="107">
        <v>2351.4</v>
      </c>
      <c r="K68" s="107"/>
      <c r="L68" s="108"/>
    </row>
    <row r="69" spans="1:12" s="115" customFormat="1" ht="15" hidden="1">
      <c r="A69" s="95" t="s">
        <v>85</v>
      </c>
      <c r="B69" s="130" t="s">
        <v>68</v>
      </c>
      <c r="C69" s="89"/>
      <c r="D69" s="15">
        <f t="shared" si="0"/>
        <v>0</v>
      </c>
      <c r="E69" s="89"/>
      <c r="F69" s="90"/>
      <c r="G69" s="89">
        <f t="shared" si="1"/>
        <v>0</v>
      </c>
      <c r="H69" s="90"/>
      <c r="I69" s="107">
        <v>2351.4</v>
      </c>
      <c r="K69" s="107"/>
      <c r="L69" s="108"/>
    </row>
    <row r="70" spans="1:12" s="115" customFormat="1" ht="25.5" hidden="1">
      <c r="A70" s="95" t="s">
        <v>86</v>
      </c>
      <c r="B70" s="130" t="s">
        <v>68</v>
      </c>
      <c r="C70" s="89"/>
      <c r="D70" s="15">
        <f t="shared" si="0"/>
        <v>0</v>
      </c>
      <c r="E70" s="89"/>
      <c r="F70" s="90"/>
      <c r="G70" s="89">
        <f t="shared" si="1"/>
        <v>0</v>
      </c>
      <c r="H70" s="90"/>
      <c r="I70" s="107">
        <v>2351.4</v>
      </c>
      <c r="K70" s="107"/>
      <c r="L70" s="108"/>
    </row>
    <row r="71" spans="1:12" s="115" customFormat="1" ht="15" hidden="1">
      <c r="A71" s="95" t="s">
        <v>111</v>
      </c>
      <c r="B71" s="130" t="s">
        <v>53</v>
      </c>
      <c r="C71" s="89"/>
      <c r="D71" s="15"/>
      <c r="E71" s="89"/>
      <c r="F71" s="90"/>
      <c r="G71" s="89"/>
      <c r="H71" s="138"/>
      <c r="I71" s="107">
        <v>2351.4</v>
      </c>
      <c r="K71" s="107"/>
      <c r="L71" s="108"/>
    </row>
    <row r="72" spans="1:12" s="115" customFormat="1" ht="15">
      <c r="A72" s="95" t="s">
        <v>122</v>
      </c>
      <c r="B72" s="131" t="s">
        <v>68</v>
      </c>
      <c r="C72" s="91"/>
      <c r="D72" s="15">
        <v>9387.47</v>
      </c>
      <c r="E72" s="91"/>
      <c r="F72" s="90"/>
      <c r="G72" s="89"/>
      <c r="H72" s="138"/>
      <c r="I72" s="107">
        <v>2351.4</v>
      </c>
      <c r="K72" s="107"/>
      <c r="L72" s="108"/>
    </row>
    <row r="73" spans="1:12" s="115" customFormat="1" ht="15">
      <c r="A73" s="95" t="s">
        <v>87</v>
      </c>
      <c r="B73" s="130" t="s">
        <v>53</v>
      </c>
      <c r="C73" s="91"/>
      <c r="D73" s="15">
        <v>5636.64</v>
      </c>
      <c r="E73" s="91"/>
      <c r="F73" s="90"/>
      <c r="G73" s="89"/>
      <c r="H73" s="90"/>
      <c r="I73" s="107">
        <v>2351.4</v>
      </c>
      <c r="K73" s="107"/>
      <c r="L73" s="108"/>
    </row>
    <row r="74" spans="1:12" s="137" customFormat="1" ht="18.75" customHeight="1" hidden="1">
      <c r="A74" s="132" t="s">
        <v>112</v>
      </c>
      <c r="B74" s="133" t="s">
        <v>68</v>
      </c>
      <c r="C74" s="134"/>
      <c r="D74" s="135">
        <f t="shared" si="0"/>
        <v>0</v>
      </c>
      <c r="E74" s="134"/>
      <c r="F74" s="136"/>
      <c r="G74" s="134">
        <f t="shared" si="1"/>
        <v>0</v>
      </c>
      <c r="H74" s="136"/>
      <c r="I74" s="107">
        <v>2351.4</v>
      </c>
      <c r="K74" s="107"/>
      <c r="L74" s="108"/>
    </row>
    <row r="75" spans="1:12" s="115" customFormat="1" ht="15" hidden="1">
      <c r="A75" s="94" t="s">
        <v>88</v>
      </c>
      <c r="B75" s="130"/>
      <c r="C75" s="89"/>
      <c r="D75" s="13">
        <f>D76+D77+D78</f>
        <v>0</v>
      </c>
      <c r="E75" s="89"/>
      <c r="F75" s="90"/>
      <c r="G75" s="13">
        <f>G76+G77+G78</f>
        <v>0</v>
      </c>
      <c r="H75" s="83">
        <f>H76+H77+H78</f>
        <v>0</v>
      </c>
      <c r="I75" s="107">
        <v>2351.4</v>
      </c>
      <c r="K75" s="107"/>
      <c r="L75" s="108"/>
    </row>
    <row r="76" spans="1:12" s="115" customFormat="1" ht="15" hidden="1">
      <c r="A76" s="95" t="s">
        <v>123</v>
      </c>
      <c r="B76" s="130" t="s">
        <v>68</v>
      </c>
      <c r="C76" s="89"/>
      <c r="D76" s="15"/>
      <c r="E76" s="89"/>
      <c r="F76" s="90"/>
      <c r="G76" s="89"/>
      <c r="H76" s="90"/>
      <c r="I76" s="107">
        <v>2351.4</v>
      </c>
      <c r="K76" s="107"/>
      <c r="L76" s="108"/>
    </row>
    <row r="77" spans="1:12" s="115" customFormat="1" ht="25.5" hidden="1">
      <c r="A77" s="95" t="s">
        <v>124</v>
      </c>
      <c r="B77" s="130" t="s">
        <v>50</v>
      </c>
      <c r="C77" s="89"/>
      <c r="D77" s="15">
        <f>G77*I77</f>
        <v>0</v>
      </c>
      <c r="E77" s="89"/>
      <c r="F77" s="90"/>
      <c r="G77" s="89">
        <f>H77*12</f>
        <v>0</v>
      </c>
      <c r="H77" s="90"/>
      <c r="I77" s="107">
        <v>2351.4</v>
      </c>
      <c r="K77" s="107"/>
      <c r="L77" s="108"/>
    </row>
    <row r="78" spans="1:12" s="115" customFormat="1" ht="25.5" customHeight="1" hidden="1">
      <c r="A78" s="95" t="s">
        <v>89</v>
      </c>
      <c r="B78" s="130" t="s">
        <v>53</v>
      </c>
      <c r="C78" s="89"/>
      <c r="D78" s="15"/>
      <c r="E78" s="89"/>
      <c r="F78" s="90"/>
      <c r="G78" s="89"/>
      <c r="H78" s="138"/>
      <c r="I78" s="107">
        <v>2351.4</v>
      </c>
      <c r="K78" s="107"/>
      <c r="L78" s="108"/>
    </row>
    <row r="79" spans="1:12" s="128" customFormat="1" ht="15">
      <c r="A79" s="94" t="s">
        <v>88</v>
      </c>
      <c r="B79" s="118"/>
      <c r="C79" s="13"/>
      <c r="D79" s="13">
        <f>D80+D81</f>
        <v>3499.41</v>
      </c>
      <c r="E79" s="13">
        <f>E80</f>
        <v>0</v>
      </c>
      <c r="F79" s="13">
        <f>F80</f>
        <v>0</v>
      </c>
      <c r="G79" s="13">
        <f>D79/I79</f>
        <v>1.49</v>
      </c>
      <c r="H79" s="83">
        <f>G79/12</f>
        <v>0.12</v>
      </c>
      <c r="I79" s="107">
        <v>2351.4</v>
      </c>
      <c r="K79" s="107"/>
      <c r="L79" s="108"/>
    </row>
    <row r="80" spans="1:12" s="115" customFormat="1" ht="25.5">
      <c r="A80" s="95" t="s">
        <v>158</v>
      </c>
      <c r="B80" s="131" t="s">
        <v>50</v>
      </c>
      <c r="C80" s="91"/>
      <c r="D80" s="15">
        <v>2737.84</v>
      </c>
      <c r="E80" s="91"/>
      <c r="F80" s="90"/>
      <c r="G80" s="89"/>
      <c r="H80" s="90"/>
      <c r="I80" s="107">
        <v>2351.4</v>
      </c>
      <c r="K80" s="107"/>
      <c r="L80" s="108"/>
    </row>
    <row r="81" spans="1:12" s="115" customFormat="1" ht="15">
      <c r="A81" s="95" t="s">
        <v>125</v>
      </c>
      <c r="B81" s="131" t="s">
        <v>68</v>
      </c>
      <c r="C81" s="91"/>
      <c r="D81" s="139">
        <v>761.57</v>
      </c>
      <c r="E81" s="91"/>
      <c r="F81" s="90"/>
      <c r="G81" s="91"/>
      <c r="H81" s="138"/>
      <c r="I81" s="107">
        <v>2351.4</v>
      </c>
      <c r="K81" s="107"/>
      <c r="L81" s="108"/>
    </row>
    <row r="82" spans="1:12" s="115" customFormat="1" ht="15">
      <c r="A82" s="94" t="s">
        <v>90</v>
      </c>
      <c r="B82" s="130"/>
      <c r="C82" s="89"/>
      <c r="D82" s="13">
        <f>D85+D86+D87+D88+D91</f>
        <v>19930.47</v>
      </c>
      <c r="E82" s="89"/>
      <c r="F82" s="90"/>
      <c r="G82" s="13">
        <f>D82/I82</f>
        <v>8.48</v>
      </c>
      <c r="H82" s="83">
        <f>G82/12</f>
        <v>0.71</v>
      </c>
      <c r="I82" s="107">
        <v>2351.4</v>
      </c>
      <c r="K82" s="107"/>
      <c r="L82" s="108"/>
    </row>
    <row r="83" spans="1:12" s="115" customFormat="1" ht="15" hidden="1">
      <c r="A83" s="95" t="s">
        <v>91</v>
      </c>
      <c r="B83" s="130" t="s">
        <v>53</v>
      </c>
      <c r="C83" s="89"/>
      <c r="D83" s="15"/>
      <c r="E83" s="89"/>
      <c r="F83" s="90"/>
      <c r="G83" s="89"/>
      <c r="H83" s="90"/>
      <c r="I83" s="107">
        <v>2351.4</v>
      </c>
      <c r="K83" s="107"/>
      <c r="L83" s="108"/>
    </row>
    <row r="84" spans="1:12" s="115" customFormat="1" ht="15" hidden="1">
      <c r="A84" s="95" t="s">
        <v>92</v>
      </c>
      <c r="B84" s="130" t="s">
        <v>68</v>
      </c>
      <c r="C84" s="89"/>
      <c r="D84" s="15">
        <f aca="true" t="shared" si="2" ref="D84:D90">G84*I84</f>
        <v>0</v>
      </c>
      <c r="E84" s="89"/>
      <c r="F84" s="90"/>
      <c r="G84" s="89">
        <f>H84*12</f>
        <v>0</v>
      </c>
      <c r="H84" s="90"/>
      <c r="I84" s="107">
        <v>2351.4</v>
      </c>
      <c r="K84" s="107"/>
      <c r="L84" s="108"/>
    </row>
    <row r="85" spans="1:12" s="115" customFormat="1" ht="15">
      <c r="A85" s="95" t="s">
        <v>92</v>
      </c>
      <c r="B85" s="131" t="s">
        <v>68</v>
      </c>
      <c r="C85" s="89"/>
      <c r="D85" s="15">
        <v>4161.59</v>
      </c>
      <c r="E85" s="89"/>
      <c r="F85" s="90"/>
      <c r="G85" s="89"/>
      <c r="H85" s="90"/>
      <c r="I85" s="107">
        <v>2351.4</v>
      </c>
      <c r="K85" s="107"/>
      <c r="L85" s="108"/>
    </row>
    <row r="86" spans="1:12" s="115" customFormat="1" ht="15">
      <c r="A86" s="95" t="s">
        <v>93</v>
      </c>
      <c r="B86" s="130" t="s">
        <v>68</v>
      </c>
      <c r="C86" s="89"/>
      <c r="D86" s="15">
        <v>828.31</v>
      </c>
      <c r="E86" s="89"/>
      <c r="F86" s="90"/>
      <c r="G86" s="89"/>
      <c r="H86" s="90"/>
      <c r="I86" s="107">
        <v>2351.4</v>
      </c>
      <c r="K86" s="107"/>
      <c r="L86" s="108"/>
    </row>
    <row r="87" spans="1:12" s="115" customFormat="1" ht="27.75" customHeight="1">
      <c r="A87" s="95" t="s">
        <v>126</v>
      </c>
      <c r="B87" s="130" t="s">
        <v>50</v>
      </c>
      <c r="C87" s="89"/>
      <c r="D87" s="15">
        <v>3661.39</v>
      </c>
      <c r="E87" s="89"/>
      <c r="F87" s="90"/>
      <c r="G87" s="89"/>
      <c r="H87" s="138"/>
      <c r="I87" s="107">
        <v>2351.4</v>
      </c>
      <c r="K87" s="107"/>
      <c r="L87" s="108"/>
    </row>
    <row r="88" spans="1:12" s="115" customFormat="1" ht="15">
      <c r="A88" s="95" t="s">
        <v>159</v>
      </c>
      <c r="B88" s="131" t="s">
        <v>160</v>
      </c>
      <c r="C88" s="89"/>
      <c r="D88" s="15">
        <v>8499.54</v>
      </c>
      <c r="E88" s="89"/>
      <c r="F88" s="90"/>
      <c r="G88" s="89"/>
      <c r="H88" s="138"/>
      <c r="I88" s="107">
        <v>2351.4</v>
      </c>
      <c r="K88" s="107"/>
      <c r="L88" s="108"/>
    </row>
    <row r="89" spans="1:12" s="115" customFormat="1" ht="25.5" hidden="1">
      <c r="A89" s="95" t="s">
        <v>127</v>
      </c>
      <c r="B89" s="130" t="s">
        <v>50</v>
      </c>
      <c r="C89" s="89"/>
      <c r="D89" s="15">
        <f t="shared" si="2"/>
        <v>0</v>
      </c>
      <c r="E89" s="89"/>
      <c r="F89" s="90"/>
      <c r="G89" s="89"/>
      <c r="H89" s="138"/>
      <c r="I89" s="107">
        <v>2351.4</v>
      </c>
      <c r="K89" s="107"/>
      <c r="L89" s="108"/>
    </row>
    <row r="90" spans="1:12" s="115" customFormat="1" ht="25.5" hidden="1">
      <c r="A90" s="95" t="s">
        <v>128</v>
      </c>
      <c r="B90" s="130" t="s">
        <v>50</v>
      </c>
      <c r="C90" s="89"/>
      <c r="D90" s="15">
        <f t="shared" si="2"/>
        <v>0</v>
      </c>
      <c r="E90" s="89"/>
      <c r="F90" s="90"/>
      <c r="G90" s="89"/>
      <c r="H90" s="138"/>
      <c r="I90" s="107">
        <v>2351.4</v>
      </c>
      <c r="K90" s="107"/>
      <c r="L90" s="108"/>
    </row>
    <row r="91" spans="1:12" s="115" customFormat="1" ht="25.5">
      <c r="A91" s="95" t="s">
        <v>129</v>
      </c>
      <c r="B91" s="130" t="s">
        <v>50</v>
      </c>
      <c r="C91" s="89"/>
      <c r="D91" s="15">
        <v>2779.64</v>
      </c>
      <c r="E91" s="89"/>
      <c r="F91" s="90"/>
      <c r="G91" s="89"/>
      <c r="H91" s="138"/>
      <c r="I91" s="107">
        <v>2351.4</v>
      </c>
      <c r="K91" s="107"/>
      <c r="L91" s="108"/>
    </row>
    <row r="92" spans="1:12" s="115" customFormat="1" ht="15">
      <c r="A92" s="94" t="s">
        <v>94</v>
      </c>
      <c r="B92" s="130"/>
      <c r="C92" s="89"/>
      <c r="D92" s="13">
        <f>D93+D94+D95</f>
        <v>993.79</v>
      </c>
      <c r="E92" s="89"/>
      <c r="F92" s="90"/>
      <c r="G92" s="13">
        <f>D92/I92</f>
        <v>0.42</v>
      </c>
      <c r="H92" s="83">
        <f>G92/12</f>
        <v>0.04</v>
      </c>
      <c r="I92" s="107">
        <v>2351.4</v>
      </c>
      <c r="K92" s="107"/>
      <c r="L92" s="108"/>
    </row>
    <row r="93" spans="1:12" s="115" customFormat="1" ht="15">
      <c r="A93" s="95" t="s">
        <v>95</v>
      </c>
      <c r="B93" s="130" t="s">
        <v>68</v>
      </c>
      <c r="C93" s="89"/>
      <c r="D93" s="15">
        <v>993.79</v>
      </c>
      <c r="E93" s="89"/>
      <c r="F93" s="90"/>
      <c r="G93" s="89">
        <f>H93*12</f>
        <v>0</v>
      </c>
      <c r="H93" s="90"/>
      <c r="I93" s="107">
        <v>2351.4</v>
      </c>
      <c r="K93" s="107"/>
      <c r="L93" s="108"/>
    </row>
    <row r="94" spans="1:12" s="115" customFormat="1" ht="15" hidden="1">
      <c r="A94" s="95" t="s">
        <v>130</v>
      </c>
      <c r="B94" s="130" t="s">
        <v>68</v>
      </c>
      <c r="C94" s="89"/>
      <c r="D94" s="15">
        <f>G94*I94</f>
        <v>0</v>
      </c>
      <c r="E94" s="89"/>
      <c r="F94" s="90"/>
      <c r="G94" s="89">
        <f>H94*12</f>
        <v>0</v>
      </c>
      <c r="H94" s="90"/>
      <c r="I94" s="107">
        <v>2351.4</v>
      </c>
      <c r="K94" s="107"/>
      <c r="L94" s="108"/>
    </row>
    <row r="95" spans="1:12" s="115" customFormat="1" ht="15" hidden="1">
      <c r="A95" s="95" t="s">
        <v>96</v>
      </c>
      <c r="B95" s="130" t="s">
        <v>68</v>
      </c>
      <c r="C95" s="89"/>
      <c r="D95" s="15">
        <f>G95*I95</f>
        <v>0</v>
      </c>
      <c r="E95" s="89"/>
      <c r="F95" s="90"/>
      <c r="G95" s="89">
        <f>H95*12</f>
        <v>0</v>
      </c>
      <c r="H95" s="90"/>
      <c r="I95" s="107">
        <v>2351.4</v>
      </c>
      <c r="K95" s="107"/>
      <c r="L95" s="108"/>
    </row>
    <row r="96" spans="1:12" s="107" customFormat="1" ht="15">
      <c r="A96" s="94" t="s">
        <v>97</v>
      </c>
      <c r="B96" s="118"/>
      <c r="C96" s="13"/>
      <c r="D96" s="13">
        <f>D97</f>
        <v>5750.7</v>
      </c>
      <c r="E96" s="13"/>
      <c r="F96" s="85"/>
      <c r="G96" s="13">
        <f>D96/I96</f>
        <v>2.45</v>
      </c>
      <c r="H96" s="83">
        <f>G96/12</f>
        <v>0.2</v>
      </c>
      <c r="I96" s="107">
        <v>2351.4</v>
      </c>
      <c r="L96" s="108"/>
    </row>
    <row r="97" spans="1:12" s="115" customFormat="1" ht="15">
      <c r="A97" s="95" t="s">
        <v>98</v>
      </c>
      <c r="B97" s="131" t="s">
        <v>161</v>
      </c>
      <c r="C97" s="89"/>
      <c r="D97" s="15">
        <v>5750.7</v>
      </c>
      <c r="E97" s="89"/>
      <c r="F97" s="90"/>
      <c r="G97" s="89"/>
      <c r="H97" s="90"/>
      <c r="I97" s="107">
        <v>2351.4</v>
      </c>
      <c r="K97" s="107"/>
      <c r="L97" s="116"/>
    </row>
    <row r="98" spans="1:12" s="107" customFormat="1" ht="27" customHeight="1" thickBot="1">
      <c r="A98" s="184" t="s">
        <v>99</v>
      </c>
      <c r="B98" s="185" t="s">
        <v>46</v>
      </c>
      <c r="C98" s="140"/>
      <c r="D98" s="140">
        <f>G98*I98</f>
        <v>48532.9</v>
      </c>
      <c r="E98" s="140"/>
      <c r="F98" s="141"/>
      <c r="G98" s="140">
        <f>12*H98</f>
        <v>20.64</v>
      </c>
      <c r="H98" s="186">
        <v>1.72</v>
      </c>
      <c r="I98" s="107">
        <v>2351.4</v>
      </c>
      <c r="L98" s="108"/>
    </row>
    <row r="99" spans="1:12" s="107" customFormat="1" ht="19.5" thickBot="1">
      <c r="A99" s="148" t="s">
        <v>4</v>
      </c>
      <c r="B99" s="105"/>
      <c r="C99" s="142">
        <f>F99*12</f>
        <v>0</v>
      </c>
      <c r="D99" s="143">
        <f>D13+D21+D29+D30+D37+D38+D39+D40+D41+D42+D43+D44+D45+D63+D79+D82+D92+D96+D98</f>
        <v>414381.1</v>
      </c>
      <c r="E99" s="143">
        <f>E13+E21+E29+E30+E37+E38+E39+E40+E41+E42+E43+E44+E45+E63+E79+E82+E92+E96+E98</f>
        <v>115.2</v>
      </c>
      <c r="F99" s="143">
        <f>F13+F21+F29+F30+F37+F38+F39+F40+F41+F42+F43+F44+F45+F63+F79+F82+F92+F96+F98</f>
        <v>0</v>
      </c>
      <c r="G99" s="143">
        <f>G13+G21+G29+G30+G37+G38+G39+G40+G41+G42+G43+G44+G45+G63+G79+G82+G92+G96+G98</f>
        <v>176.25</v>
      </c>
      <c r="H99" s="143">
        <f>H13+H21+H29+H30+H37+H38+H39+H40+H41+H42+H43+H44+H45+H63+H79+H82+H92+H96+H98</f>
        <v>14.7</v>
      </c>
      <c r="I99" s="107">
        <v>2351.4</v>
      </c>
      <c r="L99" s="108"/>
    </row>
    <row r="100" spans="1:12" s="146" customFormat="1" ht="19.5">
      <c r="A100" s="144"/>
      <c r="B100" s="145"/>
      <c r="C100" s="145"/>
      <c r="D100" s="145"/>
      <c r="E100" s="145"/>
      <c r="F100" s="145"/>
      <c r="G100" s="145"/>
      <c r="H100" s="145"/>
      <c r="I100" s="107">
        <v>2351.4</v>
      </c>
      <c r="L100" s="147"/>
    </row>
    <row r="101" spans="1:12" s="146" customFormat="1" ht="20.25" thickBot="1">
      <c r="A101" s="144"/>
      <c r="B101" s="145"/>
      <c r="C101" s="145"/>
      <c r="D101" s="145"/>
      <c r="E101" s="145"/>
      <c r="F101" s="145"/>
      <c r="G101" s="145"/>
      <c r="H101" s="145"/>
      <c r="I101" s="107">
        <v>2351.4</v>
      </c>
      <c r="L101" s="147"/>
    </row>
    <row r="102" spans="1:12" s="107" customFormat="1" ht="30.75" thickBot="1">
      <c r="A102" s="148" t="s">
        <v>131</v>
      </c>
      <c r="B102" s="105"/>
      <c r="C102" s="142">
        <f>F102*12</f>
        <v>0</v>
      </c>
      <c r="D102" s="149">
        <f>D103+D104+D121</f>
        <v>25028.86</v>
      </c>
      <c r="E102" s="149">
        <f>E103+E104+E121</f>
        <v>0</v>
      </c>
      <c r="F102" s="149">
        <f>F103+F104+F121</f>
        <v>0</v>
      </c>
      <c r="G102" s="149">
        <f>G103+G104+G121</f>
        <v>10.64</v>
      </c>
      <c r="H102" s="149">
        <f>H103+H104+H121</f>
        <v>0.89</v>
      </c>
      <c r="I102" s="107">
        <v>2351.4</v>
      </c>
      <c r="L102" s="108"/>
    </row>
    <row r="103" spans="1:12" s="115" customFormat="1" ht="21" customHeight="1">
      <c r="A103" s="95" t="s">
        <v>162</v>
      </c>
      <c r="B103" s="130"/>
      <c r="C103" s="89"/>
      <c r="D103" s="15">
        <v>2615.13</v>
      </c>
      <c r="E103" s="89"/>
      <c r="F103" s="90"/>
      <c r="G103" s="91">
        <f>D103/I103</f>
        <v>1.11</v>
      </c>
      <c r="H103" s="138">
        <f>G103/12</f>
        <v>0.09</v>
      </c>
      <c r="I103" s="107">
        <v>2351.4</v>
      </c>
      <c r="J103" s="107"/>
      <c r="L103" s="116"/>
    </row>
    <row r="104" spans="1:12" s="115" customFormat="1" ht="20.25" customHeight="1">
      <c r="A104" s="95" t="s">
        <v>163</v>
      </c>
      <c r="B104" s="130"/>
      <c r="C104" s="89"/>
      <c r="D104" s="15">
        <v>1475.21</v>
      </c>
      <c r="E104" s="89"/>
      <c r="F104" s="90"/>
      <c r="G104" s="89">
        <f>D104/I104</f>
        <v>0.63</v>
      </c>
      <c r="H104" s="90">
        <f>G104/12+0.01</f>
        <v>0.06</v>
      </c>
      <c r="I104" s="107">
        <v>2351.4</v>
      </c>
      <c r="J104" s="107"/>
      <c r="L104" s="116"/>
    </row>
    <row r="105" spans="1:12" s="115" customFormat="1" ht="16.5" customHeight="1" hidden="1">
      <c r="A105" s="187"/>
      <c r="B105" s="151"/>
      <c r="C105" s="91"/>
      <c r="D105" s="91"/>
      <c r="E105" s="91"/>
      <c r="F105" s="91"/>
      <c r="G105" s="89">
        <f aca="true" t="shared" si="3" ref="G105:G121">D105/I105</f>
        <v>0</v>
      </c>
      <c r="H105" s="90">
        <f aca="true" t="shared" si="4" ref="H105:H120">G105/12+0.01</f>
        <v>0.01</v>
      </c>
      <c r="I105" s="107">
        <v>2351.4</v>
      </c>
      <c r="J105" s="107"/>
      <c r="L105" s="116"/>
    </row>
    <row r="106" spans="1:12" s="115" customFormat="1" ht="16.5" customHeight="1" hidden="1">
      <c r="A106" s="152"/>
      <c r="B106" s="130"/>
      <c r="C106" s="89"/>
      <c r="D106" s="89"/>
      <c r="E106" s="89"/>
      <c r="F106" s="89"/>
      <c r="G106" s="89">
        <f t="shared" si="3"/>
        <v>0</v>
      </c>
      <c r="H106" s="90">
        <f t="shared" si="4"/>
        <v>0.01</v>
      </c>
      <c r="I106" s="107">
        <v>2351.4</v>
      </c>
      <c r="J106" s="107"/>
      <c r="L106" s="116"/>
    </row>
    <row r="107" spans="1:12" s="115" customFormat="1" ht="16.5" customHeight="1" hidden="1">
      <c r="A107" s="152"/>
      <c r="B107" s="130"/>
      <c r="C107" s="89"/>
      <c r="D107" s="89"/>
      <c r="E107" s="89"/>
      <c r="F107" s="89"/>
      <c r="G107" s="89">
        <f t="shared" si="3"/>
        <v>0</v>
      </c>
      <c r="H107" s="90">
        <f t="shared" si="4"/>
        <v>0.01</v>
      </c>
      <c r="I107" s="107">
        <v>2351.4</v>
      </c>
      <c r="J107" s="107"/>
      <c r="L107" s="116"/>
    </row>
    <row r="108" spans="1:12" s="115" customFormat="1" ht="16.5" customHeight="1" hidden="1">
      <c r="A108" s="152"/>
      <c r="B108" s="130"/>
      <c r="C108" s="89"/>
      <c r="D108" s="89"/>
      <c r="E108" s="89"/>
      <c r="F108" s="89"/>
      <c r="G108" s="89">
        <f t="shared" si="3"/>
        <v>0</v>
      </c>
      <c r="H108" s="90">
        <f t="shared" si="4"/>
        <v>0.01</v>
      </c>
      <c r="I108" s="107">
        <v>2351.4</v>
      </c>
      <c r="J108" s="107"/>
      <c r="L108" s="116"/>
    </row>
    <row r="109" spans="1:12" s="115" customFormat="1" ht="16.5" customHeight="1" hidden="1">
      <c r="A109" s="152"/>
      <c r="B109" s="130"/>
      <c r="C109" s="89"/>
      <c r="D109" s="89"/>
      <c r="E109" s="89"/>
      <c r="F109" s="89"/>
      <c r="G109" s="89">
        <f t="shared" si="3"/>
        <v>0</v>
      </c>
      <c r="H109" s="90">
        <f t="shared" si="4"/>
        <v>0.01</v>
      </c>
      <c r="I109" s="107">
        <v>2351.4</v>
      </c>
      <c r="J109" s="107"/>
      <c r="L109" s="116"/>
    </row>
    <row r="110" spans="1:12" s="115" customFormat="1" ht="16.5" customHeight="1" hidden="1" thickBot="1">
      <c r="A110" s="152"/>
      <c r="B110" s="130"/>
      <c r="C110" s="89"/>
      <c r="D110" s="89"/>
      <c r="E110" s="89"/>
      <c r="F110" s="89"/>
      <c r="G110" s="89">
        <f t="shared" si="3"/>
        <v>0</v>
      </c>
      <c r="H110" s="90">
        <f t="shared" si="4"/>
        <v>0.01</v>
      </c>
      <c r="I110" s="107">
        <v>2351.4</v>
      </c>
      <c r="J110" s="107"/>
      <c r="L110" s="116"/>
    </row>
    <row r="111" spans="1:12" s="115" customFormat="1" ht="16.5" customHeight="1" hidden="1" thickBot="1">
      <c r="A111" s="152"/>
      <c r="B111" s="130"/>
      <c r="C111" s="89"/>
      <c r="D111" s="89"/>
      <c r="E111" s="89"/>
      <c r="F111" s="89"/>
      <c r="G111" s="89">
        <f t="shared" si="3"/>
        <v>0</v>
      </c>
      <c r="H111" s="90">
        <f t="shared" si="4"/>
        <v>0.01</v>
      </c>
      <c r="I111" s="107">
        <v>2351.4</v>
      </c>
      <c r="J111" s="107"/>
      <c r="L111" s="116"/>
    </row>
    <row r="112" spans="1:12" s="115" customFormat="1" ht="16.5" customHeight="1" hidden="1" thickBot="1">
      <c r="A112" s="152"/>
      <c r="B112" s="130"/>
      <c r="C112" s="89"/>
      <c r="D112" s="89"/>
      <c r="E112" s="89"/>
      <c r="F112" s="89"/>
      <c r="G112" s="89">
        <f t="shared" si="3"/>
        <v>0</v>
      </c>
      <c r="H112" s="90">
        <f t="shared" si="4"/>
        <v>0.01</v>
      </c>
      <c r="I112" s="107">
        <v>2351.4</v>
      </c>
      <c r="J112" s="107"/>
      <c r="L112" s="116"/>
    </row>
    <row r="113" spans="1:12" s="115" customFormat="1" ht="15" hidden="1">
      <c r="A113" s="95" t="s">
        <v>132</v>
      </c>
      <c r="B113" s="130"/>
      <c r="C113" s="89"/>
      <c r="D113" s="15"/>
      <c r="E113" s="89"/>
      <c r="F113" s="90"/>
      <c r="G113" s="89">
        <f t="shared" si="3"/>
        <v>0</v>
      </c>
      <c r="H113" s="90">
        <f t="shared" si="4"/>
        <v>0.01</v>
      </c>
      <c r="I113" s="107">
        <v>2351.4</v>
      </c>
      <c r="K113" s="107"/>
      <c r="L113" s="108"/>
    </row>
    <row r="114" spans="1:12" s="115" customFormat="1" ht="15" hidden="1">
      <c r="A114" s="95" t="s">
        <v>133</v>
      </c>
      <c r="B114" s="130"/>
      <c r="C114" s="89"/>
      <c r="D114" s="15"/>
      <c r="E114" s="89"/>
      <c r="F114" s="90"/>
      <c r="G114" s="89">
        <f t="shared" si="3"/>
        <v>0</v>
      </c>
      <c r="H114" s="90">
        <f t="shared" si="4"/>
        <v>0.01</v>
      </c>
      <c r="I114" s="107">
        <v>2351.4</v>
      </c>
      <c r="K114" s="107"/>
      <c r="L114" s="108"/>
    </row>
    <row r="115" spans="1:12" s="115" customFormat="1" ht="15" hidden="1">
      <c r="A115" s="95"/>
      <c r="B115" s="130"/>
      <c r="C115" s="89"/>
      <c r="D115" s="15"/>
      <c r="E115" s="89"/>
      <c r="F115" s="90"/>
      <c r="G115" s="89">
        <f t="shared" si="3"/>
        <v>0</v>
      </c>
      <c r="H115" s="90">
        <f t="shared" si="4"/>
        <v>0.01</v>
      </c>
      <c r="I115" s="107">
        <v>2351.4</v>
      </c>
      <c r="K115" s="107"/>
      <c r="L115" s="108"/>
    </row>
    <row r="116" spans="1:12" s="115" customFormat="1" ht="15" hidden="1">
      <c r="A116" s="95"/>
      <c r="B116" s="130"/>
      <c r="C116" s="89"/>
      <c r="D116" s="15"/>
      <c r="E116" s="89"/>
      <c r="F116" s="90"/>
      <c r="G116" s="89">
        <f t="shared" si="3"/>
        <v>0</v>
      </c>
      <c r="H116" s="90">
        <f t="shared" si="4"/>
        <v>0.01</v>
      </c>
      <c r="I116" s="107">
        <v>2351.4</v>
      </c>
      <c r="K116" s="107"/>
      <c r="L116" s="108"/>
    </row>
    <row r="117" spans="1:12" s="115" customFormat="1" ht="15" hidden="1">
      <c r="A117" s="95"/>
      <c r="B117" s="130"/>
      <c r="C117" s="89"/>
      <c r="D117" s="15"/>
      <c r="E117" s="89"/>
      <c r="F117" s="90"/>
      <c r="G117" s="89">
        <f t="shared" si="3"/>
        <v>0</v>
      </c>
      <c r="H117" s="90">
        <f t="shared" si="4"/>
        <v>0.01</v>
      </c>
      <c r="I117" s="107">
        <v>2351.4</v>
      </c>
      <c r="K117" s="107"/>
      <c r="L117" s="108"/>
    </row>
    <row r="118" spans="1:12" s="115" customFormat="1" ht="16.5" customHeight="1" hidden="1">
      <c r="A118" s="152"/>
      <c r="B118" s="130"/>
      <c r="C118" s="89"/>
      <c r="D118" s="89"/>
      <c r="E118" s="89"/>
      <c r="F118" s="89"/>
      <c r="G118" s="89">
        <f t="shared" si="3"/>
        <v>0</v>
      </c>
      <c r="H118" s="90">
        <f t="shared" si="4"/>
        <v>0.01</v>
      </c>
      <c r="I118" s="107">
        <v>2351.4</v>
      </c>
      <c r="J118" s="107"/>
      <c r="L118" s="116"/>
    </row>
    <row r="119" spans="1:12" s="115" customFormat="1" ht="16.5" customHeight="1" hidden="1">
      <c r="A119" s="153"/>
      <c r="B119" s="154"/>
      <c r="C119" s="155"/>
      <c r="D119" s="155"/>
      <c r="E119" s="155"/>
      <c r="F119" s="155"/>
      <c r="G119" s="89">
        <f t="shared" si="3"/>
        <v>0</v>
      </c>
      <c r="H119" s="90">
        <f t="shared" si="4"/>
        <v>0.01</v>
      </c>
      <c r="I119" s="107">
        <v>2351.4</v>
      </c>
      <c r="J119" s="107"/>
      <c r="L119" s="116"/>
    </row>
    <row r="120" spans="1:12" s="115" customFormat="1" ht="16.5" customHeight="1" hidden="1">
      <c r="A120" s="153"/>
      <c r="B120" s="154"/>
      <c r="C120" s="155"/>
      <c r="D120" s="155"/>
      <c r="E120" s="155"/>
      <c r="F120" s="155"/>
      <c r="G120" s="89">
        <f t="shared" si="3"/>
        <v>0</v>
      </c>
      <c r="H120" s="90">
        <f t="shared" si="4"/>
        <v>0.01</v>
      </c>
      <c r="I120" s="107">
        <v>2351.4</v>
      </c>
      <c r="J120" s="107"/>
      <c r="L120" s="116"/>
    </row>
    <row r="121" spans="1:12" s="115" customFormat="1" ht="16.5" customHeight="1">
      <c r="A121" s="150" t="s">
        <v>164</v>
      </c>
      <c r="B121" s="151"/>
      <c r="C121" s="91"/>
      <c r="D121" s="139">
        <v>20938.52</v>
      </c>
      <c r="E121" s="89"/>
      <c r="F121" s="89"/>
      <c r="G121" s="89">
        <f t="shared" si="3"/>
        <v>8.9</v>
      </c>
      <c r="H121" s="90">
        <f>G121/12</f>
        <v>0.74</v>
      </c>
      <c r="I121" s="107">
        <v>2351.4</v>
      </c>
      <c r="J121" s="107"/>
      <c r="L121" s="116"/>
    </row>
    <row r="122" spans="1:12" s="115" customFormat="1" ht="16.5" customHeight="1">
      <c r="A122" s="153"/>
      <c r="B122" s="154"/>
      <c r="C122" s="155"/>
      <c r="D122" s="155"/>
      <c r="E122" s="155"/>
      <c r="F122" s="155"/>
      <c r="G122" s="155"/>
      <c r="H122" s="155"/>
      <c r="I122" s="107"/>
      <c r="J122" s="107"/>
      <c r="L122" s="116"/>
    </row>
    <row r="123" spans="1:12" s="115" customFormat="1" ht="16.5" customHeight="1" thickBot="1">
      <c r="A123" s="153"/>
      <c r="B123" s="154"/>
      <c r="C123" s="155"/>
      <c r="D123" s="155"/>
      <c r="E123" s="155"/>
      <c r="F123" s="155"/>
      <c r="G123" s="155"/>
      <c r="H123" s="155"/>
      <c r="I123" s="107"/>
      <c r="J123" s="107"/>
      <c r="L123" s="116"/>
    </row>
    <row r="124" spans="1:12" s="157" customFormat="1" ht="19.5" thickBot="1">
      <c r="A124" s="148" t="s">
        <v>6</v>
      </c>
      <c r="B124" s="156"/>
      <c r="C124" s="143"/>
      <c r="D124" s="143">
        <f>D99+D102</f>
        <v>439409.96</v>
      </c>
      <c r="E124" s="143">
        <f>E99+E102</f>
        <v>115.2</v>
      </c>
      <c r="F124" s="143">
        <f>F99+F102</f>
        <v>0</v>
      </c>
      <c r="G124" s="143">
        <f>G99+G102</f>
        <v>186.89</v>
      </c>
      <c r="H124" s="143">
        <f>H99+H102</f>
        <v>15.59</v>
      </c>
      <c r="L124" s="158"/>
    </row>
    <row r="125" spans="1:12" s="157" customFormat="1" ht="18.75">
      <c r="A125" s="159"/>
      <c r="B125" s="160"/>
      <c r="C125" s="161"/>
      <c r="D125" s="161"/>
      <c r="E125" s="161"/>
      <c r="F125" s="161"/>
      <c r="G125" s="161"/>
      <c r="H125" s="161"/>
      <c r="L125" s="158"/>
    </row>
    <row r="126" spans="1:12" s="157" customFormat="1" ht="18.75">
      <c r="A126" s="159"/>
      <c r="B126" s="160"/>
      <c r="C126" s="161"/>
      <c r="D126" s="161"/>
      <c r="E126" s="161"/>
      <c r="F126" s="161"/>
      <c r="G126" s="161"/>
      <c r="H126" s="161"/>
      <c r="L126" s="158"/>
    </row>
    <row r="127" s="162" customFormat="1" ht="12.75">
      <c r="L127" s="163"/>
    </row>
    <row r="128" s="162" customFormat="1" ht="12.75">
      <c r="L128" s="163"/>
    </row>
    <row r="129" s="162" customFormat="1" ht="12.75">
      <c r="L129" s="163"/>
    </row>
    <row r="130" spans="1:6" s="162" customFormat="1" ht="14.25">
      <c r="A130" s="228" t="s">
        <v>100</v>
      </c>
      <c r="B130" s="228"/>
      <c r="C130" s="228"/>
      <c r="D130" s="228"/>
      <c r="E130" s="228"/>
      <c r="F130" s="228"/>
    </row>
    <row r="131" s="162" customFormat="1" ht="12.75"/>
    <row r="132" s="162" customFormat="1" ht="12.75">
      <c r="A132" s="164" t="s">
        <v>101</v>
      </c>
    </row>
    <row r="133" s="162" customFormat="1" ht="12.75">
      <c r="L133" s="163"/>
    </row>
    <row r="134" s="162" customFormat="1" ht="12.75">
      <c r="L134" s="163"/>
    </row>
    <row r="135" s="162" customFormat="1" ht="12.75">
      <c r="L135" s="163"/>
    </row>
    <row r="136" s="162" customFormat="1" ht="12.75">
      <c r="L136" s="163"/>
    </row>
  </sheetData>
  <sheetProtection/>
  <mergeCells count="11">
    <mergeCell ref="A9:H9"/>
    <mergeCell ref="A12:H12"/>
    <mergeCell ref="A130:F130"/>
    <mergeCell ref="A7:H7"/>
    <mergeCell ref="A8:H8"/>
    <mergeCell ref="A1:H1"/>
    <mergeCell ref="B2:H2"/>
    <mergeCell ref="B3:H3"/>
    <mergeCell ref="B4:H4"/>
    <mergeCell ref="A5:H5"/>
    <mergeCell ref="A6:H6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80" zoomScaleNormal="80" zoomScalePageLayoutView="0" workbookViewId="0" topLeftCell="A1">
      <pane xSplit="1" ySplit="2" topLeftCell="G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6" sqref="M26"/>
    </sheetView>
  </sheetViews>
  <sheetFormatPr defaultColWidth="9.00390625" defaultRowHeight="12.75"/>
  <cols>
    <col min="1" max="1" width="72.75390625" style="2" customWidth="1"/>
    <col min="2" max="13" width="15.375" style="2" customWidth="1"/>
    <col min="14" max="14" width="14.125" style="2" customWidth="1"/>
    <col min="15" max="15" width="17.75390625" style="2" customWidth="1"/>
    <col min="16" max="16384" width="9.125" style="2" customWidth="1"/>
  </cols>
  <sheetData>
    <row r="1" spans="1:14" ht="61.5" customHeight="1" thickBot="1">
      <c r="A1" s="250" t="s">
        <v>165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5" s="4" customFormat="1" ht="139.5" customHeight="1" thickBot="1">
      <c r="A2" s="165" t="s">
        <v>0</v>
      </c>
      <c r="B2" s="251" t="s">
        <v>134</v>
      </c>
      <c r="C2" s="252"/>
      <c r="D2" s="253"/>
      <c r="E2" s="252" t="s">
        <v>135</v>
      </c>
      <c r="F2" s="252"/>
      <c r="G2" s="252"/>
      <c r="H2" s="251" t="s">
        <v>136</v>
      </c>
      <c r="I2" s="252"/>
      <c r="J2" s="253"/>
      <c r="K2" s="251" t="s">
        <v>137</v>
      </c>
      <c r="L2" s="252"/>
      <c r="M2" s="253"/>
      <c r="N2" s="43" t="s">
        <v>10</v>
      </c>
      <c r="O2" s="19" t="s">
        <v>5</v>
      </c>
    </row>
    <row r="3" spans="1:15" s="5" customFormat="1" ht="12.75">
      <c r="A3" s="37"/>
      <c r="B3" s="28" t="s">
        <v>7</v>
      </c>
      <c r="C3" s="12" t="s">
        <v>8</v>
      </c>
      <c r="D3" s="34" t="s">
        <v>9</v>
      </c>
      <c r="E3" s="42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0"/>
    </row>
    <row r="4" spans="1:15" s="5" customFormat="1" ht="49.5" customHeight="1">
      <c r="A4" s="254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5" s="4" customFormat="1" ht="14.25" customHeight="1">
      <c r="A5" s="82" t="s">
        <v>38</v>
      </c>
      <c r="B5" s="29"/>
      <c r="C5" s="6"/>
      <c r="D5" s="54">
        <f>O5/4</f>
        <v>18834.72</v>
      </c>
      <c r="E5" s="43"/>
      <c r="F5" s="6"/>
      <c r="G5" s="54">
        <f>O5/4</f>
        <v>18834.72</v>
      </c>
      <c r="H5" s="29"/>
      <c r="I5" s="6"/>
      <c r="J5" s="54">
        <f>O5/4</f>
        <v>18834.72</v>
      </c>
      <c r="K5" s="29"/>
      <c r="L5" s="6"/>
      <c r="M5" s="54">
        <f>O5/4</f>
        <v>18834.72</v>
      </c>
      <c r="N5" s="48">
        <f>M5+J5+G5+D5</f>
        <v>75338.88</v>
      </c>
      <c r="O5" s="14">
        <v>75338.86</v>
      </c>
    </row>
    <row r="6" spans="1:15" s="4" customFormat="1" ht="30">
      <c r="A6" s="82" t="s">
        <v>44</v>
      </c>
      <c r="B6" s="29"/>
      <c r="C6" s="6"/>
      <c r="D6" s="54">
        <f aca="true" t="shared" si="0" ref="D6:D15">O6/4</f>
        <v>26312.17</v>
      </c>
      <c r="E6" s="43"/>
      <c r="F6" s="6"/>
      <c r="G6" s="54">
        <f aca="true" t="shared" si="1" ref="G6:G16">O6/4</f>
        <v>26312.17</v>
      </c>
      <c r="H6" s="29"/>
      <c r="I6" s="6"/>
      <c r="J6" s="54">
        <f aca="true" t="shared" si="2" ref="J6:J16">O6/4</f>
        <v>26312.17</v>
      </c>
      <c r="K6" s="29"/>
      <c r="L6" s="6"/>
      <c r="M6" s="54">
        <f aca="true" t="shared" si="3" ref="M6:M16">O6/4</f>
        <v>26312.17</v>
      </c>
      <c r="N6" s="48">
        <f aca="true" t="shared" si="4" ref="N6:N46">M6+J6+G6+D6</f>
        <v>105248.68</v>
      </c>
      <c r="O6" s="14">
        <v>105248.66</v>
      </c>
    </row>
    <row r="7" spans="1:15" s="4" customFormat="1" ht="15">
      <c r="A7" s="84" t="s">
        <v>52</v>
      </c>
      <c r="B7" s="29"/>
      <c r="C7" s="6"/>
      <c r="D7" s="54">
        <f t="shared" si="0"/>
        <v>4796.86</v>
      </c>
      <c r="E7" s="43"/>
      <c r="F7" s="6"/>
      <c r="G7" s="54">
        <f t="shared" si="1"/>
        <v>4796.86</v>
      </c>
      <c r="H7" s="29"/>
      <c r="I7" s="6"/>
      <c r="J7" s="54">
        <f t="shared" si="2"/>
        <v>4796.86</v>
      </c>
      <c r="K7" s="29"/>
      <c r="L7" s="6"/>
      <c r="M7" s="54">
        <f t="shared" si="3"/>
        <v>4796.86</v>
      </c>
      <c r="N7" s="48">
        <f t="shared" si="4"/>
        <v>19187.44</v>
      </c>
      <c r="O7" s="14">
        <v>19187.42</v>
      </c>
    </row>
    <row r="8" spans="1:15" s="4" customFormat="1" ht="15">
      <c r="A8" s="84" t="s">
        <v>54</v>
      </c>
      <c r="B8" s="29"/>
      <c r="C8" s="6"/>
      <c r="D8" s="54">
        <f t="shared" si="0"/>
        <v>15660.33</v>
      </c>
      <c r="E8" s="43"/>
      <c r="F8" s="6"/>
      <c r="G8" s="54">
        <f t="shared" si="1"/>
        <v>15660.33</v>
      </c>
      <c r="H8" s="29"/>
      <c r="I8" s="6"/>
      <c r="J8" s="54">
        <f t="shared" si="2"/>
        <v>15660.33</v>
      </c>
      <c r="K8" s="29"/>
      <c r="L8" s="6"/>
      <c r="M8" s="54">
        <f t="shared" si="3"/>
        <v>15660.33</v>
      </c>
      <c r="N8" s="48">
        <f t="shared" si="4"/>
        <v>62641.32</v>
      </c>
      <c r="O8" s="14">
        <v>62641.3</v>
      </c>
    </row>
    <row r="9" spans="1:15" s="4" customFormat="1" ht="30">
      <c r="A9" s="84" t="s">
        <v>56</v>
      </c>
      <c r="B9" s="29"/>
      <c r="C9" s="6"/>
      <c r="D9" s="54">
        <f t="shared" si="0"/>
        <v>462.04</v>
      </c>
      <c r="E9" s="43"/>
      <c r="F9" s="6"/>
      <c r="G9" s="54">
        <f t="shared" si="1"/>
        <v>462.04</v>
      </c>
      <c r="H9" s="29"/>
      <c r="I9" s="6"/>
      <c r="J9" s="54">
        <f t="shared" si="2"/>
        <v>462.04</v>
      </c>
      <c r="K9" s="29"/>
      <c r="L9" s="6"/>
      <c r="M9" s="54">
        <f t="shared" si="3"/>
        <v>462.04</v>
      </c>
      <c r="N9" s="48">
        <f t="shared" si="4"/>
        <v>1848.16</v>
      </c>
      <c r="O9" s="14">
        <v>1848.15</v>
      </c>
    </row>
    <row r="10" spans="1:15" s="4" customFormat="1" ht="30">
      <c r="A10" s="84" t="s">
        <v>57</v>
      </c>
      <c r="B10" s="29"/>
      <c r="C10" s="6"/>
      <c r="D10" s="54">
        <f t="shared" si="0"/>
        <v>462.04</v>
      </c>
      <c r="E10" s="43"/>
      <c r="F10" s="6"/>
      <c r="G10" s="54">
        <f t="shared" si="1"/>
        <v>462.04</v>
      </c>
      <c r="H10" s="29"/>
      <c r="I10" s="6"/>
      <c r="J10" s="54">
        <f t="shared" si="2"/>
        <v>462.04</v>
      </c>
      <c r="K10" s="29"/>
      <c r="L10" s="6"/>
      <c r="M10" s="54">
        <f t="shared" si="3"/>
        <v>462.04</v>
      </c>
      <c r="N10" s="48">
        <f t="shared" si="4"/>
        <v>1848.16</v>
      </c>
      <c r="O10" s="14">
        <v>1848.15</v>
      </c>
    </row>
    <row r="11" spans="1:15" s="4" customFormat="1" ht="15">
      <c r="A11" s="84" t="s">
        <v>58</v>
      </c>
      <c r="B11" s="29"/>
      <c r="C11" s="6"/>
      <c r="D11" s="54">
        <f t="shared" si="0"/>
        <v>2917.67</v>
      </c>
      <c r="E11" s="43"/>
      <c r="F11" s="6"/>
      <c r="G11" s="54">
        <f t="shared" si="1"/>
        <v>2917.67</v>
      </c>
      <c r="H11" s="29"/>
      <c r="I11" s="6"/>
      <c r="J11" s="54">
        <f t="shared" si="2"/>
        <v>2917.67</v>
      </c>
      <c r="K11" s="29"/>
      <c r="L11" s="6"/>
      <c r="M11" s="54">
        <f t="shared" si="3"/>
        <v>2917.67</v>
      </c>
      <c r="N11" s="48">
        <f t="shared" si="4"/>
        <v>11670.68</v>
      </c>
      <c r="O11" s="14">
        <v>11670.68</v>
      </c>
    </row>
    <row r="12" spans="1:15" s="199" customFormat="1" ht="15">
      <c r="A12" s="191" t="s">
        <v>156</v>
      </c>
      <c r="B12" s="192"/>
      <c r="C12" s="193"/>
      <c r="D12" s="194">
        <f>O12/4</f>
        <v>0</v>
      </c>
      <c r="E12" s="195">
        <v>178</v>
      </c>
      <c r="F12" s="196">
        <v>41985</v>
      </c>
      <c r="G12" s="194">
        <v>11670.68</v>
      </c>
      <c r="H12" s="192"/>
      <c r="I12" s="193"/>
      <c r="J12" s="194">
        <f>R12/4</f>
        <v>0</v>
      </c>
      <c r="K12" s="192"/>
      <c r="L12" s="193"/>
      <c r="M12" s="194">
        <f>O12/4</f>
        <v>0</v>
      </c>
      <c r="N12" s="197">
        <f>M12+J12+G12+D12</f>
        <v>11670.68</v>
      </c>
      <c r="O12" s="198"/>
    </row>
    <row r="13" spans="1:15" s="10" customFormat="1" ht="30">
      <c r="A13" s="93" t="s">
        <v>104</v>
      </c>
      <c r="B13" s="30"/>
      <c r="C13" s="26"/>
      <c r="D13" s="54">
        <f t="shared" si="0"/>
        <v>1340.3</v>
      </c>
      <c r="E13" s="44"/>
      <c r="F13" s="26"/>
      <c r="G13" s="54">
        <f t="shared" si="1"/>
        <v>1340.3</v>
      </c>
      <c r="H13" s="30"/>
      <c r="I13" s="26"/>
      <c r="J13" s="54">
        <v>1340.3</v>
      </c>
      <c r="K13" s="30"/>
      <c r="L13" s="26"/>
      <c r="M13" s="54">
        <f t="shared" si="3"/>
        <v>1340.3</v>
      </c>
      <c r="N13" s="48">
        <f t="shared" si="4"/>
        <v>5361.2</v>
      </c>
      <c r="O13" s="14">
        <v>5361.19</v>
      </c>
    </row>
    <row r="14" spans="1:15" s="7" customFormat="1" ht="15">
      <c r="A14" s="84" t="s">
        <v>60</v>
      </c>
      <c r="B14" s="31"/>
      <c r="C14" s="27"/>
      <c r="D14" s="54">
        <f t="shared" si="0"/>
        <v>282.17</v>
      </c>
      <c r="E14" s="45"/>
      <c r="F14" s="27"/>
      <c r="G14" s="54">
        <f t="shared" si="1"/>
        <v>282.17</v>
      </c>
      <c r="H14" s="31"/>
      <c r="I14" s="27"/>
      <c r="J14" s="54">
        <f t="shared" si="2"/>
        <v>282.17</v>
      </c>
      <c r="K14" s="31"/>
      <c r="L14" s="27"/>
      <c r="M14" s="54">
        <f t="shared" si="3"/>
        <v>282.17</v>
      </c>
      <c r="N14" s="48">
        <f t="shared" si="4"/>
        <v>1128.68</v>
      </c>
      <c r="O14" s="14">
        <v>1128.67</v>
      </c>
    </row>
    <row r="15" spans="1:15" s="4" customFormat="1" ht="15">
      <c r="A15" s="84" t="s">
        <v>62</v>
      </c>
      <c r="B15" s="29"/>
      <c r="C15" s="6"/>
      <c r="D15" s="54">
        <f t="shared" si="0"/>
        <v>150.15</v>
      </c>
      <c r="E15" s="43"/>
      <c r="F15" s="6"/>
      <c r="G15" s="54">
        <f t="shared" si="1"/>
        <v>150.15</v>
      </c>
      <c r="H15" s="29"/>
      <c r="I15" s="6"/>
      <c r="J15" s="54">
        <f t="shared" si="2"/>
        <v>150.15</v>
      </c>
      <c r="K15" s="29"/>
      <c r="L15" s="6"/>
      <c r="M15" s="54">
        <f t="shared" si="3"/>
        <v>150.15</v>
      </c>
      <c r="N15" s="48">
        <f t="shared" si="4"/>
        <v>600.6</v>
      </c>
      <c r="O15" s="14">
        <v>600.6</v>
      </c>
    </row>
    <row r="16" spans="1:15" s="4" customFormat="1" ht="30">
      <c r="A16" s="84" t="s">
        <v>64</v>
      </c>
      <c r="B16" s="181" t="s">
        <v>171</v>
      </c>
      <c r="C16" s="182">
        <v>41876</v>
      </c>
      <c r="D16" s="54">
        <v>2422.4</v>
      </c>
      <c r="E16" s="43"/>
      <c r="F16" s="6"/>
      <c r="G16" s="54">
        <f t="shared" si="1"/>
        <v>0</v>
      </c>
      <c r="H16" s="29"/>
      <c r="I16" s="6"/>
      <c r="J16" s="54">
        <f t="shared" si="2"/>
        <v>0</v>
      </c>
      <c r="K16" s="29"/>
      <c r="L16" s="6"/>
      <c r="M16" s="54">
        <f t="shared" si="3"/>
        <v>0</v>
      </c>
      <c r="N16" s="48">
        <f t="shared" si="4"/>
        <v>2422.4</v>
      </c>
      <c r="O16" s="14"/>
    </row>
    <row r="17" spans="1:15" s="4" customFormat="1" ht="15">
      <c r="A17" s="84" t="s">
        <v>66</v>
      </c>
      <c r="B17" s="29"/>
      <c r="C17" s="6"/>
      <c r="D17" s="54"/>
      <c r="E17" s="43"/>
      <c r="F17" s="6"/>
      <c r="G17" s="16"/>
      <c r="H17" s="29"/>
      <c r="I17" s="6"/>
      <c r="J17" s="35"/>
      <c r="K17" s="29"/>
      <c r="L17" s="6"/>
      <c r="M17" s="35"/>
      <c r="N17" s="48">
        <f t="shared" si="4"/>
        <v>0</v>
      </c>
      <c r="O17" s="14"/>
    </row>
    <row r="18" spans="1:15" s="4" customFormat="1" ht="15">
      <c r="A18" s="3" t="s">
        <v>67</v>
      </c>
      <c r="B18" s="169"/>
      <c r="C18" s="170"/>
      <c r="D18" s="54"/>
      <c r="E18" s="43"/>
      <c r="F18" s="6"/>
      <c r="G18" s="54"/>
      <c r="H18" s="29"/>
      <c r="I18" s="6"/>
      <c r="J18" s="54"/>
      <c r="K18" s="181">
        <v>165</v>
      </c>
      <c r="L18" s="182">
        <v>42132</v>
      </c>
      <c r="M18" s="194">
        <v>217.13</v>
      </c>
      <c r="N18" s="48">
        <f t="shared" si="4"/>
        <v>217.13</v>
      </c>
      <c r="O18" s="14"/>
    </row>
    <row r="19" spans="1:15" s="4" customFormat="1" ht="15">
      <c r="A19" s="3" t="s">
        <v>69</v>
      </c>
      <c r="B19" s="190">
        <v>134</v>
      </c>
      <c r="C19" s="182">
        <v>41901</v>
      </c>
      <c r="D19" s="54">
        <v>207.91</v>
      </c>
      <c r="E19" s="190"/>
      <c r="F19" s="182"/>
      <c r="G19" s="54"/>
      <c r="H19" s="29"/>
      <c r="I19" s="6"/>
      <c r="J19" s="54"/>
      <c r="K19" s="169" t="s">
        <v>192</v>
      </c>
      <c r="L19" s="170">
        <v>42146</v>
      </c>
      <c r="M19" s="213">
        <v>207.91</v>
      </c>
      <c r="N19" s="48">
        <f t="shared" si="4"/>
        <v>415.82</v>
      </c>
      <c r="O19" s="14"/>
    </row>
    <row r="20" spans="1:15" s="4" customFormat="1" ht="15">
      <c r="A20" s="3" t="s">
        <v>157</v>
      </c>
      <c r="B20" s="169"/>
      <c r="C20" s="170"/>
      <c r="D20" s="54"/>
      <c r="E20" s="43"/>
      <c r="F20" s="6"/>
      <c r="G20" s="54"/>
      <c r="H20" s="29"/>
      <c r="I20" s="6"/>
      <c r="J20" s="54"/>
      <c r="K20" s="169" t="s">
        <v>192</v>
      </c>
      <c r="L20" s="170">
        <v>42146</v>
      </c>
      <c r="M20" s="213">
        <v>1481.88</v>
      </c>
      <c r="N20" s="48">
        <f t="shared" si="4"/>
        <v>1481.88</v>
      </c>
      <c r="O20" s="14"/>
    </row>
    <row r="21" spans="1:15" s="4" customFormat="1" ht="15">
      <c r="A21" s="3" t="s">
        <v>71</v>
      </c>
      <c r="B21" s="29"/>
      <c r="C21" s="6"/>
      <c r="D21" s="54"/>
      <c r="E21" s="43"/>
      <c r="F21" s="6"/>
      <c r="G21" s="54"/>
      <c r="H21" s="29"/>
      <c r="I21" s="6"/>
      <c r="J21" s="54"/>
      <c r="K21" s="32">
        <v>341</v>
      </c>
      <c r="L21" s="189">
        <v>42195</v>
      </c>
      <c r="M21" s="215">
        <v>792.41</v>
      </c>
      <c r="N21" s="48">
        <f t="shared" si="4"/>
        <v>792.41</v>
      </c>
      <c r="O21" s="14"/>
    </row>
    <row r="22" spans="1:15" s="4" customFormat="1" ht="15">
      <c r="A22" s="95" t="s">
        <v>75</v>
      </c>
      <c r="B22" s="29"/>
      <c r="C22" s="6"/>
      <c r="D22" s="54"/>
      <c r="E22" s="43"/>
      <c r="F22" s="6"/>
      <c r="G22" s="54"/>
      <c r="H22" s="29"/>
      <c r="I22" s="6"/>
      <c r="J22" s="54"/>
      <c r="K22" s="32"/>
      <c r="L22" s="189"/>
      <c r="M22" s="54"/>
      <c r="N22" s="48">
        <f t="shared" si="4"/>
        <v>0</v>
      </c>
      <c r="O22" s="14"/>
    </row>
    <row r="23" spans="1:15" s="4" customFormat="1" ht="15">
      <c r="A23" s="3" t="s">
        <v>72</v>
      </c>
      <c r="B23" s="29"/>
      <c r="C23" s="6"/>
      <c r="D23" s="54"/>
      <c r="E23" s="43"/>
      <c r="F23" s="6"/>
      <c r="G23" s="54"/>
      <c r="H23" s="29"/>
      <c r="I23" s="6"/>
      <c r="J23" s="54"/>
      <c r="K23" s="181">
        <v>346</v>
      </c>
      <c r="L23" s="182">
        <v>42202</v>
      </c>
      <c r="M23" s="215">
        <v>3532.78</v>
      </c>
      <c r="N23" s="48">
        <f t="shared" si="4"/>
        <v>3532.78</v>
      </c>
      <c r="O23" s="14"/>
    </row>
    <row r="24" spans="1:15" s="4" customFormat="1" ht="15">
      <c r="A24" s="3" t="s">
        <v>73</v>
      </c>
      <c r="B24" s="29"/>
      <c r="C24" s="6"/>
      <c r="D24" s="54"/>
      <c r="E24" s="43"/>
      <c r="F24" s="6"/>
      <c r="G24" s="54"/>
      <c r="H24" s="29"/>
      <c r="I24" s="6"/>
      <c r="J24" s="54"/>
      <c r="K24" s="181">
        <v>346</v>
      </c>
      <c r="L24" s="182">
        <v>42202</v>
      </c>
      <c r="M24" s="215">
        <v>831.63</v>
      </c>
      <c r="N24" s="48">
        <f t="shared" si="4"/>
        <v>831.63</v>
      </c>
      <c r="O24" s="14"/>
    </row>
    <row r="25" spans="1:15" s="5" customFormat="1" ht="15">
      <c r="A25" s="3" t="s">
        <v>74</v>
      </c>
      <c r="B25" s="32"/>
      <c r="C25" s="8"/>
      <c r="D25" s="54"/>
      <c r="E25" s="46"/>
      <c r="F25" s="8"/>
      <c r="G25" s="54"/>
      <c r="H25" s="32"/>
      <c r="I25" s="8"/>
      <c r="J25" s="54"/>
      <c r="K25" s="32">
        <v>341</v>
      </c>
      <c r="L25" s="189">
        <v>42195</v>
      </c>
      <c r="M25" s="215">
        <v>396.19</v>
      </c>
      <c r="N25" s="48">
        <f t="shared" si="4"/>
        <v>396.19</v>
      </c>
      <c r="O25" s="14"/>
    </row>
    <row r="26" spans="1:15" s="5" customFormat="1" ht="25.5">
      <c r="A26" s="3" t="s">
        <v>76</v>
      </c>
      <c r="B26" s="32"/>
      <c r="C26" s="8"/>
      <c r="D26" s="54"/>
      <c r="E26" s="46"/>
      <c r="F26" s="8"/>
      <c r="G26" s="54"/>
      <c r="H26" s="32"/>
      <c r="I26" s="8"/>
      <c r="J26" s="54"/>
      <c r="K26" s="181">
        <v>346</v>
      </c>
      <c r="L26" s="182">
        <v>42202</v>
      </c>
      <c r="M26" s="215">
        <v>2240.84</v>
      </c>
      <c r="N26" s="48">
        <f t="shared" si="4"/>
        <v>2240.84</v>
      </c>
      <c r="O26" s="14"/>
    </row>
    <row r="27" spans="1:15" s="4" customFormat="1" ht="15">
      <c r="A27" s="3" t="s">
        <v>77</v>
      </c>
      <c r="B27" s="169" t="s">
        <v>173</v>
      </c>
      <c r="C27" s="170">
        <v>41908</v>
      </c>
      <c r="D27" s="54">
        <v>2790.05</v>
      </c>
      <c r="E27" s="43"/>
      <c r="F27" s="6"/>
      <c r="G27" s="54"/>
      <c r="H27" s="29"/>
      <c r="I27" s="6"/>
      <c r="J27" s="54"/>
      <c r="K27" s="29"/>
      <c r="L27" s="6"/>
      <c r="M27" s="54"/>
      <c r="N27" s="48">
        <f t="shared" si="4"/>
        <v>2790.05</v>
      </c>
      <c r="O27" s="14"/>
    </row>
    <row r="28" spans="1:15" s="4" customFormat="1" ht="15">
      <c r="A28" s="95" t="s">
        <v>121</v>
      </c>
      <c r="B28" s="29"/>
      <c r="C28" s="6"/>
      <c r="D28" s="54"/>
      <c r="E28" s="169"/>
      <c r="F28" s="170"/>
      <c r="G28" s="54"/>
      <c r="H28" s="29"/>
      <c r="I28" s="6"/>
      <c r="J28" s="54"/>
      <c r="K28" s="29"/>
      <c r="L28" s="6"/>
      <c r="M28" s="54"/>
      <c r="N28" s="48">
        <f t="shared" si="4"/>
        <v>0</v>
      </c>
      <c r="O28" s="14"/>
    </row>
    <row r="29" spans="1:15" s="5" customFormat="1" ht="30">
      <c r="A29" s="84" t="s">
        <v>78</v>
      </c>
      <c r="B29" s="32"/>
      <c r="C29" s="8"/>
      <c r="D29" s="54"/>
      <c r="E29" s="46"/>
      <c r="F29" s="8"/>
      <c r="G29" s="17"/>
      <c r="H29" s="32"/>
      <c r="I29" s="8"/>
      <c r="J29" s="36"/>
      <c r="K29" s="32"/>
      <c r="L29" s="8"/>
      <c r="M29" s="36"/>
      <c r="N29" s="48">
        <f t="shared" si="4"/>
        <v>0</v>
      </c>
      <c r="O29" s="14"/>
    </row>
    <row r="30" spans="1:15" s="5" customFormat="1" ht="15">
      <c r="A30" s="95" t="s">
        <v>122</v>
      </c>
      <c r="B30" s="55"/>
      <c r="C30" s="65"/>
      <c r="D30" s="54"/>
      <c r="E30" s="56"/>
      <c r="F30" s="65"/>
      <c r="G30" s="54"/>
      <c r="H30" s="55"/>
      <c r="I30" s="65"/>
      <c r="J30" s="54"/>
      <c r="K30" s="55"/>
      <c r="L30" s="65"/>
      <c r="M30" s="54"/>
      <c r="N30" s="48">
        <f t="shared" si="4"/>
        <v>0</v>
      </c>
      <c r="O30" s="14"/>
    </row>
    <row r="31" spans="1:15" s="5" customFormat="1" ht="15">
      <c r="A31" s="95" t="s">
        <v>87</v>
      </c>
      <c r="B31" s="55"/>
      <c r="C31" s="65"/>
      <c r="D31" s="54">
        <f>O31/4</f>
        <v>1409.16</v>
      </c>
      <c r="E31" s="56"/>
      <c r="F31" s="65"/>
      <c r="G31" s="54">
        <f>O31/4</f>
        <v>1409.16</v>
      </c>
      <c r="H31" s="55"/>
      <c r="I31" s="65"/>
      <c r="J31" s="54">
        <f>O31/4</f>
        <v>1409.16</v>
      </c>
      <c r="K31" s="55"/>
      <c r="L31" s="65"/>
      <c r="M31" s="54">
        <f>O31/4</f>
        <v>1409.16</v>
      </c>
      <c r="N31" s="48">
        <f t="shared" si="4"/>
        <v>5636.64</v>
      </c>
      <c r="O31" s="14">
        <v>5636.65</v>
      </c>
    </row>
    <row r="32" spans="1:15" s="5" customFormat="1" ht="30">
      <c r="A32" s="84" t="s">
        <v>88</v>
      </c>
      <c r="B32" s="55"/>
      <c r="C32" s="65"/>
      <c r="D32" s="66"/>
      <c r="E32" s="56"/>
      <c r="F32" s="65"/>
      <c r="G32" s="66"/>
      <c r="H32" s="55"/>
      <c r="I32" s="65"/>
      <c r="J32" s="66"/>
      <c r="K32" s="55"/>
      <c r="L32" s="65"/>
      <c r="M32" s="66"/>
      <c r="N32" s="48">
        <f t="shared" si="4"/>
        <v>0</v>
      </c>
      <c r="O32" s="14"/>
    </row>
    <row r="33" spans="1:15" s="5" customFormat="1" ht="15">
      <c r="A33" s="95" t="s">
        <v>158</v>
      </c>
      <c r="B33" s="55"/>
      <c r="C33" s="65"/>
      <c r="D33" s="54"/>
      <c r="E33" s="56"/>
      <c r="F33" s="65"/>
      <c r="G33" s="54"/>
      <c r="H33" s="55"/>
      <c r="I33" s="65"/>
      <c r="J33" s="54"/>
      <c r="K33" s="55"/>
      <c r="L33" s="65"/>
      <c r="M33" s="54"/>
      <c r="N33" s="48">
        <f t="shared" si="4"/>
        <v>0</v>
      </c>
      <c r="O33" s="14"/>
    </row>
    <row r="34" spans="1:15" s="5" customFormat="1" ht="15">
      <c r="A34" s="95" t="s">
        <v>125</v>
      </c>
      <c r="B34" s="55"/>
      <c r="C34" s="65"/>
      <c r="D34" s="54"/>
      <c r="E34" s="56"/>
      <c r="F34" s="65"/>
      <c r="G34" s="54"/>
      <c r="H34" s="55"/>
      <c r="I34" s="65"/>
      <c r="J34" s="54"/>
      <c r="K34" s="55"/>
      <c r="L34" s="65"/>
      <c r="M34" s="54"/>
      <c r="N34" s="48">
        <f t="shared" si="4"/>
        <v>0</v>
      </c>
      <c r="O34" s="14"/>
    </row>
    <row r="35" spans="1:15" s="5" customFormat="1" ht="15">
      <c r="A35" s="84" t="s">
        <v>90</v>
      </c>
      <c r="B35" s="55"/>
      <c r="C35" s="65"/>
      <c r="D35" s="66"/>
      <c r="E35" s="56"/>
      <c r="F35" s="65"/>
      <c r="G35" s="66"/>
      <c r="H35" s="55"/>
      <c r="I35" s="65"/>
      <c r="J35" s="66"/>
      <c r="K35" s="55"/>
      <c r="L35" s="65"/>
      <c r="M35" s="54"/>
      <c r="N35" s="48">
        <f t="shared" si="4"/>
        <v>0</v>
      </c>
      <c r="O35" s="14"/>
    </row>
    <row r="36" spans="1:15" s="5" customFormat="1" ht="15">
      <c r="A36" s="3" t="s">
        <v>92</v>
      </c>
      <c r="B36" s="55">
        <v>155</v>
      </c>
      <c r="C36" s="180">
        <v>41943</v>
      </c>
      <c r="D36" s="54">
        <v>4161.59</v>
      </c>
      <c r="E36" s="56"/>
      <c r="F36" s="65"/>
      <c r="G36" s="54"/>
      <c r="H36" s="55"/>
      <c r="I36" s="65"/>
      <c r="J36" s="54"/>
      <c r="K36" s="55"/>
      <c r="L36" s="65"/>
      <c r="M36" s="54"/>
      <c r="N36" s="48">
        <f t="shared" si="4"/>
        <v>4161.59</v>
      </c>
      <c r="O36" s="14"/>
    </row>
    <row r="37" spans="1:15" s="5" customFormat="1" ht="15">
      <c r="A37" s="3" t="s">
        <v>93</v>
      </c>
      <c r="B37" s="55">
        <v>155</v>
      </c>
      <c r="C37" s="180">
        <v>41943</v>
      </c>
      <c r="D37" s="54">
        <v>828.31</v>
      </c>
      <c r="E37" s="56"/>
      <c r="F37" s="65"/>
      <c r="G37" s="54"/>
      <c r="H37" s="169"/>
      <c r="I37" s="170"/>
      <c r="J37" s="54"/>
      <c r="K37" s="55"/>
      <c r="L37" s="65"/>
      <c r="M37" s="54"/>
      <c r="N37" s="48">
        <f t="shared" si="4"/>
        <v>828.31</v>
      </c>
      <c r="O37" s="14"/>
    </row>
    <row r="38" spans="1:15" s="5" customFormat="1" ht="15">
      <c r="A38" s="95" t="s">
        <v>126</v>
      </c>
      <c r="B38" s="55"/>
      <c r="C38" s="65"/>
      <c r="D38" s="54"/>
      <c r="E38" s="56"/>
      <c r="F38" s="65"/>
      <c r="G38" s="54"/>
      <c r="H38" s="169"/>
      <c r="I38" s="170"/>
      <c r="J38" s="54"/>
      <c r="K38" s="55"/>
      <c r="L38" s="65"/>
      <c r="M38" s="54"/>
      <c r="N38" s="48">
        <f t="shared" si="4"/>
        <v>0</v>
      </c>
      <c r="O38" s="14"/>
    </row>
    <row r="39" spans="1:15" s="5" customFormat="1" ht="15">
      <c r="A39" s="95" t="s">
        <v>159</v>
      </c>
      <c r="B39" s="55"/>
      <c r="C39" s="65"/>
      <c r="D39" s="54"/>
      <c r="E39" s="56"/>
      <c r="F39" s="65"/>
      <c r="G39" s="54"/>
      <c r="H39" s="169"/>
      <c r="I39" s="170"/>
      <c r="J39" s="54"/>
      <c r="K39" s="55"/>
      <c r="L39" s="65"/>
      <c r="M39" s="54"/>
      <c r="N39" s="48">
        <f t="shared" si="4"/>
        <v>0</v>
      </c>
      <c r="O39" s="14"/>
    </row>
    <row r="40" spans="1:15" s="5" customFormat="1" ht="15">
      <c r="A40" s="95" t="s">
        <v>129</v>
      </c>
      <c r="B40" s="55">
        <v>130</v>
      </c>
      <c r="C40" s="180">
        <v>41880</v>
      </c>
      <c r="D40" s="54">
        <v>2779.64</v>
      </c>
      <c r="E40" s="56"/>
      <c r="F40" s="65"/>
      <c r="G40" s="54"/>
      <c r="H40" s="169" t="s">
        <v>190</v>
      </c>
      <c r="I40" s="170">
        <v>42097</v>
      </c>
      <c r="J40" s="54">
        <v>1658.34</v>
      </c>
      <c r="K40" s="55"/>
      <c r="L40" s="65"/>
      <c r="M40" s="54"/>
      <c r="N40" s="48">
        <f t="shared" si="4"/>
        <v>4437.98</v>
      </c>
      <c r="O40" s="14"/>
    </row>
    <row r="41" spans="1:15" s="5" customFormat="1" ht="15">
      <c r="A41" s="84" t="s">
        <v>94</v>
      </c>
      <c r="B41" s="55"/>
      <c r="C41" s="65"/>
      <c r="D41" s="66"/>
      <c r="E41" s="56"/>
      <c r="F41" s="65"/>
      <c r="G41" s="66"/>
      <c r="H41" s="55"/>
      <c r="I41" s="65"/>
      <c r="J41" s="66"/>
      <c r="K41" s="55"/>
      <c r="L41" s="65"/>
      <c r="M41" s="66"/>
      <c r="N41" s="48">
        <f t="shared" si="4"/>
        <v>0</v>
      </c>
      <c r="O41" s="14"/>
    </row>
    <row r="42" spans="1:15" s="5" customFormat="1" ht="15">
      <c r="A42" s="3" t="s">
        <v>95</v>
      </c>
      <c r="B42" s="55">
        <v>134</v>
      </c>
      <c r="C42" s="180">
        <v>41901</v>
      </c>
      <c r="D42" s="54">
        <v>993.79</v>
      </c>
      <c r="E42" s="169"/>
      <c r="F42" s="170"/>
      <c r="G42" s="54"/>
      <c r="H42" s="55"/>
      <c r="I42" s="65"/>
      <c r="J42" s="54"/>
      <c r="K42" s="55"/>
      <c r="L42" s="65"/>
      <c r="M42" s="54"/>
      <c r="N42" s="48">
        <f t="shared" si="4"/>
        <v>993.79</v>
      </c>
      <c r="O42" s="14"/>
    </row>
    <row r="43" spans="1:15" s="5" customFormat="1" ht="15">
      <c r="A43" s="94" t="s">
        <v>97</v>
      </c>
      <c r="B43" s="55"/>
      <c r="C43" s="65"/>
      <c r="D43" s="66"/>
      <c r="E43" s="56"/>
      <c r="F43" s="65"/>
      <c r="G43" s="66"/>
      <c r="H43" s="55"/>
      <c r="I43" s="65"/>
      <c r="J43" s="66"/>
      <c r="K43" s="55"/>
      <c r="L43" s="65"/>
      <c r="M43" s="66"/>
      <c r="N43" s="48">
        <f t="shared" si="4"/>
        <v>0</v>
      </c>
      <c r="O43" s="14"/>
    </row>
    <row r="44" spans="1:15" s="5" customFormat="1" ht="26.25" thickBot="1">
      <c r="A44" s="95" t="s">
        <v>183</v>
      </c>
      <c r="B44" s="55"/>
      <c r="C44" s="65"/>
      <c r="D44" s="54"/>
      <c r="E44" s="202" t="s">
        <v>182</v>
      </c>
      <c r="F44" s="180">
        <v>41972</v>
      </c>
      <c r="G44" s="54">
        <v>4019.4</v>
      </c>
      <c r="H44" s="206" t="s">
        <v>188</v>
      </c>
      <c r="I44" s="180">
        <v>42059</v>
      </c>
      <c r="J44" s="54">
        <v>1639.8</v>
      </c>
      <c r="K44" s="55"/>
      <c r="L44" s="65"/>
      <c r="M44" s="54"/>
      <c r="N44" s="48">
        <f t="shared" si="4"/>
        <v>5659.2</v>
      </c>
      <c r="O44" s="14"/>
    </row>
    <row r="45" spans="1:15" s="5" customFormat="1" ht="19.5" thickBot="1">
      <c r="A45" s="92" t="s">
        <v>99</v>
      </c>
      <c r="B45" s="55"/>
      <c r="C45" s="65"/>
      <c r="D45" s="54">
        <f>O45/4</f>
        <v>12133.23</v>
      </c>
      <c r="E45" s="56"/>
      <c r="F45" s="65"/>
      <c r="G45" s="54">
        <f>O45/4</f>
        <v>12133.23</v>
      </c>
      <c r="H45" s="55"/>
      <c r="I45" s="65"/>
      <c r="J45" s="54">
        <f>O45/4</f>
        <v>12133.23</v>
      </c>
      <c r="K45" s="55"/>
      <c r="L45" s="65"/>
      <c r="M45" s="54">
        <f>O45/4</f>
        <v>12133.23</v>
      </c>
      <c r="N45" s="48">
        <f t="shared" si="4"/>
        <v>48532.92</v>
      </c>
      <c r="O45" s="14">
        <v>48532.9</v>
      </c>
    </row>
    <row r="46" spans="1:15" s="4" customFormat="1" ht="20.25" thickBot="1">
      <c r="A46" s="39" t="s">
        <v>4</v>
      </c>
      <c r="B46" s="72"/>
      <c r="C46" s="73"/>
      <c r="D46" s="74">
        <f>SUM(D5:D45)</f>
        <v>98944.53</v>
      </c>
      <c r="E46" s="19"/>
      <c r="F46" s="73"/>
      <c r="G46" s="74">
        <f>SUM(G5:G45)</f>
        <v>100450.92</v>
      </c>
      <c r="H46" s="75"/>
      <c r="I46" s="73"/>
      <c r="J46" s="74">
        <f>SUM(J5:J45)</f>
        <v>88058.98</v>
      </c>
      <c r="K46" s="75"/>
      <c r="L46" s="73"/>
      <c r="M46" s="76">
        <f>SUM(M5:M45)</f>
        <v>94461.61</v>
      </c>
      <c r="N46" s="48">
        <f t="shared" si="4"/>
        <v>381916.04</v>
      </c>
      <c r="O46" s="22">
        <f>SUM(O5:O45)</f>
        <v>339043.23</v>
      </c>
    </row>
    <row r="47" spans="1:15" s="9" customFormat="1" ht="20.25" hidden="1" thickBot="1">
      <c r="A47" s="40" t="s">
        <v>2</v>
      </c>
      <c r="B47" s="67"/>
      <c r="C47" s="68"/>
      <c r="D47" s="69"/>
      <c r="E47" s="70"/>
      <c r="F47" s="68"/>
      <c r="G47" s="71"/>
      <c r="H47" s="67"/>
      <c r="I47" s="68"/>
      <c r="J47" s="69"/>
      <c r="K47" s="67"/>
      <c r="L47" s="68"/>
      <c r="M47" s="69"/>
      <c r="N47" s="47"/>
      <c r="O47" s="23"/>
    </row>
    <row r="48" spans="1:15" s="11" customFormat="1" ht="39.75" customHeight="1" thickBot="1">
      <c r="A48" s="244" t="s">
        <v>3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"/>
    </row>
    <row r="49" spans="1:15" s="5" customFormat="1" ht="15">
      <c r="A49" s="95" t="s">
        <v>162</v>
      </c>
      <c r="B49" s="56">
        <v>134</v>
      </c>
      <c r="C49" s="180">
        <v>41901</v>
      </c>
      <c r="D49" s="66">
        <v>1019.31</v>
      </c>
      <c r="E49" s="56"/>
      <c r="F49" s="180"/>
      <c r="G49" s="66"/>
      <c r="H49" s="55"/>
      <c r="I49" s="65"/>
      <c r="J49" s="66"/>
      <c r="K49" s="55"/>
      <c r="L49" s="65"/>
      <c r="M49" s="66"/>
      <c r="N49" s="48">
        <f>M49+J49+G49+D49</f>
        <v>1019.31</v>
      </c>
      <c r="O49" s="14"/>
    </row>
    <row r="50" spans="1:15" s="5" customFormat="1" ht="15">
      <c r="A50" s="95" t="s">
        <v>163</v>
      </c>
      <c r="B50" s="55"/>
      <c r="C50" s="65"/>
      <c r="D50" s="66"/>
      <c r="E50" s="56">
        <v>155</v>
      </c>
      <c r="F50" s="180">
        <v>41943</v>
      </c>
      <c r="G50" s="66">
        <v>4125.76</v>
      </c>
      <c r="H50" s="55"/>
      <c r="I50" s="65"/>
      <c r="J50" s="66"/>
      <c r="K50" s="55"/>
      <c r="L50" s="65"/>
      <c r="M50" s="66"/>
      <c r="N50" s="48">
        <f>M50+J50+G50+D50</f>
        <v>4125.76</v>
      </c>
      <c r="O50" s="14"/>
    </row>
    <row r="51" spans="1:15" s="5" customFormat="1" ht="15.75" thickBot="1">
      <c r="A51" s="150" t="s">
        <v>164</v>
      </c>
      <c r="B51" s="169"/>
      <c r="C51" s="170"/>
      <c r="D51" s="66"/>
      <c r="E51" s="169"/>
      <c r="F51" s="170"/>
      <c r="G51" s="66"/>
      <c r="H51" s="55"/>
      <c r="I51" s="65"/>
      <c r="J51" s="66"/>
      <c r="K51" s="55">
        <v>226</v>
      </c>
      <c r="L51" s="180">
        <v>42160</v>
      </c>
      <c r="M51" s="214">
        <v>20938.52</v>
      </c>
      <c r="N51" s="48">
        <f>M51+J51+G51+D51</f>
        <v>20938.52</v>
      </c>
      <c r="O51" s="14"/>
    </row>
    <row r="52" spans="1:15" s="80" customFormat="1" ht="20.25" thickBot="1">
      <c r="A52" s="77" t="s">
        <v>4</v>
      </c>
      <c r="B52" s="78"/>
      <c r="C52" s="81"/>
      <c r="D52" s="81">
        <f>SUM(D49:D51)</f>
        <v>1019.31</v>
      </c>
      <c r="E52" s="81"/>
      <c r="F52" s="81"/>
      <c r="G52" s="81">
        <f>SUM(G49:G51)</f>
        <v>4125.76</v>
      </c>
      <c r="H52" s="81"/>
      <c r="I52" s="81"/>
      <c r="J52" s="81">
        <f>SUM(J49:J51)</f>
        <v>0</v>
      </c>
      <c r="K52" s="81"/>
      <c r="L52" s="81"/>
      <c r="M52" s="81">
        <f>SUM(M49:M51)</f>
        <v>20938.52</v>
      </c>
      <c r="N52" s="48">
        <f>M52+J52+G52+D52</f>
        <v>26083.59</v>
      </c>
      <c r="O52" s="79"/>
    </row>
    <row r="53" spans="1:15" s="5" customFormat="1" ht="42" customHeight="1">
      <c r="A53" s="244" t="s">
        <v>29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  <c r="O53" s="15"/>
    </row>
    <row r="54" spans="1:15" s="5" customFormat="1" ht="15">
      <c r="A54" s="38" t="s">
        <v>169</v>
      </c>
      <c r="B54" s="46">
        <v>122</v>
      </c>
      <c r="C54" s="189">
        <v>41873</v>
      </c>
      <c r="D54" s="6">
        <v>196.5</v>
      </c>
      <c r="E54" s="8"/>
      <c r="F54" s="189"/>
      <c r="G54" s="16"/>
      <c r="H54" s="32"/>
      <c r="I54" s="8"/>
      <c r="J54" s="36"/>
      <c r="K54" s="32"/>
      <c r="L54" s="8"/>
      <c r="M54" s="36"/>
      <c r="N54" s="48">
        <f>M54+J54+G54+D54</f>
        <v>196.5</v>
      </c>
      <c r="O54" s="21"/>
    </row>
    <row r="55" spans="1:15" s="5" customFormat="1" ht="15">
      <c r="A55" s="38" t="s">
        <v>170</v>
      </c>
      <c r="B55" s="46">
        <v>122</v>
      </c>
      <c r="C55" s="189">
        <v>41873</v>
      </c>
      <c r="D55" s="6">
        <v>196.5</v>
      </c>
      <c r="E55" s="8"/>
      <c r="F55" s="189"/>
      <c r="G55" s="16"/>
      <c r="H55" s="32"/>
      <c r="I55" s="8"/>
      <c r="J55" s="36"/>
      <c r="K55" s="32"/>
      <c r="L55" s="8"/>
      <c r="M55" s="36"/>
      <c r="N55" s="48">
        <f aca="true" t="shared" si="5" ref="N55:N71">M55+J55+G55+D55</f>
        <v>196.5</v>
      </c>
      <c r="O55" s="21"/>
    </row>
    <row r="56" spans="1:15" s="5" customFormat="1" ht="15">
      <c r="A56" s="38" t="s">
        <v>172</v>
      </c>
      <c r="B56" s="169" t="s">
        <v>173</v>
      </c>
      <c r="C56" s="170">
        <v>41908</v>
      </c>
      <c r="D56" s="66">
        <v>734.14</v>
      </c>
      <c r="E56" s="169"/>
      <c r="F56" s="170"/>
      <c r="G56" s="66"/>
      <c r="H56" s="32"/>
      <c r="I56" s="8"/>
      <c r="J56" s="36"/>
      <c r="K56" s="32"/>
      <c r="L56" s="8"/>
      <c r="M56" s="36"/>
      <c r="N56" s="48">
        <f t="shared" si="5"/>
        <v>734.14</v>
      </c>
      <c r="O56" s="21"/>
    </row>
    <row r="57" spans="1:15" s="5" customFormat="1" ht="15">
      <c r="A57" s="38" t="s">
        <v>193</v>
      </c>
      <c r="B57" s="169" t="s">
        <v>174</v>
      </c>
      <c r="C57" s="170">
        <v>41912</v>
      </c>
      <c r="D57" s="66">
        <v>783.84</v>
      </c>
      <c r="E57" s="46"/>
      <c r="F57" s="8"/>
      <c r="G57" s="16"/>
      <c r="H57" s="32"/>
      <c r="I57" s="8"/>
      <c r="J57" s="36"/>
      <c r="K57" s="32"/>
      <c r="L57" s="8"/>
      <c r="M57" s="36"/>
      <c r="N57" s="48">
        <f t="shared" si="5"/>
        <v>783.84</v>
      </c>
      <c r="O57" s="21"/>
    </row>
    <row r="58" spans="1:15" s="5" customFormat="1" ht="15">
      <c r="A58" s="38" t="s">
        <v>175</v>
      </c>
      <c r="B58" s="32">
        <v>149</v>
      </c>
      <c r="C58" s="189">
        <v>41922</v>
      </c>
      <c r="D58" s="35">
        <v>312.36</v>
      </c>
      <c r="E58" s="46"/>
      <c r="F58" s="8"/>
      <c r="G58" s="16"/>
      <c r="H58" s="169"/>
      <c r="I58" s="170"/>
      <c r="J58" s="66"/>
      <c r="K58" s="32"/>
      <c r="L58" s="8"/>
      <c r="M58" s="36"/>
      <c r="N58" s="48">
        <f t="shared" si="5"/>
        <v>312.36</v>
      </c>
      <c r="O58" s="21"/>
    </row>
    <row r="59" spans="1:15" s="5" customFormat="1" ht="15">
      <c r="A59" s="38" t="s">
        <v>176</v>
      </c>
      <c r="B59" s="32">
        <v>149</v>
      </c>
      <c r="C59" s="189">
        <v>41922</v>
      </c>
      <c r="D59" s="35">
        <v>615.53</v>
      </c>
      <c r="E59" s="46"/>
      <c r="F59" s="8"/>
      <c r="G59" s="16"/>
      <c r="H59" s="55"/>
      <c r="I59" s="180"/>
      <c r="J59" s="66"/>
      <c r="K59" s="32"/>
      <c r="L59" s="8"/>
      <c r="M59" s="36"/>
      <c r="N59" s="48">
        <f t="shared" si="5"/>
        <v>615.53</v>
      </c>
      <c r="O59" s="21"/>
    </row>
    <row r="60" spans="1:15" s="5" customFormat="1" ht="15">
      <c r="A60" s="38" t="s">
        <v>177</v>
      </c>
      <c r="B60" s="169" t="s">
        <v>178</v>
      </c>
      <c r="C60" s="170">
        <v>41922</v>
      </c>
      <c r="D60" s="66">
        <v>396.2</v>
      </c>
      <c r="E60" s="169"/>
      <c r="F60" s="170"/>
      <c r="G60" s="66"/>
      <c r="H60" s="32"/>
      <c r="I60" s="8"/>
      <c r="J60" s="36"/>
      <c r="K60" s="32"/>
      <c r="L60" s="8"/>
      <c r="M60" s="36"/>
      <c r="N60" s="48">
        <f t="shared" si="5"/>
        <v>396.2</v>
      </c>
      <c r="O60" s="21"/>
    </row>
    <row r="61" spans="1:15" s="5" customFormat="1" ht="15">
      <c r="A61" s="38" t="s">
        <v>179</v>
      </c>
      <c r="B61" s="169" t="s">
        <v>178</v>
      </c>
      <c r="C61" s="170">
        <v>41922</v>
      </c>
      <c r="D61" s="35">
        <v>1136.99</v>
      </c>
      <c r="E61" s="46"/>
      <c r="F61" s="8"/>
      <c r="G61" s="16"/>
      <c r="H61" s="169"/>
      <c r="I61" s="170"/>
      <c r="J61" s="66"/>
      <c r="K61" s="32"/>
      <c r="L61" s="8"/>
      <c r="M61" s="36"/>
      <c r="N61" s="48">
        <f t="shared" si="5"/>
        <v>1136.99</v>
      </c>
      <c r="O61" s="21"/>
    </row>
    <row r="62" spans="1:15" s="5" customFormat="1" ht="15">
      <c r="A62" s="38" t="s">
        <v>175</v>
      </c>
      <c r="B62" s="32">
        <v>151</v>
      </c>
      <c r="C62" s="189">
        <v>41929</v>
      </c>
      <c r="D62" s="35">
        <v>156.18</v>
      </c>
      <c r="E62" s="46"/>
      <c r="F62" s="8"/>
      <c r="G62" s="16"/>
      <c r="H62" s="32"/>
      <c r="I62" s="8"/>
      <c r="J62" s="36"/>
      <c r="K62" s="32"/>
      <c r="L62" s="8"/>
      <c r="M62" s="36"/>
      <c r="N62" s="48">
        <f t="shared" si="5"/>
        <v>156.18</v>
      </c>
      <c r="O62" s="21"/>
    </row>
    <row r="63" spans="1:15" s="5" customFormat="1" ht="15">
      <c r="A63" s="38" t="s">
        <v>180</v>
      </c>
      <c r="B63" s="32">
        <v>151</v>
      </c>
      <c r="C63" s="189">
        <v>41929</v>
      </c>
      <c r="D63" s="35">
        <v>78.24</v>
      </c>
      <c r="E63" s="46"/>
      <c r="F63" s="8"/>
      <c r="G63" s="16"/>
      <c r="H63" s="32"/>
      <c r="I63" s="8"/>
      <c r="J63" s="36"/>
      <c r="K63" s="32"/>
      <c r="L63" s="8"/>
      <c r="M63" s="36"/>
      <c r="N63" s="48">
        <f t="shared" si="5"/>
        <v>78.24</v>
      </c>
      <c r="O63" s="21"/>
    </row>
    <row r="64" spans="1:15" s="5" customFormat="1" ht="15">
      <c r="A64" s="38" t="s">
        <v>181</v>
      </c>
      <c r="B64" s="55"/>
      <c r="C64" s="180"/>
      <c r="D64" s="200"/>
      <c r="E64" s="56">
        <v>184</v>
      </c>
      <c r="F64" s="180">
        <v>41992</v>
      </c>
      <c r="G64" s="201">
        <v>322.87</v>
      </c>
      <c r="H64" s="55"/>
      <c r="I64" s="65"/>
      <c r="J64" s="49"/>
      <c r="K64" s="55"/>
      <c r="L64" s="65"/>
      <c r="M64" s="49"/>
      <c r="N64" s="48">
        <f t="shared" si="5"/>
        <v>322.87</v>
      </c>
      <c r="O64" s="21"/>
    </row>
    <row r="65" spans="1:15" s="5" customFormat="1" ht="15">
      <c r="A65" s="38" t="s">
        <v>175</v>
      </c>
      <c r="B65" s="55"/>
      <c r="C65" s="180"/>
      <c r="D65" s="200"/>
      <c r="E65" s="56">
        <v>4</v>
      </c>
      <c r="F65" s="180">
        <v>42020</v>
      </c>
      <c r="G65" s="201">
        <v>468.54</v>
      </c>
      <c r="H65" s="55"/>
      <c r="I65" s="65"/>
      <c r="J65" s="49"/>
      <c r="K65" s="55"/>
      <c r="L65" s="65"/>
      <c r="M65" s="49"/>
      <c r="N65" s="48">
        <f t="shared" si="5"/>
        <v>468.54</v>
      </c>
      <c r="O65" s="21"/>
    </row>
    <row r="66" spans="1:15" s="5" customFormat="1" ht="15">
      <c r="A66" s="152" t="s">
        <v>184</v>
      </c>
      <c r="B66" s="8"/>
      <c r="C66" s="8"/>
      <c r="D66" s="8"/>
      <c r="E66" s="12"/>
      <c r="F66" s="189"/>
      <c r="G66" s="6"/>
      <c r="H66" s="203" t="s">
        <v>185</v>
      </c>
      <c r="I66" s="204">
        <v>42041</v>
      </c>
      <c r="J66" s="86">
        <v>396.2</v>
      </c>
      <c r="K66" s="203"/>
      <c r="L66" s="204"/>
      <c r="M66" s="86"/>
      <c r="N66" s="205">
        <f t="shared" si="5"/>
        <v>396.2</v>
      </c>
      <c r="O66" s="89"/>
    </row>
    <row r="67" spans="1:15" s="8" customFormat="1" ht="15">
      <c r="A67" s="152" t="s">
        <v>186</v>
      </c>
      <c r="D67" s="6"/>
      <c r="E67" s="203"/>
      <c r="F67" s="204"/>
      <c r="G67" s="86"/>
      <c r="H67" s="8">
        <v>79</v>
      </c>
      <c r="I67" s="189">
        <v>42076</v>
      </c>
      <c r="J67" s="6">
        <v>445</v>
      </c>
      <c r="L67" s="189"/>
      <c r="M67" s="6"/>
      <c r="N67" s="205">
        <f t="shared" si="5"/>
        <v>445</v>
      </c>
      <c r="O67" s="89"/>
    </row>
    <row r="68" spans="1:15" s="8" customFormat="1" ht="15">
      <c r="A68" s="152" t="s">
        <v>187</v>
      </c>
      <c r="D68" s="6"/>
      <c r="E68" s="203"/>
      <c r="F68" s="204"/>
      <c r="G68" s="86"/>
      <c r="H68" s="8">
        <v>80</v>
      </c>
      <c r="I68" s="189">
        <v>42066</v>
      </c>
      <c r="J68" s="6">
        <v>181.72</v>
      </c>
      <c r="L68" s="189"/>
      <c r="M68" s="6"/>
      <c r="N68" s="205">
        <f t="shared" si="5"/>
        <v>181.72</v>
      </c>
      <c r="O68" s="89"/>
    </row>
    <row r="69" spans="1:15" s="154" customFormat="1" ht="15">
      <c r="A69" s="152" t="s">
        <v>189</v>
      </c>
      <c r="B69" s="8"/>
      <c r="C69" s="8"/>
      <c r="D69" s="6"/>
      <c r="E69" s="203"/>
      <c r="F69" s="204"/>
      <c r="G69" s="86"/>
      <c r="H69" s="8">
        <v>127</v>
      </c>
      <c r="I69" s="189">
        <v>42111</v>
      </c>
      <c r="J69" s="6">
        <v>322.87</v>
      </c>
      <c r="K69" s="8"/>
      <c r="L69" s="189"/>
      <c r="M69" s="6"/>
      <c r="N69" s="205">
        <f t="shared" si="5"/>
        <v>322.87</v>
      </c>
      <c r="O69" s="89"/>
    </row>
    <row r="70" spans="1:15" s="5" customFormat="1" ht="18.75" customHeight="1">
      <c r="A70" s="211" t="s">
        <v>191</v>
      </c>
      <c r="B70" s="32"/>
      <c r="C70" s="8"/>
      <c r="D70" s="35"/>
      <c r="E70" s="56"/>
      <c r="F70" s="65"/>
      <c r="G70" s="212"/>
      <c r="H70" s="206">
        <v>153</v>
      </c>
      <c r="I70" s="170">
        <v>42124</v>
      </c>
      <c r="J70" s="200">
        <v>1658.34</v>
      </c>
      <c r="K70" s="206"/>
      <c r="L70" s="170"/>
      <c r="M70" s="200"/>
      <c r="N70" s="205">
        <f t="shared" si="5"/>
        <v>1658.34</v>
      </c>
      <c r="O70" s="21"/>
    </row>
    <row r="71" spans="1:15" s="154" customFormat="1" ht="15">
      <c r="A71" s="152"/>
      <c r="B71" s="8"/>
      <c r="C71" s="8"/>
      <c r="D71" s="6"/>
      <c r="E71" s="203"/>
      <c r="F71" s="204"/>
      <c r="G71" s="86"/>
      <c r="H71" s="8"/>
      <c r="I71" s="189"/>
      <c r="J71" s="6"/>
      <c r="K71" s="8"/>
      <c r="L71" s="189"/>
      <c r="M71" s="6"/>
      <c r="N71" s="205">
        <f t="shared" si="5"/>
        <v>0</v>
      </c>
      <c r="O71" s="89"/>
    </row>
    <row r="72" spans="1:15" s="80" customFormat="1" ht="19.5">
      <c r="A72" s="207" t="s">
        <v>4</v>
      </c>
      <c r="B72" s="208"/>
      <c r="C72" s="208"/>
      <c r="D72" s="209">
        <f>SUM(D54:D71)</f>
        <v>4606.48</v>
      </c>
      <c r="E72" s="208"/>
      <c r="F72" s="208"/>
      <c r="G72" s="209">
        <f>SUM(G54:G71)</f>
        <v>791.41</v>
      </c>
      <c r="H72" s="208"/>
      <c r="I72" s="208"/>
      <c r="J72" s="209">
        <f>SUM(J54:J71)</f>
        <v>3004.13</v>
      </c>
      <c r="K72" s="208"/>
      <c r="L72" s="208"/>
      <c r="M72" s="209">
        <f>SUM(M54:M71)</f>
        <v>0</v>
      </c>
      <c r="N72" s="205">
        <f>M72+J72+G72+D72</f>
        <v>8402.02</v>
      </c>
      <c r="O72" s="210"/>
    </row>
    <row r="73" spans="1:15" s="5" customFormat="1" ht="20.25" thickBot="1">
      <c r="A73" s="61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57"/>
    </row>
    <row r="74" spans="1:15" s="1" customFormat="1" ht="20.25" thickBot="1">
      <c r="A74" s="41" t="s">
        <v>6</v>
      </c>
      <c r="B74" s="62"/>
      <c r="C74" s="58"/>
      <c r="D74" s="63">
        <f>D46+D52+D72</f>
        <v>104570.32</v>
      </c>
      <c r="E74" s="59"/>
      <c r="F74" s="58"/>
      <c r="G74" s="63">
        <f>G46+G52+G72</f>
        <v>105368.09</v>
      </c>
      <c r="H74" s="59"/>
      <c r="I74" s="58"/>
      <c r="J74" s="63">
        <f>J46+J52+J72</f>
        <v>91063.11</v>
      </c>
      <c r="K74" s="59"/>
      <c r="L74" s="58"/>
      <c r="M74" s="63">
        <f>M46+M52+M72</f>
        <v>115400.13</v>
      </c>
      <c r="N74" s="60"/>
      <c r="O74" s="25">
        <f>M74+J74+G74+D74</f>
        <v>416401.65</v>
      </c>
    </row>
    <row r="75" spans="1:13" s="1" customFormat="1" ht="13.5" thickBot="1">
      <c r="A75" s="52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4" s="1" customFormat="1" ht="13.5" thickBot="1">
      <c r="A76" s="50"/>
      <c r="B76" s="53" t="s">
        <v>21</v>
      </c>
      <c r="C76" s="53" t="s">
        <v>22</v>
      </c>
      <c r="D76" s="53" t="s">
        <v>23</v>
      </c>
      <c r="E76" s="53" t="s">
        <v>24</v>
      </c>
      <c r="F76" s="53" t="s">
        <v>25</v>
      </c>
      <c r="G76" s="53" t="s">
        <v>14</v>
      </c>
      <c r="H76" s="53" t="s">
        <v>15</v>
      </c>
      <c r="I76" s="53" t="s">
        <v>16</v>
      </c>
      <c r="J76" s="53" t="s">
        <v>17</v>
      </c>
      <c r="K76" s="53" t="s">
        <v>18</v>
      </c>
      <c r="L76" s="53" t="s">
        <v>19</v>
      </c>
      <c r="M76" s="53" t="s">
        <v>20</v>
      </c>
      <c r="N76" s="53" t="s">
        <v>27</v>
      </c>
    </row>
    <row r="77" spans="1:14" s="1" customFormat="1" ht="13.5" thickBot="1">
      <c r="A77" s="52" t="s">
        <v>13</v>
      </c>
      <c r="B77" s="171">
        <v>-176715.44</v>
      </c>
      <c r="C77" s="50">
        <f>B81</f>
        <v>-152500.75</v>
      </c>
      <c r="D77" s="50">
        <f aca="true" t="shared" si="6" ref="D77:M77">C81</f>
        <v>-110700.52</v>
      </c>
      <c r="E77" s="51">
        <f>D81</f>
        <v>-182443.99</v>
      </c>
      <c r="F77" s="50">
        <f t="shared" si="6"/>
        <v>-146184.62</v>
      </c>
      <c r="G77" s="50">
        <f t="shared" si="6"/>
        <v>-107617.76</v>
      </c>
      <c r="H77" s="51">
        <f t="shared" si="6"/>
        <v>-170448.96</v>
      </c>
      <c r="I77" s="50">
        <f t="shared" si="6"/>
        <v>-130905.56</v>
      </c>
      <c r="J77" s="50">
        <f t="shared" si="6"/>
        <v>-98371.82</v>
      </c>
      <c r="K77" s="51">
        <f t="shared" si="6"/>
        <v>-156729.42</v>
      </c>
      <c r="L77" s="50">
        <f t="shared" si="6"/>
        <v>-124921.91</v>
      </c>
      <c r="M77" s="50">
        <f t="shared" si="6"/>
        <v>-72126.07</v>
      </c>
      <c r="N77" s="50"/>
    </row>
    <row r="78" spans="1:14" s="168" customFormat="1" ht="13.5" thickBot="1">
      <c r="A78" s="166" t="s">
        <v>11</v>
      </c>
      <c r="B78" s="167">
        <v>16139.99</v>
      </c>
      <c r="C78" s="167">
        <v>43500.9</v>
      </c>
      <c r="D78" s="167">
        <v>36658.31</v>
      </c>
      <c r="E78" s="167">
        <v>36658.31</v>
      </c>
      <c r="F78" s="167">
        <v>36658.31</v>
      </c>
      <c r="G78" s="167">
        <v>36658.31</v>
      </c>
      <c r="H78" s="167">
        <v>36658.31</v>
      </c>
      <c r="I78" s="167">
        <v>18349.59</v>
      </c>
      <c r="J78" s="167">
        <v>36658.31</v>
      </c>
      <c r="K78" s="167">
        <v>36658.31</v>
      </c>
      <c r="L78" s="167">
        <v>36658.31</v>
      </c>
      <c r="M78" s="167">
        <v>36658.31</v>
      </c>
      <c r="N78" s="167">
        <f>SUM(B78:M78)</f>
        <v>407915.27</v>
      </c>
    </row>
    <row r="79" spans="1:14" s="168" customFormat="1" ht="13.5" thickBot="1">
      <c r="A79" s="166" t="s">
        <v>12</v>
      </c>
      <c r="B79" s="167">
        <v>24214.69</v>
      </c>
      <c r="C79" s="167">
        <v>41800.23</v>
      </c>
      <c r="D79" s="167">
        <v>32826.85</v>
      </c>
      <c r="E79" s="167">
        <v>36259.37</v>
      </c>
      <c r="F79" s="167">
        <v>38566.86</v>
      </c>
      <c r="G79" s="167">
        <v>42536.89</v>
      </c>
      <c r="H79" s="167">
        <v>39543.4</v>
      </c>
      <c r="I79" s="167">
        <v>32533.74</v>
      </c>
      <c r="J79" s="167">
        <v>32705.51</v>
      </c>
      <c r="K79" s="167">
        <v>31807.51</v>
      </c>
      <c r="L79" s="167">
        <v>52795.84</v>
      </c>
      <c r="M79" s="167">
        <v>40998.2</v>
      </c>
      <c r="N79" s="167">
        <f>SUM(B79:M79)</f>
        <v>446589.09</v>
      </c>
    </row>
    <row r="80" spans="1:14" s="1" customFormat="1" ht="13.5" thickBot="1">
      <c r="A80" s="52" t="s">
        <v>28</v>
      </c>
      <c r="B80" s="50">
        <f aca="true" t="shared" si="7" ref="B80:M80">B79-B78</f>
        <v>8074.7</v>
      </c>
      <c r="C80" s="50">
        <f t="shared" si="7"/>
        <v>-1700.67</v>
      </c>
      <c r="D80" s="50">
        <f t="shared" si="7"/>
        <v>-3831.46</v>
      </c>
      <c r="E80" s="50">
        <f t="shared" si="7"/>
        <v>-398.939999999995</v>
      </c>
      <c r="F80" s="50">
        <f t="shared" si="7"/>
        <v>1908.55</v>
      </c>
      <c r="G80" s="50">
        <f t="shared" si="7"/>
        <v>5878.58</v>
      </c>
      <c r="H80" s="50">
        <f t="shared" si="7"/>
        <v>2885.09</v>
      </c>
      <c r="I80" s="50">
        <f t="shared" si="7"/>
        <v>14184.15</v>
      </c>
      <c r="J80" s="50">
        <f t="shared" si="7"/>
        <v>-3952.8</v>
      </c>
      <c r="K80" s="50">
        <f t="shared" si="7"/>
        <v>-4850.8</v>
      </c>
      <c r="L80" s="50">
        <f t="shared" si="7"/>
        <v>16137.53</v>
      </c>
      <c r="M80" s="50">
        <f t="shared" si="7"/>
        <v>4339.89</v>
      </c>
      <c r="N80" s="188">
        <f>SUM(B80:M80)</f>
        <v>38673.82</v>
      </c>
    </row>
    <row r="81" spans="1:14" s="1" customFormat="1" ht="13.5" thickBot="1">
      <c r="A81" s="52" t="s">
        <v>26</v>
      </c>
      <c r="B81" s="50">
        <f>B77+B79</f>
        <v>-152500.75</v>
      </c>
      <c r="C81" s="50">
        <f>C77+C79</f>
        <v>-110700.52</v>
      </c>
      <c r="D81" s="172">
        <f>D77+D79-D74</f>
        <v>-182443.99</v>
      </c>
      <c r="E81" s="50">
        <f>E77+E79</f>
        <v>-146184.62</v>
      </c>
      <c r="F81" s="50">
        <f>F77+F79</f>
        <v>-107617.76</v>
      </c>
      <c r="G81" s="172">
        <f>G77+G79-G74</f>
        <v>-170448.96</v>
      </c>
      <c r="H81" s="50">
        <f>H77+H79</f>
        <v>-130905.56</v>
      </c>
      <c r="I81" s="50">
        <f>I77+I79</f>
        <v>-98371.82</v>
      </c>
      <c r="J81" s="172">
        <f>J77+J79-J74</f>
        <v>-156729.42</v>
      </c>
      <c r="K81" s="50">
        <f>K77+K79</f>
        <v>-124921.91</v>
      </c>
      <c r="L81" s="50">
        <f>L77+L79</f>
        <v>-72126.07</v>
      </c>
      <c r="M81" s="172">
        <f>M77+M79-M74</f>
        <v>-146528</v>
      </c>
      <c r="N81" s="50"/>
    </row>
    <row r="82" spans="7:14" s="1" customFormat="1" ht="57" customHeight="1">
      <c r="G82" s="33"/>
      <c r="H82" s="231" t="s">
        <v>150</v>
      </c>
      <c r="I82" s="231"/>
      <c r="J82" s="231"/>
      <c r="K82" s="231"/>
      <c r="L82" s="232" t="s">
        <v>151</v>
      </c>
      <c r="M82" s="232"/>
      <c r="N82" s="232"/>
    </row>
    <row r="83" spans="8:14" s="1" customFormat="1" ht="72" customHeight="1">
      <c r="H83" s="233" t="s">
        <v>152</v>
      </c>
      <c r="I83" s="233"/>
      <c r="J83" s="233"/>
      <c r="K83" s="233"/>
      <c r="L83" s="234" t="s">
        <v>166</v>
      </c>
      <c r="M83" s="234"/>
      <c r="N83" s="234"/>
    </row>
    <row r="84" s="1" customFormat="1" ht="12.75"/>
    <row r="85" spans="8:13" s="1" customFormat="1" ht="15">
      <c r="H85" s="236" t="s">
        <v>138</v>
      </c>
      <c r="I85" s="236"/>
      <c r="J85" s="236"/>
      <c r="K85" s="173">
        <f>O74</f>
        <v>416401.65</v>
      </c>
      <c r="L85" s="174"/>
      <c r="M85"/>
    </row>
    <row r="86" spans="8:13" s="1" customFormat="1" ht="15">
      <c r="H86" s="236" t="s">
        <v>139</v>
      </c>
      <c r="I86" s="236"/>
      <c r="J86" s="236"/>
      <c r="K86" s="173">
        <f>N78</f>
        <v>407915.27</v>
      </c>
      <c r="L86" s="174"/>
      <c r="M86"/>
    </row>
    <row r="87" spans="8:13" s="1" customFormat="1" ht="15">
      <c r="H87" s="236" t="s">
        <v>140</v>
      </c>
      <c r="I87" s="236"/>
      <c r="J87" s="236"/>
      <c r="K87" s="173">
        <f>N79</f>
        <v>446589.09</v>
      </c>
      <c r="L87" s="174"/>
      <c r="M87"/>
    </row>
    <row r="88" spans="8:13" s="1" customFormat="1" ht="15">
      <c r="H88" s="236" t="s">
        <v>141</v>
      </c>
      <c r="I88" s="236"/>
      <c r="J88" s="236"/>
      <c r="K88" s="173">
        <f>K87-K86</f>
        <v>38673.82</v>
      </c>
      <c r="L88" s="174"/>
      <c r="M88"/>
    </row>
    <row r="89" spans="8:13" s="1" customFormat="1" ht="15">
      <c r="H89" s="241" t="s">
        <v>142</v>
      </c>
      <c r="I89" s="241"/>
      <c r="J89" s="241"/>
      <c r="K89" s="173">
        <f>K86-K85</f>
        <v>-8486.38</v>
      </c>
      <c r="L89" s="174"/>
      <c r="M89"/>
    </row>
    <row r="90" spans="8:13" s="1" customFormat="1" ht="15">
      <c r="H90" s="247" t="s">
        <v>167</v>
      </c>
      <c r="I90" s="248"/>
      <c r="J90" s="249"/>
      <c r="K90" s="173">
        <f>B77</f>
        <v>-176715.44</v>
      </c>
      <c r="L90" s="174"/>
      <c r="M90"/>
    </row>
    <row r="91" spans="8:13" s="1" customFormat="1" ht="17.25" customHeight="1">
      <c r="H91" s="237" t="s">
        <v>168</v>
      </c>
      <c r="I91" s="237"/>
      <c r="J91" s="237"/>
      <c r="K91" s="175">
        <f>K90+K89+K88+K92</f>
        <v>-146528</v>
      </c>
      <c r="L91" s="174"/>
      <c r="M91"/>
    </row>
    <row r="92" spans="8:13" s="1" customFormat="1" ht="15">
      <c r="H92" s="238"/>
      <c r="I92" s="239"/>
      <c r="J92" s="240"/>
      <c r="K92" s="176"/>
      <c r="L92" s="174"/>
      <c r="M92"/>
    </row>
    <row r="93" spans="8:13" s="1" customFormat="1" ht="15">
      <c r="H93" s="241" t="s">
        <v>143</v>
      </c>
      <c r="I93" s="241"/>
      <c r="J93" s="241"/>
      <c r="K93" s="173">
        <f>D72+G72+J72+M72</f>
        <v>8402.02</v>
      </c>
      <c r="L93" s="242" t="s">
        <v>149</v>
      </c>
      <c r="M93" s="243"/>
    </row>
    <row r="94" spans="8:13" s="1" customFormat="1" ht="15">
      <c r="H94" s="235" t="s">
        <v>144</v>
      </c>
      <c r="I94" s="235"/>
      <c r="J94" s="235"/>
      <c r="K94" s="177">
        <v>32465.32</v>
      </c>
      <c r="L94" s="97"/>
      <c r="M94" s="2"/>
    </row>
    <row r="95" spans="8:13" s="1" customFormat="1" ht="15">
      <c r="H95" s="235" t="s">
        <v>145</v>
      </c>
      <c r="I95" s="235"/>
      <c r="J95" s="235"/>
      <c r="K95" s="177">
        <v>-1054.73</v>
      </c>
      <c r="L95" s="97"/>
      <c r="M95" s="2"/>
    </row>
    <row r="96" spans="8:12" ht="15">
      <c r="H96" s="235" t="s">
        <v>146</v>
      </c>
      <c r="I96" s="235"/>
      <c r="J96" s="235"/>
      <c r="K96" s="177">
        <f>K94+K95</f>
        <v>31410.59</v>
      </c>
      <c r="L96" s="97"/>
    </row>
    <row r="97" spans="8:12" ht="15">
      <c r="H97" s="235" t="s">
        <v>147</v>
      </c>
      <c r="I97" s="235"/>
      <c r="J97" s="235"/>
      <c r="K97" s="177">
        <f>K96-K93</f>
        <v>23008.57</v>
      </c>
      <c r="L97" s="97"/>
    </row>
    <row r="98" spans="8:12" ht="15.75">
      <c r="H98" s="235" t="s">
        <v>148</v>
      </c>
      <c r="I98" s="235"/>
      <c r="J98" s="235"/>
      <c r="K98" s="178">
        <f>K89-K97</f>
        <v>-31494.95</v>
      </c>
      <c r="L98" s="179"/>
    </row>
  </sheetData>
  <sheetProtection/>
  <mergeCells count="27">
    <mergeCell ref="A48:N48"/>
    <mergeCell ref="H89:J89"/>
    <mergeCell ref="H90:J90"/>
    <mergeCell ref="A1:N1"/>
    <mergeCell ref="A53:N53"/>
    <mergeCell ref="B2:D2"/>
    <mergeCell ref="E2:G2"/>
    <mergeCell ref="H2:J2"/>
    <mergeCell ref="K2:M2"/>
    <mergeCell ref="A4:O4"/>
    <mergeCell ref="H98:J98"/>
    <mergeCell ref="H91:J91"/>
    <mergeCell ref="H92:J92"/>
    <mergeCell ref="H93:J93"/>
    <mergeCell ref="L93:M93"/>
    <mergeCell ref="H94:J94"/>
    <mergeCell ref="H95:J95"/>
    <mergeCell ref="H82:K82"/>
    <mergeCell ref="L82:N82"/>
    <mergeCell ref="H83:K83"/>
    <mergeCell ref="L83:N83"/>
    <mergeCell ref="H96:J96"/>
    <mergeCell ref="H97:J97"/>
    <mergeCell ref="H85:J85"/>
    <mergeCell ref="H86:J86"/>
    <mergeCell ref="H87:J87"/>
    <mergeCell ref="H88:J88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2015-09-18T12:01:36Z</cp:lastPrinted>
  <dcterms:created xsi:type="dcterms:W3CDTF">2010-04-02T14:46:04Z</dcterms:created>
  <dcterms:modified xsi:type="dcterms:W3CDTF">2015-10-22T05:24:30Z</dcterms:modified>
  <cp:category/>
  <cp:version/>
  <cp:contentType/>
  <cp:contentStatus/>
</cp:coreProperties>
</file>