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следн_" sheetId="1" r:id="rId1"/>
  </sheets>
  <definedNames/>
  <calcPr fullCalcOnLoad="1"/>
</workbook>
</file>

<file path=xl/sharedStrings.xml><?xml version="1.0" encoding="utf-8"?>
<sst xmlns="http://schemas.openxmlformats.org/spreadsheetml/2006/main" count="174" uniqueCount="121">
  <si>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</si>
  <si>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</si>
  <si>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</si>
  <si>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</si>
  <si>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</si>
  <si>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Ленинского Комсомола, д.50А (Sобщ.=2338,8м2, Sзем.уч.=4663,3м2)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</si>
  <si>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</si>
  <si>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</si>
  <si>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</si>
  <si>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</si>
  <si>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</si>
  <si>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</si>
  <si>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</si>
  <si>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</si>
  <si>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</si>
  <si>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</si>
  <si>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</si>
  <si>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</si>
  <si>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</si>
  <si>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</si>
  <si>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</si>
  <si>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</si>
  <si>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</si>
  <si>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</si>
  <si>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</si>
  <si>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</si>
  <si>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 мере необходимости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</si>
  <si>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</si>
  <si>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</si>
  <si>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</si>
  <si>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</si>
  <si>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</si>
  <si>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</si>
  <si>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</si>
  <si>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</si>
  <si>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</si>
  <si>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</si>
  <si>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</si>
  <si>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</si>
  <si>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</si>
  <si>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</si>
  <si>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</si>
  <si>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340,7*кол-во эл.узл</t>
  </si>
  <si>
    <t>ревизия задвижек отопления</t>
  </si>
  <si>
    <t>4*458,84+5*656,55</t>
  </si>
  <si>
    <t>ревизия элеваторного узла ( сопло )</t>
  </si>
  <si>
    <t>649,27*кол-во эл.уз</t>
  </si>
  <si>
    <t>промывка системы отопления</t>
  </si>
  <si>
    <t>опресовка системы отопления</t>
  </si>
  <si>
    <t>промывка фильтров в тепловом пункте</t>
  </si>
  <si>
    <t>324,63*кол=во эл.узл.</t>
  </si>
  <si>
    <t>регулировка элеваторного узла</t>
  </si>
  <si>
    <t>1298,54*кол-во эл.узл.</t>
  </si>
  <si>
    <t>заполнение системы отопления технической водой с удалением воздушных пробок</t>
  </si>
  <si>
    <t>объем здания</t>
  </si>
  <si>
    <t>подключение системы отопления</t>
  </si>
  <si>
    <t>кол-во эл.узл.</t>
  </si>
  <si>
    <t>подключение системы отопления в местах общего пользования</t>
  </si>
  <si>
    <t>регулировка системы центрального отопления</t>
  </si>
  <si>
    <t>1062,52*2*кол-во эл.узл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</si>
  <si>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</si>
  <si>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</si>
  <si>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</si>
  <si>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</si>
  <si>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4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</si>
  <si>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</si>
  <si>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</si>
  <si>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</si>
  <si>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</si>
  <si>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</si>
  <si>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</si>
  <si>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</si>
  <si>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</si>
  <si>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</si>
  <si>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</si>
  <si>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 xml:space="preserve">ревизия заадвижек ГВС </t>
  </si>
  <si>
    <t>2*458,84+3*656,55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</si>
  <si>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</si>
  <si>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</si>
  <si>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</si>
  <si>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</si>
  <si>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</t>
  </si>
  <si>
    <t>6*458,84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</si>
  <si>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</si>
  <si>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</si>
  <si>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</si>
  <si>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</si>
  <si>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</si>
  <si>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</si>
  <si>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</si>
  <si>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</si>
  <si>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</si>
  <si>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</si>
  <si>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</si>
  <si>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</si>
  <si>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</si>
  <si>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</si>
  <si>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</si>
  <si>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</si>
  <si>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</si>
  <si>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7*30*23,75</t>
  </si>
  <si>
    <t>Регламентные работы по содержанию кровли в т.числе:</t>
  </si>
  <si>
    <t>очистка кровли от снега и скалывание сосулек</t>
  </si>
  <si>
    <t>3 раза в год</t>
  </si>
  <si>
    <t>очистка от снега и наледи козырьков подъездных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</si>
  <si>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</si>
  <si>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</si>
  <si>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</si>
  <si>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</si>
  <si>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панельных швов</t>
  </si>
  <si>
    <t>КИП и автоматика</t>
  </si>
  <si>
    <t>Смена запорной арматуры на отоплении</t>
  </si>
  <si>
    <t>Установка воздухоотводчиков в квартирах</t>
  </si>
  <si>
    <t>Ремонт секций бойлера</t>
  </si>
  <si>
    <t>Элетроосвещение(освещение подвала,установка датчиков движения в тамбурах, замена трансформаторов тока)</t>
  </si>
  <si>
    <t>ИТОГО: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</si>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</sst>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0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23" fillId="24" borderId="26" xfId="0" applyFont="1" applyFill="1" applyBorder="1" applyAlignment="1">
      <alignment horizontal="left" vertical="center" wrapText="1"/>
    </xf>
    <xf numFmtId="164" fontId="23" fillId="24" borderId="22" xfId="0" applyFont="1" applyFill="1" applyBorder="1" applyAlignment="1">
      <alignment horizontal="center" vertical="center" wrapText="1"/>
    </xf>
    <xf numFmtId="165" fontId="23" fillId="24" borderId="22" xfId="0" applyNumberFormat="1" applyFont="1" applyFill="1" applyBorder="1" applyAlignment="1">
      <alignment horizontal="center" vertical="center" wrapText="1"/>
    </xf>
    <xf numFmtId="165" fontId="23" fillId="24" borderId="30" xfId="0" applyNumberFormat="1" applyFont="1" applyFill="1" applyBorder="1" applyAlignment="1">
      <alignment horizontal="center" vertical="center" wrapText="1"/>
    </xf>
    <xf numFmtId="165" fontId="23" fillId="24" borderId="27" xfId="0" applyNumberFormat="1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5" fillId="24" borderId="26" xfId="0" applyFont="1" applyFill="1" applyBorder="1" applyAlignment="1">
      <alignment horizontal="left" vertical="center" wrapText="1"/>
    </xf>
    <xf numFmtId="164" fontId="24" fillId="24" borderId="22" xfId="0" applyFont="1" applyFill="1" applyBorder="1" applyAlignment="1">
      <alignment horizontal="center" vertical="center" wrapText="1"/>
    </xf>
    <xf numFmtId="165" fontId="24" fillId="24" borderId="22" xfId="0" applyNumberFormat="1" applyFont="1" applyFill="1" applyBorder="1" applyAlignment="1">
      <alignment horizontal="center" vertical="center" wrapText="1"/>
    </xf>
    <xf numFmtId="165" fontId="24" fillId="24" borderId="27" xfId="0" applyNumberFormat="1" applyFont="1" applyFill="1" applyBorder="1" applyAlignment="1">
      <alignment horizontal="center" vertical="center" wrapText="1"/>
    </xf>
    <xf numFmtId="164" fontId="23" fillId="24" borderId="31" xfId="0" applyFont="1" applyFill="1" applyBorder="1" applyAlignment="1">
      <alignment horizontal="left" vertical="center" wrapText="1"/>
    </xf>
    <xf numFmtId="164" fontId="23" fillId="24" borderId="28" xfId="0" applyFont="1" applyFill="1" applyBorder="1" applyAlignment="1">
      <alignment horizontal="center" vertical="center" wrapText="1"/>
    </xf>
    <xf numFmtId="165" fontId="23" fillId="24" borderId="28" xfId="0" applyNumberFormat="1" applyFont="1" applyFill="1" applyBorder="1" applyAlignment="1">
      <alignment horizontal="center" vertical="center" wrapText="1"/>
    </xf>
    <xf numFmtId="165" fontId="23" fillId="24" borderId="29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20" fillId="24" borderId="12" xfId="0" applyNumberFormat="1" applyFont="1" applyFill="1" applyBorder="1" applyAlignment="1">
      <alignment horizontal="center"/>
    </xf>
    <xf numFmtId="165" fontId="20" fillId="24" borderId="13" xfId="0" applyNumberFormat="1" applyFont="1" applyFill="1" applyBorder="1" applyAlignment="1">
      <alignment horizontal="center"/>
    </xf>
    <xf numFmtId="164" fontId="20" fillId="24" borderId="32" xfId="0" applyFont="1" applyFill="1" applyBorder="1" applyAlignment="1">
      <alignment horizontal="left" vertical="center" wrapText="1"/>
    </xf>
    <xf numFmtId="164" fontId="19" fillId="24" borderId="33" xfId="0" applyFont="1" applyFill="1" applyBorder="1" applyAlignment="1">
      <alignment horizontal="center" vertical="center"/>
    </xf>
    <xf numFmtId="164" fontId="19" fillId="24" borderId="34" xfId="0" applyFont="1" applyFill="1" applyBorder="1" applyAlignment="1">
      <alignment horizontal="center" vertical="center"/>
    </xf>
    <xf numFmtId="164" fontId="19" fillId="24" borderId="35" xfId="0" applyFont="1" applyFill="1" applyBorder="1" applyAlignment="1">
      <alignment horizontal="center" vertical="center"/>
    </xf>
    <xf numFmtId="164" fontId="26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26" fillId="24" borderId="0" xfId="0" applyFont="1" applyFill="1" applyBorder="1" applyAlignment="1">
      <alignment horizontal="left" vertical="center"/>
    </xf>
    <xf numFmtId="164" fontId="26" fillId="24" borderId="0" xfId="0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75" zoomScaleNormal="75" workbookViewId="0" topLeftCell="A32">
      <selection activeCell="B24" sqref="B24"/>
    </sheetView>
  </sheetViews>
  <sheetFormatPr defaultColWidth="9.00390625" defaultRowHeight="12.75"/>
  <cols>
    <col min="1" max="1" width="85.1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10" width="0" style="1" hidden="1" customWidth="1"/>
    <col min="11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 t="s">
        <v>15</v>
      </c>
      <c r="C13" s="26">
        <f>F13*12</f>
        <v>0</v>
      </c>
      <c r="D13" s="27">
        <f>G13*I13</f>
        <v>58657.104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2338.8</v>
      </c>
    </row>
    <row r="14" spans="1:9" s="15" customFormat="1" ht="17.25">
      <c r="A14" s="24" t="s">
        <v>16</v>
      </c>
      <c r="B14" s="30" t="s">
        <v>17</v>
      </c>
      <c r="C14" s="26">
        <f>F14*12</f>
        <v>0</v>
      </c>
      <c r="D14" s="27">
        <f>G14*I14</f>
        <v>85880.736</v>
      </c>
      <c r="E14" s="26">
        <f>H14*12</f>
        <v>36.72</v>
      </c>
      <c r="F14" s="28"/>
      <c r="G14" s="26">
        <f>H14*12</f>
        <v>36.72</v>
      </c>
      <c r="H14" s="29">
        <v>3.06</v>
      </c>
      <c r="I14" s="15">
        <v>2338.8</v>
      </c>
    </row>
    <row r="15" spans="1:9" s="34" customFormat="1" ht="17.25">
      <c r="A15" s="31" t="s">
        <v>18</v>
      </c>
      <c r="B15" s="25" t="s">
        <v>19</v>
      </c>
      <c r="C15" s="26">
        <f>F15*12</f>
        <v>0</v>
      </c>
      <c r="D15" s="27">
        <f>G15*I15</f>
        <v>15716.736000000003</v>
      </c>
      <c r="E15" s="26">
        <f>H15*12</f>
        <v>6.720000000000001</v>
      </c>
      <c r="F15" s="32"/>
      <c r="G15" s="26">
        <f>H15*12</f>
        <v>6.720000000000001</v>
      </c>
      <c r="H15" s="33">
        <v>0.56</v>
      </c>
      <c r="I15" s="15">
        <v>2338.8</v>
      </c>
    </row>
    <row r="16" spans="1:9" s="15" customFormat="1" ht="17.25">
      <c r="A16" s="31" t="s">
        <v>20</v>
      </c>
      <c r="B16" s="25" t="s">
        <v>21</v>
      </c>
      <c r="C16" s="26">
        <f>F16*12</f>
        <v>0</v>
      </c>
      <c r="D16" s="27">
        <f>G16*I16</f>
        <v>50798.736000000004</v>
      </c>
      <c r="E16" s="26">
        <f>H16*12</f>
        <v>21.72</v>
      </c>
      <c r="F16" s="32"/>
      <c r="G16" s="26">
        <f>H16*12</f>
        <v>21.72</v>
      </c>
      <c r="H16" s="33">
        <v>1.81</v>
      </c>
      <c r="I16" s="15">
        <v>2338.8</v>
      </c>
    </row>
    <row r="17" spans="1:9" s="22" customFormat="1" ht="12.75" hidden="1">
      <c r="A17" s="31" t="s">
        <v>22</v>
      </c>
      <c r="B17" s="25" t="s">
        <v>15</v>
      </c>
      <c r="C17" s="35"/>
      <c r="D17" s="27"/>
      <c r="E17" s="35"/>
      <c r="F17" s="32"/>
      <c r="G17" s="26"/>
      <c r="H17" s="32"/>
      <c r="I17" s="15">
        <v>2338.8</v>
      </c>
    </row>
    <row r="18" spans="1:9" s="22" customFormat="1" ht="12.75" customHeight="1" hidden="1">
      <c r="A18" s="31" t="s">
        <v>23</v>
      </c>
      <c r="B18" s="25" t="s">
        <v>15</v>
      </c>
      <c r="C18" s="35"/>
      <c r="D18" s="27"/>
      <c r="E18" s="35"/>
      <c r="F18" s="32"/>
      <c r="G18" s="26"/>
      <c r="H18" s="32"/>
      <c r="I18" s="15">
        <v>2338.8</v>
      </c>
    </row>
    <row r="19" spans="1:9" s="22" customFormat="1" ht="12.75" hidden="1">
      <c r="A19" s="31" t="s">
        <v>24</v>
      </c>
      <c r="B19" s="25" t="s">
        <v>15</v>
      </c>
      <c r="C19" s="35"/>
      <c r="D19" s="27"/>
      <c r="E19" s="35"/>
      <c r="F19" s="32"/>
      <c r="G19" s="26"/>
      <c r="H19" s="32"/>
      <c r="I19" s="15">
        <v>2338.8</v>
      </c>
    </row>
    <row r="20" spans="1:9" s="22" customFormat="1" ht="12.75" hidden="1">
      <c r="A20" s="31" t="s">
        <v>25</v>
      </c>
      <c r="B20" s="25" t="s">
        <v>26</v>
      </c>
      <c r="C20" s="35"/>
      <c r="D20" s="27">
        <f>G20*I20</f>
        <v>0</v>
      </c>
      <c r="E20" s="35"/>
      <c r="F20" s="32"/>
      <c r="G20" s="26">
        <f>H20*12</f>
        <v>0</v>
      </c>
      <c r="H20" s="32"/>
      <c r="I20" s="15">
        <v>3869.1</v>
      </c>
    </row>
    <row r="21" spans="1:9" s="22" customFormat="1" ht="12.75" hidden="1">
      <c r="A21" s="31" t="s">
        <v>27</v>
      </c>
      <c r="B21" s="25" t="s">
        <v>26</v>
      </c>
      <c r="C21" s="35"/>
      <c r="D21" s="27">
        <f>G21*I21</f>
        <v>0</v>
      </c>
      <c r="E21" s="35"/>
      <c r="F21" s="32"/>
      <c r="G21" s="26">
        <f>H21*12</f>
        <v>0</v>
      </c>
      <c r="H21" s="32"/>
      <c r="I21" s="15">
        <v>3869.1</v>
      </c>
    </row>
    <row r="22" spans="1:9" s="22" customFormat="1" ht="12.75" hidden="1">
      <c r="A22" s="31" t="s">
        <v>28</v>
      </c>
      <c r="B22" s="25" t="s">
        <v>26</v>
      </c>
      <c r="C22" s="35"/>
      <c r="D22" s="27">
        <f>G22*I22</f>
        <v>0</v>
      </c>
      <c r="E22" s="35"/>
      <c r="F22" s="32"/>
      <c r="G22" s="26">
        <f>H22*12</f>
        <v>0</v>
      </c>
      <c r="H22" s="32"/>
      <c r="I22" s="15">
        <v>3869.1</v>
      </c>
    </row>
    <row r="23" spans="1:9" s="22" customFormat="1" ht="14.25">
      <c r="A23" s="31" t="s">
        <v>29</v>
      </c>
      <c r="B23" s="25"/>
      <c r="C23" s="35">
        <f>F23*12</f>
        <v>0</v>
      </c>
      <c r="D23" s="27">
        <f>G23*I23</f>
        <v>3648.5280000000002</v>
      </c>
      <c r="E23" s="35">
        <f>H23*12</f>
        <v>1.56</v>
      </c>
      <c r="F23" s="32"/>
      <c r="G23" s="26">
        <f>H23*12</f>
        <v>1.56</v>
      </c>
      <c r="H23" s="32">
        <v>0.13</v>
      </c>
      <c r="I23" s="15">
        <v>2338.8</v>
      </c>
    </row>
    <row r="24" spans="1:9" s="15" customFormat="1" ht="14.25">
      <c r="A24" s="31" t="s">
        <v>30</v>
      </c>
      <c r="B24" s="25" t="s">
        <v>31</v>
      </c>
      <c r="C24" s="35">
        <f>F24*12</f>
        <v>0</v>
      </c>
      <c r="D24" s="27">
        <f>G24*I24</f>
        <v>841.9680000000001</v>
      </c>
      <c r="E24" s="35">
        <f>H24*12</f>
        <v>0.36</v>
      </c>
      <c r="F24" s="32"/>
      <c r="G24" s="26">
        <f>H24*12</f>
        <v>0.36</v>
      </c>
      <c r="H24" s="32">
        <v>0.03</v>
      </c>
      <c r="I24" s="15">
        <v>2338.8</v>
      </c>
    </row>
    <row r="25" spans="1:9" s="15" customFormat="1" ht="14.25">
      <c r="A25" s="31" t="s">
        <v>32</v>
      </c>
      <c r="B25" s="36" t="s">
        <v>33</v>
      </c>
      <c r="C25" s="37">
        <f>F25*12</f>
        <v>0</v>
      </c>
      <c r="D25" s="27">
        <f>G25*I25</f>
        <v>561.312</v>
      </c>
      <c r="E25" s="37">
        <f>H25*12</f>
        <v>0.24</v>
      </c>
      <c r="F25" s="38"/>
      <c r="G25" s="26">
        <f>H25*12</f>
        <v>0.24</v>
      </c>
      <c r="H25" s="38">
        <v>0.02</v>
      </c>
      <c r="I25" s="15">
        <v>2338.8</v>
      </c>
    </row>
    <row r="26" spans="1:9" s="34" customFormat="1" ht="27.75">
      <c r="A26" s="31" t="s">
        <v>34</v>
      </c>
      <c r="B26" s="25" t="s">
        <v>35</v>
      </c>
      <c r="C26" s="35">
        <f>F26*12</f>
        <v>0</v>
      </c>
      <c r="D26" s="27">
        <f>G26*I26</f>
        <v>841.9680000000001</v>
      </c>
      <c r="E26" s="35">
        <f>H26*12</f>
        <v>0.36</v>
      </c>
      <c r="F26" s="32"/>
      <c r="G26" s="26">
        <f>H26*12</f>
        <v>0.36</v>
      </c>
      <c r="H26" s="32">
        <v>0.03</v>
      </c>
      <c r="I26" s="15">
        <v>2338.8</v>
      </c>
    </row>
    <row r="27" spans="1:9" s="34" customFormat="1" ht="14.25">
      <c r="A27" s="31" t="s">
        <v>36</v>
      </c>
      <c r="B27" s="25"/>
      <c r="C27" s="26"/>
      <c r="D27" s="26">
        <f>SUM(D28:D42)</f>
        <v>6239.17</v>
      </c>
      <c r="E27" s="26"/>
      <c r="F27" s="32"/>
      <c r="G27" s="26">
        <f>SUM(G28:G42)</f>
        <v>2.6676800068411146</v>
      </c>
      <c r="H27" s="28">
        <f>SUM(H28:H42)</f>
        <v>0.22230666723675957</v>
      </c>
      <c r="I27" s="15">
        <v>2338.8</v>
      </c>
    </row>
    <row r="28" spans="1:9" s="22" customFormat="1" ht="12.75" hidden="1">
      <c r="A28" s="39" t="s">
        <v>37</v>
      </c>
      <c r="B28" s="40" t="s">
        <v>38</v>
      </c>
      <c r="C28" s="41"/>
      <c r="D28" s="42">
        <f>G28*I28</f>
        <v>0</v>
      </c>
      <c r="E28" s="41"/>
      <c r="F28" s="43"/>
      <c r="G28" s="41">
        <f>H28*12</f>
        <v>0</v>
      </c>
      <c r="H28" s="43"/>
      <c r="I28" s="15">
        <v>2338.8</v>
      </c>
    </row>
    <row r="29" spans="1:9" s="22" customFormat="1" ht="14.25">
      <c r="A29" s="39" t="s">
        <v>39</v>
      </c>
      <c r="B29" s="40" t="s">
        <v>38</v>
      </c>
      <c r="C29" s="41"/>
      <c r="D29" s="42">
        <f>G29*I29</f>
        <v>160.99999999999997</v>
      </c>
      <c r="E29" s="41"/>
      <c r="F29" s="43"/>
      <c r="G29" s="41">
        <f>H29*12</f>
        <v>0.06883872071147595</v>
      </c>
      <c r="H29" s="43">
        <f>161/12/I29</f>
        <v>0.005736560059289663</v>
      </c>
      <c r="I29" s="15">
        <v>2338.8</v>
      </c>
    </row>
    <row r="30" spans="1:10" s="22" customFormat="1" ht="14.25">
      <c r="A30" s="39" t="s">
        <v>40</v>
      </c>
      <c r="B30" s="40" t="s">
        <v>41</v>
      </c>
      <c r="C30" s="41">
        <f>F30*12</f>
        <v>0</v>
      </c>
      <c r="D30" s="42">
        <f>G30*I30</f>
        <v>340.7</v>
      </c>
      <c r="E30" s="41">
        <f>H30*12</f>
        <v>0.14567299469813577</v>
      </c>
      <c r="F30" s="43"/>
      <c r="G30" s="41">
        <f>H30*12</f>
        <v>0.14567299469813577</v>
      </c>
      <c r="H30" s="43">
        <f>340.7/12/I30</f>
        <v>0.012139416224844648</v>
      </c>
      <c r="I30" s="15">
        <v>2338.8</v>
      </c>
      <c r="J30" s="22" t="s">
        <v>42</v>
      </c>
    </row>
    <row r="31" spans="1:10" s="22" customFormat="1" ht="12.75" hidden="1">
      <c r="A31" s="39" t="s">
        <v>43</v>
      </c>
      <c r="B31" s="40" t="s">
        <v>38</v>
      </c>
      <c r="C31" s="41">
        <f>F31*12</f>
        <v>0</v>
      </c>
      <c r="D31" s="42">
        <f>G31*I31</f>
        <v>0</v>
      </c>
      <c r="E31" s="41">
        <f>H31*12</f>
        <v>0</v>
      </c>
      <c r="F31" s="43"/>
      <c r="G31" s="41">
        <f>H31*12</f>
        <v>0</v>
      </c>
      <c r="H31" s="43"/>
      <c r="I31" s="15">
        <v>2338.8</v>
      </c>
      <c r="J31" s="22" t="s">
        <v>44</v>
      </c>
    </row>
    <row r="32" spans="1:10" s="22" customFormat="1" ht="14.25">
      <c r="A32" s="39" t="s">
        <v>45</v>
      </c>
      <c r="B32" s="40" t="s">
        <v>38</v>
      </c>
      <c r="C32" s="41">
        <f>F32*12</f>
        <v>0</v>
      </c>
      <c r="D32" s="42">
        <f>G32*I32</f>
        <v>649.2699999999999</v>
      </c>
      <c r="E32" s="41">
        <f>H32*12</f>
        <v>0.27760817513254654</v>
      </c>
      <c r="F32" s="43"/>
      <c r="G32" s="41">
        <f>H32*12</f>
        <v>0.27760817513254654</v>
      </c>
      <c r="H32" s="43">
        <f>649.27/12/I32</f>
        <v>0.02313401459437888</v>
      </c>
      <c r="I32" s="15">
        <v>2338.8</v>
      </c>
      <c r="J32" s="22" t="s">
        <v>46</v>
      </c>
    </row>
    <row r="33" spans="1:9" s="22" customFormat="1" ht="12.75" hidden="1">
      <c r="A33" s="39" t="s">
        <v>47</v>
      </c>
      <c r="B33" s="40" t="s">
        <v>38</v>
      </c>
      <c r="C33" s="41">
        <f>F33*12</f>
        <v>0</v>
      </c>
      <c r="D33" s="42">
        <f>G33*I33</f>
        <v>0</v>
      </c>
      <c r="E33" s="41">
        <f>H33*12</f>
        <v>0</v>
      </c>
      <c r="F33" s="43"/>
      <c r="G33" s="41">
        <f>H33*12</f>
        <v>0</v>
      </c>
      <c r="H33" s="43"/>
      <c r="I33" s="15">
        <v>2338.8</v>
      </c>
    </row>
    <row r="34" spans="1:9" s="22" customFormat="1" ht="14.25">
      <c r="A34" s="39" t="s">
        <v>48</v>
      </c>
      <c r="B34" s="40" t="s">
        <v>38</v>
      </c>
      <c r="C34" s="41">
        <f>F34*12</f>
        <v>0</v>
      </c>
      <c r="D34" s="42">
        <f>G34*I34</f>
        <v>681.4</v>
      </c>
      <c r="E34" s="41">
        <f>H34*12</f>
        <v>0.29134598939627154</v>
      </c>
      <c r="F34" s="43"/>
      <c r="G34" s="41">
        <f>H34*12</f>
        <v>0.29134598939627154</v>
      </c>
      <c r="H34" s="43">
        <f>681.4/12/I34</f>
        <v>0.024278832449689296</v>
      </c>
      <c r="I34" s="15">
        <v>2338.8</v>
      </c>
    </row>
    <row r="35" spans="1:10" s="22" customFormat="1" ht="12.75" hidden="1">
      <c r="A35" s="39" t="s">
        <v>49</v>
      </c>
      <c r="B35" s="40" t="s">
        <v>38</v>
      </c>
      <c r="C35" s="41"/>
      <c r="D35" s="42">
        <f>G35*I35</f>
        <v>0</v>
      </c>
      <c r="E35" s="41"/>
      <c r="F35" s="43"/>
      <c r="G35" s="41">
        <f>H35*12</f>
        <v>0</v>
      </c>
      <c r="H35" s="43"/>
      <c r="I35" s="15">
        <v>2338.8</v>
      </c>
      <c r="J35" s="22" t="s">
        <v>50</v>
      </c>
    </row>
    <row r="36" spans="1:10" s="22" customFormat="1" ht="12.75" hidden="1">
      <c r="A36" s="39" t="s">
        <v>51</v>
      </c>
      <c r="B36" s="40" t="s">
        <v>41</v>
      </c>
      <c r="C36" s="41"/>
      <c r="D36" s="42">
        <f>G36*I36</f>
        <v>0</v>
      </c>
      <c r="E36" s="41"/>
      <c r="F36" s="43"/>
      <c r="G36" s="41">
        <f>H36*12</f>
        <v>0</v>
      </c>
      <c r="H36" s="43"/>
      <c r="I36" s="15">
        <v>2338.8</v>
      </c>
      <c r="J36" s="22" t="s">
        <v>52</v>
      </c>
    </row>
    <row r="37" spans="1:10" s="22" customFormat="1" ht="14.25">
      <c r="A37" s="39" t="s">
        <v>53</v>
      </c>
      <c r="B37" s="40" t="s">
        <v>38</v>
      </c>
      <c r="C37" s="41">
        <f>F37*12</f>
        <v>0</v>
      </c>
      <c r="D37" s="42">
        <f>G37*I37</f>
        <v>1958.44</v>
      </c>
      <c r="E37" s="41">
        <f>H37*12</f>
        <v>0.8373695912433726</v>
      </c>
      <c r="F37" s="43"/>
      <c r="G37" s="41">
        <f>H37*12</f>
        <v>0.8373695912433726</v>
      </c>
      <c r="H37" s="43">
        <f>1958.44/12/I37</f>
        <v>0.06978079927028105</v>
      </c>
      <c r="I37" s="15">
        <v>2338.8</v>
      </c>
      <c r="J37" s="22" t="s">
        <v>54</v>
      </c>
    </row>
    <row r="38" spans="1:10" s="22" customFormat="1" ht="14.25">
      <c r="A38" s="39" t="s">
        <v>55</v>
      </c>
      <c r="B38" s="40" t="s">
        <v>38</v>
      </c>
      <c r="C38" s="41"/>
      <c r="D38" s="42">
        <f>G38*I38</f>
        <v>160.99999999999997</v>
      </c>
      <c r="E38" s="41"/>
      <c r="F38" s="43"/>
      <c r="G38" s="41">
        <f>H38*12</f>
        <v>0.06883872071147595</v>
      </c>
      <c r="H38" s="43">
        <f>161/12/I38</f>
        <v>0.005736560059289663</v>
      </c>
      <c r="I38" s="15">
        <v>2338.8</v>
      </c>
      <c r="J38" s="22" t="s">
        <v>56</v>
      </c>
    </row>
    <row r="39" spans="1:9" s="22" customFormat="1" ht="12.75" hidden="1">
      <c r="A39" s="39" t="s">
        <v>57</v>
      </c>
      <c r="B39" s="40" t="s">
        <v>38</v>
      </c>
      <c r="C39" s="44"/>
      <c r="D39" s="42">
        <f>G39*I39</f>
        <v>0</v>
      </c>
      <c r="E39" s="44"/>
      <c r="F39" s="43"/>
      <c r="G39" s="41">
        <f>H39*12</f>
        <v>0</v>
      </c>
      <c r="H39" s="43"/>
      <c r="I39" s="15">
        <v>2338.8</v>
      </c>
    </row>
    <row r="40" spans="1:10" s="22" customFormat="1" ht="24.75">
      <c r="A40" s="39" t="s">
        <v>58</v>
      </c>
      <c r="B40" s="40" t="s">
        <v>38</v>
      </c>
      <c r="C40" s="44">
        <f>F40*12</f>
        <v>0</v>
      </c>
      <c r="D40" s="42">
        <f>G40*I40</f>
        <v>2125.04</v>
      </c>
      <c r="E40" s="44">
        <f>H40*12</f>
        <v>0.908602702240465</v>
      </c>
      <c r="F40" s="43"/>
      <c r="G40" s="41">
        <f>H40*12</f>
        <v>0.908602702240465</v>
      </c>
      <c r="H40" s="43">
        <f>2125.04/12/I40</f>
        <v>0.07571689185337209</v>
      </c>
      <c r="I40" s="15">
        <v>2338.8</v>
      </c>
      <c r="J40" s="22" t="s">
        <v>59</v>
      </c>
    </row>
    <row r="41" spans="1:10" s="22" customFormat="1" ht="14.25">
      <c r="A41" s="39" t="s">
        <v>60</v>
      </c>
      <c r="B41" s="40" t="s">
        <v>38</v>
      </c>
      <c r="C41" s="41"/>
      <c r="D41" s="42">
        <f>G41*I41</f>
        <v>162.32</v>
      </c>
      <c r="E41" s="41"/>
      <c r="F41" s="43"/>
      <c r="G41" s="41">
        <f>H41*12</f>
        <v>0.06940311270737129</v>
      </c>
      <c r="H41" s="43">
        <f>162.32/12/I41</f>
        <v>0.005783592725614274</v>
      </c>
      <c r="I41" s="15">
        <v>2338.8</v>
      </c>
      <c r="J41" s="22" t="s">
        <v>56</v>
      </c>
    </row>
    <row r="42" spans="1:9" s="34" customFormat="1" ht="12.75" customHeight="1" hidden="1">
      <c r="A42" s="45" t="s">
        <v>61</v>
      </c>
      <c r="B42" s="46" t="s">
        <v>38</v>
      </c>
      <c r="C42" s="47"/>
      <c r="D42" s="48">
        <f>G42*I42</f>
        <v>0</v>
      </c>
      <c r="E42" s="47"/>
      <c r="F42" s="49"/>
      <c r="G42" s="47">
        <f>H42*12</f>
        <v>0</v>
      </c>
      <c r="H42" s="49"/>
      <c r="I42" s="50">
        <v>2338.8</v>
      </c>
    </row>
    <row r="43" spans="1:9" s="34" customFormat="1" ht="14.25">
      <c r="A43" s="31" t="s">
        <v>62</v>
      </c>
      <c r="B43" s="25"/>
      <c r="C43" s="26"/>
      <c r="D43" s="26">
        <f>SUM(D44:D55)</f>
        <v>10102.849999999999</v>
      </c>
      <c r="E43" s="26"/>
      <c r="F43" s="32"/>
      <c r="G43" s="26">
        <f>SUM(G44:G55)</f>
        <v>4.319672481614502</v>
      </c>
      <c r="H43" s="28">
        <f>SUM(H44:H55)</f>
        <v>0.3599727068012085</v>
      </c>
      <c r="I43" s="15">
        <v>2338.8</v>
      </c>
    </row>
    <row r="44" spans="1:9" s="22" customFormat="1" ht="14.25">
      <c r="A44" s="39" t="s">
        <v>63</v>
      </c>
      <c r="B44" s="40" t="s">
        <v>64</v>
      </c>
      <c r="C44" s="41"/>
      <c r="D44" s="42">
        <f>G44*I44</f>
        <v>2597.0799999999995</v>
      </c>
      <c r="E44" s="41"/>
      <c r="F44" s="43"/>
      <c r="G44" s="41">
        <f>H44*12</f>
        <v>1.1104327005301862</v>
      </c>
      <c r="H44" s="43">
        <f>649.27*4/12/I44</f>
        <v>0.09253605837751552</v>
      </c>
      <c r="I44" s="15">
        <v>2338.8</v>
      </c>
    </row>
    <row r="45" spans="1:9" s="22" customFormat="1" ht="12.75" hidden="1">
      <c r="A45" s="39" t="s">
        <v>65</v>
      </c>
      <c r="B45" s="40" t="s">
        <v>66</v>
      </c>
      <c r="C45" s="41"/>
      <c r="D45" s="42">
        <f>G45*I45</f>
        <v>0</v>
      </c>
      <c r="E45" s="41"/>
      <c r="F45" s="43"/>
      <c r="G45" s="41">
        <f>H45*12</f>
        <v>0</v>
      </c>
      <c r="H45" s="43"/>
      <c r="I45" s="15">
        <v>2338.8</v>
      </c>
    </row>
    <row r="46" spans="1:9" s="22" customFormat="1" ht="12.75" hidden="1">
      <c r="A46" s="39" t="s">
        <v>67</v>
      </c>
      <c r="B46" s="40" t="s">
        <v>68</v>
      </c>
      <c r="C46" s="41"/>
      <c r="D46" s="42">
        <f>G46*I46</f>
        <v>0</v>
      </c>
      <c r="E46" s="41"/>
      <c r="F46" s="43"/>
      <c r="G46" s="41">
        <f>H46*12</f>
        <v>0</v>
      </c>
      <c r="H46" s="43"/>
      <c r="I46" s="15">
        <v>2338.8</v>
      </c>
    </row>
    <row r="47" spans="1:9" s="22" customFormat="1" ht="12.75" hidden="1">
      <c r="A47" s="39" t="s">
        <v>69</v>
      </c>
      <c r="B47" s="40" t="s">
        <v>64</v>
      </c>
      <c r="C47" s="41"/>
      <c r="D47" s="42">
        <f>G47*I47</f>
        <v>0</v>
      </c>
      <c r="E47" s="41"/>
      <c r="F47" s="43"/>
      <c r="G47" s="41">
        <f>H47*12</f>
        <v>0</v>
      </c>
      <c r="H47" s="43"/>
      <c r="I47" s="15">
        <v>2338.8</v>
      </c>
    </row>
    <row r="48" spans="1:9" s="22" customFormat="1" ht="12.75" hidden="1">
      <c r="A48" s="39" t="s">
        <v>70</v>
      </c>
      <c r="B48" s="40" t="s">
        <v>71</v>
      </c>
      <c r="C48" s="41"/>
      <c r="D48" s="42">
        <f>G48*I48</f>
        <v>0</v>
      </c>
      <c r="E48" s="41"/>
      <c r="F48" s="43"/>
      <c r="G48" s="41">
        <f>H48*12</f>
        <v>0</v>
      </c>
      <c r="H48" s="43"/>
      <c r="I48" s="15">
        <v>2338.8</v>
      </c>
    </row>
    <row r="49" spans="1:9" s="22" customFormat="1" ht="12.75" hidden="1">
      <c r="A49" s="39" t="s">
        <v>72</v>
      </c>
      <c r="B49" s="40" t="s">
        <v>68</v>
      </c>
      <c r="C49" s="41"/>
      <c r="D49" s="42">
        <f>G49*I49</f>
        <v>0</v>
      </c>
      <c r="E49" s="41"/>
      <c r="F49" s="43"/>
      <c r="G49" s="41">
        <f>H49*12</f>
        <v>0</v>
      </c>
      <c r="H49" s="43"/>
      <c r="I49" s="15">
        <v>2338.8</v>
      </c>
    </row>
    <row r="50" spans="1:9" s="22" customFormat="1" ht="12.75" hidden="1">
      <c r="A50" s="39" t="s">
        <v>73</v>
      </c>
      <c r="B50" s="40" t="s">
        <v>38</v>
      </c>
      <c r="C50" s="41"/>
      <c r="D50" s="42">
        <f>G50*I50</f>
        <v>0</v>
      </c>
      <c r="E50" s="41"/>
      <c r="F50" s="43"/>
      <c r="G50" s="41">
        <f>H50*12</f>
        <v>0</v>
      </c>
      <c r="H50" s="43"/>
      <c r="I50" s="15">
        <v>2338.8</v>
      </c>
    </row>
    <row r="51" spans="1:9" s="22" customFormat="1" ht="12.75" hidden="1">
      <c r="A51" s="39" t="s">
        <v>74</v>
      </c>
      <c r="B51" s="40" t="s">
        <v>38</v>
      </c>
      <c r="C51" s="41"/>
      <c r="D51" s="42">
        <f>G51*I51</f>
        <v>0</v>
      </c>
      <c r="E51" s="41"/>
      <c r="F51" s="43"/>
      <c r="G51" s="41">
        <f>H51*12</f>
        <v>0</v>
      </c>
      <c r="H51" s="43"/>
      <c r="I51" s="15">
        <v>2338.8</v>
      </c>
    </row>
    <row r="52" spans="1:10" s="22" customFormat="1" ht="14.25">
      <c r="A52" s="39" t="s">
        <v>75</v>
      </c>
      <c r="B52" s="40" t="s">
        <v>38</v>
      </c>
      <c r="C52" s="41"/>
      <c r="D52" s="42">
        <f>G52*I52</f>
        <v>2887.3299999999995</v>
      </c>
      <c r="E52" s="41"/>
      <c r="F52" s="43"/>
      <c r="G52" s="41">
        <f>H52*12</f>
        <v>1.23453480417308</v>
      </c>
      <c r="H52" s="43">
        <f>2887.33/12/I52</f>
        <v>0.10287790034775667</v>
      </c>
      <c r="I52" s="15">
        <v>2338.8</v>
      </c>
      <c r="J52" s="22" t="s">
        <v>76</v>
      </c>
    </row>
    <row r="53" spans="1:9" s="22" customFormat="1" ht="12.75" hidden="1">
      <c r="A53" s="39" t="s">
        <v>77</v>
      </c>
      <c r="B53" s="40" t="s">
        <v>15</v>
      </c>
      <c r="C53" s="41"/>
      <c r="D53" s="42"/>
      <c r="E53" s="41"/>
      <c r="F53" s="43"/>
      <c r="G53" s="41"/>
      <c r="H53" s="51"/>
      <c r="I53" s="15">
        <v>2338.8</v>
      </c>
    </row>
    <row r="54" spans="1:9" s="22" customFormat="1" ht="14.25">
      <c r="A54" s="39" t="s">
        <v>78</v>
      </c>
      <c r="B54" s="40" t="s">
        <v>15</v>
      </c>
      <c r="C54" s="44"/>
      <c r="D54" s="42">
        <f>G54*I54</f>
        <v>4618.44</v>
      </c>
      <c r="E54" s="44"/>
      <c r="F54" s="43"/>
      <c r="G54" s="41">
        <f>H54*12</f>
        <v>1.9747049769112361</v>
      </c>
      <c r="H54" s="43">
        <f>4618.44/12/I54</f>
        <v>0.16455874807593635</v>
      </c>
      <c r="I54" s="15">
        <v>2338.8</v>
      </c>
    </row>
    <row r="55" spans="1:9" s="34" customFormat="1" ht="12.75" customHeight="1" hidden="1">
      <c r="A55" s="45" t="s">
        <v>61</v>
      </c>
      <c r="B55" s="46" t="s">
        <v>38</v>
      </c>
      <c r="C55" s="47"/>
      <c r="D55" s="48">
        <f>G55*I55</f>
        <v>0</v>
      </c>
      <c r="E55" s="47"/>
      <c r="F55" s="49"/>
      <c r="G55" s="47">
        <f>H55*12</f>
        <v>0</v>
      </c>
      <c r="H55" s="49"/>
      <c r="I55" s="50">
        <v>2338.8</v>
      </c>
    </row>
    <row r="56" spans="1:9" s="22" customFormat="1" ht="12.75" hidden="1">
      <c r="A56" s="31" t="s">
        <v>79</v>
      </c>
      <c r="B56" s="40"/>
      <c r="C56" s="41"/>
      <c r="D56" s="26">
        <f>D57+D58+D59</f>
        <v>0</v>
      </c>
      <c r="E56" s="41"/>
      <c r="F56" s="43"/>
      <c r="G56" s="26">
        <f>G57+G58+G59</f>
        <v>0</v>
      </c>
      <c r="H56" s="28">
        <f>H57+H58+H59</f>
        <v>0</v>
      </c>
      <c r="I56" s="15">
        <v>2338.8</v>
      </c>
    </row>
    <row r="57" spans="1:9" s="22" customFormat="1" ht="12.75" hidden="1">
      <c r="A57" s="39" t="s">
        <v>80</v>
      </c>
      <c r="B57" s="40" t="s">
        <v>38</v>
      </c>
      <c r="C57" s="41"/>
      <c r="D57" s="42"/>
      <c r="E57" s="41"/>
      <c r="F57" s="43"/>
      <c r="G57" s="41"/>
      <c r="H57" s="43"/>
      <c r="I57" s="15">
        <v>2338.8</v>
      </c>
    </row>
    <row r="58" spans="1:10" s="22" customFormat="1" ht="12.75" hidden="1">
      <c r="A58" s="39" t="s">
        <v>81</v>
      </c>
      <c r="B58" s="40" t="s">
        <v>26</v>
      </c>
      <c r="C58" s="41"/>
      <c r="D58" s="42">
        <f>G58*I58</f>
        <v>0</v>
      </c>
      <c r="E58" s="41"/>
      <c r="F58" s="43"/>
      <c r="G58" s="41">
        <f>H58*12</f>
        <v>0</v>
      </c>
      <c r="H58" s="43"/>
      <c r="I58" s="15">
        <v>2338.8</v>
      </c>
      <c r="J58" s="22" t="s">
        <v>82</v>
      </c>
    </row>
    <row r="59" spans="1:9" s="22" customFormat="1" ht="12.75" customHeight="1" hidden="1">
      <c r="A59" s="39" t="s">
        <v>83</v>
      </c>
      <c r="B59" s="40" t="s">
        <v>15</v>
      </c>
      <c r="C59" s="41"/>
      <c r="D59" s="42"/>
      <c r="E59" s="41"/>
      <c r="F59" s="43"/>
      <c r="G59" s="41"/>
      <c r="H59" s="51"/>
      <c r="I59" s="15">
        <v>2338.8</v>
      </c>
    </row>
    <row r="60" spans="1:9" s="22" customFormat="1" ht="14.25">
      <c r="A60" s="31" t="s">
        <v>84</v>
      </c>
      <c r="B60" s="40"/>
      <c r="C60" s="41"/>
      <c r="D60" s="26">
        <f>SUM(D61:D68)</f>
        <v>678.69</v>
      </c>
      <c r="E60" s="41"/>
      <c r="F60" s="43"/>
      <c r="G60" s="26">
        <f>SUM(G61:G68)</f>
        <v>0.2901872755259107</v>
      </c>
      <c r="H60" s="28">
        <f>SUM(H61:H68)</f>
        <v>0.02418227296049256</v>
      </c>
      <c r="I60" s="15">
        <v>2338.8</v>
      </c>
    </row>
    <row r="61" spans="1:9" s="22" customFormat="1" ht="12.75" hidden="1">
      <c r="A61" s="39" t="s">
        <v>85</v>
      </c>
      <c r="B61" s="40" t="s">
        <v>15</v>
      </c>
      <c r="C61" s="41"/>
      <c r="D61" s="42"/>
      <c r="E61" s="41"/>
      <c r="F61" s="43"/>
      <c r="G61" s="41"/>
      <c r="H61" s="43"/>
      <c r="I61" s="15">
        <v>2338.8</v>
      </c>
    </row>
    <row r="62" spans="1:10" s="22" customFormat="1" ht="12.75" hidden="1">
      <c r="A62" s="39" t="s">
        <v>86</v>
      </c>
      <c r="B62" s="40" t="s">
        <v>38</v>
      </c>
      <c r="C62" s="41"/>
      <c r="D62" s="42">
        <f>G62*I62</f>
        <v>0</v>
      </c>
      <c r="E62" s="41"/>
      <c r="F62" s="43"/>
      <c r="G62" s="41">
        <f>H62*12</f>
        <v>0</v>
      </c>
      <c r="H62" s="43"/>
      <c r="I62" s="15">
        <v>2338.8</v>
      </c>
      <c r="J62" s="22">
        <v>5836.73</v>
      </c>
    </row>
    <row r="63" spans="1:9" s="22" customFormat="1" ht="14.25">
      <c r="A63" s="39" t="s">
        <v>87</v>
      </c>
      <c r="B63" s="40" t="s">
        <v>38</v>
      </c>
      <c r="C63" s="41"/>
      <c r="D63" s="42">
        <f>G63*I63</f>
        <v>678.69</v>
      </c>
      <c r="E63" s="41"/>
      <c r="F63" s="43"/>
      <c r="G63" s="41">
        <f>H63*12</f>
        <v>0.2901872755259107</v>
      </c>
      <c r="H63" s="43">
        <f>678.69/12/I63</f>
        <v>0.02418227296049256</v>
      </c>
      <c r="I63" s="15">
        <v>2338.8</v>
      </c>
    </row>
    <row r="64" spans="1:9" s="22" customFormat="1" ht="12.75" customHeight="1" hidden="1">
      <c r="A64" s="39" t="s">
        <v>88</v>
      </c>
      <c r="B64" s="40" t="s">
        <v>26</v>
      </c>
      <c r="C64" s="41"/>
      <c r="D64" s="42">
        <f>G64*I64</f>
        <v>0</v>
      </c>
      <c r="E64" s="41"/>
      <c r="F64" s="43"/>
      <c r="G64" s="41">
        <f>H64*12</f>
        <v>0</v>
      </c>
      <c r="H64" s="51"/>
      <c r="I64" s="15">
        <v>2338.8</v>
      </c>
    </row>
    <row r="65" spans="1:9" s="22" customFormat="1" ht="12.75" hidden="1">
      <c r="A65" s="39" t="s">
        <v>89</v>
      </c>
      <c r="B65" s="40" t="s">
        <v>26</v>
      </c>
      <c r="C65" s="41"/>
      <c r="D65" s="42">
        <f>G65*I65</f>
        <v>0</v>
      </c>
      <c r="E65" s="41"/>
      <c r="F65" s="43"/>
      <c r="G65" s="41">
        <f>H65*12</f>
        <v>0</v>
      </c>
      <c r="H65" s="51"/>
      <c r="I65" s="15">
        <v>2338.8</v>
      </c>
    </row>
    <row r="66" spans="1:9" s="22" customFormat="1" ht="12.75" hidden="1">
      <c r="A66" s="39" t="s">
        <v>90</v>
      </c>
      <c r="B66" s="40" t="s">
        <v>26</v>
      </c>
      <c r="C66" s="41"/>
      <c r="D66" s="42">
        <f>G66*I66</f>
        <v>0</v>
      </c>
      <c r="E66" s="41"/>
      <c r="F66" s="43"/>
      <c r="G66" s="41">
        <f>H66*12</f>
        <v>0</v>
      </c>
      <c r="H66" s="51"/>
      <c r="I66" s="15">
        <v>2338.8</v>
      </c>
    </row>
    <row r="67" spans="1:9" s="22" customFormat="1" ht="12.75" hidden="1">
      <c r="A67" s="39" t="s">
        <v>91</v>
      </c>
      <c r="B67" s="40" t="s">
        <v>26</v>
      </c>
      <c r="C67" s="41"/>
      <c r="D67" s="42">
        <f>G67*I67</f>
        <v>0</v>
      </c>
      <c r="E67" s="41"/>
      <c r="F67" s="43"/>
      <c r="G67" s="41">
        <f>H67*12</f>
        <v>0</v>
      </c>
      <c r="H67" s="51"/>
      <c r="I67" s="15">
        <v>2338.8</v>
      </c>
    </row>
    <row r="68" spans="1:9" s="22" customFormat="1" ht="12.75" hidden="1">
      <c r="A68" s="39" t="s">
        <v>92</v>
      </c>
      <c r="B68" s="40" t="s">
        <v>26</v>
      </c>
      <c r="C68" s="41"/>
      <c r="D68" s="42">
        <f>G68*I68</f>
        <v>0</v>
      </c>
      <c r="E68" s="41"/>
      <c r="F68" s="43"/>
      <c r="G68" s="41">
        <f>H68*12</f>
        <v>0</v>
      </c>
      <c r="H68" s="51"/>
      <c r="I68" s="15">
        <v>2338.8</v>
      </c>
    </row>
    <row r="69" spans="1:9" s="22" customFormat="1" ht="12.75" hidden="1">
      <c r="A69" s="31" t="s">
        <v>93</v>
      </c>
      <c r="B69" s="40"/>
      <c r="C69" s="41"/>
      <c r="D69" s="26">
        <f>D70+D71+D72</f>
        <v>0</v>
      </c>
      <c r="E69" s="41"/>
      <c r="F69" s="43"/>
      <c r="G69" s="26">
        <f>G70+G71+G72</f>
        <v>0</v>
      </c>
      <c r="H69" s="28">
        <f>H70+H71+H72</f>
        <v>0</v>
      </c>
      <c r="I69" s="15">
        <v>2338.8</v>
      </c>
    </row>
    <row r="70" spans="1:9" s="22" customFormat="1" ht="12.75" hidden="1">
      <c r="A70" s="39" t="s">
        <v>94</v>
      </c>
      <c r="B70" s="40" t="s">
        <v>38</v>
      </c>
      <c r="C70" s="41"/>
      <c r="D70" s="42">
        <f>G70*I70</f>
        <v>0</v>
      </c>
      <c r="E70" s="41"/>
      <c r="F70" s="43"/>
      <c r="G70" s="41">
        <f>H70*12</f>
        <v>0</v>
      </c>
      <c r="H70" s="43"/>
      <c r="I70" s="15">
        <v>2338.8</v>
      </c>
    </row>
    <row r="71" spans="1:9" s="22" customFormat="1" ht="12.75" hidden="1">
      <c r="A71" s="39" t="s">
        <v>95</v>
      </c>
      <c r="B71" s="40" t="s">
        <v>38</v>
      </c>
      <c r="C71" s="41"/>
      <c r="D71" s="42">
        <f>G71*I71</f>
        <v>0</v>
      </c>
      <c r="E71" s="41"/>
      <c r="F71" s="43"/>
      <c r="G71" s="41">
        <f>H71*12</f>
        <v>0</v>
      </c>
      <c r="H71" s="43"/>
      <c r="I71" s="15">
        <v>2338.8</v>
      </c>
    </row>
    <row r="72" spans="1:9" s="22" customFormat="1" ht="12.75" hidden="1">
      <c r="A72" s="39" t="s">
        <v>96</v>
      </c>
      <c r="B72" s="40" t="s">
        <v>38</v>
      </c>
      <c r="C72" s="41"/>
      <c r="D72" s="42">
        <f>G72*I72</f>
        <v>0</v>
      </c>
      <c r="E72" s="41"/>
      <c r="F72" s="43"/>
      <c r="G72" s="41">
        <f>H72*12</f>
        <v>0</v>
      </c>
      <c r="H72" s="43"/>
      <c r="I72" s="15">
        <v>2338.8</v>
      </c>
    </row>
    <row r="73" spans="1:9" s="15" customFormat="1" ht="14.25">
      <c r="A73" s="31" t="s">
        <v>97</v>
      </c>
      <c r="B73" s="25"/>
      <c r="C73" s="26"/>
      <c r="D73" s="26">
        <f>D74+D75</f>
        <v>0</v>
      </c>
      <c r="E73" s="26"/>
      <c r="F73" s="32"/>
      <c r="G73" s="26">
        <f>G74+G75</f>
        <v>0</v>
      </c>
      <c r="H73" s="28">
        <f>H74+H75</f>
        <v>0</v>
      </c>
      <c r="I73" s="15">
        <v>2338.8</v>
      </c>
    </row>
    <row r="74" spans="1:9" s="22" customFormat="1" ht="12.75" hidden="1">
      <c r="A74" s="39" t="s">
        <v>98</v>
      </c>
      <c r="B74" s="40" t="s">
        <v>38</v>
      </c>
      <c r="C74" s="41"/>
      <c r="D74" s="42"/>
      <c r="E74" s="41"/>
      <c r="F74" s="43"/>
      <c r="G74" s="41"/>
      <c r="H74" s="43"/>
      <c r="I74" s="15">
        <v>2338.8</v>
      </c>
    </row>
    <row r="75" spans="1:10" s="22" customFormat="1" ht="12.75" hidden="1">
      <c r="A75" s="39" t="s">
        <v>99</v>
      </c>
      <c r="B75" s="40" t="s">
        <v>26</v>
      </c>
      <c r="C75" s="41">
        <f>F75*12</f>
        <v>0</v>
      </c>
      <c r="D75" s="42">
        <f>G75*I75</f>
        <v>0</v>
      </c>
      <c r="E75" s="41">
        <f>H75*12</f>
        <v>0</v>
      </c>
      <c r="F75" s="43"/>
      <c r="G75" s="41">
        <f>H75*12</f>
        <v>0</v>
      </c>
      <c r="H75" s="43"/>
      <c r="I75" s="15">
        <v>2338.8</v>
      </c>
      <c r="J75" s="22" t="s">
        <v>100</v>
      </c>
    </row>
    <row r="76" spans="1:9" s="15" customFormat="1" ht="12.75" hidden="1">
      <c r="A76" s="31" t="s">
        <v>101</v>
      </c>
      <c r="B76" s="25"/>
      <c r="C76" s="26"/>
      <c r="D76" s="26">
        <f>D77+D78+D79</f>
        <v>0</v>
      </c>
      <c r="E76" s="26"/>
      <c r="F76" s="32"/>
      <c r="G76" s="26">
        <f>G77+G78+G79</f>
        <v>0</v>
      </c>
      <c r="H76" s="28">
        <f>H77+H78+H79</f>
        <v>0</v>
      </c>
      <c r="I76" s="15">
        <v>2338.8</v>
      </c>
    </row>
    <row r="77" spans="1:9" s="22" customFormat="1" ht="12.75" hidden="1">
      <c r="A77" s="39" t="s">
        <v>102</v>
      </c>
      <c r="B77" s="40" t="s">
        <v>103</v>
      </c>
      <c r="C77" s="41"/>
      <c r="D77" s="42">
        <f>G77*I77</f>
        <v>0</v>
      </c>
      <c r="E77" s="41"/>
      <c r="F77" s="43"/>
      <c r="G77" s="41">
        <f>H77*12</f>
        <v>0</v>
      </c>
      <c r="H77" s="43"/>
      <c r="I77" s="15">
        <v>2338.8</v>
      </c>
    </row>
    <row r="78" spans="1:9" s="22" customFormat="1" ht="12.75" hidden="1">
      <c r="A78" s="39" t="s">
        <v>104</v>
      </c>
      <c r="B78" s="40" t="s">
        <v>103</v>
      </c>
      <c r="C78" s="41"/>
      <c r="D78" s="42">
        <f>G78*I78</f>
        <v>0</v>
      </c>
      <c r="E78" s="41"/>
      <c r="F78" s="43"/>
      <c r="G78" s="41">
        <f>H78*12</f>
        <v>0</v>
      </c>
      <c r="H78" s="43"/>
      <c r="I78" s="15">
        <v>2338.8</v>
      </c>
    </row>
    <row r="79" spans="1:9" s="34" customFormat="1" ht="12.75" customHeight="1" hidden="1">
      <c r="A79" s="45" t="s">
        <v>105</v>
      </c>
      <c r="B79" s="46" t="s">
        <v>38</v>
      </c>
      <c r="C79" s="47"/>
      <c r="D79" s="48"/>
      <c r="E79" s="47"/>
      <c r="F79" s="49"/>
      <c r="G79" s="47"/>
      <c r="H79" s="49"/>
      <c r="I79" s="50">
        <v>2338.8</v>
      </c>
    </row>
    <row r="80" spans="1:9" s="15" customFormat="1" ht="12.75" hidden="1">
      <c r="A80" s="52" t="s">
        <v>106</v>
      </c>
      <c r="B80" s="25" t="s">
        <v>26</v>
      </c>
      <c r="C80" s="35">
        <f>F80*12</f>
        <v>0</v>
      </c>
      <c r="D80" s="35">
        <f>G80*I80</f>
        <v>0</v>
      </c>
      <c r="E80" s="35">
        <f>H80*12</f>
        <v>0</v>
      </c>
      <c r="F80" s="35"/>
      <c r="G80" s="35">
        <f>H80*12</f>
        <v>0</v>
      </c>
      <c r="H80" s="32"/>
      <c r="I80" s="15">
        <v>2338.8</v>
      </c>
    </row>
    <row r="81" spans="1:9" s="50" customFormat="1" ht="12.75" hidden="1">
      <c r="A81" s="53" t="s">
        <v>107</v>
      </c>
      <c r="B81" s="54"/>
      <c r="C81" s="55">
        <f>F81*12</f>
        <v>0</v>
      </c>
      <c r="D81" s="55"/>
      <c r="E81" s="55"/>
      <c r="F81" s="55"/>
      <c r="G81" s="55"/>
      <c r="H81" s="56"/>
      <c r="I81" s="50">
        <v>2338.8</v>
      </c>
    </row>
    <row r="82" spans="1:9" s="34" customFormat="1" ht="12.75" customHeight="1" hidden="1">
      <c r="A82" s="45" t="s">
        <v>108</v>
      </c>
      <c r="B82" s="46"/>
      <c r="C82" s="47"/>
      <c r="D82" s="47">
        <f>G82*I82</f>
        <v>13268.379999999997</v>
      </c>
      <c r="E82" s="47"/>
      <c r="F82" s="47"/>
      <c r="G82" s="47">
        <f>H82*12</f>
        <v>5.673157174619462</v>
      </c>
      <c r="H82" s="49">
        <f>13268.38/I81/12</f>
        <v>0.47276309788495513</v>
      </c>
      <c r="I82" s="50">
        <v>2338.8</v>
      </c>
    </row>
    <row r="83" spans="1:9" s="34" customFormat="1" ht="12.75" customHeight="1" hidden="1">
      <c r="A83" s="45" t="s">
        <v>109</v>
      </c>
      <c r="B83" s="46"/>
      <c r="C83" s="47"/>
      <c r="D83" s="47">
        <f>G83*I83</f>
        <v>162092.17</v>
      </c>
      <c r="E83" s="47"/>
      <c r="F83" s="47"/>
      <c r="G83" s="47">
        <f>H83*12</f>
        <v>69.30569950401916</v>
      </c>
      <c r="H83" s="49">
        <f>162092.17/I81/12</f>
        <v>5.775474958668263</v>
      </c>
      <c r="I83" s="50">
        <v>2338.8</v>
      </c>
    </row>
    <row r="84" spans="1:9" s="34" customFormat="1" ht="12.75" customHeight="1" hidden="1">
      <c r="A84" s="45" t="s">
        <v>110</v>
      </c>
      <c r="B84" s="46"/>
      <c r="C84" s="47"/>
      <c r="D84" s="47">
        <f>G84*I84</f>
        <v>27541.87</v>
      </c>
      <c r="E84" s="47"/>
      <c r="F84" s="47"/>
      <c r="G84" s="47">
        <f>H84*12</f>
        <v>11.776068924234648</v>
      </c>
      <c r="H84" s="49">
        <f>27541.87/I81/12</f>
        <v>0.981339077019554</v>
      </c>
      <c r="I84" s="50">
        <v>2338.8</v>
      </c>
    </row>
    <row r="85" spans="1:9" s="34" customFormat="1" ht="12.75" customHeight="1" hidden="1">
      <c r="A85" s="45" t="s">
        <v>111</v>
      </c>
      <c r="B85" s="46"/>
      <c r="C85" s="47"/>
      <c r="D85" s="47">
        <f>G85*I85</f>
        <v>79326.57</v>
      </c>
      <c r="E85" s="47"/>
      <c r="F85" s="47"/>
      <c r="G85" s="47">
        <f>H85*12</f>
        <v>33.91763724987173</v>
      </c>
      <c r="H85" s="49">
        <f>79326.57/12/I81</f>
        <v>2.8264697708226443</v>
      </c>
      <c r="I85" s="50">
        <v>2338.8</v>
      </c>
    </row>
    <row r="86" spans="1:9" s="34" customFormat="1" ht="12.75" customHeight="1" hidden="1">
      <c r="A86" s="45" t="s">
        <v>112</v>
      </c>
      <c r="B86" s="46"/>
      <c r="C86" s="47"/>
      <c r="D86" s="47">
        <f>G86*I86</f>
        <v>14001.6</v>
      </c>
      <c r="E86" s="47"/>
      <c r="F86" s="47"/>
      <c r="G86" s="47">
        <f>H86*12</f>
        <v>5.986659825551564</v>
      </c>
      <c r="H86" s="49">
        <f>14001.6/12/I81</f>
        <v>0.4988883187959637</v>
      </c>
      <c r="I86" s="50">
        <v>2338.8</v>
      </c>
    </row>
    <row r="87" spans="1:9" s="34" customFormat="1" ht="12.75" customHeight="1" hidden="1">
      <c r="A87" s="45" t="s">
        <v>113</v>
      </c>
      <c r="B87" s="46"/>
      <c r="C87" s="47"/>
      <c r="D87" s="47">
        <f>G87*I87</f>
        <v>70218.46999999999</v>
      </c>
      <c r="E87" s="47"/>
      <c r="F87" s="47"/>
      <c r="G87" s="47">
        <f>H87*12</f>
        <v>30.023289721224554</v>
      </c>
      <c r="H87" s="49">
        <f>70218.47/12/I81</f>
        <v>2.501940810102046</v>
      </c>
      <c r="I87" s="50">
        <v>2338.8</v>
      </c>
    </row>
    <row r="88" spans="1:9" s="34" customFormat="1" ht="12.75" customHeight="1" hidden="1">
      <c r="A88" s="57" t="s">
        <v>114</v>
      </c>
      <c r="B88" s="58"/>
      <c r="C88" s="59"/>
      <c r="D88" s="59">
        <f>G88*I88</f>
        <v>93143.11000000002</v>
      </c>
      <c r="E88" s="59"/>
      <c r="F88" s="59"/>
      <c r="G88" s="59">
        <f>H88*12</f>
        <v>39.825171027877545</v>
      </c>
      <c r="H88" s="60">
        <f>93143.11/12/I81</f>
        <v>3.3187642523231284</v>
      </c>
      <c r="I88" s="50">
        <v>2338.8</v>
      </c>
    </row>
    <row r="89" spans="1:8" s="15" customFormat="1" ht="14.25">
      <c r="A89" s="61" t="s">
        <v>115</v>
      </c>
      <c r="B89" s="13"/>
      <c r="C89" s="62" t="e">
        <f>F89*12</f>
        <v>#REF!</v>
      </c>
      <c r="D89" s="63">
        <f>D13+D14+D15+D16+D17+D18+D19+D20+D21+D22+D23+D24+D25+D26+D27+D43+D56+D60+D69+D73+D76+D80+D81</f>
        <v>233967.798</v>
      </c>
      <c r="E89" s="62">
        <f>H89*12</f>
        <v>100.03753976398154</v>
      </c>
      <c r="F89" s="63" t="e">
        <f>F13+F14+F15+F16+#REF!+#REF!+#REF!+#REF!+#REF!+F81+F80</f>
        <v>#REF!</v>
      </c>
      <c r="G89" s="62">
        <f>H89*12</f>
        <v>100.03753976398154</v>
      </c>
      <c r="H89" s="64">
        <f>H13+H14+H15+H16+H17+H18+H19+H20+H21+H22+H23+H24+H25+H26+H27+H43+H56+H60+H69+H73+H76+H80+H81</f>
        <v>8.336461646998462</v>
      </c>
    </row>
    <row r="90" spans="1:8" s="69" customFormat="1" ht="17.25">
      <c r="A90" s="65" t="s">
        <v>116</v>
      </c>
      <c r="B90" s="66" t="s">
        <v>17</v>
      </c>
      <c r="C90" s="66" t="s">
        <v>117</v>
      </c>
      <c r="D90" s="67"/>
      <c r="E90" s="66" t="s">
        <v>117</v>
      </c>
      <c r="F90" s="68"/>
      <c r="G90" s="66" t="s">
        <v>117</v>
      </c>
      <c r="H90" s="68">
        <v>24.94</v>
      </c>
    </row>
    <row r="91" s="71" customFormat="1" ht="12.75">
      <c r="A91" s="70"/>
    </row>
    <row r="92" spans="1:8" s="75" customFormat="1" ht="13.5">
      <c r="A92" s="72" t="s">
        <v>118</v>
      </c>
      <c r="B92" s="73"/>
      <c r="C92" s="74"/>
      <c r="D92" s="74"/>
      <c r="E92" s="74"/>
      <c r="F92" s="74"/>
      <c r="G92" s="74"/>
      <c r="H92" s="74"/>
    </row>
    <row r="93" spans="1:8" s="69" customFormat="1" ht="15">
      <c r="A93" s="76"/>
      <c r="B93" s="77"/>
      <c r="C93" s="78"/>
      <c r="D93" s="78"/>
      <c r="E93" s="78"/>
      <c r="F93" s="78"/>
      <c r="G93" s="78"/>
      <c r="H93" s="78"/>
    </row>
    <row r="94" spans="1:6" s="71" customFormat="1" ht="13.5">
      <c r="A94" s="79" t="s">
        <v>119</v>
      </c>
      <c r="B94" s="79"/>
      <c r="C94" s="79"/>
      <c r="D94" s="79"/>
      <c r="E94" s="79"/>
      <c r="F94" s="79"/>
    </row>
    <row r="95" s="71" customFormat="1" ht="12.75"/>
    <row r="96" s="71" customFormat="1" ht="12.75">
      <c r="A96" s="70" t="s">
        <v>120</v>
      </c>
    </row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94:F94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2011-05-27T06:56:50Z</cp:lastPrinted>
  <dcterms:created xsi:type="dcterms:W3CDTF">2010-04-02T14:46:04Z</dcterms:created>
  <dcterms:modified xsi:type="dcterms:W3CDTF">2011-07-28T07:58:55Z</dcterms:modified>
  <cp:category/>
  <cp:version/>
  <cp:contentType/>
  <cp:contentStatus/>
  <cp:revision>1</cp:revision>
</cp:coreProperties>
</file>