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С" sheetId="2" r:id="rId2"/>
    <sheet name="Лист1" sheetId="3" r:id="rId3"/>
  </sheets>
  <definedNames>
    <definedName name="_xlnm.Print_Area" localSheetId="0">'по голосованию'!$A$1:$K$168</definedName>
  </definedNames>
  <calcPr fullCalcOnLoad="1" fullPrecision="0"/>
</workbook>
</file>

<file path=xl/sharedStrings.xml><?xml version="1.0" encoding="utf-8"?>
<sst xmlns="http://schemas.openxmlformats.org/spreadsheetml/2006/main" count="411" uniqueCount="263">
  <si>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</si>
  <si>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</si>
  <si>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</si>
  <si>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</si>
  <si>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</si>
  <si>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</si>
  <si>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</si>
  <si>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</si>
  <si>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</si>
  <si>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</si>
  <si>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</si>
  <si>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</si>
  <si>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</si>
  <si>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</si>
  <si>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</si>
  <si>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</si>
  <si>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</si>
  <si>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</si>
  <si>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</si>
  <si>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</si>
  <si>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</si>
  <si>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</si>
  <si>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</si>
  <si>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</si>
  <si>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</si>
  <si>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</si>
  <si>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</si>
  <si>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</si>
  <si>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</si>
  <si>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</si>
  <si>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</si>
  <si>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</si>
  <si>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</si>
  <si>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</si>
  <si>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</si>
  <si>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</si>
  <si>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</si>
  <si>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</si>
  <si>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</si>
  <si>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</si>
  <si>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</si>
  <si>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</si>
  <si>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</si>
  <si>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</si>
  <si>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</si>
  <si>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</si>
  <si>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</si>
  <si>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</si>
  <si>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</si>
  <si>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</si>
  <si>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</si>
  <si>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</si>
  <si>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</si>
  <si>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</si>
  <si>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</si>
  <si>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</si>
  <si>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</si>
  <si>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</si>
  <si>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</si>
  <si>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</si>
  <si>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</si>
  <si>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</si>
  <si>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</si>
  <si>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</si>
  <si>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</si>
  <si>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</si>
  <si>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</si>
  <si>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</si>
  <si>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</si>
  <si>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</si>
  <si>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</si>
  <si>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</si>
  <si>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</si>
  <si>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</si>
  <si>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</si>
  <si>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</si>
  <si>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</si>
  <si>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</si>
  <si>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</si>
  <si>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</si>
  <si>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</si>
  <si>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</si>
  <si>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</si>
  <si>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</si>
  <si>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</si>
  <si>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</si>
  <si>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</si>
  <si>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</si>
  <si>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</si>
  <si>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</si>
  <si>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</si>
  <si>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</si>
  <si>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</si>
  <si>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</si>
  <si>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</si>
  <si>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</si>
  <si>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Регламентные работы по содержанию кровли в т.числе:</t>
  </si>
  <si>
    <t>Работы заявочного характера</t>
  </si>
  <si>
    <t>Сбор, вывоз и утилизация ТБО, руб/м2</t>
  </si>
  <si>
    <t>Жители МКД</t>
  </si>
  <si>
    <t>Задолженность за жителями и ЮЛ</t>
  </si>
  <si>
    <t>(многоквартирный дом с газовыми плитами )</t>
  </si>
  <si>
    <t>погрузка мусора на автотранспорт вручную</t>
  </si>
  <si>
    <t>посыпка территории песко - соляной смесью</t>
  </si>
  <si>
    <t>Обслуживание вводных и внутренних газопроводов жилого фонда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</si>
  <si>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</si>
  <si>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</si>
  <si>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Регламентные работы по системе холодного водоснабжения в т.числе:</t>
  </si>
  <si>
    <t>договорная и претензионно-исковая работа, взыскание задолженности по ЖКУ</t>
  </si>
  <si>
    <t>очистка урн отмусора</t>
  </si>
  <si>
    <t>Поверка общедомовых приборов учета горячего водоснабжения</t>
  </si>
  <si>
    <t>замена ( поверка ) КИП</t>
  </si>
  <si>
    <t>Регламентные работы по системе вентиляции в т.числе:</t>
  </si>
  <si>
    <t>ремонт кровли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</si>
  <si>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</si>
  <si>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</si>
  <si>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</si>
  <si>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</si>
  <si>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 xml:space="preserve">по адресу: ул.Ленинского Комсомола, д.47(S общ.=4303,9 м2, S зем.уч.=2565,68 м2. </t>
  </si>
  <si>
    <t>Поверка общедомовых приборов учета теплоэнергии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</si>
  <si>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</si>
  <si>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</si>
  <si>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</si>
  <si>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обслуживание насосов горячего водоснабжения</t>
  </si>
  <si>
    <t>ревизия задвижек  ХВС (д.80мм-2шт.)</t>
  </si>
  <si>
    <t>очистка от снега и льда водостоков</t>
  </si>
  <si>
    <t>ремонт веншахт</t>
  </si>
  <si>
    <t>КИП и автоматика</t>
  </si>
  <si>
    <t>запорная арматура ( отопление)</t>
  </si>
  <si>
    <t>запорная арматура ( водоснабжение)</t>
  </si>
  <si>
    <t>смена трубопроводов на отоплении</t>
  </si>
  <si>
    <t>ремонт бойлера</t>
  </si>
  <si>
    <t>ремонт канализации</t>
  </si>
  <si>
    <t>ремонт системы электроснабжения</t>
  </si>
  <si>
    <t>Погашение задолженности прошлых периодов</t>
  </si>
  <si>
    <t>по состоянию на 1.05.2012г.</t>
  </si>
  <si>
    <t>руб./чел.</t>
  </si>
  <si>
    <t>Дополнительные работы (по текущему ремонту), в т.ч.:</t>
  </si>
  <si>
    <t>смена шаровых кранов (спускники) диам.15 - 80 шт., диам.20 - 40 шт.</t>
  </si>
  <si>
    <t>смена задвижек на эл.узлах диам.50 - 2 шт., диам.100 - 5 шт.</t>
  </si>
  <si>
    <t>Управляющая организация _____________________</t>
  </si>
  <si>
    <t>Собственник __________________</t>
  </si>
  <si>
    <t xml:space="preserve">                    МП</t>
  </si>
  <si>
    <t>Салахутдинов Э.А.</t>
  </si>
  <si>
    <t>Пантухова О.А.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</si>
  <si>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</si>
  <si>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</si>
  <si>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</si>
  <si>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</si>
  <si>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</si>
  <si>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</si>
  <si>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</si>
  <si>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</si>
  <si>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</si>
  <si>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</si>
  <si>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</si>
  <si>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</si>
  <si>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</si>
  <si>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</si>
  <si>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</si>
  <si>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</si>
  <si>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</si>
  <si>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</si>
  <si>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</si>
  <si>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</si>
  <si>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2014 -2015 гг.</t>
  </si>
  <si>
    <t>(стоимость услуг  увеличена на 6,6% в соответствии с уровнем инфляции 2013 г.)</t>
  </si>
  <si>
    <t>Управление многоквартирным домом, в т.ч.</t>
  </si>
  <si>
    <t>заполнение электронных паспортов</t>
  </si>
  <si>
    <t>Поверка общедомовыз приборов учета горячего водоснабжения</t>
  </si>
  <si>
    <t>гидравлическое испытание элеваторных узлов и запорной арматуры</t>
  </si>
  <si>
    <t>ревизия задвижек отопления ( д.80мм-12шт.)</t>
  </si>
  <si>
    <t>ревизия задвижек ГВС ( д.50мм- 2 шт.)</t>
  </si>
  <si>
    <t>ремонт секций ВВП</t>
  </si>
  <si>
    <t>смена задвижек на вводе ХВС  диам.50 - 2 шт.</t>
  </si>
  <si>
    <t>проверка  вентиляционных каналов и канализационных вытяжек</t>
  </si>
  <si>
    <t>установка шар.кранов диам.15 мм (спучкники) на элеваторах ввод СТС 8 шт.</t>
  </si>
  <si>
    <t>замена фильтра диам.32 мм - 1 шт.</t>
  </si>
  <si>
    <t>ремонт уличного освещения</t>
  </si>
  <si>
    <t>гидравлическое испытание элеваторных узлов и  запорной арматуры</t>
  </si>
  <si>
    <t>ревизия задвижек ГВС ( д.50мм-2шт.)</t>
  </si>
  <si>
    <t>31504,54 (по тарифу)</t>
  </si>
  <si>
    <t>Остаток(+) / Долг(-) на 1.05.14г.</t>
  </si>
  <si>
    <t>Лицевой счет многоквартирного дома по адресу: ул. Ленинского Комсомола, д. 47 на период с 1 мая 2014 по 30 апреля 2015 года</t>
  </si>
  <si>
    <t>Демонтаж теплосчетчика в ремонт</t>
  </si>
  <si>
    <t>53</t>
  </si>
  <si>
    <t>Регулировка датчика движения</t>
  </si>
  <si>
    <t>72</t>
  </si>
  <si>
    <t>55</t>
  </si>
  <si>
    <t>смена задвижек на эл.узлах диам.50 - 2 шт., диам.100 - 5 шт. (факт ф 100мм - 3 шт)</t>
  </si>
  <si>
    <t>Ремонт трубопровода теплосети</t>
  </si>
  <si>
    <t>88</t>
  </si>
  <si>
    <t>Ревизия  ЩЭ ( кв. 36)</t>
  </si>
  <si>
    <t>86</t>
  </si>
  <si>
    <t>85</t>
  </si>
  <si>
    <t>Освещение подвала для работы слесарей</t>
  </si>
  <si>
    <t>установка шар.кранов диам.15 мм (спускники) на элеваторах ввод СТС 8 шт.</t>
  </si>
  <si>
    <t>смена задвижек на вводе ХВС ( д.50 мм - 2 шт.) факт ф 50 мм - 2 шт., ф 80 мм - 2 шт.</t>
  </si>
  <si>
    <t>Смена задвижек на эл.узлах ф 50 мм - 2 шт., демонтаж задвижек ф 80 мм - 1 шт.</t>
  </si>
  <si>
    <t>Н.Ф.Каюткина</t>
  </si>
  <si>
    <t xml:space="preserve"> Экономия(+) / Долг(-) на 1.05.2015</t>
  </si>
  <si>
    <t>Ревизия  ЩЭ ( кв. 36) ( корректировка)</t>
  </si>
  <si>
    <t>116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</si>
  <si>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</si>
  <si>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</si>
  <si>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121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</si>
  <si>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</si>
  <si>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</si>
  <si>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</si>
  <si>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</si>
  <si>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</si>
  <si>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Ростелекома ( 1 точка с октября 2010 года)</t>
  </si>
  <si>
    <t>131</t>
  </si>
  <si>
    <t>134</t>
  </si>
  <si>
    <t>136</t>
  </si>
  <si>
    <t>Перевод ВВВ на зимнюю схему</t>
  </si>
  <si>
    <t>Установка сопел на элеваторные узлы</t>
  </si>
  <si>
    <t>139</t>
  </si>
  <si>
    <t>Ревизия ШР ( кв.53)</t>
  </si>
  <si>
    <t>151</t>
  </si>
  <si>
    <t>155</t>
  </si>
  <si>
    <t>Замена неисправного датчика движения</t>
  </si>
  <si>
    <t>168</t>
  </si>
  <si>
    <t>Замена ламп на уличном освещении</t>
  </si>
  <si>
    <t>176</t>
  </si>
  <si>
    <t>акт 543</t>
  </si>
  <si>
    <t>проверка вентиляционных каналов и канализационных вытяжек (ООО"Трубочист"(</t>
  </si>
  <si>
    <t>Замена  датчика движения</t>
  </si>
  <si>
    <t>3</t>
  </si>
  <si>
    <t>Ревизия  ЩЭ ( кв. 76)</t>
  </si>
  <si>
    <t>4</t>
  </si>
  <si>
    <t>Замена патрона и лампочек 60 Вт</t>
  </si>
  <si>
    <t>13</t>
  </si>
  <si>
    <t>Уборка снега с крыши</t>
  </si>
  <si>
    <t>5</t>
  </si>
  <si>
    <t>6</t>
  </si>
  <si>
    <t>Ремонт кровли 30 м2</t>
  </si>
  <si>
    <t>18</t>
  </si>
  <si>
    <t>5/00025</t>
  </si>
  <si>
    <t>Замена светильника в подъезде</t>
  </si>
  <si>
    <t>Смена регулятора РТДО 25</t>
  </si>
  <si>
    <t>Ремонт кровли 10 м2</t>
  </si>
  <si>
    <t>Ревизия подъездного освещения</t>
  </si>
  <si>
    <t>75</t>
  </si>
  <si>
    <t>Ревизия  ЩЭ ( кв. 83)</t>
  </si>
  <si>
    <t>акт 20</t>
  </si>
  <si>
    <t>Стоимосто регулятора РТДО 25 ( ОАО "Теплоконтроль") с доставкой</t>
  </si>
  <si>
    <t>122</t>
  </si>
  <si>
    <t>Ремонт проводки в ЩЭ ( кв.40)</t>
  </si>
  <si>
    <t>Замена вентелей на СО ( кв. 40)</t>
  </si>
  <si>
    <t>124</t>
  </si>
  <si>
    <t>Смена стояка водоотведения ( кв.69)</t>
  </si>
  <si>
    <t>128</t>
  </si>
  <si>
    <t>Обслуживание вводных и внутренних газопроводов жилого фонда( Корректировка по выставленному счету фактуре № 3805 от 30.03.2015 г. на 30288,54 руб.)</t>
  </si>
  <si>
    <t>Устройство кирпичных столбиков под канализацию</t>
  </si>
  <si>
    <t>140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</si>
  <si>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</si>
  <si>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</si>
  <si>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</si>
  <si>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</si>
  <si>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Ремонт,монтаж теплосчетчика</t>
  </si>
  <si>
    <t>2014-2015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</si>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</sst>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b/>
      <sz val="11"/>
      <color rgb="FFFF0000"/>
      <name val="Arial Cyr"/>
      <family val="0"/>
    </font>
    <font>
      <sz val="10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ck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3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2" fontId="22" fillId="24" borderId="48" xfId="0" applyNumberFormat="1" applyFont="1" applyFill="1" applyBorder="1" applyAlignment="1">
      <alignment horizontal="center"/>
    </xf>
    <xf numFmtId="0" fontId="0" fillId="26" borderId="26" xfId="0" applyFill="1" applyBorder="1" applyAlignment="1">
      <alignment horizontal="left" vertical="center"/>
    </xf>
    <xf numFmtId="2" fontId="0" fillId="25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9" fillId="26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textRotation="90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26" borderId="50" xfId="0" applyFont="1" applyFill="1" applyBorder="1" applyAlignment="1">
      <alignment horizontal="center" vertical="center" wrapText="1"/>
    </xf>
    <xf numFmtId="0" fontId="18" fillId="26" borderId="5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26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21" fillId="25" borderId="10" xfId="0" applyNumberFormat="1" applyFont="1" applyFill="1" applyBorder="1" applyAlignment="1">
      <alignment horizontal="center" vertical="center" wrapText="1"/>
    </xf>
    <xf numFmtId="2" fontId="21" fillId="26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" fontId="20" fillId="25" borderId="0" xfId="0" applyNumberFormat="1" applyFont="1" applyFill="1" applyBorder="1" applyAlignment="1">
      <alignment horizontal="center"/>
    </xf>
    <xf numFmtId="2" fontId="20" fillId="26" borderId="18" xfId="0" applyNumberFormat="1" applyFont="1" applyFill="1" applyBorder="1" applyAlignment="1">
      <alignment horizontal="center"/>
    </xf>
    <xf numFmtId="2" fontId="20" fillId="26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2" fillId="26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26" borderId="10" xfId="0" applyNumberFormat="1" applyFont="1" applyFill="1" applyBorder="1" applyAlignment="1">
      <alignment horizontal="center"/>
    </xf>
    <xf numFmtId="0" fontId="0" fillId="26" borderId="0" xfId="0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6" borderId="0" xfId="0" applyFill="1" applyAlignment="1">
      <alignment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7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2" fontId="23" fillId="24" borderId="26" xfId="0" applyNumberFormat="1" applyFont="1" applyFill="1" applyBorder="1" applyAlignment="1">
      <alignment horizontal="center" vertical="center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2" fontId="40" fillId="25" borderId="26" xfId="0" applyNumberFormat="1" applyFont="1" applyFill="1" applyBorder="1" applyAlignment="1">
      <alignment horizontal="center" vertical="center" wrapText="1"/>
    </xf>
    <xf numFmtId="0" fontId="0" fillId="25" borderId="37" xfId="0" applyFont="1" applyFill="1" applyBorder="1" applyAlignment="1">
      <alignment horizontal="center" vertical="center" wrapText="1"/>
    </xf>
    <xf numFmtId="14" fontId="0" fillId="24" borderId="37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2" fontId="20" fillId="2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2" fontId="30" fillId="26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vertical="center" wrapText="1"/>
    </xf>
    <xf numFmtId="14" fontId="0" fillId="24" borderId="10" xfId="0" applyNumberFormat="1" applyFont="1" applyFill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18" fillId="0" borderId="53" xfId="0" applyFont="1" applyFill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center"/>
    </xf>
    <xf numFmtId="49" fontId="0" fillId="24" borderId="20" xfId="0" applyNumberFormat="1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25" borderId="15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 wrapText="1"/>
    </xf>
    <xf numFmtId="14" fontId="28" fillId="24" borderId="37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49" fontId="0" fillId="26" borderId="28" xfId="0" applyNumberFormat="1" applyFont="1" applyFill="1" applyBorder="1" applyAlignment="1">
      <alignment horizontal="center" vertical="center" wrapText="1"/>
    </xf>
    <xf numFmtId="14" fontId="0" fillId="26" borderId="37" xfId="0" applyNumberFormat="1" applyFont="1" applyFill="1" applyBorder="1" applyAlignment="1">
      <alignment horizontal="center" vertical="center" wrapText="1"/>
    </xf>
    <xf numFmtId="2" fontId="18" fillId="26" borderId="25" xfId="0" applyNumberFormat="1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28" fillId="26" borderId="20" xfId="0" applyFont="1" applyFill="1" applyBorder="1" applyAlignment="1">
      <alignment horizontal="center" vertical="center" wrapText="1"/>
    </xf>
    <xf numFmtId="14" fontId="28" fillId="26" borderId="10" xfId="0" applyNumberFormat="1" applyFont="1" applyFill="1" applyBorder="1" applyAlignment="1">
      <alignment horizontal="center" vertical="center" wrapText="1"/>
    </xf>
    <xf numFmtId="0" fontId="38" fillId="26" borderId="18" xfId="0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20" fillId="0" borderId="54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19" fillId="25" borderId="0" xfId="0" applyFont="1" applyFill="1" applyAlignment="1">
      <alignment horizontal="center"/>
    </xf>
    <xf numFmtId="0" fontId="0" fillId="0" borderId="52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35" fillId="24" borderId="0" xfId="0" applyFont="1" applyFill="1" applyAlignment="1">
      <alignment horizontal="right"/>
    </xf>
    <xf numFmtId="0" fontId="35" fillId="24" borderId="57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57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center" vertical="center"/>
    </xf>
    <xf numFmtId="0" fontId="22" fillId="24" borderId="58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59" xfId="0" applyFont="1" applyFill="1" applyBorder="1" applyAlignment="1">
      <alignment horizontal="center" vertical="center" wrapText="1"/>
    </xf>
    <xf numFmtId="0" fontId="22" fillId="24" borderId="6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32" fillId="24" borderId="61" xfId="0" applyFont="1" applyFill="1" applyBorder="1" applyAlignment="1">
      <alignment horizontal="center" vertical="center" wrapText="1"/>
    </xf>
    <xf numFmtId="0" fontId="32" fillId="24" borderId="62" xfId="0" applyFont="1" applyFill="1" applyBorder="1" applyAlignment="1">
      <alignment horizontal="center" vertical="center" wrapText="1"/>
    </xf>
    <xf numFmtId="0" fontId="32" fillId="24" borderId="63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/>
    </xf>
    <xf numFmtId="0" fontId="19" fillId="25" borderId="62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"/>
  <sheetViews>
    <sheetView zoomScale="75" zoomScaleNormal="75" zoomScalePageLayoutView="0" workbookViewId="0" topLeftCell="A62">
      <selection activeCell="A40" sqref="A40"/>
    </sheetView>
  </sheetViews>
  <sheetFormatPr defaultColWidth="9.00390625" defaultRowHeight="12.75"/>
  <cols>
    <col min="1" max="1" width="72.75390625" style="95" customWidth="1"/>
    <col min="2" max="2" width="19.125" style="95" customWidth="1"/>
    <col min="3" max="3" width="13.875" style="95" hidden="1" customWidth="1"/>
    <col min="4" max="4" width="18.875" style="95" customWidth="1"/>
    <col min="5" max="6" width="13.875" style="95" customWidth="1"/>
    <col min="7" max="7" width="20.125" style="171" hidden="1" customWidth="1"/>
    <col min="8" max="8" width="13.875" style="171" hidden="1" customWidth="1"/>
    <col min="9" max="9" width="20.875" style="171" hidden="1" customWidth="1"/>
    <col min="10" max="10" width="13.875" style="171" hidden="1" customWidth="1"/>
    <col min="11" max="11" width="20.875" style="171" hidden="1" customWidth="1"/>
    <col min="12" max="17" width="15.375" style="95" customWidth="1"/>
    <col min="18" max="16384" width="9.125" style="95" customWidth="1"/>
  </cols>
  <sheetData>
    <row r="1" spans="1:11" ht="16.5" customHeight="1">
      <c r="A1" s="254" t="s">
        <v>30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2:11" ht="12.75" customHeight="1">
      <c r="B2" s="256" t="s">
        <v>31</v>
      </c>
      <c r="C2" s="256"/>
      <c r="D2" s="256"/>
      <c r="E2" s="256"/>
      <c r="F2" s="256"/>
      <c r="G2" s="256"/>
      <c r="H2" s="256"/>
      <c r="I2" s="256"/>
      <c r="J2" s="255"/>
      <c r="K2" s="255"/>
    </row>
    <row r="3" spans="1:11" ht="19.5" customHeight="1">
      <c r="A3" s="109" t="s">
        <v>165</v>
      </c>
      <c r="B3" s="256" t="s">
        <v>32</v>
      </c>
      <c r="C3" s="256"/>
      <c r="D3" s="256"/>
      <c r="E3" s="256"/>
      <c r="F3" s="256"/>
      <c r="G3" s="256"/>
      <c r="H3" s="256"/>
      <c r="I3" s="256"/>
      <c r="J3" s="255"/>
      <c r="K3" s="255"/>
    </row>
    <row r="4" spans="2:11" ht="14.25" customHeight="1">
      <c r="B4" s="256" t="s">
        <v>33</v>
      </c>
      <c r="C4" s="256"/>
      <c r="D4" s="256"/>
      <c r="E4" s="256"/>
      <c r="F4" s="256"/>
      <c r="G4" s="256"/>
      <c r="H4" s="256"/>
      <c r="I4" s="256"/>
      <c r="J4" s="255"/>
      <c r="K4" s="255"/>
    </row>
    <row r="5" spans="2:11" ht="14.25" customHeight="1">
      <c r="B5" s="108"/>
      <c r="C5" s="108"/>
      <c r="D5" s="108"/>
      <c r="E5" s="108"/>
      <c r="F5" s="108"/>
      <c r="G5" s="108"/>
      <c r="H5" s="108"/>
      <c r="I5" s="108"/>
      <c r="J5" s="107"/>
      <c r="K5" s="107"/>
    </row>
    <row r="6" spans="1:11" ht="21" customHeight="1">
      <c r="A6" s="257"/>
      <c r="B6" s="257"/>
      <c r="C6" s="257"/>
      <c r="D6" s="257"/>
      <c r="E6" s="257"/>
      <c r="F6" s="257"/>
      <c r="G6" s="108"/>
      <c r="H6" s="108"/>
      <c r="I6" s="108"/>
      <c r="J6" s="107"/>
      <c r="K6" s="107"/>
    </row>
    <row r="7" spans="1:11" ht="21" customHeight="1">
      <c r="A7" s="258" t="s">
        <v>166</v>
      </c>
      <c r="B7" s="258"/>
      <c r="C7" s="258"/>
      <c r="D7" s="258"/>
      <c r="E7" s="258"/>
      <c r="F7" s="258"/>
      <c r="G7" s="258"/>
      <c r="H7" s="258"/>
      <c r="I7" s="108"/>
      <c r="J7" s="107"/>
      <c r="K7" s="107"/>
    </row>
    <row r="8" spans="1:11" s="110" customFormat="1" ht="22.5" customHeight="1">
      <c r="A8" s="249" t="s">
        <v>34</v>
      </c>
      <c r="B8" s="249"/>
      <c r="C8" s="249"/>
      <c r="D8" s="249"/>
      <c r="E8" s="249"/>
      <c r="F8" s="249"/>
      <c r="G8" s="249"/>
      <c r="H8" s="250"/>
      <c r="I8" s="250"/>
      <c r="J8" s="250"/>
      <c r="K8" s="250"/>
    </row>
    <row r="9" spans="1:11" s="111" customFormat="1" ht="19.5" customHeight="1">
      <c r="A9" s="249" t="s">
        <v>118</v>
      </c>
      <c r="B9" s="249"/>
      <c r="C9" s="249"/>
      <c r="D9" s="249"/>
      <c r="E9" s="249"/>
      <c r="F9" s="249"/>
      <c r="G9" s="249"/>
      <c r="H9" s="251"/>
      <c r="I9" s="251"/>
      <c r="J9" s="251"/>
      <c r="K9" s="251"/>
    </row>
    <row r="10" spans="1:11" s="112" customFormat="1" ht="17.25" customHeight="1">
      <c r="A10" s="252" t="s">
        <v>101</v>
      </c>
      <c r="B10" s="252"/>
      <c r="C10" s="252"/>
      <c r="D10" s="252"/>
      <c r="E10" s="252"/>
      <c r="F10" s="252"/>
      <c r="G10" s="252"/>
      <c r="H10" s="253"/>
      <c r="I10" s="253"/>
      <c r="J10" s="253"/>
      <c r="K10" s="253"/>
    </row>
    <row r="11" spans="1:11" s="111" customFormat="1" ht="30" customHeight="1" thickBot="1">
      <c r="A11" s="244" t="s">
        <v>35</v>
      </c>
      <c r="B11" s="244"/>
      <c r="C11" s="244"/>
      <c r="D11" s="244"/>
      <c r="E11" s="244"/>
      <c r="F11" s="244"/>
      <c r="G11" s="244"/>
      <c r="H11" s="245"/>
      <c r="I11" s="245"/>
      <c r="J11" s="245"/>
      <c r="K11" s="245"/>
    </row>
    <row r="12" spans="1:11" s="12" customFormat="1" ht="139.5" customHeight="1">
      <c r="A12" s="113" t="s">
        <v>0</v>
      </c>
      <c r="B12" s="114" t="s">
        <v>36</v>
      </c>
      <c r="C12" s="115" t="s">
        <v>37</v>
      </c>
      <c r="D12" s="115" t="s">
        <v>5</v>
      </c>
      <c r="E12" s="115" t="s">
        <v>37</v>
      </c>
      <c r="F12" s="116" t="s">
        <v>38</v>
      </c>
      <c r="G12" s="117" t="s">
        <v>5</v>
      </c>
      <c r="H12" s="117" t="s">
        <v>37</v>
      </c>
      <c r="I12" s="118" t="s">
        <v>38</v>
      </c>
      <c r="J12" s="117" t="s">
        <v>37</v>
      </c>
      <c r="K12" s="118" t="s">
        <v>38</v>
      </c>
    </row>
    <row r="13" spans="1:11" s="121" customFormat="1" ht="12.75">
      <c r="A13" s="119">
        <v>1</v>
      </c>
      <c r="B13" s="119">
        <v>2</v>
      </c>
      <c r="C13" s="119">
        <v>3</v>
      </c>
      <c r="D13" s="119"/>
      <c r="E13" s="119"/>
      <c r="F13" s="119"/>
      <c r="G13" s="120"/>
      <c r="H13" s="120">
        <v>3</v>
      </c>
      <c r="I13" s="120">
        <v>4</v>
      </c>
      <c r="J13" s="120">
        <v>3</v>
      </c>
      <c r="K13" s="120">
        <v>4</v>
      </c>
    </row>
    <row r="14" spans="1:11" s="121" customFormat="1" ht="49.5" customHeight="1">
      <c r="A14" s="246" t="s">
        <v>1</v>
      </c>
      <c r="B14" s="246"/>
      <c r="C14" s="246"/>
      <c r="D14" s="246"/>
      <c r="E14" s="246"/>
      <c r="F14" s="246"/>
      <c r="G14" s="246"/>
      <c r="H14" s="246"/>
      <c r="I14" s="246"/>
      <c r="J14" s="247"/>
      <c r="K14" s="247"/>
    </row>
    <row r="15" spans="1:12" s="12" customFormat="1" ht="18.75">
      <c r="A15" s="198" t="s">
        <v>167</v>
      </c>
      <c r="B15" s="29"/>
      <c r="C15" s="122">
        <f>I15*12</f>
        <v>0</v>
      </c>
      <c r="D15" s="96">
        <f>L15*E15</f>
        <v>137896.96</v>
      </c>
      <c r="E15" s="96">
        <f>12*F15</f>
        <v>32.04</v>
      </c>
      <c r="F15" s="96">
        <f>F20+F22</f>
        <v>2.67</v>
      </c>
      <c r="G15" s="123">
        <f>J15*L15</f>
        <v>107941.81</v>
      </c>
      <c r="H15" s="123">
        <f>K15*12</f>
        <v>25.08</v>
      </c>
      <c r="I15" s="123"/>
      <c r="J15" s="123">
        <f>K15*12</f>
        <v>25.08</v>
      </c>
      <c r="K15" s="199">
        <v>2.09</v>
      </c>
      <c r="L15" s="12">
        <v>4303.9</v>
      </c>
    </row>
    <row r="16" spans="1:11" s="12" customFormat="1" ht="29.25" customHeight="1">
      <c r="A16" s="200" t="s">
        <v>108</v>
      </c>
      <c r="B16" s="124" t="s">
        <v>40</v>
      </c>
      <c r="C16" s="125"/>
      <c r="D16" s="96"/>
      <c r="E16" s="96"/>
      <c r="F16" s="96"/>
      <c r="G16" s="126"/>
      <c r="H16" s="126"/>
      <c r="I16" s="126"/>
      <c r="J16" s="126"/>
      <c r="K16" s="201"/>
    </row>
    <row r="17" spans="1:11" s="12" customFormat="1" ht="15">
      <c r="A17" s="200" t="s">
        <v>41</v>
      </c>
      <c r="B17" s="124" t="s">
        <v>40</v>
      </c>
      <c r="C17" s="125"/>
      <c r="D17" s="96"/>
      <c r="E17" s="96"/>
      <c r="F17" s="96"/>
      <c r="G17" s="126"/>
      <c r="H17" s="126"/>
      <c r="I17" s="126"/>
      <c r="J17" s="126"/>
      <c r="K17" s="201"/>
    </row>
    <row r="18" spans="1:11" s="12" customFormat="1" ht="15">
      <c r="A18" s="200" t="s">
        <v>42</v>
      </c>
      <c r="B18" s="124" t="s">
        <v>43</v>
      </c>
      <c r="C18" s="125"/>
      <c r="D18" s="96"/>
      <c r="E18" s="96"/>
      <c r="F18" s="96"/>
      <c r="G18" s="126"/>
      <c r="H18" s="126"/>
      <c r="I18" s="126"/>
      <c r="J18" s="126"/>
      <c r="K18" s="201"/>
    </row>
    <row r="19" spans="1:11" s="12" customFormat="1" ht="15">
      <c r="A19" s="200" t="s">
        <v>44</v>
      </c>
      <c r="B19" s="124" t="s">
        <v>40</v>
      </c>
      <c r="C19" s="125"/>
      <c r="D19" s="96"/>
      <c r="E19" s="96"/>
      <c r="F19" s="96"/>
      <c r="G19" s="126"/>
      <c r="H19" s="126"/>
      <c r="I19" s="126"/>
      <c r="J19" s="126"/>
      <c r="K19" s="201"/>
    </row>
    <row r="20" spans="1:11" s="12" customFormat="1" ht="15">
      <c r="A20" s="198" t="s">
        <v>27</v>
      </c>
      <c r="B20" s="124"/>
      <c r="C20" s="125"/>
      <c r="D20" s="96"/>
      <c r="E20" s="96"/>
      <c r="F20" s="96">
        <v>2.56</v>
      </c>
      <c r="G20" s="126"/>
      <c r="H20" s="126"/>
      <c r="I20" s="126"/>
      <c r="J20" s="126"/>
      <c r="K20" s="201"/>
    </row>
    <row r="21" spans="1:11" s="12" customFormat="1" ht="15">
      <c r="A21" s="200" t="s">
        <v>168</v>
      </c>
      <c r="B21" s="124" t="s">
        <v>40</v>
      </c>
      <c r="C21" s="125"/>
      <c r="D21" s="96"/>
      <c r="E21" s="96"/>
      <c r="F21" s="96"/>
      <c r="G21" s="126"/>
      <c r="H21" s="126"/>
      <c r="I21" s="126"/>
      <c r="J21" s="126"/>
      <c r="K21" s="201"/>
    </row>
    <row r="22" spans="1:11" s="12" customFormat="1" ht="15">
      <c r="A22" s="198" t="s">
        <v>27</v>
      </c>
      <c r="B22" s="124"/>
      <c r="C22" s="125"/>
      <c r="D22" s="96"/>
      <c r="E22" s="96"/>
      <c r="F22" s="96">
        <v>0.11</v>
      </c>
      <c r="G22" s="126"/>
      <c r="H22" s="126"/>
      <c r="I22" s="126"/>
      <c r="J22" s="126"/>
      <c r="K22" s="201"/>
    </row>
    <row r="23" spans="1:12" s="12" customFormat="1" ht="30">
      <c r="A23" s="198" t="s">
        <v>45</v>
      </c>
      <c r="B23" s="29"/>
      <c r="C23" s="122">
        <f>I23*12</f>
        <v>0</v>
      </c>
      <c r="D23" s="96">
        <f>L23*E23</f>
        <v>98645.39</v>
      </c>
      <c r="E23" s="96">
        <f>12*F23</f>
        <v>22.92</v>
      </c>
      <c r="F23" s="96">
        <v>1.91</v>
      </c>
      <c r="G23" s="123">
        <f>J23*L23</f>
        <v>87799.56</v>
      </c>
      <c r="H23" s="123">
        <f>K23*12</f>
        <v>20.4</v>
      </c>
      <c r="I23" s="123"/>
      <c r="J23" s="123">
        <f>K23*12</f>
        <v>20.4</v>
      </c>
      <c r="K23" s="199">
        <v>1.7</v>
      </c>
      <c r="L23" s="12">
        <v>4303.9</v>
      </c>
    </row>
    <row r="24" spans="1:11" s="12" customFormat="1" ht="18.75">
      <c r="A24" s="202" t="s">
        <v>46</v>
      </c>
      <c r="B24" s="10" t="s">
        <v>47</v>
      </c>
      <c r="C24" s="122"/>
      <c r="D24" s="96"/>
      <c r="E24" s="96"/>
      <c r="F24" s="96"/>
      <c r="G24" s="123"/>
      <c r="H24" s="123"/>
      <c r="I24" s="123"/>
      <c r="J24" s="123"/>
      <c r="K24" s="199"/>
    </row>
    <row r="25" spans="1:11" s="12" customFormat="1" ht="18.75">
      <c r="A25" s="202" t="s">
        <v>48</v>
      </c>
      <c r="B25" s="10" t="s">
        <v>47</v>
      </c>
      <c r="C25" s="122"/>
      <c r="D25" s="96"/>
      <c r="E25" s="96"/>
      <c r="F25" s="96"/>
      <c r="G25" s="123"/>
      <c r="H25" s="123"/>
      <c r="I25" s="123"/>
      <c r="J25" s="123"/>
      <c r="K25" s="199"/>
    </row>
    <row r="26" spans="1:11" s="12" customFormat="1" ht="18.75">
      <c r="A26" s="203" t="s">
        <v>49</v>
      </c>
      <c r="B26" s="15" t="s">
        <v>50</v>
      </c>
      <c r="C26" s="122"/>
      <c r="D26" s="96"/>
      <c r="E26" s="96"/>
      <c r="F26" s="96"/>
      <c r="G26" s="123"/>
      <c r="H26" s="123"/>
      <c r="I26" s="123"/>
      <c r="J26" s="123"/>
      <c r="K26" s="199"/>
    </row>
    <row r="27" spans="1:11" s="12" customFormat="1" ht="18.75">
      <c r="A27" s="202" t="s">
        <v>51</v>
      </c>
      <c r="B27" s="10" t="s">
        <v>47</v>
      </c>
      <c r="C27" s="122"/>
      <c r="D27" s="96"/>
      <c r="E27" s="96"/>
      <c r="F27" s="96"/>
      <c r="G27" s="123"/>
      <c r="H27" s="123"/>
      <c r="I27" s="123"/>
      <c r="J27" s="123"/>
      <c r="K27" s="199"/>
    </row>
    <row r="28" spans="1:11" s="12" customFormat="1" ht="25.5">
      <c r="A28" s="202" t="s">
        <v>52</v>
      </c>
      <c r="B28" s="10" t="s">
        <v>53</v>
      </c>
      <c r="C28" s="122"/>
      <c r="D28" s="96"/>
      <c r="E28" s="96"/>
      <c r="F28" s="96"/>
      <c r="G28" s="123"/>
      <c r="H28" s="123"/>
      <c r="I28" s="123"/>
      <c r="J28" s="123"/>
      <c r="K28" s="199"/>
    </row>
    <row r="29" spans="1:11" s="12" customFormat="1" ht="18.75">
      <c r="A29" s="202" t="s">
        <v>102</v>
      </c>
      <c r="B29" s="10" t="s">
        <v>47</v>
      </c>
      <c r="C29" s="122"/>
      <c r="D29" s="96"/>
      <c r="E29" s="96"/>
      <c r="F29" s="96"/>
      <c r="G29" s="123"/>
      <c r="H29" s="123"/>
      <c r="I29" s="123"/>
      <c r="J29" s="123"/>
      <c r="K29" s="199"/>
    </row>
    <row r="30" spans="1:11" s="12" customFormat="1" ht="18.75">
      <c r="A30" s="202" t="s">
        <v>109</v>
      </c>
      <c r="B30" s="10" t="s">
        <v>47</v>
      </c>
      <c r="C30" s="122"/>
      <c r="D30" s="96"/>
      <c r="E30" s="96"/>
      <c r="F30" s="96"/>
      <c r="G30" s="123"/>
      <c r="H30" s="123"/>
      <c r="I30" s="123"/>
      <c r="J30" s="123"/>
      <c r="K30" s="199"/>
    </row>
    <row r="31" spans="1:11" s="12" customFormat="1" ht="25.5">
      <c r="A31" s="202" t="s">
        <v>103</v>
      </c>
      <c r="B31" s="10" t="s">
        <v>54</v>
      </c>
      <c r="C31" s="122"/>
      <c r="D31" s="96"/>
      <c r="E31" s="96"/>
      <c r="F31" s="96"/>
      <c r="G31" s="123"/>
      <c r="H31" s="123"/>
      <c r="I31" s="123"/>
      <c r="J31" s="123"/>
      <c r="K31" s="199"/>
    </row>
    <row r="32" spans="1:13" s="127" customFormat="1" ht="18.75">
      <c r="A32" s="198" t="s">
        <v>55</v>
      </c>
      <c r="B32" s="29" t="s">
        <v>56</v>
      </c>
      <c r="C32" s="122">
        <f>I32*12</f>
        <v>0</v>
      </c>
      <c r="D32" s="96">
        <f aca="true" t="shared" si="0" ref="D32:D42">L32*E32</f>
        <v>35119.82</v>
      </c>
      <c r="E32" s="96">
        <f>12*F32</f>
        <v>8.16</v>
      </c>
      <c r="F32" s="96">
        <v>0.68</v>
      </c>
      <c r="G32" s="123">
        <f aca="true" t="shared" si="1" ref="G32:G44">J32*L32</f>
        <v>28922.21</v>
      </c>
      <c r="H32" s="123">
        <f>K32*12</f>
        <v>6.72</v>
      </c>
      <c r="I32" s="123"/>
      <c r="J32" s="123">
        <f aca="true" t="shared" si="2" ref="J32:J44">K32*12</f>
        <v>6.72</v>
      </c>
      <c r="K32" s="199">
        <v>0.56</v>
      </c>
      <c r="L32" s="12">
        <v>4303.9</v>
      </c>
      <c r="M32" s="12"/>
    </row>
    <row r="33" spans="1:12" s="12" customFormat="1" ht="18.75">
      <c r="A33" s="198" t="s">
        <v>57</v>
      </c>
      <c r="B33" s="29" t="s">
        <v>58</v>
      </c>
      <c r="C33" s="122">
        <f>I33*12</f>
        <v>0</v>
      </c>
      <c r="D33" s="96">
        <f t="shared" si="0"/>
        <v>114655.9</v>
      </c>
      <c r="E33" s="96">
        <f>12*F33</f>
        <v>26.64</v>
      </c>
      <c r="F33" s="96">
        <v>2.22</v>
      </c>
      <c r="G33" s="123">
        <f t="shared" si="1"/>
        <v>93480.71</v>
      </c>
      <c r="H33" s="123">
        <f>K33*12</f>
        <v>21.72</v>
      </c>
      <c r="I33" s="123"/>
      <c r="J33" s="123">
        <f t="shared" si="2"/>
        <v>21.72</v>
      </c>
      <c r="K33" s="199">
        <v>1.81</v>
      </c>
      <c r="L33" s="12">
        <v>4303.9</v>
      </c>
    </row>
    <row r="34" spans="1:13" s="121" customFormat="1" ht="30">
      <c r="A34" s="198" t="s">
        <v>59</v>
      </c>
      <c r="B34" s="29" t="s">
        <v>60</v>
      </c>
      <c r="C34" s="122"/>
      <c r="D34" s="96">
        <v>1848.15</v>
      </c>
      <c r="E34" s="96">
        <f aca="true" t="shared" si="3" ref="E34:E40">D34/L34</f>
        <v>0.43</v>
      </c>
      <c r="F34" s="96">
        <f aca="true" t="shared" si="4" ref="F34:F40">E34/12</f>
        <v>0.04</v>
      </c>
      <c r="G34" s="123">
        <f t="shared" si="1"/>
        <v>1549.4</v>
      </c>
      <c r="H34" s="123"/>
      <c r="I34" s="123"/>
      <c r="J34" s="123">
        <f t="shared" si="2"/>
        <v>0.36</v>
      </c>
      <c r="K34" s="123">
        <v>0.03</v>
      </c>
      <c r="L34" s="12">
        <v>4303.9</v>
      </c>
      <c r="M34" s="12"/>
    </row>
    <row r="35" spans="1:13" s="121" customFormat="1" ht="33" customHeight="1">
      <c r="A35" s="198" t="s">
        <v>61</v>
      </c>
      <c r="B35" s="29" t="s">
        <v>60</v>
      </c>
      <c r="C35" s="122"/>
      <c r="D35" s="96">
        <v>1848.15</v>
      </c>
      <c r="E35" s="96">
        <f t="shared" si="3"/>
        <v>0.43</v>
      </c>
      <c r="F35" s="96">
        <f t="shared" si="4"/>
        <v>0.04</v>
      </c>
      <c r="G35" s="123">
        <f t="shared" si="1"/>
        <v>1549.4</v>
      </c>
      <c r="H35" s="123"/>
      <c r="I35" s="123"/>
      <c r="J35" s="123">
        <f t="shared" si="2"/>
        <v>0.36</v>
      </c>
      <c r="K35" s="123">
        <v>0.03</v>
      </c>
      <c r="L35" s="12">
        <v>4303.9</v>
      </c>
      <c r="M35" s="12"/>
    </row>
    <row r="36" spans="1:13" s="121" customFormat="1" ht="21" customHeight="1">
      <c r="A36" s="198" t="s">
        <v>62</v>
      </c>
      <c r="B36" s="29" t="s">
        <v>60</v>
      </c>
      <c r="C36" s="122"/>
      <c r="D36" s="96">
        <v>11670.68</v>
      </c>
      <c r="E36" s="96">
        <f t="shared" si="3"/>
        <v>2.71</v>
      </c>
      <c r="F36" s="96">
        <f t="shared" si="4"/>
        <v>0.23</v>
      </c>
      <c r="G36" s="123">
        <f t="shared" si="1"/>
        <v>9812.89</v>
      </c>
      <c r="H36" s="123"/>
      <c r="I36" s="123"/>
      <c r="J36" s="123">
        <f t="shared" si="2"/>
        <v>2.28</v>
      </c>
      <c r="K36" s="123">
        <v>0.19</v>
      </c>
      <c r="L36" s="12">
        <v>4303.9</v>
      </c>
      <c r="M36" s="12"/>
    </row>
    <row r="37" spans="1:13" s="121" customFormat="1" ht="30" hidden="1">
      <c r="A37" s="198" t="s">
        <v>63</v>
      </c>
      <c r="B37" s="29" t="s">
        <v>53</v>
      </c>
      <c r="C37" s="122"/>
      <c r="D37" s="96">
        <f t="shared" si="0"/>
        <v>0</v>
      </c>
      <c r="E37" s="96">
        <f t="shared" si="3"/>
        <v>2.54</v>
      </c>
      <c r="F37" s="96">
        <f t="shared" si="4"/>
        <v>0.21</v>
      </c>
      <c r="G37" s="123">
        <f t="shared" si="1"/>
        <v>0</v>
      </c>
      <c r="H37" s="123"/>
      <c r="I37" s="123"/>
      <c r="J37" s="123">
        <f t="shared" si="2"/>
        <v>0</v>
      </c>
      <c r="K37" s="123"/>
      <c r="L37" s="12">
        <v>4303.9</v>
      </c>
      <c r="M37" s="12"/>
    </row>
    <row r="38" spans="1:13" s="121" customFormat="1" ht="30" hidden="1">
      <c r="A38" s="198" t="s">
        <v>110</v>
      </c>
      <c r="B38" s="29" t="s">
        <v>53</v>
      </c>
      <c r="C38" s="122"/>
      <c r="D38" s="96">
        <f t="shared" si="0"/>
        <v>0</v>
      </c>
      <c r="E38" s="96">
        <f t="shared" si="3"/>
        <v>2.54</v>
      </c>
      <c r="F38" s="96">
        <f t="shared" si="4"/>
        <v>0.21</v>
      </c>
      <c r="G38" s="123">
        <f t="shared" si="1"/>
        <v>0</v>
      </c>
      <c r="H38" s="123"/>
      <c r="I38" s="123"/>
      <c r="J38" s="123">
        <f t="shared" si="2"/>
        <v>0</v>
      </c>
      <c r="K38" s="123"/>
      <c r="L38" s="12">
        <v>4303.9</v>
      </c>
      <c r="M38" s="12"/>
    </row>
    <row r="39" spans="1:13" s="121" customFormat="1" ht="30" hidden="1">
      <c r="A39" s="198" t="s">
        <v>119</v>
      </c>
      <c r="B39" s="29" t="s">
        <v>53</v>
      </c>
      <c r="C39" s="122"/>
      <c r="D39" s="96">
        <f t="shared" si="0"/>
        <v>0</v>
      </c>
      <c r="E39" s="96">
        <f t="shared" si="3"/>
        <v>2.54</v>
      </c>
      <c r="F39" s="96">
        <f t="shared" si="4"/>
        <v>0.21</v>
      </c>
      <c r="G39" s="123">
        <f t="shared" si="1"/>
        <v>0</v>
      </c>
      <c r="H39" s="123"/>
      <c r="I39" s="123"/>
      <c r="J39" s="123">
        <f t="shared" si="2"/>
        <v>0</v>
      </c>
      <c r="K39" s="123"/>
      <c r="L39" s="12">
        <v>4303.9</v>
      </c>
      <c r="M39" s="12"/>
    </row>
    <row r="40" spans="1:13" s="121" customFormat="1" ht="30">
      <c r="A40" s="198" t="s">
        <v>169</v>
      </c>
      <c r="B40" s="29" t="s">
        <v>53</v>
      </c>
      <c r="C40" s="122"/>
      <c r="D40" s="96">
        <v>3305.23</v>
      </c>
      <c r="E40" s="96">
        <f t="shared" si="3"/>
        <v>0.77</v>
      </c>
      <c r="F40" s="96">
        <f t="shared" si="4"/>
        <v>0.06</v>
      </c>
      <c r="G40" s="123"/>
      <c r="H40" s="123"/>
      <c r="I40" s="123"/>
      <c r="J40" s="123"/>
      <c r="K40" s="123"/>
      <c r="L40" s="12">
        <v>4303.9</v>
      </c>
      <c r="M40" s="12"/>
    </row>
    <row r="41" spans="1:13" s="121" customFormat="1" ht="30">
      <c r="A41" s="198" t="s">
        <v>104</v>
      </c>
      <c r="B41" s="29"/>
      <c r="C41" s="122">
        <f>I41*12</f>
        <v>0</v>
      </c>
      <c r="D41" s="96">
        <f t="shared" si="0"/>
        <v>9812.89</v>
      </c>
      <c r="E41" s="96">
        <f>12*F41</f>
        <v>2.28</v>
      </c>
      <c r="F41" s="96">
        <v>0.19</v>
      </c>
      <c r="G41" s="123">
        <f t="shared" si="1"/>
        <v>6714.08</v>
      </c>
      <c r="H41" s="123">
        <f>K41*12</f>
        <v>1.56</v>
      </c>
      <c r="I41" s="123"/>
      <c r="J41" s="123">
        <f t="shared" si="2"/>
        <v>1.56</v>
      </c>
      <c r="K41" s="123">
        <v>0.13</v>
      </c>
      <c r="L41" s="12">
        <v>4303.9</v>
      </c>
      <c r="M41" s="12"/>
    </row>
    <row r="42" spans="1:12" s="12" customFormat="1" ht="20.25" customHeight="1">
      <c r="A42" s="198" t="s">
        <v>64</v>
      </c>
      <c r="B42" s="29" t="s">
        <v>65</v>
      </c>
      <c r="C42" s="122">
        <f>I42*12</f>
        <v>0</v>
      </c>
      <c r="D42" s="96">
        <f t="shared" si="0"/>
        <v>2065.87</v>
      </c>
      <c r="E42" s="96">
        <f>12*F42</f>
        <v>0.48</v>
      </c>
      <c r="F42" s="96">
        <v>0.04</v>
      </c>
      <c r="G42" s="123">
        <f t="shared" si="1"/>
        <v>1549.4</v>
      </c>
      <c r="H42" s="123">
        <f>K42*12</f>
        <v>0.36</v>
      </c>
      <c r="I42" s="123"/>
      <c r="J42" s="123">
        <f t="shared" si="2"/>
        <v>0.36</v>
      </c>
      <c r="K42" s="123">
        <v>0.03</v>
      </c>
      <c r="L42" s="12">
        <v>4303.9</v>
      </c>
    </row>
    <row r="43" spans="1:12" s="12" customFormat="1" ht="20.25" customHeight="1">
      <c r="A43" s="198" t="s">
        <v>66</v>
      </c>
      <c r="B43" s="29" t="s">
        <v>67</v>
      </c>
      <c r="C43" s="122">
        <f>I43*12</f>
        <v>0</v>
      </c>
      <c r="D43" s="96">
        <f>E43*L43</f>
        <v>1549.4</v>
      </c>
      <c r="E43" s="96">
        <f>12*F43</f>
        <v>0.36</v>
      </c>
      <c r="F43" s="96">
        <v>0.03</v>
      </c>
      <c r="G43" s="123">
        <f t="shared" si="1"/>
        <v>1032.94</v>
      </c>
      <c r="H43" s="123">
        <f>K43*12</f>
        <v>0.24</v>
      </c>
      <c r="I43" s="123"/>
      <c r="J43" s="123">
        <f t="shared" si="2"/>
        <v>0.24</v>
      </c>
      <c r="K43" s="123">
        <v>0.02</v>
      </c>
      <c r="L43" s="12">
        <v>4303.9</v>
      </c>
    </row>
    <row r="44" spans="1:13" s="127" customFormat="1" ht="30">
      <c r="A44" s="198" t="s">
        <v>68</v>
      </c>
      <c r="B44" s="29" t="s">
        <v>69</v>
      </c>
      <c r="C44" s="122">
        <f>I44*12</f>
        <v>0</v>
      </c>
      <c r="D44" s="96">
        <f>E44*L44</f>
        <v>2065.87</v>
      </c>
      <c r="E44" s="96">
        <f>12*F44</f>
        <v>0.48</v>
      </c>
      <c r="F44" s="96">
        <v>0.04</v>
      </c>
      <c r="G44" s="123">
        <f t="shared" si="1"/>
        <v>1549.4</v>
      </c>
      <c r="H44" s="123">
        <f>K44*12</f>
        <v>0.36</v>
      </c>
      <c r="I44" s="123"/>
      <c r="J44" s="123">
        <f t="shared" si="2"/>
        <v>0.36</v>
      </c>
      <c r="K44" s="123">
        <v>0.03</v>
      </c>
      <c r="L44" s="12">
        <v>4303.9</v>
      </c>
      <c r="M44" s="12"/>
    </row>
    <row r="45" spans="1:13" s="127" customFormat="1" ht="15">
      <c r="A45" s="198" t="s">
        <v>70</v>
      </c>
      <c r="B45" s="29"/>
      <c r="C45" s="122"/>
      <c r="D45" s="96">
        <f>D46+D47+D48+D49+D51+D52+D53+D54+D56+D57+D50+D55</f>
        <v>73654.98</v>
      </c>
      <c r="E45" s="96">
        <f>D45/L45</f>
        <v>17.11</v>
      </c>
      <c r="F45" s="96">
        <f>E45/12</f>
        <v>1.43</v>
      </c>
      <c r="G45" s="123">
        <f>SUM(G46:G58)</f>
        <v>34086.9</v>
      </c>
      <c r="H45" s="123"/>
      <c r="I45" s="123"/>
      <c r="J45" s="123">
        <f>SUM(J46:J58)</f>
        <v>7.92</v>
      </c>
      <c r="K45" s="123">
        <f>SUM(K46:K58)</f>
        <v>0.66</v>
      </c>
      <c r="L45" s="12">
        <v>4303.9</v>
      </c>
      <c r="M45" s="12"/>
    </row>
    <row r="46" spans="1:13" s="121" customFormat="1" ht="15">
      <c r="A46" s="162" t="s">
        <v>72</v>
      </c>
      <c r="B46" s="119" t="s">
        <v>71</v>
      </c>
      <c r="C46" s="1"/>
      <c r="D46" s="104">
        <v>392.99</v>
      </c>
      <c r="E46" s="104"/>
      <c r="F46" s="104"/>
      <c r="G46" s="128">
        <f aca="true" t="shared" si="5" ref="G46:G58">J46*L46</f>
        <v>516.47</v>
      </c>
      <c r="H46" s="128"/>
      <c r="I46" s="128"/>
      <c r="J46" s="128">
        <f aca="true" t="shared" si="6" ref="J46:J58">K46*12</f>
        <v>0.12</v>
      </c>
      <c r="K46" s="128">
        <v>0.01</v>
      </c>
      <c r="L46" s="12">
        <v>4303.9</v>
      </c>
      <c r="M46" s="12"/>
    </row>
    <row r="47" spans="1:13" s="121" customFormat="1" ht="15">
      <c r="A47" s="162" t="s">
        <v>73</v>
      </c>
      <c r="B47" s="119" t="s">
        <v>74</v>
      </c>
      <c r="C47" s="1">
        <f>I47*12</f>
        <v>0</v>
      </c>
      <c r="D47" s="104">
        <v>1247.46</v>
      </c>
      <c r="E47" s="104"/>
      <c r="F47" s="104"/>
      <c r="G47" s="128">
        <f t="shared" si="5"/>
        <v>1032.94</v>
      </c>
      <c r="H47" s="128">
        <f>K47*12</f>
        <v>0.24</v>
      </c>
      <c r="I47" s="128"/>
      <c r="J47" s="128">
        <f t="shared" si="6"/>
        <v>0.24</v>
      </c>
      <c r="K47" s="128">
        <v>0.02</v>
      </c>
      <c r="L47" s="12">
        <v>4303.9</v>
      </c>
      <c r="M47" s="12"/>
    </row>
    <row r="48" spans="1:13" s="121" customFormat="1" ht="15">
      <c r="A48" s="162" t="s">
        <v>170</v>
      </c>
      <c r="B48" s="129" t="s">
        <v>71</v>
      </c>
      <c r="C48" s="1"/>
      <c r="D48" s="104">
        <v>2222.82</v>
      </c>
      <c r="E48" s="104"/>
      <c r="F48" s="104"/>
      <c r="G48" s="128"/>
      <c r="H48" s="128"/>
      <c r="I48" s="128"/>
      <c r="J48" s="128"/>
      <c r="K48" s="128"/>
      <c r="L48" s="12">
        <v>4303.9</v>
      </c>
      <c r="M48" s="12"/>
    </row>
    <row r="49" spans="1:13" s="121" customFormat="1" ht="15">
      <c r="A49" s="162" t="s">
        <v>171</v>
      </c>
      <c r="B49" s="119" t="s">
        <v>71</v>
      </c>
      <c r="C49" s="1">
        <f>I49*12</f>
        <v>0</v>
      </c>
      <c r="D49" s="104">
        <v>9138.84</v>
      </c>
      <c r="E49" s="104"/>
      <c r="F49" s="104"/>
      <c r="G49" s="128">
        <f t="shared" si="5"/>
        <v>14977.57</v>
      </c>
      <c r="H49" s="128">
        <f>K49*12</f>
        <v>3.48</v>
      </c>
      <c r="I49" s="128"/>
      <c r="J49" s="128">
        <f t="shared" si="6"/>
        <v>3.48</v>
      </c>
      <c r="K49" s="128">
        <v>0.29</v>
      </c>
      <c r="L49" s="12">
        <v>4303.9</v>
      </c>
      <c r="M49" s="12"/>
    </row>
    <row r="50" spans="1:13" s="121" customFormat="1" ht="25.5">
      <c r="A50" s="162" t="s">
        <v>139</v>
      </c>
      <c r="B50" s="129" t="s">
        <v>53</v>
      </c>
      <c r="C50" s="158"/>
      <c r="D50" s="103">
        <v>32569.05</v>
      </c>
      <c r="E50" s="104"/>
      <c r="F50" s="104"/>
      <c r="G50" s="128"/>
      <c r="H50" s="128"/>
      <c r="I50" s="128"/>
      <c r="J50" s="128"/>
      <c r="K50" s="128"/>
      <c r="L50" s="12">
        <v>4303.9</v>
      </c>
      <c r="M50" s="12"/>
    </row>
    <row r="51" spans="1:13" s="121" customFormat="1" ht="15">
      <c r="A51" s="162" t="s">
        <v>75</v>
      </c>
      <c r="B51" s="119" t="s">
        <v>71</v>
      </c>
      <c r="C51" s="1">
        <f>I51*12</f>
        <v>0</v>
      </c>
      <c r="D51" s="104">
        <v>2377.23</v>
      </c>
      <c r="E51" s="104"/>
      <c r="F51" s="104"/>
      <c r="G51" s="128">
        <f t="shared" si="5"/>
        <v>2065.87</v>
      </c>
      <c r="H51" s="128">
        <f>K51*12</f>
        <v>0.48</v>
      </c>
      <c r="I51" s="128"/>
      <c r="J51" s="128">
        <f t="shared" si="6"/>
        <v>0.48</v>
      </c>
      <c r="K51" s="128">
        <v>0.04</v>
      </c>
      <c r="L51" s="12">
        <v>4303.9</v>
      </c>
      <c r="M51" s="12"/>
    </row>
    <row r="52" spans="1:13" s="121" customFormat="1" ht="15">
      <c r="A52" s="162" t="s">
        <v>76</v>
      </c>
      <c r="B52" s="119" t="s">
        <v>71</v>
      </c>
      <c r="C52" s="1">
        <f>I52*12</f>
        <v>0</v>
      </c>
      <c r="D52" s="104">
        <v>7065.55</v>
      </c>
      <c r="E52" s="104"/>
      <c r="F52" s="104"/>
      <c r="G52" s="128">
        <f t="shared" si="5"/>
        <v>5681.15</v>
      </c>
      <c r="H52" s="128">
        <f>K52*12</f>
        <v>1.32</v>
      </c>
      <c r="I52" s="128"/>
      <c r="J52" s="128">
        <f t="shared" si="6"/>
        <v>1.32</v>
      </c>
      <c r="K52" s="128">
        <v>0.11</v>
      </c>
      <c r="L52" s="12">
        <v>4303.9</v>
      </c>
      <c r="M52" s="12"/>
    </row>
    <row r="53" spans="1:13" s="121" customFormat="1" ht="15">
      <c r="A53" s="162" t="s">
        <v>77</v>
      </c>
      <c r="B53" s="119" t="s">
        <v>71</v>
      </c>
      <c r="C53" s="1">
        <f>I53*12</f>
        <v>0</v>
      </c>
      <c r="D53" s="104">
        <v>831.63</v>
      </c>
      <c r="E53" s="104"/>
      <c r="F53" s="104"/>
      <c r="G53" s="128">
        <f t="shared" si="5"/>
        <v>516.47</v>
      </c>
      <c r="H53" s="128">
        <f>K53*12</f>
        <v>0.12</v>
      </c>
      <c r="I53" s="128"/>
      <c r="J53" s="128">
        <f t="shared" si="6"/>
        <v>0.12</v>
      </c>
      <c r="K53" s="128">
        <v>0.01</v>
      </c>
      <c r="L53" s="12">
        <v>4303.9</v>
      </c>
      <c r="M53" s="12"/>
    </row>
    <row r="54" spans="1:13" s="121" customFormat="1" ht="15">
      <c r="A54" s="162" t="s">
        <v>78</v>
      </c>
      <c r="B54" s="119" t="s">
        <v>71</v>
      </c>
      <c r="C54" s="1"/>
      <c r="D54" s="104">
        <v>1188.57</v>
      </c>
      <c r="E54" s="104"/>
      <c r="F54" s="104"/>
      <c r="G54" s="128">
        <f t="shared" si="5"/>
        <v>1032.94</v>
      </c>
      <c r="H54" s="128"/>
      <c r="I54" s="128"/>
      <c r="J54" s="128">
        <f t="shared" si="6"/>
        <v>0.24</v>
      </c>
      <c r="K54" s="128">
        <v>0.02</v>
      </c>
      <c r="L54" s="12">
        <v>4303.9</v>
      </c>
      <c r="M54" s="12"/>
    </row>
    <row r="55" spans="1:13" s="121" customFormat="1" ht="15">
      <c r="A55" s="162" t="s">
        <v>79</v>
      </c>
      <c r="B55" s="119" t="s">
        <v>74</v>
      </c>
      <c r="C55" s="1"/>
      <c r="D55" s="104">
        <v>4754.46</v>
      </c>
      <c r="E55" s="104"/>
      <c r="F55" s="104"/>
      <c r="G55" s="128">
        <f t="shared" si="5"/>
        <v>4131.74</v>
      </c>
      <c r="H55" s="128"/>
      <c r="I55" s="128"/>
      <c r="J55" s="128">
        <f t="shared" si="6"/>
        <v>0.96</v>
      </c>
      <c r="K55" s="128">
        <v>0.08</v>
      </c>
      <c r="L55" s="12">
        <v>4303.9</v>
      </c>
      <c r="M55" s="12"/>
    </row>
    <row r="56" spans="1:13" s="121" customFormat="1" ht="25.5">
      <c r="A56" s="162" t="s">
        <v>80</v>
      </c>
      <c r="B56" s="119" t="s">
        <v>71</v>
      </c>
      <c r="C56" s="1">
        <f>I56*12</f>
        <v>0</v>
      </c>
      <c r="D56" s="104">
        <v>3692.74</v>
      </c>
      <c r="E56" s="104"/>
      <c r="F56" s="104"/>
      <c r="G56" s="128">
        <f t="shared" si="5"/>
        <v>3098.81</v>
      </c>
      <c r="H56" s="128">
        <f>K56*12</f>
        <v>0.72</v>
      </c>
      <c r="I56" s="128"/>
      <c r="J56" s="128">
        <f t="shared" si="6"/>
        <v>0.72</v>
      </c>
      <c r="K56" s="128">
        <v>0.06</v>
      </c>
      <c r="L56" s="12">
        <v>4303.9</v>
      </c>
      <c r="M56" s="12"/>
    </row>
    <row r="57" spans="1:13" s="121" customFormat="1" ht="15">
      <c r="A57" s="162" t="s">
        <v>81</v>
      </c>
      <c r="B57" s="119" t="s">
        <v>71</v>
      </c>
      <c r="C57" s="1"/>
      <c r="D57" s="104">
        <v>8173.64</v>
      </c>
      <c r="E57" s="104"/>
      <c r="F57" s="104"/>
      <c r="G57" s="128">
        <f t="shared" si="5"/>
        <v>516.47</v>
      </c>
      <c r="H57" s="128"/>
      <c r="I57" s="128"/>
      <c r="J57" s="128">
        <f t="shared" si="6"/>
        <v>0.12</v>
      </c>
      <c r="K57" s="128">
        <v>0.01</v>
      </c>
      <c r="L57" s="12">
        <v>4303.9</v>
      </c>
      <c r="M57" s="12"/>
    </row>
    <row r="58" spans="1:13" s="121" customFormat="1" ht="15" hidden="1">
      <c r="A58" s="204"/>
      <c r="B58" s="119"/>
      <c r="C58" s="1"/>
      <c r="D58" s="104"/>
      <c r="E58" s="104"/>
      <c r="F58" s="104"/>
      <c r="G58" s="128">
        <f t="shared" si="5"/>
        <v>516.47</v>
      </c>
      <c r="H58" s="128"/>
      <c r="I58" s="128"/>
      <c r="J58" s="128">
        <f t="shared" si="6"/>
        <v>0.12</v>
      </c>
      <c r="K58" s="128">
        <v>0.01</v>
      </c>
      <c r="L58" s="12">
        <v>4303.9</v>
      </c>
      <c r="M58" s="12"/>
    </row>
    <row r="59" spans="1:13" s="127" customFormat="1" ht="30">
      <c r="A59" s="198" t="s">
        <v>82</v>
      </c>
      <c r="B59" s="29"/>
      <c r="C59" s="122"/>
      <c r="D59" s="96">
        <f>D60+D61+D63+D67+D69+D71+D62</f>
        <v>33195.59</v>
      </c>
      <c r="E59" s="96">
        <f>D59/L59</f>
        <v>7.71</v>
      </c>
      <c r="F59" s="96">
        <f>E59/12</f>
        <v>0.64</v>
      </c>
      <c r="G59" s="123">
        <f>SUM(G60:G70)</f>
        <v>12911.68</v>
      </c>
      <c r="H59" s="123"/>
      <c r="I59" s="123"/>
      <c r="J59" s="123">
        <f>SUM(J60:J70)</f>
        <v>3</v>
      </c>
      <c r="K59" s="123">
        <f>SUM(K60:K70)</f>
        <v>0.25</v>
      </c>
      <c r="L59" s="12">
        <v>4303.9</v>
      </c>
      <c r="M59" s="12"/>
    </row>
    <row r="60" spans="1:13" s="121" customFormat="1" ht="15">
      <c r="A60" s="162" t="s">
        <v>83</v>
      </c>
      <c r="B60" s="119" t="s">
        <v>84</v>
      </c>
      <c r="C60" s="1"/>
      <c r="D60" s="104">
        <v>2377.23</v>
      </c>
      <c r="E60" s="104"/>
      <c r="F60" s="104"/>
      <c r="G60" s="128">
        <f>J60*L60</f>
        <v>2065.87</v>
      </c>
      <c r="H60" s="128"/>
      <c r="I60" s="128"/>
      <c r="J60" s="128">
        <f aca="true" t="shared" si="7" ref="J60:J70">K60*12</f>
        <v>0.48</v>
      </c>
      <c r="K60" s="128">
        <v>0.04</v>
      </c>
      <c r="L60" s="12">
        <v>4303.9</v>
      </c>
      <c r="M60" s="12"/>
    </row>
    <row r="61" spans="1:13" s="121" customFormat="1" ht="25.5">
      <c r="A61" s="162" t="s">
        <v>85</v>
      </c>
      <c r="B61" s="119" t="s">
        <v>86</v>
      </c>
      <c r="C61" s="1"/>
      <c r="D61" s="104">
        <v>1584.82</v>
      </c>
      <c r="E61" s="104"/>
      <c r="F61" s="104"/>
      <c r="G61" s="128">
        <f>J61*L61</f>
        <v>1549.4</v>
      </c>
      <c r="H61" s="128"/>
      <c r="I61" s="128"/>
      <c r="J61" s="128">
        <f t="shared" si="7"/>
        <v>0.36</v>
      </c>
      <c r="K61" s="128">
        <v>0.03</v>
      </c>
      <c r="L61" s="12">
        <v>4303.9</v>
      </c>
      <c r="M61" s="12"/>
    </row>
    <row r="62" spans="1:13" s="121" customFormat="1" ht="15">
      <c r="A62" s="162" t="s">
        <v>87</v>
      </c>
      <c r="B62" s="119" t="s">
        <v>88</v>
      </c>
      <c r="C62" s="1"/>
      <c r="D62" s="104">
        <v>1663.21</v>
      </c>
      <c r="E62" s="104"/>
      <c r="F62" s="104"/>
      <c r="G62" s="128">
        <f>J62*L62</f>
        <v>1549.4</v>
      </c>
      <c r="H62" s="128"/>
      <c r="I62" s="128"/>
      <c r="J62" s="128">
        <f t="shared" si="7"/>
        <v>0.36</v>
      </c>
      <c r="K62" s="128">
        <v>0.03</v>
      </c>
      <c r="L62" s="12">
        <v>4303.9</v>
      </c>
      <c r="M62" s="12"/>
    </row>
    <row r="63" spans="1:13" s="121" customFormat="1" ht="25.5">
      <c r="A63" s="162" t="s">
        <v>105</v>
      </c>
      <c r="B63" s="119" t="s">
        <v>106</v>
      </c>
      <c r="C63" s="1"/>
      <c r="D63" s="104">
        <v>1584.8</v>
      </c>
      <c r="E63" s="104"/>
      <c r="F63" s="104"/>
      <c r="G63" s="128">
        <f>J63*L63</f>
        <v>1549.4</v>
      </c>
      <c r="H63" s="128"/>
      <c r="I63" s="128"/>
      <c r="J63" s="128">
        <f t="shared" si="7"/>
        <v>0.36</v>
      </c>
      <c r="K63" s="128">
        <v>0.03</v>
      </c>
      <c r="L63" s="12">
        <v>4303.9</v>
      </c>
      <c r="M63" s="12"/>
    </row>
    <row r="64" spans="1:13" s="121" customFormat="1" ht="15" hidden="1">
      <c r="A64" s="162" t="s">
        <v>120</v>
      </c>
      <c r="B64" s="119" t="s">
        <v>88</v>
      </c>
      <c r="C64" s="1"/>
      <c r="D64" s="104">
        <f aca="true" t="shared" si="8" ref="D64:D82">L64*E64</f>
        <v>0</v>
      </c>
      <c r="E64" s="104"/>
      <c r="F64" s="104"/>
      <c r="G64" s="128"/>
      <c r="H64" s="128"/>
      <c r="I64" s="128"/>
      <c r="J64" s="128"/>
      <c r="K64" s="128"/>
      <c r="L64" s="12">
        <v>4303.9</v>
      </c>
      <c r="M64" s="12"/>
    </row>
    <row r="65" spans="1:13" s="121" customFormat="1" ht="15" hidden="1">
      <c r="A65" s="162" t="s">
        <v>121</v>
      </c>
      <c r="B65" s="119" t="s">
        <v>71</v>
      </c>
      <c r="C65" s="1"/>
      <c r="D65" s="104">
        <f t="shared" si="8"/>
        <v>0</v>
      </c>
      <c r="E65" s="104"/>
      <c r="F65" s="104"/>
      <c r="G65" s="128"/>
      <c r="H65" s="128"/>
      <c r="I65" s="128"/>
      <c r="J65" s="128"/>
      <c r="K65" s="128"/>
      <c r="L65" s="12">
        <v>4303.9</v>
      </c>
      <c r="M65" s="12"/>
    </row>
    <row r="66" spans="1:13" s="121" customFormat="1" ht="25.5" hidden="1">
      <c r="A66" s="162" t="s">
        <v>122</v>
      </c>
      <c r="B66" s="119" t="s">
        <v>71</v>
      </c>
      <c r="C66" s="1"/>
      <c r="D66" s="104">
        <f t="shared" si="8"/>
        <v>0</v>
      </c>
      <c r="E66" s="104"/>
      <c r="F66" s="104"/>
      <c r="G66" s="128"/>
      <c r="H66" s="128"/>
      <c r="I66" s="128"/>
      <c r="J66" s="128"/>
      <c r="K66" s="128"/>
      <c r="L66" s="12">
        <v>4303.9</v>
      </c>
      <c r="M66" s="12"/>
    </row>
    <row r="67" spans="1:13" s="121" customFormat="1" ht="15">
      <c r="A67" s="162" t="s">
        <v>172</v>
      </c>
      <c r="B67" s="129" t="s">
        <v>71</v>
      </c>
      <c r="C67" s="1"/>
      <c r="D67" s="104">
        <v>1127.3</v>
      </c>
      <c r="E67" s="104"/>
      <c r="F67" s="104"/>
      <c r="G67" s="128">
        <f>J67*L67</f>
        <v>1549.4</v>
      </c>
      <c r="H67" s="128"/>
      <c r="I67" s="128"/>
      <c r="J67" s="128">
        <f t="shared" si="7"/>
        <v>0.36</v>
      </c>
      <c r="K67" s="128">
        <v>0.03</v>
      </c>
      <c r="L67" s="12">
        <v>4303.9</v>
      </c>
      <c r="M67" s="12"/>
    </row>
    <row r="68" spans="1:13" s="121" customFormat="1" ht="15" hidden="1">
      <c r="A68" s="162" t="s">
        <v>123</v>
      </c>
      <c r="B68" s="119" t="s">
        <v>60</v>
      </c>
      <c r="C68" s="1"/>
      <c r="D68" s="104">
        <f t="shared" si="8"/>
        <v>0</v>
      </c>
      <c r="E68" s="104"/>
      <c r="F68" s="104"/>
      <c r="G68" s="128">
        <f>J68*L68</f>
        <v>0</v>
      </c>
      <c r="H68" s="128"/>
      <c r="I68" s="128"/>
      <c r="J68" s="128">
        <f t="shared" si="7"/>
        <v>0</v>
      </c>
      <c r="K68" s="128"/>
      <c r="L68" s="12">
        <v>4303.9</v>
      </c>
      <c r="M68" s="12"/>
    </row>
    <row r="69" spans="1:13" s="121" customFormat="1" ht="15">
      <c r="A69" s="204" t="s">
        <v>89</v>
      </c>
      <c r="B69" s="119" t="s">
        <v>60</v>
      </c>
      <c r="C69" s="1"/>
      <c r="D69" s="104">
        <v>5636.64</v>
      </c>
      <c r="E69" s="104"/>
      <c r="F69" s="104"/>
      <c r="G69" s="128">
        <f>J69*L69</f>
        <v>4648.21</v>
      </c>
      <c r="H69" s="128"/>
      <c r="I69" s="128"/>
      <c r="J69" s="128">
        <f t="shared" si="7"/>
        <v>1.08</v>
      </c>
      <c r="K69" s="128">
        <v>0.09</v>
      </c>
      <c r="L69" s="12">
        <v>4303.9</v>
      </c>
      <c r="M69" s="12"/>
    </row>
    <row r="70" spans="1:13" s="121" customFormat="1" ht="15" hidden="1">
      <c r="A70" s="204" t="s">
        <v>111</v>
      </c>
      <c r="B70" s="119" t="s">
        <v>71</v>
      </c>
      <c r="C70" s="1"/>
      <c r="D70" s="104">
        <f t="shared" si="8"/>
        <v>0</v>
      </c>
      <c r="E70" s="104">
        <f>12*F70</f>
        <v>0</v>
      </c>
      <c r="F70" s="104">
        <f>K70*M70</f>
        <v>0</v>
      </c>
      <c r="G70" s="128">
        <f>J70*L70</f>
        <v>0</v>
      </c>
      <c r="H70" s="128"/>
      <c r="I70" s="128"/>
      <c r="J70" s="128">
        <f t="shared" si="7"/>
        <v>0</v>
      </c>
      <c r="K70" s="128"/>
      <c r="L70" s="12">
        <v>4303.9</v>
      </c>
      <c r="M70" s="12"/>
    </row>
    <row r="71" spans="1:13" s="121" customFormat="1" ht="25.5">
      <c r="A71" s="204" t="s">
        <v>173</v>
      </c>
      <c r="B71" s="129" t="s">
        <v>53</v>
      </c>
      <c r="C71" s="1"/>
      <c r="D71" s="104">
        <v>19221.59</v>
      </c>
      <c r="E71" s="104"/>
      <c r="F71" s="104"/>
      <c r="G71" s="128"/>
      <c r="H71" s="128"/>
      <c r="I71" s="128"/>
      <c r="J71" s="128"/>
      <c r="K71" s="128"/>
      <c r="L71" s="12">
        <v>4303.9</v>
      </c>
      <c r="M71" s="12"/>
    </row>
    <row r="72" spans="1:13" s="121" customFormat="1" ht="30">
      <c r="A72" s="198" t="s">
        <v>107</v>
      </c>
      <c r="B72" s="119"/>
      <c r="C72" s="1"/>
      <c r="D72" s="96">
        <f>D73+D74</f>
        <v>10978.19</v>
      </c>
      <c r="E72" s="96">
        <f>D72/L72</f>
        <v>2.55</v>
      </c>
      <c r="F72" s="96">
        <f>E72/12</f>
        <v>0.21</v>
      </c>
      <c r="G72" s="123" t="e">
        <f>#REF!+G74+G75</f>
        <v>#REF!</v>
      </c>
      <c r="H72" s="128"/>
      <c r="I72" s="128"/>
      <c r="J72" s="123" t="e">
        <f>#REF!+J74+J75</f>
        <v>#REF!</v>
      </c>
      <c r="K72" s="123" t="e">
        <f>#REF!+K74+K75</f>
        <v>#REF!</v>
      </c>
      <c r="L72" s="12">
        <v>4303.9</v>
      </c>
      <c r="M72" s="12"/>
    </row>
    <row r="73" spans="1:13" s="121" customFormat="1" ht="25.5">
      <c r="A73" s="162" t="s">
        <v>174</v>
      </c>
      <c r="B73" s="129" t="s">
        <v>53</v>
      </c>
      <c r="C73" s="158"/>
      <c r="D73" s="103">
        <v>9455.05</v>
      </c>
      <c r="E73" s="96"/>
      <c r="F73" s="96"/>
      <c r="G73" s="123"/>
      <c r="H73" s="128"/>
      <c r="I73" s="128"/>
      <c r="J73" s="123"/>
      <c r="K73" s="123"/>
      <c r="L73" s="12">
        <v>4303.9</v>
      </c>
      <c r="M73" s="12"/>
    </row>
    <row r="74" spans="1:13" s="121" customFormat="1" ht="15">
      <c r="A74" s="162" t="s">
        <v>124</v>
      </c>
      <c r="B74" s="129" t="s">
        <v>71</v>
      </c>
      <c r="C74" s="1"/>
      <c r="D74" s="104">
        <v>1523.14</v>
      </c>
      <c r="E74" s="104"/>
      <c r="F74" s="104"/>
      <c r="G74" s="128">
        <f>J74*L74</f>
        <v>1549.4</v>
      </c>
      <c r="H74" s="128"/>
      <c r="I74" s="128"/>
      <c r="J74" s="128">
        <f>K74*12</f>
        <v>0.36</v>
      </c>
      <c r="K74" s="128">
        <v>0.03</v>
      </c>
      <c r="L74" s="12">
        <v>4303.9</v>
      </c>
      <c r="M74" s="12"/>
    </row>
    <row r="75" spans="1:13" s="121" customFormat="1" ht="15" hidden="1">
      <c r="A75" s="162" t="s">
        <v>90</v>
      </c>
      <c r="B75" s="119" t="s">
        <v>60</v>
      </c>
      <c r="C75" s="1"/>
      <c r="D75" s="104">
        <f t="shared" si="8"/>
        <v>0</v>
      </c>
      <c r="E75" s="104">
        <f>12*F75</f>
        <v>0</v>
      </c>
      <c r="F75" s="104">
        <f>K75*M75</f>
        <v>0</v>
      </c>
      <c r="G75" s="128">
        <f>J75*L75</f>
        <v>0</v>
      </c>
      <c r="H75" s="128"/>
      <c r="I75" s="128"/>
      <c r="J75" s="128">
        <f>K75*12</f>
        <v>0</v>
      </c>
      <c r="K75" s="128"/>
      <c r="L75" s="12">
        <v>4303.9</v>
      </c>
      <c r="M75" s="12"/>
    </row>
    <row r="76" spans="1:13" s="121" customFormat="1" ht="15">
      <c r="A76" s="198" t="s">
        <v>91</v>
      </c>
      <c r="B76" s="119"/>
      <c r="C76" s="1"/>
      <c r="D76" s="96">
        <f>D77+D78+D79+D83</f>
        <v>15029.58</v>
      </c>
      <c r="E76" s="96">
        <f>D76/L76</f>
        <v>3.49</v>
      </c>
      <c r="F76" s="96">
        <f>E76/12</f>
        <v>0.29</v>
      </c>
      <c r="G76" s="123">
        <f>SUM(G77:G83)</f>
        <v>12395.24</v>
      </c>
      <c r="H76" s="128"/>
      <c r="I76" s="128"/>
      <c r="J76" s="123">
        <f>SUM(J77:J83)</f>
        <v>2.88</v>
      </c>
      <c r="K76" s="123">
        <f>SUM(K77:K83)</f>
        <v>0.24</v>
      </c>
      <c r="L76" s="12">
        <v>4303.9</v>
      </c>
      <c r="M76" s="12"/>
    </row>
    <row r="77" spans="1:13" s="121" customFormat="1" ht="15">
      <c r="A77" s="162" t="s">
        <v>92</v>
      </c>
      <c r="B77" s="119" t="s">
        <v>60</v>
      </c>
      <c r="C77" s="1"/>
      <c r="D77" s="104">
        <v>1104.48</v>
      </c>
      <c r="E77" s="104"/>
      <c r="F77" s="104"/>
      <c r="G77" s="128">
        <f aca="true" t="shared" si="9" ref="G77:G83">J77*L77</f>
        <v>1032.94</v>
      </c>
      <c r="H77" s="128"/>
      <c r="I77" s="128"/>
      <c r="J77" s="128">
        <f aca="true" t="shared" si="10" ref="J77:J83">K77*12</f>
        <v>0.24</v>
      </c>
      <c r="K77" s="128">
        <v>0.02</v>
      </c>
      <c r="L77" s="12">
        <v>4303.9</v>
      </c>
      <c r="M77" s="12"/>
    </row>
    <row r="78" spans="1:13" s="121" customFormat="1" ht="15">
      <c r="A78" s="162" t="s">
        <v>93</v>
      </c>
      <c r="B78" s="119" t="s">
        <v>71</v>
      </c>
      <c r="C78" s="1"/>
      <c r="D78" s="104">
        <v>8927.33</v>
      </c>
      <c r="E78" s="104"/>
      <c r="F78" s="104"/>
      <c r="G78" s="128">
        <f t="shared" si="9"/>
        <v>7230.55</v>
      </c>
      <c r="H78" s="128"/>
      <c r="I78" s="128"/>
      <c r="J78" s="128">
        <f t="shared" si="10"/>
        <v>1.68</v>
      </c>
      <c r="K78" s="128">
        <v>0.14</v>
      </c>
      <c r="L78" s="12">
        <v>4303.9</v>
      </c>
      <c r="M78" s="12"/>
    </row>
    <row r="79" spans="1:13" s="121" customFormat="1" ht="15">
      <c r="A79" s="162" t="s">
        <v>94</v>
      </c>
      <c r="B79" s="119" t="s">
        <v>71</v>
      </c>
      <c r="C79" s="1"/>
      <c r="D79" s="104">
        <v>828.31</v>
      </c>
      <c r="E79" s="104"/>
      <c r="F79" s="104"/>
      <c r="G79" s="128">
        <f t="shared" si="9"/>
        <v>516.47</v>
      </c>
      <c r="H79" s="128"/>
      <c r="I79" s="128"/>
      <c r="J79" s="128">
        <f t="shared" si="10"/>
        <v>0.12</v>
      </c>
      <c r="K79" s="128">
        <v>0.01</v>
      </c>
      <c r="L79" s="12">
        <v>4303.9</v>
      </c>
      <c r="M79" s="12"/>
    </row>
    <row r="80" spans="1:13" s="121" customFormat="1" ht="18.75" customHeight="1" hidden="1">
      <c r="A80" s="204" t="s">
        <v>114</v>
      </c>
      <c r="B80" s="119" t="s">
        <v>53</v>
      </c>
      <c r="C80" s="1"/>
      <c r="D80" s="104">
        <f t="shared" si="8"/>
        <v>0</v>
      </c>
      <c r="E80" s="104"/>
      <c r="F80" s="104"/>
      <c r="G80" s="128">
        <f t="shared" si="9"/>
        <v>0</v>
      </c>
      <c r="H80" s="128"/>
      <c r="I80" s="128"/>
      <c r="J80" s="128">
        <f t="shared" si="10"/>
        <v>0</v>
      </c>
      <c r="K80" s="128"/>
      <c r="L80" s="12">
        <v>4303.9</v>
      </c>
      <c r="M80" s="12"/>
    </row>
    <row r="81" spans="1:13" s="121" customFormat="1" ht="17.25" customHeight="1" hidden="1">
      <c r="A81" s="204" t="s">
        <v>115</v>
      </c>
      <c r="B81" s="119" t="s">
        <v>53</v>
      </c>
      <c r="C81" s="1"/>
      <c r="D81" s="104">
        <f t="shared" si="8"/>
        <v>0</v>
      </c>
      <c r="E81" s="104"/>
      <c r="F81" s="104"/>
      <c r="G81" s="128">
        <f t="shared" si="9"/>
        <v>0</v>
      </c>
      <c r="H81" s="128"/>
      <c r="I81" s="128"/>
      <c r="J81" s="128">
        <f t="shared" si="10"/>
        <v>0</v>
      </c>
      <c r="K81" s="128"/>
      <c r="L81" s="12">
        <v>4303.9</v>
      </c>
      <c r="M81" s="12"/>
    </row>
    <row r="82" spans="1:13" s="121" customFormat="1" ht="17.25" customHeight="1" hidden="1">
      <c r="A82" s="204" t="s">
        <v>116</v>
      </c>
      <c r="B82" s="119" t="s">
        <v>53</v>
      </c>
      <c r="C82" s="1"/>
      <c r="D82" s="104">
        <f t="shared" si="8"/>
        <v>0</v>
      </c>
      <c r="E82" s="104"/>
      <c r="F82" s="104"/>
      <c r="G82" s="128">
        <f t="shared" si="9"/>
        <v>0</v>
      </c>
      <c r="H82" s="128"/>
      <c r="I82" s="128"/>
      <c r="J82" s="128">
        <f t="shared" si="10"/>
        <v>0</v>
      </c>
      <c r="K82" s="128"/>
      <c r="L82" s="12">
        <v>4303.9</v>
      </c>
      <c r="M82" s="12"/>
    </row>
    <row r="83" spans="1:13" s="121" customFormat="1" ht="26.25" customHeight="1">
      <c r="A83" s="204" t="s">
        <v>117</v>
      </c>
      <c r="B83" s="119" t="s">
        <v>53</v>
      </c>
      <c r="C83" s="1"/>
      <c r="D83" s="104">
        <v>4169.46</v>
      </c>
      <c r="E83" s="104"/>
      <c r="F83" s="104"/>
      <c r="G83" s="128">
        <f t="shared" si="9"/>
        <v>3615.28</v>
      </c>
      <c r="H83" s="128"/>
      <c r="I83" s="128"/>
      <c r="J83" s="128">
        <f t="shared" si="10"/>
        <v>0.84</v>
      </c>
      <c r="K83" s="128">
        <v>0.07</v>
      </c>
      <c r="L83" s="12">
        <v>4303.9</v>
      </c>
      <c r="M83" s="12"/>
    </row>
    <row r="84" spans="1:13" s="121" customFormat="1" ht="15">
      <c r="A84" s="198" t="s">
        <v>95</v>
      </c>
      <c r="B84" s="119"/>
      <c r="C84" s="1"/>
      <c r="D84" s="96">
        <v>0</v>
      </c>
      <c r="E84" s="96">
        <f>D84/L84</f>
        <v>0</v>
      </c>
      <c r="F84" s="96">
        <f>E84/12</f>
        <v>0</v>
      </c>
      <c r="G84" s="123" t="e">
        <f>#REF!+#REF!+#REF!</f>
        <v>#REF!</v>
      </c>
      <c r="H84" s="128"/>
      <c r="I84" s="128"/>
      <c r="J84" s="123" t="e">
        <f>#REF!+#REF!+#REF!</f>
        <v>#REF!</v>
      </c>
      <c r="K84" s="123" t="e">
        <f>#REF!+#REF!+#REF!</f>
        <v>#REF!</v>
      </c>
      <c r="L84" s="12">
        <v>4303.9</v>
      </c>
      <c r="M84" s="12"/>
    </row>
    <row r="85" spans="1:12" s="12" customFormat="1" ht="15">
      <c r="A85" s="198" t="s">
        <v>112</v>
      </c>
      <c r="B85" s="29"/>
      <c r="C85" s="122"/>
      <c r="D85" s="96">
        <f>D86</f>
        <v>16458.9</v>
      </c>
      <c r="E85" s="96">
        <f>D85/L85</f>
        <v>3.82</v>
      </c>
      <c r="F85" s="96">
        <f>E85/12</f>
        <v>0.32</v>
      </c>
      <c r="G85" s="123" t="e">
        <f>#REF!+G86</f>
        <v>#REF!</v>
      </c>
      <c r="H85" s="123"/>
      <c r="I85" s="123"/>
      <c r="J85" s="123" t="e">
        <f>#REF!+J86</f>
        <v>#REF!</v>
      </c>
      <c r="K85" s="123" t="e">
        <f>#REF!+K86</f>
        <v>#REF!</v>
      </c>
      <c r="L85" s="12">
        <v>4303.9</v>
      </c>
    </row>
    <row r="86" spans="1:13" s="121" customFormat="1" ht="15">
      <c r="A86" s="162" t="s">
        <v>175</v>
      </c>
      <c r="B86" s="129" t="s">
        <v>74</v>
      </c>
      <c r="C86" s="1">
        <f>I86*12</f>
        <v>0</v>
      </c>
      <c r="D86" s="104">
        <v>16458.9</v>
      </c>
      <c r="E86" s="104"/>
      <c r="F86" s="104"/>
      <c r="G86" s="128">
        <f>J86*L86</f>
        <v>13944.64</v>
      </c>
      <c r="H86" s="128">
        <f>K86*12</f>
        <v>3.24</v>
      </c>
      <c r="I86" s="128"/>
      <c r="J86" s="128">
        <f>K86*12</f>
        <v>3.24</v>
      </c>
      <c r="K86" s="128">
        <v>0.27</v>
      </c>
      <c r="L86" s="12">
        <v>4303.9</v>
      </c>
      <c r="M86" s="12"/>
    </row>
    <row r="87" spans="1:12" s="12" customFormat="1" ht="15">
      <c r="A87" s="198" t="s">
        <v>96</v>
      </c>
      <c r="B87" s="29"/>
      <c r="C87" s="122"/>
      <c r="D87" s="96">
        <f>D88</f>
        <v>2208.87</v>
      </c>
      <c r="E87" s="96">
        <f>D87/L87</f>
        <v>0.51</v>
      </c>
      <c r="F87" s="96">
        <f>E87/12</f>
        <v>0.04</v>
      </c>
      <c r="G87" s="123" t="e">
        <f>#REF!+G88+#REF!+#REF!</f>
        <v>#REF!</v>
      </c>
      <c r="H87" s="123"/>
      <c r="I87" s="123"/>
      <c r="J87" s="123" t="e">
        <f>#REF!+J88+#REF!+#REF!</f>
        <v>#REF!</v>
      </c>
      <c r="K87" s="123" t="e">
        <f>#REF!+K88+#REF!+#REF!</f>
        <v>#REF!</v>
      </c>
      <c r="L87" s="12">
        <v>4303.9</v>
      </c>
    </row>
    <row r="88" spans="1:13" s="121" customFormat="1" ht="15">
      <c r="A88" s="162" t="s">
        <v>125</v>
      </c>
      <c r="B88" s="119" t="s">
        <v>84</v>
      </c>
      <c r="C88" s="1"/>
      <c r="D88" s="104">
        <v>2208.87</v>
      </c>
      <c r="E88" s="104"/>
      <c r="F88" s="104"/>
      <c r="G88" s="128">
        <f>J88*L88</f>
        <v>2065.87</v>
      </c>
      <c r="H88" s="128"/>
      <c r="I88" s="128"/>
      <c r="J88" s="128">
        <f>K88*12</f>
        <v>0.48</v>
      </c>
      <c r="K88" s="128">
        <v>0.04</v>
      </c>
      <c r="L88" s="12">
        <v>4303.9</v>
      </c>
      <c r="M88" s="12"/>
    </row>
    <row r="89" spans="1:12" s="6" customFormat="1" ht="18.75" hidden="1">
      <c r="A89" s="138"/>
      <c r="B89" s="15"/>
      <c r="C89" s="96"/>
      <c r="D89" s="96"/>
      <c r="E89" s="96"/>
      <c r="F89" s="96"/>
      <c r="G89" s="96"/>
      <c r="H89" s="96"/>
      <c r="I89" s="8"/>
      <c r="J89" s="96"/>
      <c r="K89" s="8"/>
      <c r="L89" s="12"/>
    </row>
    <row r="90" spans="1:12" s="12" customFormat="1" ht="30">
      <c r="A90" s="205" t="s">
        <v>97</v>
      </c>
      <c r="B90" s="29" t="s">
        <v>53</v>
      </c>
      <c r="C90" s="122">
        <f>I90*12</f>
        <v>0</v>
      </c>
      <c r="D90" s="96">
        <v>31504.54</v>
      </c>
      <c r="E90" s="96">
        <f>12*F90</f>
        <v>7.32</v>
      </c>
      <c r="F90" s="96">
        <f>0.5+0.11</f>
        <v>0.61</v>
      </c>
      <c r="G90" s="123">
        <f>J90*L90</f>
        <v>14461.1</v>
      </c>
      <c r="H90" s="123">
        <f>K90*12</f>
        <v>3.36</v>
      </c>
      <c r="I90" s="123"/>
      <c r="J90" s="123">
        <f>K90*12</f>
        <v>3.36</v>
      </c>
      <c r="K90" s="123">
        <v>0.28</v>
      </c>
      <c r="L90" s="12">
        <v>4303.9</v>
      </c>
    </row>
    <row r="91" spans="1:12" s="12" customFormat="1" ht="18.75" hidden="1">
      <c r="A91" s="205" t="s">
        <v>3</v>
      </c>
      <c r="B91" s="29"/>
      <c r="C91" s="122" t="e">
        <f>I91*12</f>
        <v>#REF!</v>
      </c>
      <c r="D91" s="96"/>
      <c r="E91" s="96"/>
      <c r="F91" s="96"/>
      <c r="G91" s="123">
        <f>G92+G93+G95+G96+G98+G99</f>
        <v>0</v>
      </c>
      <c r="H91" s="123">
        <f>K91*12</f>
        <v>0</v>
      </c>
      <c r="I91" s="123" t="e">
        <f>#REF!+#REF!+#REF!+#REF!+#REF!+#REF!+#REF!+#REF!+#REF!+#REF!</f>
        <v>#REF!</v>
      </c>
      <c r="J91" s="123">
        <f>K91*12</f>
        <v>0</v>
      </c>
      <c r="K91" s="123">
        <f>K92+K93+K95+K96+K98+K99</f>
        <v>0</v>
      </c>
      <c r="L91" s="12">
        <v>4303.9</v>
      </c>
    </row>
    <row r="92" spans="1:13" s="121" customFormat="1" ht="15" hidden="1">
      <c r="A92" s="162" t="s">
        <v>113</v>
      </c>
      <c r="B92" s="119"/>
      <c r="C92" s="1"/>
      <c r="D92" s="103"/>
      <c r="E92" s="103"/>
      <c r="F92" s="103"/>
      <c r="G92" s="128"/>
      <c r="H92" s="128"/>
      <c r="I92" s="128"/>
      <c r="J92" s="128"/>
      <c r="K92" s="128"/>
      <c r="L92" s="12">
        <v>4303.9</v>
      </c>
      <c r="M92" s="12"/>
    </row>
    <row r="93" spans="1:13" s="121" customFormat="1" ht="15" hidden="1">
      <c r="A93" s="162" t="s">
        <v>126</v>
      </c>
      <c r="B93" s="119"/>
      <c r="C93" s="1"/>
      <c r="D93" s="103"/>
      <c r="E93" s="103"/>
      <c r="F93" s="103"/>
      <c r="G93" s="128"/>
      <c r="H93" s="128"/>
      <c r="I93" s="128"/>
      <c r="J93" s="128"/>
      <c r="K93" s="128"/>
      <c r="L93" s="12">
        <v>4303.9</v>
      </c>
      <c r="M93" s="12"/>
    </row>
    <row r="94" spans="1:13" s="135" customFormat="1" ht="15" hidden="1">
      <c r="A94" s="206" t="s">
        <v>127</v>
      </c>
      <c r="B94" s="131"/>
      <c r="C94" s="132"/>
      <c r="D94" s="133"/>
      <c r="E94" s="133"/>
      <c r="F94" s="133"/>
      <c r="G94" s="134"/>
      <c r="H94" s="134"/>
      <c r="I94" s="134"/>
      <c r="J94" s="134"/>
      <c r="K94" s="134"/>
      <c r="L94" s="12">
        <v>4303.9</v>
      </c>
      <c r="M94" s="12"/>
    </row>
    <row r="95" spans="1:13" s="121" customFormat="1" ht="15" hidden="1">
      <c r="A95" s="162" t="s">
        <v>128</v>
      </c>
      <c r="B95" s="119"/>
      <c r="C95" s="1"/>
      <c r="D95" s="103"/>
      <c r="E95" s="103"/>
      <c r="F95" s="103"/>
      <c r="G95" s="128"/>
      <c r="H95" s="128"/>
      <c r="I95" s="128"/>
      <c r="J95" s="128"/>
      <c r="K95" s="128"/>
      <c r="L95" s="12">
        <v>4303.9</v>
      </c>
      <c r="M95" s="12"/>
    </row>
    <row r="96" spans="1:13" s="121" customFormat="1" ht="15" hidden="1">
      <c r="A96" s="162" t="s">
        <v>129</v>
      </c>
      <c r="B96" s="119"/>
      <c r="C96" s="1"/>
      <c r="D96" s="103"/>
      <c r="E96" s="103"/>
      <c r="F96" s="103"/>
      <c r="G96" s="128"/>
      <c r="H96" s="128"/>
      <c r="I96" s="128"/>
      <c r="J96" s="128"/>
      <c r="K96" s="128"/>
      <c r="L96" s="12">
        <v>4303.9</v>
      </c>
      <c r="M96" s="12"/>
    </row>
    <row r="97" spans="1:13" s="121" customFormat="1" ht="15" hidden="1">
      <c r="A97" s="162" t="s">
        <v>130</v>
      </c>
      <c r="B97" s="119"/>
      <c r="C97" s="1"/>
      <c r="D97" s="103"/>
      <c r="E97" s="103"/>
      <c r="F97" s="103"/>
      <c r="G97" s="128"/>
      <c r="H97" s="128"/>
      <c r="I97" s="128"/>
      <c r="J97" s="128"/>
      <c r="K97" s="128"/>
      <c r="L97" s="12">
        <v>4303.9</v>
      </c>
      <c r="M97" s="12"/>
    </row>
    <row r="98" spans="1:13" s="121" customFormat="1" ht="15" hidden="1">
      <c r="A98" s="162" t="s">
        <v>131</v>
      </c>
      <c r="B98" s="119"/>
      <c r="C98" s="1"/>
      <c r="D98" s="103"/>
      <c r="E98" s="103"/>
      <c r="F98" s="103"/>
      <c r="G98" s="128"/>
      <c r="H98" s="128"/>
      <c r="I98" s="128"/>
      <c r="J98" s="128"/>
      <c r="K98" s="128"/>
      <c r="L98" s="12">
        <v>4303.9</v>
      </c>
      <c r="M98" s="12"/>
    </row>
    <row r="99" spans="1:13" s="121" customFormat="1" ht="15" hidden="1">
      <c r="A99" s="162" t="s">
        <v>132</v>
      </c>
      <c r="B99" s="119"/>
      <c r="C99" s="1"/>
      <c r="D99" s="103"/>
      <c r="E99" s="103"/>
      <c r="F99" s="103"/>
      <c r="G99" s="128"/>
      <c r="H99" s="128"/>
      <c r="I99" s="128"/>
      <c r="J99" s="128"/>
      <c r="K99" s="128"/>
      <c r="L99" s="12">
        <v>4303.9</v>
      </c>
      <c r="M99" s="12"/>
    </row>
    <row r="100" spans="1:13" s="121" customFormat="1" ht="15" hidden="1">
      <c r="A100" s="162" t="s">
        <v>133</v>
      </c>
      <c r="B100" s="119"/>
      <c r="C100" s="1"/>
      <c r="D100" s="103"/>
      <c r="E100" s="103"/>
      <c r="F100" s="103"/>
      <c r="G100" s="128"/>
      <c r="H100" s="128"/>
      <c r="I100" s="128"/>
      <c r="J100" s="128"/>
      <c r="K100" s="128"/>
      <c r="L100" s="12">
        <v>4303.9</v>
      </c>
      <c r="M100" s="12"/>
    </row>
    <row r="101" spans="1:12" s="12" customFormat="1" ht="25.5" hidden="1">
      <c r="A101" s="198" t="s">
        <v>134</v>
      </c>
      <c r="B101" s="15" t="s">
        <v>135</v>
      </c>
      <c r="C101" s="122"/>
      <c r="D101" s="136"/>
      <c r="E101" s="96"/>
      <c r="F101" s="136"/>
      <c r="G101" s="122"/>
      <c r="H101" s="136"/>
      <c r="I101" s="29">
        <v>6072.9</v>
      </c>
      <c r="J101" s="29"/>
      <c r="K101" s="29"/>
      <c r="L101" s="12">
        <v>4303.9</v>
      </c>
    </row>
    <row r="102" spans="1:12" s="12" customFormat="1" ht="18.75">
      <c r="A102" s="138" t="s">
        <v>98</v>
      </c>
      <c r="B102" s="139" t="s">
        <v>47</v>
      </c>
      <c r="C102" s="122"/>
      <c r="D102" s="136">
        <f>E102*L102</f>
        <v>86873.76</v>
      </c>
      <c r="E102" s="96">
        <f>12*F102</f>
        <v>20.64</v>
      </c>
      <c r="F102" s="136">
        <v>1.72</v>
      </c>
      <c r="G102" s="122"/>
      <c r="H102" s="136"/>
      <c r="I102" s="29"/>
      <c r="J102" s="29"/>
      <c r="K102" s="29"/>
      <c r="L102" s="12">
        <f>4303.9-94.9</f>
        <v>4209</v>
      </c>
    </row>
    <row r="103" spans="1:11" s="12" customFormat="1" ht="19.5">
      <c r="A103" s="207" t="s">
        <v>4</v>
      </c>
      <c r="B103" s="208"/>
      <c r="C103" s="166" t="e">
        <f>I103*12</f>
        <v>#REF!</v>
      </c>
      <c r="D103" s="209">
        <f>D102+D90+D87+D85++D84+D76+D72+D59+D45+D44+D43+D42+D41+D40+D36+D35+D34+D33+D32+D23+D15</f>
        <v>690388.72</v>
      </c>
      <c r="E103" s="209">
        <f>E102+E90+E87+E85++E84+E76+E72+E59+E45+E44+E43+E42+E41+E40+E36+E35+E34+E33+E32+E23+E15</f>
        <v>160.85</v>
      </c>
      <c r="F103" s="209">
        <f>F102+F90+F87+F85++F84+F76+F72+F59+F45+F44+F43+F42+F41+F40+F36+F35+F34+F33+F32+F23+F15</f>
        <v>13.41</v>
      </c>
      <c r="G103" s="167" t="e">
        <f>G15+G23+G32+G33+G34+G35+G36+G37+G38+G39+G41+G42+G43+G44+G45+G59+G72+G76+G84+G85+G87+G90</f>
        <v>#REF!</v>
      </c>
      <c r="H103" s="157" t="e">
        <f>K103*12</f>
        <v>#REF!</v>
      </c>
      <c r="I103" s="167" t="e">
        <f>I15+I23+I32+I33+#REF!+#REF!+#REF!+#REF!+#REF!+I91+I90</f>
        <v>#REF!</v>
      </c>
      <c r="J103" s="157" t="e">
        <f>K103*12</f>
        <v>#REF!</v>
      </c>
      <c r="K103" s="167" t="e">
        <f>K15+K23+K32+K33+K34+K35+K36+K37+K38+K39+K41+K42+K43+K44+K45+K59+K72+K76+K84+K85+K87+K90</f>
        <v>#REF!</v>
      </c>
    </row>
    <row r="104" spans="1:11" s="137" customFormat="1" ht="19.5" hidden="1">
      <c r="A104" s="138" t="s">
        <v>2</v>
      </c>
      <c r="B104" s="139" t="s">
        <v>47</v>
      </c>
      <c r="C104" s="139" t="s">
        <v>136</v>
      </c>
      <c r="D104" s="140"/>
      <c r="E104" s="140"/>
      <c r="F104" s="140"/>
      <c r="G104" s="141"/>
      <c r="H104" s="141" t="s">
        <v>136</v>
      </c>
      <c r="I104" s="141"/>
      <c r="J104" s="141" t="s">
        <v>136</v>
      </c>
      <c r="K104" s="141"/>
    </row>
    <row r="105" spans="1:11" s="137" customFormat="1" ht="19.5" hidden="1">
      <c r="A105" s="138" t="s">
        <v>2</v>
      </c>
      <c r="B105" s="139" t="s">
        <v>47</v>
      </c>
      <c r="C105" s="139" t="s">
        <v>136</v>
      </c>
      <c r="D105" s="140"/>
      <c r="E105" s="140"/>
      <c r="F105" s="140"/>
      <c r="G105" s="141" t="s">
        <v>136</v>
      </c>
      <c r="H105" s="142"/>
      <c r="I105" s="142"/>
      <c r="J105" s="142"/>
      <c r="K105" s="141">
        <v>24.94</v>
      </c>
    </row>
    <row r="106" spans="1:11" s="137" customFormat="1" ht="19.5" hidden="1">
      <c r="A106" s="138"/>
      <c r="B106" s="139"/>
      <c r="C106" s="139"/>
      <c r="D106" s="140"/>
      <c r="E106" s="140"/>
      <c r="F106" s="140"/>
      <c r="G106" s="141"/>
      <c r="H106" s="142"/>
      <c r="I106" s="142"/>
      <c r="J106" s="142"/>
      <c r="K106" s="141"/>
    </row>
    <row r="107" spans="1:11" s="147" customFormat="1" ht="12.75" hidden="1">
      <c r="A107" s="143"/>
      <c r="B107" s="144"/>
      <c r="C107" s="144"/>
      <c r="D107" s="145"/>
      <c r="E107" s="145"/>
      <c r="F107" s="145"/>
      <c r="G107" s="146"/>
      <c r="H107" s="146"/>
      <c r="I107" s="146"/>
      <c r="J107" s="146"/>
      <c r="K107" s="146"/>
    </row>
    <row r="108" spans="1:11" s="147" customFormat="1" ht="12.75">
      <c r="A108" s="148"/>
      <c r="B108" s="149"/>
      <c r="C108" s="149"/>
      <c r="D108" s="150"/>
      <c r="E108" s="150"/>
      <c r="F108" s="150"/>
      <c r="G108" s="151"/>
      <c r="H108" s="146"/>
      <c r="I108" s="146"/>
      <c r="J108" s="146"/>
      <c r="K108" s="146"/>
    </row>
    <row r="109" spans="1:11" s="147" customFormat="1" ht="12.75">
      <c r="A109" s="148"/>
      <c r="B109" s="149"/>
      <c r="C109" s="149"/>
      <c r="D109" s="150"/>
      <c r="E109" s="150"/>
      <c r="F109" s="150"/>
      <c r="G109" s="151"/>
      <c r="H109" s="146"/>
      <c r="I109" s="146"/>
      <c r="J109" s="146"/>
      <c r="K109" s="146"/>
    </row>
    <row r="110" spans="1:11" s="147" customFormat="1" ht="12.75">
      <c r="A110" s="148"/>
      <c r="B110" s="149"/>
      <c r="C110" s="149"/>
      <c r="D110" s="150"/>
      <c r="E110" s="150"/>
      <c r="F110" s="150"/>
      <c r="G110" s="151"/>
      <c r="H110" s="146"/>
      <c r="I110" s="146"/>
      <c r="J110" s="146"/>
      <c r="K110" s="146"/>
    </row>
    <row r="111" spans="1:11" s="147" customFormat="1" ht="12.75">
      <c r="A111" s="148"/>
      <c r="B111" s="149"/>
      <c r="C111" s="149"/>
      <c r="D111" s="150"/>
      <c r="E111" s="150"/>
      <c r="F111" s="150"/>
      <c r="G111" s="151"/>
      <c r="H111" s="146"/>
      <c r="I111" s="146"/>
      <c r="J111" s="146"/>
      <c r="K111" s="146"/>
    </row>
    <row r="112" spans="1:11" s="156" customFormat="1" ht="18.75">
      <c r="A112" s="152"/>
      <c r="B112" s="106"/>
      <c r="C112" s="105"/>
      <c r="D112" s="153"/>
      <c r="E112" s="153"/>
      <c r="F112" s="153"/>
      <c r="G112" s="154"/>
      <c r="H112" s="155"/>
      <c r="I112" s="155"/>
      <c r="J112" s="155"/>
      <c r="K112" s="155"/>
    </row>
    <row r="113" spans="1:12" s="12" customFormat="1" ht="39">
      <c r="A113" s="207" t="s">
        <v>137</v>
      </c>
      <c r="B113" s="208"/>
      <c r="C113" s="166">
        <f>I113*12</f>
        <v>0</v>
      </c>
      <c r="D113" s="209">
        <f>D115+D118+D119+D120</f>
        <v>147823.24</v>
      </c>
      <c r="E113" s="209">
        <f>E115+E118+E119+E120</f>
        <v>34.35</v>
      </c>
      <c r="F113" s="209">
        <f>F115+F118+F119+F120</f>
        <v>2.86</v>
      </c>
      <c r="G113" s="209">
        <f>G115+G118+G119</f>
        <v>0</v>
      </c>
      <c r="H113" s="209">
        <f>H115+H118+H119</f>
        <v>0</v>
      </c>
      <c r="I113" s="209">
        <f>I115+I118+I119</f>
        <v>0</v>
      </c>
      <c r="J113" s="209">
        <f>J115+J118+J119</f>
        <v>0</v>
      </c>
      <c r="K113" s="209">
        <f>K115+K118+K119</f>
        <v>0</v>
      </c>
      <c r="L113" s="12">
        <v>4303.9</v>
      </c>
    </row>
    <row r="114" spans="1:12" s="121" customFormat="1" ht="19.5" hidden="1">
      <c r="A114" s="162"/>
      <c r="B114" s="119"/>
      <c r="C114" s="1"/>
      <c r="D114" s="209" t="e">
        <f>#REF!+#REF!+#REF!+D115+D116+#REF!+D117+D119+#REF!+#REF!+#REF!+#REF!+#REF!+D120</f>
        <v>#REF!</v>
      </c>
      <c r="E114" s="103"/>
      <c r="F114" s="103"/>
      <c r="G114" s="128"/>
      <c r="H114" s="128"/>
      <c r="I114" s="128"/>
      <c r="J114" s="128"/>
      <c r="K114" s="128"/>
      <c r="L114" s="12"/>
    </row>
    <row r="115" spans="1:12" s="161" customFormat="1" ht="15">
      <c r="A115" s="162" t="s">
        <v>138</v>
      </c>
      <c r="B115" s="129"/>
      <c r="C115" s="158"/>
      <c r="D115" s="103">
        <v>95095.32</v>
      </c>
      <c r="E115" s="103">
        <f aca="true" t="shared" si="11" ref="E115:E120">D115/L115</f>
        <v>22.1</v>
      </c>
      <c r="F115" s="103">
        <f aca="true" t="shared" si="12" ref="F115:F120">E115/12</f>
        <v>1.84</v>
      </c>
      <c r="G115" s="160"/>
      <c r="H115" s="160"/>
      <c r="I115" s="160"/>
      <c r="J115" s="160"/>
      <c r="K115" s="160"/>
      <c r="L115" s="12">
        <v>4303.9</v>
      </c>
    </row>
    <row r="116" spans="1:12" s="161" customFormat="1" ht="15" hidden="1">
      <c r="A116" s="162"/>
      <c r="B116" s="129"/>
      <c r="C116" s="158"/>
      <c r="D116" s="103"/>
      <c r="E116" s="103" t="e">
        <f t="shared" si="11"/>
        <v>#DIV/0!</v>
      </c>
      <c r="F116" s="103" t="e">
        <f t="shared" si="12"/>
        <v>#DIV/0!</v>
      </c>
      <c r="G116" s="160"/>
      <c r="H116" s="160"/>
      <c r="I116" s="160"/>
      <c r="J116" s="160"/>
      <c r="K116" s="160"/>
      <c r="L116" s="12"/>
    </row>
    <row r="117" spans="1:12" s="161" customFormat="1" ht="15" hidden="1">
      <c r="A117" s="162"/>
      <c r="B117" s="129"/>
      <c r="C117" s="158"/>
      <c r="D117" s="159"/>
      <c r="E117" s="103">
        <f t="shared" si="11"/>
        <v>0</v>
      </c>
      <c r="F117" s="103">
        <f t="shared" si="12"/>
        <v>0</v>
      </c>
      <c r="G117" s="160"/>
      <c r="H117" s="160"/>
      <c r="I117" s="160"/>
      <c r="J117" s="160"/>
      <c r="K117" s="160"/>
      <c r="L117" s="12">
        <v>4303.9</v>
      </c>
    </row>
    <row r="118" spans="1:12" s="161" customFormat="1" ht="25.5" customHeight="1">
      <c r="A118" s="162" t="s">
        <v>176</v>
      </c>
      <c r="B118" s="129"/>
      <c r="C118" s="158"/>
      <c r="D118" s="159">
        <v>5160.37</v>
      </c>
      <c r="E118" s="103">
        <f t="shared" si="11"/>
        <v>1.2</v>
      </c>
      <c r="F118" s="103">
        <f t="shared" si="12"/>
        <v>0.1</v>
      </c>
      <c r="G118" s="160"/>
      <c r="H118" s="160"/>
      <c r="I118" s="160"/>
      <c r="J118" s="160"/>
      <c r="K118" s="160"/>
      <c r="L118" s="12">
        <v>4303.9</v>
      </c>
    </row>
    <row r="119" spans="1:12" s="161" customFormat="1" ht="15">
      <c r="A119" s="162" t="s">
        <v>177</v>
      </c>
      <c r="B119" s="129"/>
      <c r="C119" s="158"/>
      <c r="D119" s="103">
        <v>4667.92</v>
      </c>
      <c r="E119" s="103">
        <f t="shared" si="11"/>
        <v>1.08</v>
      </c>
      <c r="F119" s="103">
        <f t="shared" si="12"/>
        <v>0.09</v>
      </c>
      <c r="G119" s="160"/>
      <c r="H119" s="160"/>
      <c r="I119" s="160"/>
      <c r="J119" s="160"/>
      <c r="K119" s="160"/>
      <c r="L119" s="12">
        <v>4303.9</v>
      </c>
    </row>
    <row r="120" spans="1:12" s="121" customFormat="1" ht="15">
      <c r="A120" s="162" t="s">
        <v>178</v>
      </c>
      <c r="B120" s="119"/>
      <c r="C120" s="1"/>
      <c r="D120" s="103">
        <v>42899.63</v>
      </c>
      <c r="E120" s="103">
        <f t="shared" si="11"/>
        <v>9.97</v>
      </c>
      <c r="F120" s="103">
        <f t="shared" si="12"/>
        <v>0.83</v>
      </c>
      <c r="G120" s="130"/>
      <c r="H120" s="128"/>
      <c r="I120" s="128"/>
      <c r="J120" s="128"/>
      <c r="K120" s="128"/>
      <c r="L120" s="12">
        <v>4303.9</v>
      </c>
    </row>
    <row r="121" spans="1:12" s="121" customFormat="1" ht="15">
      <c r="A121" s="152"/>
      <c r="B121" s="163"/>
      <c r="C121" s="164"/>
      <c r="D121" s="165"/>
      <c r="E121" s="165"/>
      <c r="F121" s="165"/>
      <c r="G121" s="130"/>
      <c r="H121" s="128"/>
      <c r="I121" s="128"/>
      <c r="J121" s="128"/>
      <c r="K121" s="128"/>
      <c r="L121" s="12"/>
    </row>
    <row r="122" spans="1:12" s="121" customFormat="1" ht="15">
      <c r="A122" s="152"/>
      <c r="B122" s="163"/>
      <c r="C122" s="164"/>
      <c r="D122" s="165"/>
      <c r="E122" s="165"/>
      <c r="F122" s="165"/>
      <c r="G122" s="130"/>
      <c r="H122" s="128"/>
      <c r="I122" s="128"/>
      <c r="J122" s="128"/>
      <c r="K122" s="128"/>
      <c r="L122" s="12"/>
    </row>
    <row r="123" spans="1:12" s="121" customFormat="1" ht="15">
      <c r="A123" s="152"/>
      <c r="B123" s="163"/>
      <c r="C123" s="164"/>
      <c r="D123" s="164"/>
      <c r="E123" s="164"/>
      <c r="F123" s="164"/>
      <c r="G123" s="130"/>
      <c r="H123" s="128"/>
      <c r="I123" s="128"/>
      <c r="J123" s="128"/>
      <c r="K123" s="128"/>
      <c r="L123" s="12"/>
    </row>
    <row r="124" spans="1:11" s="12" customFormat="1" ht="19.5">
      <c r="A124" s="207" t="s">
        <v>4</v>
      </c>
      <c r="B124" s="208"/>
      <c r="C124" s="166" t="e">
        <f>I124*12</f>
        <v>#REF!</v>
      </c>
      <c r="D124" s="166">
        <f aca="true" t="shared" si="13" ref="D124:K124">D103+D113</f>
        <v>838211.96</v>
      </c>
      <c r="E124" s="166">
        <f t="shared" si="13"/>
        <v>195.2</v>
      </c>
      <c r="F124" s="166">
        <f t="shared" si="13"/>
        <v>16.27</v>
      </c>
      <c r="G124" s="166" t="e">
        <f t="shared" si="13"/>
        <v>#REF!</v>
      </c>
      <c r="H124" s="166" t="e">
        <f t="shared" si="13"/>
        <v>#REF!</v>
      </c>
      <c r="I124" s="166" t="e">
        <f t="shared" si="13"/>
        <v>#REF!</v>
      </c>
      <c r="J124" s="166" t="e">
        <f t="shared" si="13"/>
        <v>#REF!</v>
      </c>
      <c r="K124" s="166" t="e">
        <f t="shared" si="13"/>
        <v>#REF!</v>
      </c>
    </row>
    <row r="125" spans="1:11" s="12" customFormat="1" ht="19.5">
      <c r="A125" s="210"/>
      <c r="B125" s="211"/>
      <c r="C125" s="209"/>
      <c r="D125" s="209"/>
      <c r="E125" s="209"/>
      <c r="F125" s="209"/>
      <c r="G125" s="167"/>
      <c r="H125" s="157"/>
      <c r="I125" s="167"/>
      <c r="J125" s="157"/>
      <c r="K125" s="167"/>
    </row>
    <row r="126" spans="7:11" s="147" customFormat="1" ht="12.75">
      <c r="G126" s="168"/>
      <c r="H126" s="168"/>
      <c r="I126" s="168"/>
      <c r="J126" s="168"/>
      <c r="K126" s="168"/>
    </row>
    <row r="127" spans="7:11" s="147" customFormat="1" ht="12.75">
      <c r="G127" s="168"/>
      <c r="H127" s="168"/>
      <c r="I127" s="168"/>
      <c r="J127" s="168"/>
      <c r="K127" s="168"/>
    </row>
    <row r="128" spans="7:11" s="147" customFormat="1" ht="12.75">
      <c r="G128" s="168"/>
      <c r="H128" s="168"/>
      <c r="I128" s="168"/>
      <c r="J128" s="168"/>
      <c r="K128" s="168"/>
    </row>
    <row r="129" spans="1:11" s="147" customFormat="1" ht="14.25">
      <c r="A129" s="169" t="s">
        <v>140</v>
      </c>
      <c r="D129" s="248" t="s">
        <v>141</v>
      </c>
      <c r="E129" s="248"/>
      <c r="F129" s="248"/>
      <c r="G129" s="168"/>
      <c r="H129" s="168"/>
      <c r="I129" s="168"/>
      <c r="J129" s="168"/>
      <c r="K129" s="168"/>
    </row>
    <row r="130" spans="7:11" s="147" customFormat="1" ht="12.75">
      <c r="G130" s="168"/>
      <c r="H130" s="168"/>
      <c r="I130" s="168"/>
      <c r="J130" s="168"/>
      <c r="K130" s="168"/>
    </row>
    <row r="131" spans="7:11" s="147" customFormat="1" ht="12.75">
      <c r="G131" s="168"/>
      <c r="H131" s="168"/>
      <c r="I131" s="168"/>
      <c r="J131" s="168"/>
      <c r="K131" s="168"/>
    </row>
    <row r="132" spans="1:11" s="147" customFormat="1" ht="12.75">
      <c r="A132" s="170" t="s">
        <v>142</v>
      </c>
      <c r="G132" s="168"/>
      <c r="H132" s="168"/>
      <c r="I132" s="168"/>
      <c r="J132" s="168"/>
      <c r="K132" s="168"/>
    </row>
    <row r="133" spans="7:11" s="147" customFormat="1" ht="12.75">
      <c r="G133" s="168"/>
      <c r="H133" s="168"/>
      <c r="I133" s="168"/>
      <c r="J133" s="168"/>
      <c r="K133" s="168"/>
    </row>
    <row r="134" spans="7:11" s="147" customFormat="1" ht="12.75">
      <c r="G134" s="168"/>
      <c r="H134" s="168"/>
      <c r="I134" s="168"/>
      <c r="J134" s="168"/>
      <c r="K134" s="168"/>
    </row>
    <row r="135" spans="7:11" s="147" customFormat="1" ht="12.75">
      <c r="G135" s="168"/>
      <c r="H135" s="168"/>
      <c r="I135" s="168"/>
      <c r="J135" s="168"/>
      <c r="K135" s="168"/>
    </row>
    <row r="136" spans="7:11" s="147" customFormat="1" ht="12.75">
      <c r="G136" s="168"/>
      <c r="H136" s="168"/>
      <c r="I136" s="168"/>
      <c r="J136" s="168"/>
      <c r="K136" s="168"/>
    </row>
    <row r="137" spans="7:11" s="147" customFormat="1" ht="12.75">
      <c r="G137" s="168"/>
      <c r="H137" s="168"/>
      <c r="I137" s="168"/>
      <c r="J137" s="168"/>
      <c r="K137" s="168"/>
    </row>
    <row r="138" spans="7:11" s="147" customFormat="1" ht="12.75">
      <c r="G138" s="168"/>
      <c r="H138" s="168"/>
      <c r="I138" s="168"/>
      <c r="J138" s="168"/>
      <c r="K138" s="168"/>
    </row>
    <row r="139" spans="7:11" s="147" customFormat="1" ht="12.75">
      <c r="G139" s="168"/>
      <c r="H139" s="168"/>
      <c r="I139" s="168"/>
      <c r="J139" s="168"/>
      <c r="K139" s="168"/>
    </row>
    <row r="140" spans="7:11" s="147" customFormat="1" ht="12.75">
      <c r="G140" s="168"/>
      <c r="H140" s="168"/>
      <c r="I140" s="168"/>
      <c r="J140" s="168"/>
      <c r="K140" s="168"/>
    </row>
    <row r="141" spans="7:11" s="147" customFormat="1" ht="12.75">
      <c r="G141" s="168"/>
      <c r="H141" s="168"/>
      <c r="I141" s="168"/>
      <c r="J141" s="168"/>
      <c r="K141" s="168"/>
    </row>
    <row r="142" spans="7:11" s="147" customFormat="1" ht="12.75">
      <c r="G142" s="168"/>
      <c r="H142" s="168"/>
      <c r="I142" s="168"/>
      <c r="J142" s="168"/>
      <c r="K142" s="168"/>
    </row>
    <row r="143" spans="7:11" s="147" customFormat="1" ht="12.75">
      <c r="G143" s="168"/>
      <c r="H143" s="168"/>
      <c r="I143" s="168"/>
      <c r="J143" s="168"/>
      <c r="K143" s="168"/>
    </row>
  </sheetData>
  <sheetProtection/>
  <mergeCells count="12">
    <mergeCell ref="A1:K1"/>
    <mergeCell ref="B2:K2"/>
    <mergeCell ref="B3:K3"/>
    <mergeCell ref="B4:K4"/>
    <mergeCell ref="A6:F6"/>
    <mergeCell ref="A7:H7"/>
    <mergeCell ref="A11:K11"/>
    <mergeCell ref="A14:K14"/>
    <mergeCell ref="D129:F129"/>
    <mergeCell ref="A8:K8"/>
    <mergeCell ref="A9:K9"/>
    <mergeCell ref="A10:K10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tabSelected="1" zoomScale="80" zoomScaleNormal="80" zoomScalePageLayoutView="0" workbookViewId="0" topLeftCell="A1">
      <pane xSplit="1" ySplit="2" topLeftCell="B11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38" sqref="O138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5" s="6" customFormat="1" ht="78.75" customHeight="1" thickBot="1">
      <c r="A2" s="177" t="s">
        <v>0</v>
      </c>
      <c r="B2" s="273" t="s">
        <v>145</v>
      </c>
      <c r="C2" s="274"/>
      <c r="D2" s="275"/>
      <c r="E2" s="274" t="s">
        <v>146</v>
      </c>
      <c r="F2" s="274"/>
      <c r="G2" s="274"/>
      <c r="H2" s="273" t="s">
        <v>147</v>
      </c>
      <c r="I2" s="274"/>
      <c r="J2" s="275"/>
      <c r="K2" s="273" t="s">
        <v>148</v>
      </c>
      <c r="L2" s="274"/>
      <c r="M2" s="275"/>
      <c r="N2" s="49" t="s">
        <v>10</v>
      </c>
      <c r="O2" s="22" t="s">
        <v>5</v>
      </c>
    </row>
    <row r="3" spans="1:15" s="7" customFormat="1" ht="12.75">
      <c r="A3" s="42"/>
      <c r="B3" s="31" t="s">
        <v>7</v>
      </c>
      <c r="C3" s="15" t="s">
        <v>8</v>
      </c>
      <c r="D3" s="38" t="s">
        <v>9</v>
      </c>
      <c r="E3" s="48" t="s">
        <v>7</v>
      </c>
      <c r="F3" s="15" t="s">
        <v>8</v>
      </c>
      <c r="G3" s="20" t="s">
        <v>9</v>
      </c>
      <c r="H3" s="31" t="s">
        <v>7</v>
      </c>
      <c r="I3" s="15" t="s">
        <v>8</v>
      </c>
      <c r="J3" s="38" t="s">
        <v>9</v>
      </c>
      <c r="K3" s="31" t="s">
        <v>7</v>
      </c>
      <c r="L3" s="15" t="s">
        <v>8</v>
      </c>
      <c r="M3" s="38" t="s">
        <v>9</v>
      </c>
      <c r="N3" s="52"/>
      <c r="O3" s="23"/>
    </row>
    <row r="4" spans="1:15" s="7" customFormat="1" ht="49.5" customHeight="1">
      <c r="A4" s="276" t="s">
        <v>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</row>
    <row r="5" spans="1:15" s="6" customFormat="1" ht="14.25" customHeight="1">
      <c r="A5" s="62" t="s">
        <v>39</v>
      </c>
      <c r="B5" s="32"/>
      <c r="C5" s="8"/>
      <c r="D5" s="63">
        <f>O5/4</f>
        <v>34474.24</v>
      </c>
      <c r="E5" s="49"/>
      <c r="F5" s="8"/>
      <c r="G5" s="63">
        <f>O5/4</f>
        <v>34474.24</v>
      </c>
      <c r="H5" s="32"/>
      <c r="I5" s="8"/>
      <c r="J5" s="63">
        <f>O5/4</f>
        <v>34474.24</v>
      </c>
      <c r="K5" s="32"/>
      <c r="L5" s="8"/>
      <c r="M5" s="63">
        <f>O5/4</f>
        <v>34474.24</v>
      </c>
      <c r="N5" s="54">
        <f aca="true" t="shared" si="0" ref="N5:N56">M5+J5+G5+D5</f>
        <v>137896.96</v>
      </c>
      <c r="O5" s="16">
        <v>137896.96</v>
      </c>
    </row>
    <row r="6" spans="1:15" s="6" customFormat="1" ht="30">
      <c r="A6" s="62" t="s">
        <v>45</v>
      </c>
      <c r="B6" s="32"/>
      <c r="C6" s="8"/>
      <c r="D6" s="63">
        <f aca="true" t="shared" si="1" ref="D6:D17">O6/4</f>
        <v>24661.35</v>
      </c>
      <c r="E6" s="49"/>
      <c r="F6" s="8"/>
      <c r="G6" s="63">
        <f aca="true" t="shared" si="2" ref="G6:G17">O6/4</f>
        <v>24661.35</v>
      </c>
      <c r="H6" s="32"/>
      <c r="I6" s="8"/>
      <c r="J6" s="63">
        <f aca="true" t="shared" si="3" ref="J6:J16">O6/4</f>
        <v>24661.35</v>
      </c>
      <c r="K6" s="32"/>
      <c r="L6" s="8"/>
      <c r="M6" s="63">
        <f aca="true" t="shared" si="4" ref="M6:M17">O6/4</f>
        <v>24661.35</v>
      </c>
      <c r="N6" s="54">
        <f t="shared" si="0"/>
        <v>98645.4</v>
      </c>
      <c r="O6" s="16">
        <v>98645.39</v>
      </c>
    </row>
    <row r="7" spans="1:15" s="6" customFormat="1" ht="15">
      <c r="A7" s="61" t="s">
        <v>55</v>
      </c>
      <c r="B7" s="32"/>
      <c r="C7" s="8"/>
      <c r="D7" s="63">
        <f t="shared" si="1"/>
        <v>8779.96</v>
      </c>
      <c r="E7" s="49"/>
      <c r="F7" s="8"/>
      <c r="G7" s="63">
        <f t="shared" si="2"/>
        <v>8779.96</v>
      </c>
      <c r="H7" s="32"/>
      <c r="I7" s="8"/>
      <c r="J7" s="63">
        <f t="shared" si="3"/>
        <v>8779.96</v>
      </c>
      <c r="K7" s="32"/>
      <c r="L7" s="8"/>
      <c r="M7" s="63">
        <f t="shared" si="4"/>
        <v>8779.96</v>
      </c>
      <c r="N7" s="54">
        <f t="shared" si="0"/>
        <v>35119.84</v>
      </c>
      <c r="O7" s="16">
        <v>35119.82</v>
      </c>
    </row>
    <row r="8" spans="1:15" s="6" customFormat="1" ht="15">
      <c r="A8" s="61" t="s">
        <v>57</v>
      </c>
      <c r="B8" s="32"/>
      <c r="C8" s="8"/>
      <c r="D8" s="63">
        <f t="shared" si="1"/>
        <v>28663.98</v>
      </c>
      <c r="E8" s="49"/>
      <c r="F8" s="8"/>
      <c r="G8" s="63">
        <f t="shared" si="2"/>
        <v>28663.98</v>
      </c>
      <c r="H8" s="32"/>
      <c r="I8" s="8"/>
      <c r="J8" s="63">
        <f t="shared" si="3"/>
        <v>28663.98</v>
      </c>
      <c r="K8" s="32"/>
      <c r="L8" s="8"/>
      <c r="M8" s="63">
        <f t="shared" si="4"/>
        <v>28663.98</v>
      </c>
      <c r="N8" s="54">
        <f t="shared" si="0"/>
        <v>114655.92</v>
      </c>
      <c r="O8" s="16">
        <v>114655.9</v>
      </c>
    </row>
    <row r="9" spans="1:15" s="6" customFormat="1" ht="30">
      <c r="A9" s="61" t="s">
        <v>59</v>
      </c>
      <c r="B9" s="32"/>
      <c r="C9" s="8"/>
      <c r="D9" s="63">
        <f t="shared" si="1"/>
        <v>462.04</v>
      </c>
      <c r="E9" s="49"/>
      <c r="F9" s="8"/>
      <c r="G9" s="63">
        <f t="shared" si="2"/>
        <v>462.04</v>
      </c>
      <c r="H9" s="32"/>
      <c r="I9" s="8"/>
      <c r="J9" s="63">
        <f t="shared" si="3"/>
        <v>462.04</v>
      </c>
      <c r="K9" s="32"/>
      <c r="L9" s="8"/>
      <c r="M9" s="63">
        <f t="shared" si="4"/>
        <v>462.04</v>
      </c>
      <c r="N9" s="54">
        <f t="shared" si="0"/>
        <v>1848.16</v>
      </c>
      <c r="O9" s="16">
        <v>1848.15</v>
      </c>
    </row>
    <row r="10" spans="1:15" s="6" customFormat="1" ht="30">
      <c r="A10" s="61" t="s">
        <v>61</v>
      </c>
      <c r="B10" s="32"/>
      <c r="C10" s="8"/>
      <c r="D10" s="63">
        <f t="shared" si="1"/>
        <v>462.04</v>
      </c>
      <c r="E10" s="49"/>
      <c r="F10" s="8"/>
      <c r="G10" s="63">
        <f t="shared" si="2"/>
        <v>462.04</v>
      </c>
      <c r="H10" s="32"/>
      <c r="I10" s="8"/>
      <c r="J10" s="63">
        <f t="shared" si="3"/>
        <v>462.04</v>
      </c>
      <c r="K10" s="32"/>
      <c r="L10" s="8"/>
      <c r="M10" s="63">
        <f t="shared" si="4"/>
        <v>462.04</v>
      </c>
      <c r="N10" s="54">
        <f t="shared" si="0"/>
        <v>1848.16</v>
      </c>
      <c r="O10" s="16">
        <v>1848.15</v>
      </c>
    </row>
    <row r="11" spans="1:15" s="6" customFormat="1" ht="15">
      <c r="A11" s="61" t="s">
        <v>62</v>
      </c>
      <c r="B11" s="32"/>
      <c r="C11" s="8"/>
      <c r="D11" s="63">
        <f t="shared" si="1"/>
        <v>2917.67</v>
      </c>
      <c r="E11" s="49"/>
      <c r="F11" s="8"/>
      <c r="G11" s="63">
        <f t="shared" si="2"/>
        <v>2917.67</v>
      </c>
      <c r="H11" s="32"/>
      <c r="I11" s="8"/>
      <c r="J11" s="63">
        <f t="shared" si="3"/>
        <v>2917.67</v>
      </c>
      <c r="K11" s="32"/>
      <c r="L11" s="8"/>
      <c r="M11" s="63">
        <f t="shared" si="4"/>
        <v>2917.67</v>
      </c>
      <c r="N11" s="54">
        <f t="shared" si="0"/>
        <v>11670.68</v>
      </c>
      <c r="O11" s="16">
        <v>11670.68</v>
      </c>
    </row>
    <row r="12" spans="1:15" s="241" customFormat="1" ht="24" customHeight="1">
      <c r="A12" s="229" t="s">
        <v>169</v>
      </c>
      <c r="B12" s="230"/>
      <c r="C12" s="231"/>
      <c r="D12" s="232"/>
      <c r="E12" s="233"/>
      <c r="F12" s="234"/>
      <c r="G12" s="235">
        <f t="shared" si="2"/>
        <v>0</v>
      </c>
      <c r="H12" s="236"/>
      <c r="I12" s="234"/>
      <c r="J12" s="235">
        <f t="shared" si="3"/>
        <v>0</v>
      </c>
      <c r="K12" s="237">
        <v>137</v>
      </c>
      <c r="L12" s="238">
        <v>42111</v>
      </c>
      <c r="M12" s="235">
        <v>3305.23</v>
      </c>
      <c r="N12" s="239">
        <f t="shared" si="0"/>
        <v>3305.23</v>
      </c>
      <c r="O12" s="240"/>
    </row>
    <row r="13" spans="1:15" s="6" customFormat="1" ht="30">
      <c r="A13" s="60" t="s">
        <v>104</v>
      </c>
      <c r="B13" s="32"/>
      <c r="C13" s="8"/>
      <c r="D13" s="63">
        <f t="shared" si="1"/>
        <v>2453.22</v>
      </c>
      <c r="E13" s="49"/>
      <c r="F13" s="8"/>
      <c r="G13" s="63">
        <f t="shared" si="2"/>
        <v>2453.22</v>
      </c>
      <c r="H13" s="32"/>
      <c r="I13" s="8"/>
      <c r="J13" s="63">
        <f t="shared" si="3"/>
        <v>2453.22</v>
      </c>
      <c r="K13" s="32"/>
      <c r="L13" s="8"/>
      <c r="M13" s="63">
        <f t="shared" si="4"/>
        <v>2453.22</v>
      </c>
      <c r="N13" s="54">
        <f t="shared" si="0"/>
        <v>9812.88</v>
      </c>
      <c r="O13" s="16">
        <v>9812.89</v>
      </c>
    </row>
    <row r="14" spans="1:15" s="6" customFormat="1" ht="45">
      <c r="A14" s="60" t="s">
        <v>253</v>
      </c>
      <c r="B14" s="32"/>
      <c r="C14" s="8"/>
      <c r="D14" s="63"/>
      <c r="E14" s="49"/>
      <c r="F14" s="8"/>
      <c r="G14" s="63"/>
      <c r="H14" s="32"/>
      <c r="I14" s="8"/>
      <c r="J14" s="63"/>
      <c r="K14" s="32"/>
      <c r="L14" s="8"/>
      <c r="M14" s="63">
        <v>3948.61</v>
      </c>
      <c r="N14" s="54">
        <f>M14+J14+G14+D14</f>
        <v>3948.61</v>
      </c>
      <c r="O14" s="181"/>
    </row>
    <row r="15" spans="1:15" s="12" customFormat="1" ht="15">
      <c r="A15" s="61" t="s">
        <v>64</v>
      </c>
      <c r="B15" s="33"/>
      <c r="C15" s="29"/>
      <c r="D15" s="63">
        <f t="shared" si="1"/>
        <v>516.47</v>
      </c>
      <c r="E15" s="50"/>
      <c r="F15" s="29"/>
      <c r="G15" s="63">
        <f t="shared" si="2"/>
        <v>516.47</v>
      </c>
      <c r="H15" s="33"/>
      <c r="I15" s="29"/>
      <c r="J15" s="63">
        <f t="shared" si="3"/>
        <v>516.47</v>
      </c>
      <c r="K15" s="33"/>
      <c r="L15" s="29"/>
      <c r="M15" s="63">
        <f t="shared" si="4"/>
        <v>516.47</v>
      </c>
      <c r="N15" s="54">
        <f t="shared" si="0"/>
        <v>2065.88</v>
      </c>
      <c r="O15" s="16">
        <v>2065.87</v>
      </c>
    </row>
    <row r="16" spans="1:15" s="6" customFormat="1" ht="15">
      <c r="A16" s="61" t="s">
        <v>66</v>
      </c>
      <c r="B16" s="32"/>
      <c r="C16" s="8"/>
      <c r="D16" s="63">
        <f t="shared" si="1"/>
        <v>387.35</v>
      </c>
      <c r="E16" s="49"/>
      <c r="F16" s="8"/>
      <c r="G16" s="63">
        <f t="shared" si="2"/>
        <v>387.35</v>
      </c>
      <c r="H16" s="32"/>
      <c r="I16" s="8"/>
      <c r="J16" s="63">
        <f t="shared" si="3"/>
        <v>387.35</v>
      </c>
      <c r="K16" s="32"/>
      <c r="L16" s="8"/>
      <c r="M16" s="63">
        <f t="shared" si="4"/>
        <v>387.35</v>
      </c>
      <c r="N16" s="54">
        <f t="shared" si="0"/>
        <v>1549.4</v>
      </c>
      <c r="O16" s="16">
        <v>1549.4</v>
      </c>
    </row>
    <row r="17" spans="1:15" s="9" customFormat="1" ht="30">
      <c r="A17" s="60" t="s">
        <v>68</v>
      </c>
      <c r="B17" s="34"/>
      <c r="C17" s="30"/>
      <c r="D17" s="63">
        <f t="shared" si="1"/>
        <v>0</v>
      </c>
      <c r="E17" s="51"/>
      <c r="F17" s="30"/>
      <c r="G17" s="63">
        <f t="shared" si="2"/>
        <v>0</v>
      </c>
      <c r="H17" s="227" t="s">
        <v>238</v>
      </c>
      <c r="I17" s="228">
        <v>42025</v>
      </c>
      <c r="J17" s="63">
        <v>2352.4</v>
      </c>
      <c r="K17" s="34"/>
      <c r="L17" s="30"/>
      <c r="M17" s="63">
        <f t="shared" si="4"/>
        <v>0</v>
      </c>
      <c r="N17" s="54">
        <f t="shared" si="0"/>
        <v>2352.4</v>
      </c>
      <c r="O17" s="16"/>
    </row>
    <row r="18" spans="1:15" s="6" customFormat="1" ht="15">
      <c r="A18" s="61" t="s">
        <v>70</v>
      </c>
      <c r="B18" s="32"/>
      <c r="C18" s="8"/>
      <c r="D18" s="63"/>
      <c r="E18" s="49"/>
      <c r="F18" s="8"/>
      <c r="G18" s="18"/>
      <c r="H18" s="32"/>
      <c r="I18" s="8"/>
      <c r="J18" s="39"/>
      <c r="K18" s="32"/>
      <c r="L18" s="8"/>
      <c r="M18" s="39"/>
      <c r="N18" s="54">
        <f t="shared" si="0"/>
        <v>0</v>
      </c>
      <c r="O18" s="16"/>
    </row>
    <row r="19" spans="1:15" s="6" customFormat="1" ht="15">
      <c r="A19" s="14" t="s">
        <v>72</v>
      </c>
      <c r="B19" s="175"/>
      <c r="C19" s="176"/>
      <c r="D19" s="174"/>
      <c r="E19" s="175"/>
      <c r="F19" s="176"/>
      <c r="G19" s="174"/>
      <c r="H19" s="32"/>
      <c r="I19" s="8"/>
      <c r="J19" s="39"/>
      <c r="K19" s="32"/>
      <c r="L19" s="8"/>
      <c r="M19" s="39"/>
      <c r="N19" s="54">
        <f t="shared" si="0"/>
        <v>0</v>
      </c>
      <c r="O19" s="16"/>
    </row>
    <row r="20" spans="1:15" s="6" customFormat="1" ht="15">
      <c r="A20" s="215" t="s">
        <v>73</v>
      </c>
      <c r="B20" s="175" t="s">
        <v>188</v>
      </c>
      <c r="C20" s="176">
        <v>41775</v>
      </c>
      <c r="D20" s="174">
        <v>623.73</v>
      </c>
      <c r="E20" s="175" t="s">
        <v>213</v>
      </c>
      <c r="F20" s="176">
        <v>41901</v>
      </c>
      <c r="G20" s="174">
        <v>623.73</v>
      </c>
      <c r="H20" s="32"/>
      <c r="I20" s="8"/>
      <c r="J20" s="39"/>
      <c r="K20" s="32"/>
      <c r="L20" s="8"/>
      <c r="M20" s="39"/>
      <c r="N20" s="54">
        <f t="shared" si="0"/>
        <v>1247.46</v>
      </c>
      <c r="O20" s="16"/>
    </row>
    <row r="21" spans="1:15" s="6" customFormat="1" ht="15">
      <c r="A21" s="215" t="s">
        <v>179</v>
      </c>
      <c r="B21" s="175" t="s">
        <v>188</v>
      </c>
      <c r="C21" s="176">
        <v>41775</v>
      </c>
      <c r="D21" s="174">
        <v>2222.82</v>
      </c>
      <c r="E21" s="175"/>
      <c r="F21" s="176"/>
      <c r="G21" s="174"/>
      <c r="H21" s="32"/>
      <c r="I21" s="8"/>
      <c r="J21" s="39"/>
      <c r="K21" s="32"/>
      <c r="L21" s="8"/>
      <c r="M21" s="39"/>
      <c r="N21" s="54">
        <f t="shared" si="0"/>
        <v>2222.82</v>
      </c>
      <c r="O21" s="179"/>
    </row>
    <row r="22" spans="1:15" s="6" customFormat="1" ht="15">
      <c r="A22" s="14" t="s">
        <v>171</v>
      </c>
      <c r="B22" s="175" t="s">
        <v>194</v>
      </c>
      <c r="C22" s="176">
        <v>41796</v>
      </c>
      <c r="D22" s="174">
        <v>9138.84</v>
      </c>
      <c r="E22" s="49"/>
      <c r="F22" s="8"/>
      <c r="G22" s="18"/>
      <c r="H22" s="32"/>
      <c r="I22" s="8"/>
      <c r="J22" s="39"/>
      <c r="K22" s="32"/>
      <c r="L22" s="8"/>
      <c r="M22" s="39"/>
      <c r="N22" s="54">
        <f t="shared" si="0"/>
        <v>9138.84</v>
      </c>
      <c r="O22" s="16"/>
    </row>
    <row r="23" spans="1:14" s="121" customFormat="1" ht="29.25" customHeight="1">
      <c r="A23" s="162" t="s">
        <v>189</v>
      </c>
      <c r="B23" s="129">
        <v>93</v>
      </c>
      <c r="C23" s="158">
        <v>41820</v>
      </c>
      <c r="D23" s="96">
        <v>23114.07</v>
      </c>
      <c r="E23" s="104"/>
      <c r="F23" s="104"/>
      <c r="G23" s="103"/>
      <c r="H23" s="103"/>
      <c r="I23" s="103"/>
      <c r="J23" s="103"/>
      <c r="K23" s="103"/>
      <c r="L23" s="12"/>
      <c r="M23" s="12"/>
      <c r="N23" s="54">
        <f t="shared" si="0"/>
        <v>23114.07</v>
      </c>
    </row>
    <row r="24" spans="1:15" s="6" customFormat="1" ht="15">
      <c r="A24" s="14" t="s">
        <v>75</v>
      </c>
      <c r="B24" s="175" t="s">
        <v>194</v>
      </c>
      <c r="C24" s="176">
        <v>41796</v>
      </c>
      <c r="D24" s="174">
        <v>2377.23</v>
      </c>
      <c r="E24" s="49"/>
      <c r="F24" s="8"/>
      <c r="G24" s="18"/>
      <c r="H24" s="32"/>
      <c r="I24" s="8"/>
      <c r="J24" s="39"/>
      <c r="K24" s="32"/>
      <c r="L24" s="8"/>
      <c r="M24" s="39"/>
      <c r="N24" s="54">
        <f t="shared" si="0"/>
        <v>2377.23</v>
      </c>
      <c r="O24" s="16"/>
    </row>
    <row r="25" spans="1:15" s="6" customFormat="1" ht="15">
      <c r="A25" s="14" t="s">
        <v>76</v>
      </c>
      <c r="B25" s="175" t="s">
        <v>193</v>
      </c>
      <c r="C25" s="176">
        <v>41803</v>
      </c>
      <c r="D25" s="174">
        <v>7065.55</v>
      </c>
      <c r="E25" s="49"/>
      <c r="F25" s="8"/>
      <c r="G25" s="18"/>
      <c r="H25" s="32"/>
      <c r="I25" s="8"/>
      <c r="J25" s="39"/>
      <c r="K25" s="32"/>
      <c r="L25" s="8"/>
      <c r="M25" s="39"/>
      <c r="N25" s="54">
        <f t="shared" si="0"/>
        <v>7065.55</v>
      </c>
      <c r="O25" s="16"/>
    </row>
    <row r="26" spans="1:15" s="6" customFormat="1" ht="15">
      <c r="A26" s="14" t="s">
        <v>77</v>
      </c>
      <c r="B26" s="175" t="s">
        <v>193</v>
      </c>
      <c r="C26" s="176">
        <v>41803</v>
      </c>
      <c r="D26" s="174">
        <v>831.63</v>
      </c>
      <c r="E26" s="49"/>
      <c r="F26" s="8"/>
      <c r="G26" s="18"/>
      <c r="H26" s="32"/>
      <c r="I26" s="8"/>
      <c r="J26" s="39"/>
      <c r="K26" s="32"/>
      <c r="L26" s="8"/>
      <c r="M26" s="39"/>
      <c r="N26" s="54">
        <f t="shared" si="0"/>
        <v>831.63</v>
      </c>
      <c r="O26" s="16"/>
    </row>
    <row r="27" spans="1:15" s="6" customFormat="1" ht="15">
      <c r="A27" s="14" t="s">
        <v>78</v>
      </c>
      <c r="B27" s="175" t="s">
        <v>194</v>
      </c>
      <c r="C27" s="176">
        <v>41796</v>
      </c>
      <c r="D27" s="174">
        <v>1188.57</v>
      </c>
      <c r="E27" s="49"/>
      <c r="F27" s="8"/>
      <c r="G27" s="18"/>
      <c r="H27" s="32"/>
      <c r="I27" s="8"/>
      <c r="J27" s="39"/>
      <c r="K27" s="32"/>
      <c r="L27" s="8"/>
      <c r="M27" s="39"/>
      <c r="N27" s="54">
        <f t="shared" si="0"/>
        <v>1188.57</v>
      </c>
      <c r="O27" s="16"/>
    </row>
    <row r="28" spans="1:15" s="6" customFormat="1" ht="15">
      <c r="A28" s="14" t="s">
        <v>79</v>
      </c>
      <c r="B28" s="32"/>
      <c r="C28" s="8"/>
      <c r="D28" s="63"/>
      <c r="E28" s="49"/>
      <c r="F28" s="8"/>
      <c r="G28" s="18"/>
      <c r="H28" s="32"/>
      <c r="I28" s="8"/>
      <c r="J28" s="39"/>
      <c r="K28" s="32"/>
      <c r="L28" s="8"/>
      <c r="M28" s="39"/>
      <c r="N28" s="54">
        <f t="shared" si="0"/>
        <v>0</v>
      </c>
      <c r="O28" s="16"/>
    </row>
    <row r="29" spans="1:15" s="7" customFormat="1" ht="25.5">
      <c r="A29" s="14" t="s">
        <v>80</v>
      </c>
      <c r="B29" s="175" t="s">
        <v>193</v>
      </c>
      <c r="C29" s="176">
        <v>41803</v>
      </c>
      <c r="D29" s="174">
        <v>3692.74</v>
      </c>
      <c r="E29" s="52"/>
      <c r="F29" s="10"/>
      <c r="G29" s="19"/>
      <c r="H29" s="35"/>
      <c r="I29" s="10"/>
      <c r="J29" s="40"/>
      <c r="K29" s="35"/>
      <c r="L29" s="10"/>
      <c r="M29" s="40"/>
      <c r="N29" s="54">
        <f t="shared" si="0"/>
        <v>3692.74</v>
      </c>
      <c r="O29" s="16"/>
    </row>
    <row r="30" spans="1:15" s="7" customFormat="1" ht="15">
      <c r="A30" s="14" t="s">
        <v>81</v>
      </c>
      <c r="B30" s="35"/>
      <c r="C30" s="10"/>
      <c r="D30" s="63"/>
      <c r="E30" s="175" t="s">
        <v>214</v>
      </c>
      <c r="F30" s="176">
        <v>41908</v>
      </c>
      <c r="G30" s="174">
        <v>8173.64</v>
      </c>
      <c r="H30" s="35"/>
      <c r="I30" s="10"/>
      <c r="J30" s="40"/>
      <c r="K30" s="35"/>
      <c r="L30" s="10"/>
      <c r="M30" s="40"/>
      <c r="N30" s="54">
        <f t="shared" si="0"/>
        <v>8173.64</v>
      </c>
      <c r="O30" s="16"/>
    </row>
    <row r="31" spans="1:15" s="7" customFormat="1" ht="30">
      <c r="A31" s="61" t="s">
        <v>82</v>
      </c>
      <c r="B31" s="35"/>
      <c r="C31" s="10"/>
      <c r="D31" s="63"/>
      <c r="E31" s="52"/>
      <c r="F31" s="10"/>
      <c r="G31" s="63"/>
      <c r="H31" s="35"/>
      <c r="I31" s="10"/>
      <c r="J31" s="63"/>
      <c r="K31" s="35"/>
      <c r="L31" s="10"/>
      <c r="M31" s="63"/>
      <c r="N31" s="54">
        <f t="shared" si="0"/>
        <v>0</v>
      </c>
      <c r="O31" s="16"/>
    </row>
    <row r="32" spans="1:15" s="6" customFormat="1" ht="15">
      <c r="A32" s="259" t="s">
        <v>83</v>
      </c>
      <c r="B32" s="175"/>
      <c r="C32" s="176"/>
      <c r="D32" s="174"/>
      <c r="E32" s="220">
        <v>121</v>
      </c>
      <c r="F32" s="221">
        <v>41866</v>
      </c>
      <c r="G32" s="18">
        <v>792.41</v>
      </c>
      <c r="H32" s="175"/>
      <c r="I32" s="176"/>
      <c r="J32" s="174"/>
      <c r="K32" s="175" t="s">
        <v>243</v>
      </c>
      <c r="L32" s="176">
        <v>42076</v>
      </c>
      <c r="M32" s="174">
        <v>792.41</v>
      </c>
      <c r="N32" s="54">
        <f t="shared" si="0"/>
        <v>1584.82</v>
      </c>
      <c r="O32" s="16"/>
    </row>
    <row r="33" spans="1:15" s="6" customFormat="1" ht="15">
      <c r="A33" s="261"/>
      <c r="B33" s="175"/>
      <c r="C33" s="176"/>
      <c r="D33" s="174"/>
      <c r="E33" s="224">
        <v>155</v>
      </c>
      <c r="F33" s="225">
        <v>41943</v>
      </c>
      <c r="G33" s="223">
        <v>792.41</v>
      </c>
      <c r="H33" s="175"/>
      <c r="I33" s="176"/>
      <c r="J33" s="174"/>
      <c r="K33" s="175"/>
      <c r="L33" s="176"/>
      <c r="M33" s="174"/>
      <c r="N33" s="54">
        <f t="shared" si="0"/>
        <v>792.41</v>
      </c>
      <c r="O33" s="181"/>
    </row>
    <row r="34" spans="1:15" s="9" customFormat="1" ht="28.5" customHeight="1">
      <c r="A34" s="14" t="s">
        <v>85</v>
      </c>
      <c r="B34" s="34"/>
      <c r="C34" s="30"/>
      <c r="D34" s="63"/>
      <c r="E34" s="66">
        <v>152</v>
      </c>
      <c r="F34" s="196">
        <v>41936</v>
      </c>
      <c r="G34" s="223">
        <v>1584.82</v>
      </c>
      <c r="H34" s="65"/>
      <c r="I34" s="195"/>
      <c r="J34" s="55"/>
      <c r="K34" s="34"/>
      <c r="L34" s="30"/>
      <c r="M34" s="39"/>
      <c r="N34" s="54">
        <f t="shared" si="0"/>
        <v>1584.82</v>
      </c>
      <c r="O34" s="16"/>
    </row>
    <row r="35" spans="1:15" s="7" customFormat="1" ht="15">
      <c r="A35" s="14" t="s">
        <v>87</v>
      </c>
      <c r="B35" s="175" t="s">
        <v>188</v>
      </c>
      <c r="C35" s="176">
        <v>41775</v>
      </c>
      <c r="D35" s="63">
        <v>1663.21</v>
      </c>
      <c r="E35" s="175"/>
      <c r="F35" s="176"/>
      <c r="G35" s="174"/>
      <c r="H35" s="65"/>
      <c r="I35" s="195"/>
      <c r="J35" s="55"/>
      <c r="K35" s="35"/>
      <c r="L35" s="10"/>
      <c r="M35" s="39"/>
      <c r="N35" s="54">
        <f t="shared" si="0"/>
        <v>1663.21</v>
      </c>
      <c r="O35" s="16"/>
    </row>
    <row r="36" spans="1:15" s="7" customFormat="1" ht="29.25" customHeight="1">
      <c r="A36" s="14" t="s">
        <v>105</v>
      </c>
      <c r="B36" s="35"/>
      <c r="C36" s="10"/>
      <c r="D36" s="63"/>
      <c r="E36" s="175"/>
      <c r="F36" s="176"/>
      <c r="G36" s="174"/>
      <c r="H36" s="175"/>
      <c r="I36" s="176"/>
      <c r="J36" s="174"/>
      <c r="K36" s="35"/>
      <c r="L36" s="10"/>
      <c r="M36" s="39"/>
      <c r="N36" s="54">
        <f t="shared" si="0"/>
        <v>0</v>
      </c>
      <c r="O36" s="16"/>
    </row>
    <row r="37" spans="1:15" s="7" customFormat="1" ht="15" customHeight="1">
      <c r="A37" s="14" t="s">
        <v>180</v>
      </c>
      <c r="B37" s="175"/>
      <c r="C37" s="176"/>
      <c r="D37" s="174"/>
      <c r="E37" s="52"/>
      <c r="F37" s="10"/>
      <c r="G37" s="19"/>
      <c r="H37" s="35"/>
      <c r="I37" s="10"/>
      <c r="J37" s="40"/>
      <c r="K37" s="35"/>
      <c r="L37" s="10"/>
      <c r="M37" s="39"/>
      <c r="N37" s="54">
        <f t="shared" si="0"/>
        <v>0</v>
      </c>
      <c r="O37" s="16"/>
    </row>
    <row r="38" spans="1:15" s="7" customFormat="1" ht="15">
      <c r="A38" s="5" t="s">
        <v>89</v>
      </c>
      <c r="B38" s="35"/>
      <c r="C38" s="10"/>
      <c r="D38" s="63">
        <f>O38/4</f>
        <v>1409.16</v>
      </c>
      <c r="E38" s="52"/>
      <c r="F38" s="10"/>
      <c r="G38" s="63">
        <f>O38/4</f>
        <v>1409.16</v>
      </c>
      <c r="H38" s="35"/>
      <c r="I38" s="10"/>
      <c r="J38" s="63">
        <f>O38/4</f>
        <v>1409.16</v>
      </c>
      <c r="K38" s="35"/>
      <c r="L38" s="10"/>
      <c r="M38" s="63">
        <f>O38/4</f>
        <v>1409.16</v>
      </c>
      <c r="N38" s="54">
        <f t="shared" si="0"/>
        <v>5636.64</v>
      </c>
      <c r="O38" s="16">
        <v>5636.64</v>
      </c>
    </row>
    <row r="39" spans="1:15" s="7" customFormat="1" ht="15">
      <c r="A39" s="5" t="s">
        <v>173</v>
      </c>
      <c r="B39" s="35"/>
      <c r="C39" s="10"/>
      <c r="D39" s="63"/>
      <c r="E39" s="52"/>
      <c r="F39" s="10"/>
      <c r="G39" s="63"/>
      <c r="H39" s="35">
        <v>189</v>
      </c>
      <c r="I39" s="173">
        <v>41999</v>
      </c>
      <c r="J39" s="63">
        <v>19221.59</v>
      </c>
      <c r="K39" s="35"/>
      <c r="L39" s="10"/>
      <c r="M39" s="63"/>
      <c r="N39" s="54">
        <f t="shared" si="0"/>
        <v>19221.59</v>
      </c>
      <c r="O39" s="181"/>
    </row>
    <row r="40" spans="1:15" s="7" customFormat="1" ht="30">
      <c r="A40" s="61" t="s">
        <v>107</v>
      </c>
      <c r="B40" s="35"/>
      <c r="C40" s="10"/>
      <c r="D40" s="63"/>
      <c r="E40" s="52"/>
      <c r="F40" s="10"/>
      <c r="G40" s="63"/>
      <c r="H40" s="35"/>
      <c r="I40" s="10"/>
      <c r="J40" s="63"/>
      <c r="K40" s="35"/>
      <c r="L40" s="10"/>
      <c r="M40" s="63"/>
      <c r="N40" s="54">
        <f t="shared" si="0"/>
        <v>0</v>
      </c>
      <c r="O40" s="16"/>
    </row>
    <row r="41" spans="1:15" s="7" customFormat="1" ht="25.5">
      <c r="A41" s="216" t="s">
        <v>197</v>
      </c>
      <c r="B41" s="35">
        <v>109</v>
      </c>
      <c r="C41" s="173">
        <v>41851</v>
      </c>
      <c r="D41" s="63">
        <v>22983.92</v>
      </c>
      <c r="E41" s="52"/>
      <c r="F41" s="10"/>
      <c r="G41" s="63"/>
      <c r="H41" s="65"/>
      <c r="I41" s="196"/>
      <c r="J41" s="174"/>
      <c r="K41" s="35"/>
      <c r="L41" s="10"/>
      <c r="M41" s="63"/>
      <c r="N41" s="54">
        <f t="shared" si="0"/>
        <v>22983.92</v>
      </c>
      <c r="O41" s="16"/>
    </row>
    <row r="42" spans="1:15" s="7" customFormat="1" ht="15">
      <c r="A42" s="14" t="s">
        <v>124</v>
      </c>
      <c r="B42" s="175"/>
      <c r="C42" s="176"/>
      <c r="D42" s="174"/>
      <c r="E42" s="52"/>
      <c r="F42" s="10"/>
      <c r="G42" s="63"/>
      <c r="H42" s="35"/>
      <c r="I42" s="10"/>
      <c r="J42" s="63"/>
      <c r="K42" s="35"/>
      <c r="L42" s="10"/>
      <c r="M42" s="63"/>
      <c r="N42" s="54">
        <f t="shared" si="0"/>
        <v>0</v>
      </c>
      <c r="O42" s="54">
        <f>N42+K42+H42+E42</f>
        <v>0</v>
      </c>
    </row>
    <row r="43" spans="1:15" s="7" customFormat="1" ht="15">
      <c r="A43" s="61" t="s">
        <v>91</v>
      </c>
      <c r="B43" s="35"/>
      <c r="C43" s="10"/>
      <c r="D43" s="63"/>
      <c r="E43" s="52"/>
      <c r="F43" s="10"/>
      <c r="G43" s="63"/>
      <c r="H43" s="35"/>
      <c r="I43" s="10"/>
      <c r="J43" s="63"/>
      <c r="K43" s="35"/>
      <c r="L43" s="10"/>
      <c r="M43" s="63"/>
      <c r="N43" s="54">
        <f t="shared" si="0"/>
        <v>0</v>
      </c>
      <c r="O43" s="16"/>
    </row>
    <row r="44" spans="1:15" s="7" customFormat="1" ht="15">
      <c r="A44" s="259" t="s">
        <v>92</v>
      </c>
      <c r="B44" s="172"/>
      <c r="C44" s="173"/>
      <c r="D44" s="174"/>
      <c r="E44" s="175" t="s">
        <v>205</v>
      </c>
      <c r="F44" s="176">
        <v>41866</v>
      </c>
      <c r="G44" s="174">
        <v>92.04</v>
      </c>
      <c r="H44" s="175" t="s">
        <v>222</v>
      </c>
      <c r="I44" s="176">
        <v>41964</v>
      </c>
      <c r="J44" s="174">
        <v>92.04</v>
      </c>
      <c r="K44" s="175"/>
      <c r="L44" s="176"/>
      <c r="M44" s="174"/>
      <c r="N44" s="54">
        <f t="shared" si="0"/>
        <v>184.08</v>
      </c>
      <c r="O44" s="16"/>
    </row>
    <row r="45" spans="1:15" s="7" customFormat="1" ht="15">
      <c r="A45" s="260"/>
      <c r="B45" s="172"/>
      <c r="C45" s="173"/>
      <c r="D45" s="174"/>
      <c r="E45" s="175" t="s">
        <v>212</v>
      </c>
      <c r="F45" s="176">
        <v>41887</v>
      </c>
      <c r="G45" s="174">
        <v>92.04</v>
      </c>
      <c r="H45" s="175" t="s">
        <v>235</v>
      </c>
      <c r="I45" s="176">
        <v>42027</v>
      </c>
      <c r="J45" s="174">
        <v>92.04</v>
      </c>
      <c r="K45" s="175"/>
      <c r="L45" s="176"/>
      <c r="M45" s="174"/>
      <c r="N45" s="54">
        <f t="shared" si="0"/>
        <v>184.08</v>
      </c>
      <c r="O45" s="181"/>
    </row>
    <row r="46" spans="1:15" s="7" customFormat="1" ht="15">
      <c r="A46" s="260"/>
      <c r="B46" s="172"/>
      <c r="C46" s="173"/>
      <c r="D46" s="174"/>
      <c r="E46" s="175" t="s">
        <v>214</v>
      </c>
      <c r="F46" s="176">
        <v>41908</v>
      </c>
      <c r="G46" s="174">
        <v>92.04</v>
      </c>
      <c r="H46" s="175"/>
      <c r="I46" s="176"/>
      <c r="J46" s="174"/>
      <c r="K46" s="175"/>
      <c r="L46" s="176"/>
      <c r="M46" s="174"/>
      <c r="N46" s="54">
        <f t="shared" si="0"/>
        <v>92.04</v>
      </c>
      <c r="O46" s="181"/>
    </row>
    <row r="47" spans="1:15" s="7" customFormat="1" ht="15">
      <c r="A47" s="261"/>
      <c r="B47" s="172"/>
      <c r="C47" s="173"/>
      <c r="D47" s="174"/>
      <c r="E47" s="175" t="s">
        <v>220</v>
      </c>
      <c r="F47" s="176">
        <v>41943</v>
      </c>
      <c r="G47" s="174">
        <v>92.04</v>
      </c>
      <c r="H47" s="175"/>
      <c r="I47" s="176"/>
      <c r="J47" s="174"/>
      <c r="K47" s="175"/>
      <c r="L47" s="176"/>
      <c r="M47" s="174"/>
      <c r="N47" s="54">
        <f t="shared" si="0"/>
        <v>92.04</v>
      </c>
      <c r="O47" s="181"/>
    </row>
    <row r="48" spans="1:15" s="7" customFormat="1" ht="15">
      <c r="A48" s="14" t="s">
        <v>93</v>
      </c>
      <c r="B48" s="35"/>
      <c r="C48" s="10"/>
      <c r="D48" s="63"/>
      <c r="E48" s="175"/>
      <c r="F48" s="176"/>
      <c r="G48" s="174"/>
      <c r="H48" s="35"/>
      <c r="I48" s="10"/>
      <c r="J48" s="63"/>
      <c r="K48" s="35">
        <v>83</v>
      </c>
      <c r="L48" s="173">
        <v>42083</v>
      </c>
      <c r="M48" s="63">
        <v>8927.33</v>
      </c>
      <c r="N48" s="54">
        <f t="shared" si="0"/>
        <v>8927.33</v>
      </c>
      <c r="O48" s="16"/>
    </row>
    <row r="49" spans="1:15" s="7" customFormat="1" ht="15">
      <c r="A49" s="14" t="s">
        <v>94</v>
      </c>
      <c r="B49" s="35"/>
      <c r="C49" s="10"/>
      <c r="D49" s="63"/>
      <c r="E49" s="52"/>
      <c r="F49" s="10"/>
      <c r="G49" s="63"/>
      <c r="H49" s="35"/>
      <c r="I49" s="10"/>
      <c r="J49" s="63"/>
      <c r="K49" s="175" t="s">
        <v>247</v>
      </c>
      <c r="L49" s="176">
        <v>42104</v>
      </c>
      <c r="M49" s="174">
        <v>828.31</v>
      </c>
      <c r="N49" s="54">
        <f t="shared" si="0"/>
        <v>828.31</v>
      </c>
      <c r="O49" s="16"/>
    </row>
    <row r="50" spans="1:15" s="7" customFormat="1" ht="15">
      <c r="A50" s="5" t="s">
        <v>117</v>
      </c>
      <c r="B50" s="35"/>
      <c r="C50" s="10"/>
      <c r="D50" s="63"/>
      <c r="E50" s="52"/>
      <c r="F50" s="10"/>
      <c r="G50" s="63"/>
      <c r="H50" s="35"/>
      <c r="I50" s="10"/>
      <c r="J50" s="63"/>
      <c r="K50" s="35"/>
      <c r="L50" s="10"/>
      <c r="M50" s="63"/>
      <c r="N50" s="54">
        <f t="shared" si="0"/>
        <v>0</v>
      </c>
      <c r="O50" s="16"/>
    </row>
    <row r="51" spans="1:15" s="7" customFormat="1" ht="15">
      <c r="A51" s="61" t="s">
        <v>95</v>
      </c>
      <c r="B51" s="35"/>
      <c r="C51" s="10"/>
      <c r="D51" s="63"/>
      <c r="E51" s="52"/>
      <c r="F51" s="10"/>
      <c r="G51" s="63"/>
      <c r="H51" s="35"/>
      <c r="I51" s="10"/>
      <c r="J51" s="63"/>
      <c r="K51" s="35"/>
      <c r="L51" s="10"/>
      <c r="M51" s="63"/>
      <c r="N51" s="54">
        <f t="shared" si="0"/>
        <v>0</v>
      </c>
      <c r="O51" s="16"/>
    </row>
    <row r="52" spans="1:15" s="7" customFormat="1" ht="15">
      <c r="A52" s="61" t="s">
        <v>112</v>
      </c>
      <c r="B52" s="35"/>
      <c r="C52" s="10"/>
      <c r="D52" s="63"/>
      <c r="E52" s="52"/>
      <c r="F52" s="10"/>
      <c r="G52" s="63"/>
      <c r="H52" s="35"/>
      <c r="I52" s="10"/>
      <c r="J52" s="63"/>
      <c r="K52" s="35"/>
      <c r="L52" s="10"/>
      <c r="M52" s="63"/>
      <c r="N52" s="54">
        <f t="shared" si="0"/>
        <v>0</v>
      </c>
      <c r="O52" s="16"/>
    </row>
    <row r="53" spans="1:15" s="7" customFormat="1" ht="25.5">
      <c r="A53" s="14" t="s">
        <v>226</v>
      </c>
      <c r="B53" s="35"/>
      <c r="C53" s="10"/>
      <c r="D53" s="63"/>
      <c r="E53" s="52"/>
      <c r="F53" s="10"/>
      <c r="G53" s="63"/>
      <c r="H53" s="31" t="s">
        <v>225</v>
      </c>
      <c r="I53" s="173">
        <v>41970</v>
      </c>
      <c r="J53" s="63">
        <v>6399</v>
      </c>
      <c r="K53" s="31" t="s">
        <v>245</v>
      </c>
      <c r="L53" s="173">
        <v>42047</v>
      </c>
      <c r="M53" s="63">
        <v>6200.7</v>
      </c>
      <c r="N53" s="54">
        <f t="shared" si="0"/>
        <v>12599.7</v>
      </c>
      <c r="O53" s="16"/>
    </row>
    <row r="54" spans="1:15" s="7" customFormat="1" ht="15">
      <c r="A54" s="61" t="s">
        <v>96</v>
      </c>
      <c r="B54" s="35"/>
      <c r="C54" s="10"/>
      <c r="D54" s="63"/>
      <c r="E54" s="52"/>
      <c r="F54" s="10"/>
      <c r="G54" s="63"/>
      <c r="H54" s="35"/>
      <c r="I54" s="10"/>
      <c r="J54" s="63"/>
      <c r="K54" s="35"/>
      <c r="L54" s="10"/>
      <c r="M54" s="63"/>
      <c r="N54" s="54">
        <f t="shared" si="0"/>
        <v>0</v>
      </c>
      <c r="O54" s="16"/>
    </row>
    <row r="55" spans="1:15" s="7" customFormat="1" ht="18" customHeight="1">
      <c r="A55" s="14" t="s">
        <v>125</v>
      </c>
      <c r="B55" s="65"/>
      <c r="C55" s="75"/>
      <c r="D55" s="63"/>
      <c r="E55" s="66"/>
      <c r="F55" s="75"/>
      <c r="G55" s="63"/>
      <c r="H55" s="175"/>
      <c r="I55" s="176"/>
      <c r="J55" s="174"/>
      <c r="K55" s="65">
        <v>81</v>
      </c>
      <c r="L55" s="196">
        <v>42066</v>
      </c>
      <c r="M55" s="63">
        <v>777.7</v>
      </c>
      <c r="N55" s="54">
        <f t="shared" si="0"/>
        <v>777.7</v>
      </c>
      <c r="O55" s="16"/>
    </row>
    <row r="56" spans="1:15" s="7" customFormat="1" ht="18" customHeight="1" thickBot="1">
      <c r="A56" s="217" t="s">
        <v>97</v>
      </c>
      <c r="B56" s="66"/>
      <c r="C56" s="75"/>
      <c r="D56" s="63"/>
      <c r="E56" s="66"/>
      <c r="F56" s="75"/>
      <c r="G56" s="63"/>
      <c r="H56" s="182"/>
      <c r="I56" s="176"/>
      <c r="J56" s="174"/>
      <c r="K56" s="66"/>
      <c r="L56" s="75"/>
      <c r="M56" s="63"/>
      <c r="N56" s="54">
        <f t="shared" si="0"/>
        <v>0</v>
      </c>
      <c r="O56" s="181"/>
    </row>
    <row r="57" spans="1:15" s="7" customFormat="1" ht="19.5" thickBot="1">
      <c r="A57" s="4" t="s">
        <v>98</v>
      </c>
      <c r="B57" s="10"/>
      <c r="C57" s="10"/>
      <c r="D57" s="63">
        <f>O57/4</f>
        <v>21718.44</v>
      </c>
      <c r="E57" s="10"/>
      <c r="F57" s="10"/>
      <c r="G57" s="63">
        <f>O57/4</f>
        <v>21718.44</v>
      </c>
      <c r="H57" s="10"/>
      <c r="I57" s="10"/>
      <c r="J57" s="63">
        <f>O57/4</f>
        <v>21718.44</v>
      </c>
      <c r="K57" s="10"/>
      <c r="L57" s="10"/>
      <c r="M57" s="63">
        <f>O57/4</f>
        <v>21718.44</v>
      </c>
      <c r="N57" s="54">
        <f>M57+J57+G57+D57</f>
        <v>86873.76</v>
      </c>
      <c r="O57" s="96">
        <v>86873.76</v>
      </c>
    </row>
    <row r="58" spans="1:15" s="6" customFormat="1" ht="20.25" thickBot="1">
      <c r="A58" s="45" t="s">
        <v>4</v>
      </c>
      <c r="B58" s="97"/>
      <c r="C58" s="98"/>
      <c r="D58" s="101">
        <f>SUM(D5:D57)</f>
        <v>201808.23</v>
      </c>
      <c r="E58" s="99"/>
      <c r="F58" s="98"/>
      <c r="G58" s="101">
        <f>SUM(G5:G57)</f>
        <v>139241.09</v>
      </c>
      <c r="H58" s="100"/>
      <c r="I58" s="98"/>
      <c r="J58" s="101">
        <f>SUM(J5:J57)</f>
        <v>155062.99</v>
      </c>
      <c r="K58" s="100"/>
      <c r="L58" s="98"/>
      <c r="M58" s="101">
        <f>SUM(M5:M57)</f>
        <v>151686.21</v>
      </c>
      <c r="N58" s="54">
        <f>M58+J58+G58+D58</f>
        <v>647798.52</v>
      </c>
      <c r="O58" s="25">
        <f>SUM(O5:O57)</f>
        <v>507623.61</v>
      </c>
    </row>
    <row r="59" spans="1:15" s="11" customFormat="1" ht="20.25" hidden="1" thickBot="1">
      <c r="A59" s="46" t="s">
        <v>2</v>
      </c>
      <c r="B59" s="76"/>
      <c r="C59" s="77"/>
      <c r="D59" s="78"/>
      <c r="E59" s="79"/>
      <c r="F59" s="77"/>
      <c r="G59" s="80"/>
      <c r="H59" s="76"/>
      <c r="I59" s="77"/>
      <c r="J59" s="78"/>
      <c r="K59" s="76"/>
      <c r="L59" s="77"/>
      <c r="M59" s="78"/>
      <c r="N59" s="53"/>
      <c r="O59" s="26"/>
    </row>
    <row r="60" spans="1:15" s="13" customFormat="1" ht="39.75" customHeight="1" thickBot="1">
      <c r="A60" s="270" t="s">
        <v>3</v>
      </c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2"/>
      <c r="O60" s="27"/>
    </row>
    <row r="61" spans="1:15" s="7" customFormat="1" ht="15" customHeight="1">
      <c r="A61" s="162" t="s">
        <v>138</v>
      </c>
      <c r="B61" s="35">
        <v>109</v>
      </c>
      <c r="C61" s="173">
        <v>41851</v>
      </c>
      <c r="D61" s="18">
        <v>65518.73</v>
      </c>
      <c r="E61" s="212"/>
      <c r="F61" s="213"/>
      <c r="G61" s="214"/>
      <c r="H61" s="52"/>
      <c r="I61" s="10"/>
      <c r="J61" s="40"/>
      <c r="K61" s="35"/>
      <c r="L61" s="10"/>
      <c r="M61" s="40"/>
      <c r="N61" s="54">
        <f>M61+J61+G61+D61</f>
        <v>65518.73</v>
      </c>
      <c r="O61" s="64"/>
    </row>
    <row r="62" spans="1:15" s="7" customFormat="1" ht="18.75" customHeight="1">
      <c r="A62" s="162" t="s">
        <v>196</v>
      </c>
      <c r="B62" s="35">
        <v>109</v>
      </c>
      <c r="C62" s="173">
        <v>41851</v>
      </c>
      <c r="D62" s="18">
        <v>3870.26</v>
      </c>
      <c r="E62" s="212"/>
      <c r="F62" s="213"/>
      <c r="G62" s="214"/>
      <c r="H62" s="212"/>
      <c r="I62" s="213"/>
      <c r="J62" s="214"/>
      <c r="K62" s="52"/>
      <c r="L62" s="75"/>
      <c r="M62" s="40"/>
      <c r="N62" s="54">
        <f>M62+J62+G62+D62</f>
        <v>3870.26</v>
      </c>
      <c r="O62" s="64"/>
    </row>
    <row r="63" spans="1:15" s="7" customFormat="1" ht="12.75" customHeight="1">
      <c r="A63" s="162" t="s">
        <v>177</v>
      </c>
      <c r="B63" s="35">
        <v>109</v>
      </c>
      <c r="C63" s="173">
        <v>41851</v>
      </c>
      <c r="D63" s="18">
        <v>4667.92</v>
      </c>
      <c r="E63" s="212"/>
      <c r="F63" s="213"/>
      <c r="G63" s="214"/>
      <c r="H63" s="212"/>
      <c r="I63" s="213"/>
      <c r="J63" s="214"/>
      <c r="K63" s="52"/>
      <c r="L63" s="75"/>
      <c r="M63" s="40"/>
      <c r="N63" s="54">
        <f>M63+J63+G63+D63</f>
        <v>4667.92</v>
      </c>
      <c r="O63" s="64"/>
    </row>
    <row r="64" spans="1:15" s="7" customFormat="1" ht="15.75" thickBot="1">
      <c r="A64" s="162" t="s">
        <v>178</v>
      </c>
      <c r="B64" s="66"/>
      <c r="C64" s="75"/>
      <c r="D64" s="40"/>
      <c r="E64" s="66"/>
      <c r="F64" s="75"/>
      <c r="G64" s="40"/>
      <c r="H64" s="175"/>
      <c r="I64" s="176"/>
      <c r="J64" s="174"/>
      <c r="K64" s="10">
        <v>94</v>
      </c>
      <c r="L64" s="196">
        <v>42094</v>
      </c>
      <c r="M64" s="39">
        <v>42899.63</v>
      </c>
      <c r="N64" s="54">
        <f>M64+J64+G64+D64</f>
        <v>42899.63</v>
      </c>
      <c r="O64" s="64"/>
    </row>
    <row r="65" spans="1:15" s="86" customFormat="1" ht="20.25" thickBot="1">
      <c r="A65" s="81" t="s">
        <v>4</v>
      </c>
      <c r="B65" s="82"/>
      <c r="C65" s="93"/>
      <c r="D65" s="93">
        <f>SUM(D61:D64)</f>
        <v>74056.91</v>
      </c>
      <c r="E65" s="93"/>
      <c r="F65" s="93"/>
      <c r="G65" s="93">
        <f>SUM(G61:G64)</f>
        <v>0</v>
      </c>
      <c r="H65" s="93"/>
      <c r="I65" s="93"/>
      <c r="J65" s="93">
        <f>SUM(J61:J64)</f>
        <v>0</v>
      </c>
      <c r="K65" s="93"/>
      <c r="L65" s="93"/>
      <c r="M65" s="93">
        <f>SUM(M61:M64)</f>
        <v>42899.63</v>
      </c>
      <c r="N65" s="54">
        <f>M65+J65+G65+D65</f>
        <v>116956.54</v>
      </c>
      <c r="O65" s="85"/>
    </row>
    <row r="66" spans="1:15" s="7" customFormat="1" ht="42" customHeight="1">
      <c r="A66" s="270" t="s">
        <v>28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2"/>
      <c r="O66" s="17"/>
    </row>
    <row r="67" spans="1:15" s="7" customFormat="1" ht="15">
      <c r="A67" s="43" t="s">
        <v>184</v>
      </c>
      <c r="B67" s="219" t="s">
        <v>185</v>
      </c>
      <c r="C67" s="173">
        <v>41768</v>
      </c>
      <c r="D67" s="174">
        <v>1486.16</v>
      </c>
      <c r="E67" s="24"/>
      <c r="F67" s="1"/>
      <c r="G67" s="17"/>
      <c r="H67" s="36"/>
      <c r="I67" s="1"/>
      <c r="J67" s="41"/>
      <c r="K67" s="36"/>
      <c r="L67" s="1"/>
      <c r="M67" s="41"/>
      <c r="N67" s="54">
        <f aca="true" t="shared" si="5" ref="N67:N106">M67+J67+G67+D67</f>
        <v>1486.16</v>
      </c>
      <c r="O67" s="24"/>
    </row>
    <row r="68" spans="1:15" s="7" customFormat="1" ht="15">
      <c r="A68" s="43" t="s">
        <v>186</v>
      </c>
      <c r="B68" s="175" t="s">
        <v>187</v>
      </c>
      <c r="C68" s="176">
        <v>41782</v>
      </c>
      <c r="D68" s="174">
        <v>330.61</v>
      </c>
      <c r="E68" s="52"/>
      <c r="F68" s="10"/>
      <c r="G68" s="19"/>
      <c r="H68" s="35"/>
      <c r="I68" s="10"/>
      <c r="J68" s="39"/>
      <c r="K68" s="35"/>
      <c r="L68" s="10"/>
      <c r="M68" s="40"/>
      <c r="N68" s="54">
        <f t="shared" si="5"/>
        <v>330.61</v>
      </c>
      <c r="O68" s="24"/>
    </row>
    <row r="69" spans="1:15" s="7" customFormat="1" ht="15">
      <c r="A69" s="43" t="s">
        <v>190</v>
      </c>
      <c r="B69" s="175" t="s">
        <v>191</v>
      </c>
      <c r="C69" s="176">
        <v>41786</v>
      </c>
      <c r="D69" s="174">
        <v>3338.52</v>
      </c>
      <c r="E69" s="52"/>
      <c r="F69" s="10"/>
      <c r="G69" s="19"/>
      <c r="H69" s="35"/>
      <c r="I69" s="10"/>
      <c r="J69" s="39"/>
      <c r="K69" s="35"/>
      <c r="L69" s="10"/>
      <c r="M69" s="40"/>
      <c r="N69" s="54">
        <f t="shared" si="5"/>
        <v>3338.52</v>
      </c>
      <c r="O69" s="24"/>
    </row>
    <row r="70" spans="1:15" s="7" customFormat="1" ht="15" customHeight="1">
      <c r="A70" s="43" t="s">
        <v>192</v>
      </c>
      <c r="B70" s="175" t="s">
        <v>191</v>
      </c>
      <c r="C70" s="176">
        <v>41786</v>
      </c>
      <c r="D70" s="174">
        <v>7638.86</v>
      </c>
      <c r="E70" s="52"/>
      <c r="F70" s="10"/>
      <c r="G70" s="19"/>
      <c r="H70" s="35"/>
      <c r="I70" s="10"/>
      <c r="J70" s="39"/>
      <c r="K70" s="35"/>
      <c r="L70" s="10"/>
      <c r="M70" s="40"/>
      <c r="N70" s="54">
        <f t="shared" si="5"/>
        <v>7638.86</v>
      </c>
      <c r="O70" s="24"/>
    </row>
    <row r="71" spans="1:15" s="7" customFormat="1" ht="15">
      <c r="A71" s="43" t="s">
        <v>195</v>
      </c>
      <c r="B71" s="175" t="s">
        <v>194</v>
      </c>
      <c r="C71" s="176">
        <v>41796</v>
      </c>
      <c r="D71" s="174">
        <v>793.41</v>
      </c>
      <c r="E71" s="52"/>
      <c r="F71" s="10"/>
      <c r="G71" s="19"/>
      <c r="H71" s="35"/>
      <c r="I71" s="10"/>
      <c r="J71" s="39"/>
      <c r="K71" s="35"/>
      <c r="L71" s="10"/>
      <c r="M71" s="40"/>
      <c r="N71" s="54">
        <f t="shared" si="5"/>
        <v>793.41</v>
      </c>
      <c r="O71" s="24"/>
    </row>
    <row r="72" spans="1:15" s="7" customFormat="1" ht="25.5">
      <c r="A72" s="43" t="s">
        <v>198</v>
      </c>
      <c r="B72" s="35">
        <v>109</v>
      </c>
      <c r="C72" s="173">
        <v>41851</v>
      </c>
      <c r="D72" s="39">
        <v>9593.1</v>
      </c>
      <c r="E72" s="175"/>
      <c r="F72" s="176"/>
      <c r="G72" s="174"/>
      <c r="H72" s="35"/>
      <c r="I72" s="10"/>
      <c r="J72" s="39"/>
      <c r="K72" s="35"/>
      <c r="L72" s="10"/>
      <c r="M72" s="40"/>
      <c r="N72" s="54">
        <f t="shared" si="5"/>
        <v>9593.1</v>
      </c>
      <c r="O72" s="24"/>
    </row>
    <row r="73" spans="1:15" s="7" customFormat="1" ht="15">
      <c r="A73" s="43" t="s">
        <v>201</v>
      </c>
      <c r="B73" s="35"/>
      <c r="C73" s="10"/>
      <c r="D73" s="40"/>
      <c r="E73" s="175" t="s">
        <v>202</v>
      </c>
      <c r="F73" s="176">
        <v>41872</v>
      </c>
      <c r="G73" s="174">
        <v>-7385.92</v>
      </c>
      <c r="H73" s="35"/>
      <c r="I73" s="10"/>
      <c r="J73" s="39"/>
      <c r="K73" s="35"/>
      <c r="L73" s="10"/>
      <c r="M73" s="40"/>
      <c r="N73" s="54">
        <f t="shared" si="5"/>
        <v>-7385.92</v>
      </c>
      <c r="O73" s="24"/>
    </row>
    <row r="74" spans="1:15" s="7" customFormat="1" ht="15">
      <c r="A74" s="43" t="s">
        <v>203</v>
      </c>
      <c r="B74" s="175"/>
      <c r="C74" s="176"/>
      <c r="D74" s="174"/>
      <c r="E74" s="52">
        <v>122</v>
      </c>
      <c r="F74" s="173">
        <v>41873</v>
      </c>
      <c r="G74" s="18">
        <v>392.99</v>
      </c>
      <c r="H74" s="35"/>
      <c r="I74" s="10"/>
      <c r="J74" s="39"/>
      <c r="K74" s="35"/>
      <c r="L74" s="10"/>
      <c r="M74" s="40"/>
      <c r="N74" s="54">
        <f t="shared" si="5"/>
        <v>392.99</v>
      </c>
      <c r="O74" s="24"/>
    </row>
    <row r="75" spans="1:15" s="7" customFormat="1" ht="15">
      <c r="A75" s="43" t="s">
        <v>204</v>
      </c>
      <c r="B75" s="175"/>
      <c r="C75" s="176"/>
      <c r="D75" s="174"/>
      <c r="E75" s="52">
        <v>122</v>
      </c>
      <c r="F75" s="173">
        <v>41873</v>
      </c>
      <c r="G75" s="18">
        <v>392.99</v>
      </c>
      <c r="H75" s="35"/>
      <c r="I75" s="10"/>
      <c r="J75" s="39"/>
      <c r="K75" s="35"/>
      <c r="L75" s="10"/>
      <c r="M75" s="40"/>
      <c r="N75" s="54">
        <f>M75+J75+G75+D75</f>
        <v>392.99</v>
      </c>
      <c r="O75" s="24"/>
    </row>
    <row r="76" spans="1:15" s="7" customFormat="1" ht="15">
      <c r="A76" s="43" t="s">
        <v>215</v>
      </c>
      <c r="B76" s="35"/>
      <c r="C76" s="10"/>
      <c r="D76" s="40"/>
      <c r="E76" s="175" t="s">
        <v>214</v>
      </c>
      <c r="F76" s="176">
        <v>41908</v>
      </c>
      <c r="G76" s="174">
        <v>734.14</v>
      </c>
      <c r="H76" s="35"/>
      <c r="I76" s="10"/>
      <c r="J76" s="39"/>
      <c r="K76" s="35"/>
      <c r="L76" s="10"/>
      <c r="M76" s="40"/>
      <c r="N76" s="54">
        <f>M76+J76+G76+D76</f>
        <v>734.14</v>
      </c>
      <c r="O76" s="24"/>
    </row>
    <row r="77" spans="1:15" s="7" customFormat="1" ht="15">
      <c r="A77" s="43" t="s">
        <v>216</v>
      </c>
      <c r="B77" s="35"/>
      <c r="C77" s="10"/>
      <c r="D77" s="40"/>
      <c r="E77" s="175" t="s">
        <v>214</v>
      </c>
      <c r="F77" s="176">
        <v>41908</v>
      </c>
      <c r="G77" s="174">
        <v>2720.71</v>
      </c>
      <c r="H77" s="35"/>
      <c r="I77" s="10"/>
      <c r="J77" s="39"/>
      <c r="K77" s="35"/>
      <c r="L77" s="10"/>
      <c r="M77" s="40"/>
      <c r="N77" s="54">
        <f t="shared" si="5"/>
        <v>2720.71</v>
      </c>
      <c r="O77" s="24"/>
    </row>
    <row r="78" spans="1:15" s="7" customFormat="1" ht="17.25" customHeight="1">
      <c r="A78" s="43" t="s">
        <v>218</v>
      </c>
      <c r="B78" s="35"/>
      <c r="C78" s="10"/>
      <c r="D78" s="40"/>
      <c r="E78" s="175" t="s">
        <v>217</v>
      </c>
      <c r="F78" s="176">
        <v>41912</v>
      </c>
      <c r="G78" s="174">
        <v>252.94</v>
      </c>
      <c r="H78" s="35"/>
      <c r="I78" s="10"/>
      <c r="J78" s="39"/>
      <c r="K78" s="35"/>
      <c r="L78" s="10"/>
      <c r="M78" s="40"/>
      <c r="N78" s="54">
        <f t="shared" si="5"/>
        <v>252.94</v>
      </c>
      <c r="O78" s="24"/>
    </row>
    <row r="79" spans="1:15" s="7" customFormat="1" ht="15">
      <c r="A79" s="43" t="s">
        <v>186</v>
      </c>
      <c r="B79" s="35"/>
      <c r="C79" s="10"/>
      <c r="D79" s="40"/>
      <c r="E79" s="175" t="s">
        <v>217</v>
      </c>
      <c r="F79" s="176">
        <v>41912</v>
      </c>
      <c r="G79" s="174">
        <v>322.87</v>
      </c>
      <c r="H79" s="35"/>
      <c r="I79" s="10"/>
      <c r="J79" s="39"/>
      <c r="K79" s="35"/>
      <c r="L79" s="10"/>
      <c r="M79" s="40"/>
      <c r="N79" s="54">
        <f t="shared" si="5"/>
        <v>322.87</v>
      </c>
      <c r="O79" s="24"/>
    </row>
    <row r="80" spans="1:15" s="7" customFormat="1" ht="15">
      <c r="A80" s="43" t="s">
        <v>186</v>
      </c>
      <c r="B80" s="35"/>
      <c r="C80" s="10"/>
      <c r="D80" s="40"/>
      <c r="E80" s="175" t="s">
        <v>219</v>
      </c>
      <c r="F80" s="176">
        <v>41929</v>
      </c>
      <c r="G80" s="174">
        <v>645.73</v>
      </c>
      <c r="H80" s="35"/>
      <c r="I80" s="10"/>
      <c r="J80" s="39"/>
      <c r="K80" s="35"/>
      <c r="L80" s="10"/>
      <c r="M80" s="40"/>
      <c r="N80" s="54">
        <f t="shared" si="5"/>
        <v>645.73</v>
      </c>
      <c r="O80" s="24"/>
    </row>
    <row r="81" spans="1:15" s="7" customFormat="1" ht="15">
      <c r="A81" s="43" t="s">
        <v>221</v>
      </c>
      <c r="B81" s="35"/>
      <c r="C81" s="10"/>
      <c r="D81" s="40"/>
      <c r="E81" s="175" t="s">
        <v>220</v>
      </c>
      <c r="F81" s="176">
        <v>41943</v>
      </c>
      <c r="G81" s="174">
        <v>914.59</v>
      </c>
      <c r="H81" s="35"/>
      <c r="I81" s="10"/>
      <c r="J81" s="39"/>
      <c r="K81" s="35"/>
      <c r="L81" s="10"/>
      <c r="M81" s="40"/>
      <c r="N81" s="54">
        <f t="shared" si="5"/>
        <v>914.59</v>
      </c>
      <c r="O81" s="24"/>
    </row>
    <row r="82" spans="1:15" s="7" customFormat="1" ht="15">
      <c r="A82" s="43" t="s">
        <v>186</v>
      </c>
      <c r="B82" s="35"/>
      <c r="C82" s="10"/>
      <c r="D82" s="40"/>
      <c r="E82" s="175"/>
      <c r="F82" s="176"/>
      <c r="G82" s="174"/>
      <c r="H82" s="35">
        <v>161</v>
      </c>
      <c r="I82" s="173">
        <v>41957</v>
      </c>
      <c r="J82" s="39">
        <v>645.73</v>
      </c>
      <c r="K82" s="35"/>
      <c r="L82" s="10"/>
      <c r="M82" s="40"/>
      <c r="N82" s="54">
        <f t="shared" si="5"/>
        <v>645.73</v>
      </c>
      <c r="O82" s="24"/>
    </row>
    <row r="83" spans="1:15" s="7" customFormat="1" ht="15">
      <c r="A83" s="43" t="s">
        <v>223</v>
      </c>
      <c r="B83" s="65"/>
      <c r="C83" s="75"/>
      <c r="D83" s="55"/>
      <c r="E83" s="175"/>
      <c r="F83" s="176"/>
      <c r="G83" s="174"/>
      <c r="H83" s="65">
        <v>170</v>
      </c>
      <c r="I83" s="196">
        <v>41971</v>
      </c>
      <c r="J83" s="226">
        <v>777.73</v>
      </c>
      <c r="K83" s="65"/>
      <c r="L83" s="75"/>
      <c r="M83" s="55"/>
      <c r="N83" s="54">
        <f t="shared" si="5"/>
        <v>777.73</v>
      </c>
      <c r="O83" s="24"/>
    </row>
    <row r="84" spans="1:15" s="7" customFormat="1" ht="15">
      <c r="A84" s="43" t="s">
        <v>186</v>
      </c>
      <c r="B84" s="65"/>
      <c r="C84" s="75"/>
      <c r="D84" s="55"/>
      <c r="E84" s="66"/>
      <c r="F84" s="75"/>
      <c r="G84" s="223"/>
      <c r="H84" s="175" t="s">
        <v>224</v>
      </c>
      <c r="I84" s="176">
        <v>41978</v>
      </c>
      <c r="J84" s="174">
        <v>645.73</v>
      </c>
      <c r="K84" s="175"/>
      <c r="L84" s="176"/>
      <c r="M84" s="174"/>
      <c r="N84" s="54">
        <f t="shared" si="5"/>
        <v>645.73</v>
      </c>
      <c r="O84" s="24"/>
    </row>
    <row r="85" spans="1:15" s="7" customFormat="1" ht="15">
      <c r="A85" s="43" t="s">
        <v>227</v>
      </c>
      <c r="B85" s="65"/>
      <c r="C85" s="75"/>
      <c r="D85" s="55"/>
      <c r="E85" s="182"/>
      <c r="F85" s="176"/>
      <c r="G85" s="180"/>
      <c r="H85" s="175" t="s">
        <v>228</v>
      </c>
      <c r="I85" s="176">
        <v>42013</v>
      </c>
      <c r="J85" s="174">
        <v>867.23</v>
      </c>
      <c r="K85" s="65"/>
      <c r="L85" s="75"/>
      <c r="M85" s="55"/>
      <c r="N85" s="54">
        <f t="shared" si="5"/>
        <v>867.23</v>
      </c>
      <c r="O85" s="24"/>
    </row>
    <row r="86" spans="1:15" s="7" customFormat="1" ht="15">
      <c r="A86" s="43" t="s">
        <v>229</v>
      </c>
      <c r="B86" s="65"/>
      <c r="C86" s="75"/>
      <c r="D86" s="55"/>
      <c r="E86" s="182"/>
      <c r="F86" s="176"/>
      <c r="G86" s="180"/>
      <c r="H86" s="175" t="s">
        <v>230</v>
      </c>
      <c r="I86" s="176">
        <v>42020</v>
      </c>
      <c r="J86" s="174">
        <v>547.11</v>
      </c>
      <c r="K86" s="65"/>
      <c r="L86" s="75"/>
      <c r="M86" s="55"/>
      <c r="N86" s="54">
        <f t="shared" si="5"/>
        <v>547.11</v>
      </c>
      <c r="O86" s="24"/>
    </row>
    <row r="87" spans="1:15" s="7" customFormat="1" ht="15">
      <c r="A87" s="43" t="s">
        <v>186</v>
      </c>
      <c r="B87" s="65"/>
      <c r="C87" s="75"/>
      <c r="D87" s="55"/>
      <c r="E87" s="182"/>
      <c r="F87" s="176"/>
      <c r="G87" s="180"/>
      <c r="H87" s="175" t="s">
        <v>230</v>
      </c>
      <c r="I87" s="176">
        <v>42020</v>
      </c>
      <c r="J87" s="174">
        <v>322.87</v>
      </c>
      <c r="K87" s="65"/>
      <c r="L87" s="75"/>
      <c r="M87" s="55"/>
      <c r="N87" s="54">
        <f t="shared" si="5"/>
        <v>322.87</v>
      </c>
      <c r="O87" s="24"/>
    </row>
    <row r="88" spans="1:15" s="7" customFormat="1" ht="15">
      <c r="A88" s="44" t="s">
        <v>231</v>
      </c>
      <c r="B88" s="35"/>
      <c r="C88" s="10"/>
      <c r="D88" s="40"/>
      <c r="E88" s="182"/>
      <c r="F88" s="176"/>
      <c r="G88" s="180"/>
      <c r="H88" s="175" t="s">
        <v>232</v>
      </c>
      <c r="I88" s="176">
        <v>42034</v>
      </c>
      <c r="J88" s="174">
        <v>223.83</v>
      </c>
      <c r="K88" s="65"/>
      <c r="L88" s="75"/>
      <c r="M88" s="55"/>
      <c r="N88" s="54">
        <f t="shared" si="5"/>
        <v>223.83</v>
      </c>
      <c r="O88" s="24"/>
    </row>
    <row r="89" spans="1:15" s="7" customFormat="1" ht="15">
      <c r="A89" s="43" t="s">
        <v>233</v>
      </c>
      <c r="B89" s="65"/>
      <c r="C89" s="75"/>
      <c r="D89" s="55"/>
      <c r="E89" s="182"/>
      <c r="F89" s="176"/>
      <c r="G89" s="180"/>
      <c r="H89" s="175" t="s">
        <v>234</v>
      </c>
      <c r="I89" s="176">
        <v>42020</v>
      </c>
      <c r="J89" s="174">
        <v>1036.94</v>
      </c>
      <c r="K89" s="65"/>
      <c r="L89" s="75"/>
      <c r="M89" s="55"/>
      <c r="N89" s="54">
        <f t="shared" si="5"/>
        <v>1036.94</v>
      </c>
      <c r="O89" s="24"/>
    </row>
    <row r="90" spans="1:15" s="7" customFormat="1" ht="15">
      <c r="A90" s="43" t="s">
        <v>236</v>
      </c>
      <c r="B90" s="65"/>
      <c r="C90" s="75"/>
      <c r="D90" s="55"/>
      <c r="E90" s="182"/>
      <c r="F90" s="176"/>
      <c r="G90" s="180"/>
      <c r="H90" s="175" t="s">
        <v>237</v>
      </c>
      <c r="I90" s="176">
        <v>42034</v>
      </c>
      <c r="J90" s="174">
        <v>15949.5</v>
      </c>
      <c r="K90" s="65"/>
      <c r="L90" s="75"/>
      <c r="M90" s="55"/>
      <c r="N90" s="54">
        <f t="shared" si="5"/>
        <v>15949.5</v>
      </c>
      <c r="O90" s="24"/>
    </row>
    <row r="91" spans="1:15" s="7" customFormat="1" ht="15">
      <c r="A91" s="43" t="s">
        <v>239</v>
      </c>
      <c r="B91" s="65"/>
      <c r="C91" s="75"/>
      <c r="D91" s="55"/>
      <c r="E91" s="182"/>
      <c r="F91" s="176"/>
      <c r="G91" s="180"/>
      <c r="H91" s="175"/>
      <c r="I91" s="176"/>
      <c r="J91" s="174"/>
      <c r="K91" s="65">
        <v>38</v>
      </c>
      <c r="L91" s="196">
        <v>42048</v>
      </c>
      <c r="M91" s="226">
        <v>345.95</v>
      </c>
      <c r="N91" s="54">
        <f t="shared" si="5"/>
        <v>345.95</v>
      </c>
      <c r="O91" s="24"/>
    </row>
    <row r="92" spans="1:15" s="7" customFormat="1" ht="15">
      <c r="A92" s="43" t="s">
        <v>240</v>
      </c>
      <c r="B92" s="65"/>
      <c r="C92" s="75"/>
      <c r="D92" s="55"/>
      <c r="E92" s="182"/>
      <c r="F92" s="176"/>
      <c r="G92" s="180"/>
      <c r="H92" s="175"/>
      <c r="I92" s="176"/>
      <c r="J92" s="174"/>
      <c r="K92" s="65">
        <v>43</v>
      </c>
      <c r="L92" s="196">
        <v>42055</v>
      </c>
      <c r="M92" s="226">
        <v>1464.03</v>
      </c>
      <c r="N92" s="54">
        <f t="shared" si="5"/>
        <v>1464.03</v>
      </c>
      <c r="O92" s="24"/>
    </row>
    <row r="93" spans="1:15" s="7" customFormat="1" ht="15">
      <c r="A93" s="43" t="s">
        <v>241</v>
      </c>
      <c r="B93" s="65"/>
      <c r="C93" s="75"/>
      <c r="D93" s="55"/>
      <c r="E93" s="182"/>
      <c r="F93" s="176"/>
      <c r="G93" s="180"/>
      <c r="H93" s="175"/>
      <c r="I93" s="176"/>
      <c r="J93" s="174"/>
      <c r="K93" s="65">
        <v>46</v>
      </c>
      <c r="L93" s="196">
        <v>42055</v>
      </c>
      <c r="M93" s="226">
        <v>5316.5</v>
      </c>
      <c r="N93" s="54">
        <f t="shared" si="5"/>
        <v>5316.5</v>
      </c>
      <c r="O93" s="24"/>
    </row>
    <row r="94" spans="1:15" s="7" customFormat="1" ht="15">
      <c r="A94" s="43" t="s">
        <v>242</v>
      </c>
      <c r="B94" s="65"/>
      <c r="C94" s="75"/>
      <c r="D94" s="55"/>
      <c r="E94" s="182"/>
      <c r="F94" s="176"/>
      <c r="G94" s="180"/>
      <c r="H94" s="175"/>
      <c r="I94" s="176"/>
      <c r="J94" s="174"/>
      <c r="K94" s="65">
        <v>70</v>
      </c>
      <c r="L94" s="196">
        <v>42069</v>
      </c>
      <c r="M94" s="226">
        <v>322.87</v>
      </c>
      <c r="N94" s="54">
        <f t="shared" si="5"/>
        <v>322.87</v>
      </c>
      <c r="O94" s="24"/>
    </row>
    <row r="95" spans="1:15" s="7" customFormat="1" ht="15">
      <c r="A95" s="43" t="s">
        <v>244</v>
      </c>
      <c r="B95" s="65"/>
      <c r="C95" s="75"/>
      <c r="D95" s="55"/>
      <c r="E95" s="182"/>
      <c r="F95" s="176"/>
      <c r="G95" s="197"/>
      <c r="H95" s="175"/>
      <c r="I95" s="176"/>
      <c r="J95" s="174"/>
      <c r="K95" s="65">
        <v>92</v>
      </c>
      <c r="L95" s="196">
        <v>42090</v>
      </c>
      <c r="M95" s="226">
        <v>252.94</v>
      </c>
      <c r="N95" s="54">
        <f t="shared" si="5"/>
        <v>252.94</v>
      </c>
      <c r="O95" s="24"/>
    </row>
    <row r="96" spans="1:15" s="7" customFormat="1" ht="15">
      <c r="A96" s="43" t="s">
        <v>240</v>
      </c>
      <c r="B96" s="65"/>
      <c r="C96" s="75"/>
      <c r="D96" s="55"/>
      <c r="E96" s="182"/>
      <c r="F96" s="176"/>
      <c r="G96" s="197"/>
      <c r="H96" s="175"/>
      <c r="I96" s="176"/>
      <c r="J96" s="174"/>
      <c r="K96" s="65">
        <v>108</v>
      </c>
      <c r="L96" s="196">
        <v>42090</v>
      </c>
      <c r="M96" s="226">
        <v>1603.33</v>
      </c>
      <c r="N96" s="54">
        <f t="shared" si="5"/>
        <v>1603.33</v>
      </c>
      <c r="O96" s="24"/>
    </row>
    <row r="97" spans="1:15" s="7" customFormat="1" ht="15">
      <c r="A97" s="43" t="s">
        <v>246</v>
      </c>
      <c r="B97" s="65"/>
      <c r="C97" s="75"/>
      <c r="D97" s="55"/>
      <c r="E97" s="182"/>
      <c r="F97" s="176"/>
      <c r="G97" s="197"/>
      <c r="H97" s="175"/>
      <c r="I97" s="176"/>
      <c r="J97" s="174"/>
      <c r="K97" s="65">
        <v>774</v>
      </c>
      <c r="L97" s="196">
        <v>42073</v>
      </c>
      <c r="M97" s="226">
        <v>25034.8</v>
      </c>
      <c r="N97" s="54">
        <f t="shared" si="5"/>
        <v>25034.8</v>
      </c>
      <c r="O97" s="24"/>
    </row>
    <row r="98" spans="1:15" s="7" customFormat="1" ht="15">
      <c r="A98" s="43" t="s">
        <v>248</v>
      </c>
      <c r="B98" s="65"/>
      <c r="C98" s="75"/>
      <c r="D98" s="55"/>
      <c r="E98" s="182"/>
      <c r="F98" s="176"/>
      <c r="G98" s="197"/>
      <c r="H98" s="175"/>
      <c r="I98" s="176"/>
      <c r="J98" s="174"/>
      <c r="K98" s="65">
        <v>127</v>
      </c>
      <c r="L98" s="196">
        <v>42111</v>
      </c>
      <c r="M98" s="226">
        <v>645.73</v>
      </c>
      <c r="N98" s="54">
        <f t="shared" si="5"/>
        <v>645.73</v>
      </c>
      <c r="O98" s="24"/>
    </row>
    <row r="99" spans="1:15" s="7" customFormat="1" ht="15">
      <c r="A99" s="43" t="s">
        <v>249</v>
      </c>
      <c r="B99" s="65"/>
      <c r="C99" s="75"/>
      <c r="D99" s="55"/>
      <c r="E99" s="182"/>
      <c r="F99" s="176"/>
      <c r="G99" s="197"/>
      <c r="H99" s="175"/>
      <c r="I99" s="176"/>
      <c r="J99" s="174"/>
      <c r="K99" s="175" t="s">
        <v>250</v>
      </c>
      <c r="L99" s="176">
        <v>42104</v>
      </c>
      <c r="M99" s="174">
        <v>1593.12</v>
      </c>
      <c r="N99" s="54">
        <f t="shared" si="5"/>
        <v>1593.12</v>
      </c>
      <c r="O99" s="24"/>
    </row>
    <row r="100" spans="1:15" s="7" customFormat="1" ht="15">
      <c r="A100" s="43" t="s">
        <v>251</v>
      </c>
      <c r="B100" s="65"/>
      <c r="C100" s="75"/>
      <c r="D100" s="55"/>
      <c r="E100" s="182"/>
      <c r="F100" s="176"/>
      <c r="G100" s="197"/>
      <c r="H100" s="175"/>
      <c r="I100" s="176"/>
      <c r="J100" s="174"/>
      <c r="K100" s="175" t="s">
        <v>252</v>
      </c>
      <c r="L100" s="176">
        <v>42111</v>
      </c>
      <c r="M100" s="174">
        <v>3483.27</v>
      </c>
      <c r="N100" s="54">
        <f t="shared" si="5"/>
        <v>3483.27</v>
      </c>
      <c r="O100" s="24"/>
    </row>
    <row r="101" spans="1:15" s="7" customFormat="1" ht="15">
      <c r="A101" s="43" t="s">
        <v>254</v>
      </c>
      <c r="B101" s="35"/>
      <c r="C101" s="10"/>
      <c r="D101" s="40"/>
      <c r="E101" s="52"/>
      <c r="F101" s="10"/>
      <c r="G101" s="19"/>
      <c r="H101" s="35"/>
      <c r="I101" s="10"/>
      <c r="J101" s="39"/>
      <c r="K101" s="175" t="s">
        <v>255</v>
      </c>
      <c r="L101" s="176">
        <v>42118</v>
      </c>
      <c r="M101" s="174">
        <v>1185.73</v>
      </c>
      <c r="N101" s="54">
        <f t="shared" si="5"/>
        <v>1185.73</v>
      </c>
      <c r="O101" s="24"/>
    </row>
    <row r="102" spans="1:15" s="7" customFormat="1" ht="18.75" customHeight="1">
      <c r="A102" s="44" t="s">
        <v>256</v>
      </c>
      <c r="B102" s="65"/>
      <c r="C102" s="75"/>
      <c r="D102" s="55"/>
      <c r="E102" s="66"/>
      <c r="F102" s="75"/>
      <c r="G102" s="223"/>
      <c r="H102" s="175"/>
      <c r="I102" s="176"/>
      <c r="J102" s="174"/>
      <c r="K102" s="175" t="s">
        <v>257</v>
      </c>
      <c r="L102" s="176">
        <v>42088</v>
      </c>
      <c r="M102" s="174">
        <v>141.1</v>
      </c>
      <c r="N102" s="54">
        <f t="shared" si="5"/>
        <v>141.1</v>
      </c>
      <c r="O102" s="24"/>
    </row>
    <row r="103" spans="1:15" s="7" customFormat="1" ht="15">
      <c r="A103" s="44" t="s">
        <v>258</v>
      </c>
      <c r="B103" s="35"/>
      <c r="C103" s="10"/>
      <c r="D103" s="40"/>
      <c r="E103" s="52"/>
      <c r="F103" s="10"/>
      <c r="G103" s="19"/>
      <c r="H103" s="35"/>
      <c r="I103" s="10"/>
      <c r="J103" s="39"/>
      <c r="K103" s="31" t="s">
        <v>259</v>
      </c>
      <c r="L103" s="173">
        <v>42093</v>
      </c>
      <c r="M103" s="39">
        <v>130.67</v>
      </c>
      <c r="N103" s="54">
        <f t="shared" si="5"/>
        <v>130.67</v>
      </c>
      <c r="O103" s="24"/>
    </row>
    <row r="104" spans="1:15" s="7" customFormat="1" ht="15">
      <c r="A104" s="44" t="s">
        <v>260</v>
      </c>
      <c r="B104" s="65"/>
      <c r="C104" s="75"/>
      <c r="D104" s="55"/>
      <c r="E104" s="66"/>
      <c r="F104" s="75"/>
      <c r="G104" s="21"/>
      <c r="H104" s="65"/>
      <c r="I104" s="75"/>
      <c r="J104" s="226"/>
      <c r="K104" s="242">
        <v>175</v>
      </c>
      <c r="L104" s="196">
        <v>42124</v>
      </c>
      <c r="M104" s="226">
        <v>2018.47</v>
      </c>
      <c r="N104" s="54">
        <f t="shared" si="5"/>
        <v>2018.47</v>
      </c>
      <c r="O104" s="24"/>
    </row>
    <row r="105" spans="1:15" s="7" customFormat="1" ht="15.75" thickBot="1">
      <c r="A105" s="44"/>
      <c r="B105" s="65"/>
      <c r="C105" s="75"/>
      <c r="D105" s="55"/>
      <c r="E105" s="66"/>
      <c r="F105" s="75"/>
      <c r="G105" s="21"/>
      <c r="H105" s="65"/>
      <c r="I105" s="75"/>
      <c r="J105" s="226"/>
      <c r="K105" s="65"/>
      <c r="L105" s="75"/>
      <c r="M105" s="55"/>
      <c r="N105" s="54">
        <f t="shared" si="5"/>
        <v>0</v>
      </c>
      <c r="O105" s="24"/>
    </row>
    <row r="106" spans="1:15" s="86" customFormat="1" ht="20.25" thickBot="1">
      <c r="A106" s="81" t="s">
        <v>4</v>
      </c>
      <c r="B106" s="82"/>
      <c r="C106" s="83"/>
      <c r="D106" s="87">
        <f>SUM(D67:D105)</f>
        <v>23180.66</v>
      </c>
      <c r="E106" s="88"/>
      <c r="F106" s="83"/>
      <c r="G106" s="87">
        <f>SUM(G67:G105)</f>
        <v>-1008.96</v>
      </c>
      <c r="H106" s="89"/>
      <c r="I106" s="83"/>
      <c r="J106" s="87">
        <f>SUM(J67:J105)</f>
        <v>21016.67</v>
      </c>
      <c r="K106" s="89"/>
      <c r="L106" s="83"/>
      <c r="M106" s="87">
        <f>SUM(M67:M105)</f>
        <v>43538.51</v>
      </c>
      <c r="N106" s="54">
        <f t="shared" si="5"/>
        <v>86726.88</v>
      </c>
      <c r="O106" s="90"/>
    </row>
    <row r="107" spans="1:15" s="7" customFormat="1" ht="40.5" customHeight="1" hidden="1" thickBot="1">
      <c r="A107" s="267" t="s">
        <v>29</v>
      </c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9"/>
      <c r="O107" s="67"/>
    </row>
    <row r="108" spans="1:15" s="7" customFormat="1" ht="12.75" hidden="1">
      <c r="A108" s="43"/>
      <c r="B108" s="35"/>
      <c r="C108" s="10"/>
      <c r="D108" s="40"/>
      <c r="E108" s="52"/>
      <c r="F108" s="10"/>
      <c r="G108" s="19"/>
      <c r="H108" s="35"/>
      <c r="I108" s="10"/>
      <c r="J108" s="40"/>
      <c r="K108" s="35"/>
      <c r="L108" s="10"/>
      <c r="M108" s="40"/>
      <c r="N108" s="52"/>
      <c r="O108" s="24"/>
    </row>
    <row r="109" spans="1:15" s="7" customFormat="1" ht="12.75" hidden="1">
      <c r="A109" s="43"/>
      <c r="B109" s="35"/>
      <c r="C109" s="10"/>
      <c r="D109" s="40"/>
      <c r="E109" s="52"/>
      <c r="F109" s="10"/>
      <c r="G109" s="19"/>
      <c r="H109" s="35"/>
      <c r="I109" s="10"/>
      <c r="J109" s="40"/>
      <c r="K109" s="35"/>
      <c r="L109" s="10"/>
      <c r="M109" s="40"/>
      <c r="N109" s="52"/>
      <c r="O109" s="24"/>
    </row>
    <row r="110" spans="1:15" s="7" customFormat="1" ht="12.75" hidden="1">
      <c r="A110" s="43"/>
      <c r="B110" s="35"/>
      <c r="C110" s="10"/>
      <c r="D110" s="40"/>
      <c r="E110" s="52"/>
      <c r="F110" s="10"/>
      <c r="G110" s="19"/>
      <c r="H110" s="35"/>
      <c r="I110" s="10"/>
      <c r="J110" s="40"/>
      <c r="K110" s="35"/>
      <c r="L110" s="10"/>
      <c r="M110" s="40"/>
      <c r="N110" s="52"/>
      <c r="O110" s="24"/>
    </row>
    <row r="111" spans="1:15" s="7" customFormat="1" ht="12.75" hidden="1">
      <c r="A111" s="43"/>
      <c r="B111" s="35"/>
      <c r="C111" s="10"/>
      <c r="D111" s="40"/>
      <c r="E111" s="52"/>
      <c r="F111" s="10"/>
      <c r="G111" s="19"/>
      <c r="H111" s="35"/>
      <c r="I111" s="10"/>
      <c r="J111" s="40"/>
      <c r="K111" s="35"/>
      <c r="L111" s="10"/>
      <c r="M111" s="40"/>
      <c r="N111" s="52"/>
      <c r="O111" s="24"/>
    </row>
    <row r="112" spans="1:15" s="7" customFormat="1" ht="13.5" hidden="1" thickBot="1">
      <c r="A112" s="43"/>
      <c r="B112" s="35"/>
      <c r="C112" s="10"/>
      <c r="D112" s="40"/>
      <c r="E112" s="52"/>
      <c r="F112" s="10"/>
      <c r="G112" s="19"/>
      <c r="H112" s="35"/>
      <c r="I112" s="10"/>
      <c r="J112" s="40"/>
      <c r="K112" s="35"/>
      <c r="L112" s="10"/>
      <c r="M112" s="40"/>
      <c r="N112" s="52"/>
      <c r="O112" s="24"/>
    </row>
    <row r="113" spans="1:15" s="86" customFormat="1" ht="20.25" hidden="1" thickBot="1">
      <c r="A113" s="81" t="s">
        <v>4</v>
      </c>
      <c r="B113" s="89"/>
      <c r="C113" s="91"/>
      <c r="D113" s="93">
        <f>SUM(D108:D112)</f>
        <v>0</v>
      </c>
      <c r="E113" s="94"/>
      <c r="F113" s="93"/>
      <c r="G113" s="93">
        <f>SUM(G108:G112)</f>
        <v>0</v>
      </c>
      <c r="H113" s="93"/>
      <c r="I113" s="93"/>
      <c r="J113" s="93">
        <f>SUM(J108:J112)</f>
        <v>0</v>
      </c>
      <c r="K113" s="93"/>
      <c r="L113" s="93"/>
      <c r="M113" s="93">
        <f>SUM(M108:M112)</f>
        <v>0</v>
      </c>
      <c r="N113" s="84"/>
      <c r="O113" s="92"/>
    </row>
    <row r="114" spans="1:15" s="7" customFormat="1" ht="20.25" thickBot="1">
      <c r="A114" s="71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67"/>
    </row>
    <row r="115" spans="1:15" s="2" customFormat="1" ht="20.25" thickBot="1">
      <c r="A115" s="47" t="s">
        <v>6</v>
      </c>
      <c r="B115" s="72"/>
      <c r="C115" s="68"/>
      <c r="D115" s="73">
        <f>D113+D106+D65+D58</f>
        <v>299045.8</v>
      </c>
      <c r="E115" s="69"/>
      <c r="F115" s="68"/>
      <c r="G115" s="73">
        <f>G113+G106+G65+G58</f>
        <v>138232.13</v>
      </c>
      <c r="H115" s="69"/>
      <c r="I115" s="68"/>
      <c r="J115" s="73">
        <f>J113+J106+J65+J58</f>
        <v>176079.66</v>
      </c>
      <c r="K115" s="69"/>
      <c r="L115" s="68"/>
      <c r="M115" s="73">
        <f>M113+M106+M65+M58</f>
        <v>238124.35</v>
      </c>
      <c r="N115" s="70"/>
      <c r="O115" s="28">
        <f>M115+J115+G115+D115</f>
        <v>851481.94</v>
      </c>
    </row>
    <row r="116" spans="1:13" s="2" customFormat="1" ht="13.5" thickBot="1">
      <c r="A116" s="58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1:14" s="2" customFormat="1" ht="13.5" thickBot="1">
      <c r="A117" s="56"/>
      <c r="B117" s="59" t="s">
        <v>18</v>
      </c>
      <c r="C117" s="59" t="s">
        <v>19</v>
      </c>
      <c r="D117" s="59" t="s">
        <v>20</v>
      </c>
      <c r="E117" s="59" t="s">
        <v>21</v>
      </c>
      <c r="F117" s="59" t="s">
        <v>22</v>
      </c>
      <c r="G117" s="59" t="s">
        <v>23</v>
      </c>
      <c r="H117" s="59" t="s">
        <v>24</v>
      </c>
      <c r="I117" s="59" t="s">
        <v>25</v>
      </c>
      <c r="J117" s="59" t="s">
        <v>14</v>
      </c>
      <c r="K117" s="59" t="s">
        <v>15</v>
      </c>
      <c r="L117" s="59" t="s">
        <v>16</v>
      </c>
      <c r="M117" s="59" t="s">
        <v>17</v>
      </c>
      <c r="N117" s="59" t="s">
        <v>27</v>
      </c>
    </row>
    <row r="118" spans="1:14" s="2" customFormat="1" ht="13.5" thickBot="1">
      <c r="A118" s="58" t="s">
        <v>13</v>
      </c>
      <c r="B118" s="194">
        <v>-5732.47</v>
      </c>
      <c r="C118" s="56">
        <f>B129</f>
        <v>67073.77</v>
      </c>
      <c r="D118" s="56">
        <f aca="true" t="shared" si="6" ref="D118:M118">C129</f>
        <v>146288.04</v>
      </c>
      <c r="E118" s="57">
        <f>D129</f>
        <v>-83843.2</v>
      </c>
      <c r="F118" s="185">
        <f>E129</f>
        <v>-8875.78</v>
      </c>
      <c r="G118" s="56">
        <f t="shared" si="6"/>
        <v>60555.94</v>
      </c>
      <c r="H118" s="57">
        <f t="shared" si="6"/>
        <v>-8076.53</v>
      </c>
      <c r="I118" s="56">
        <f t="shared" si="6"/>
        <v>59494.85</v>
      </c>
      <c r="J118" s="56">
        <f t="shared" si="6"/>
        <v>128552.57</v>
      </c>
      <c r="K118" s="57">
        <f t="shared" si="6"/>
        <v>20128.12</v>
      </c>
      <c r="L118" s="56">
        <f t="shared" si="6"/>
        <v>89291.85</v>
      </c>
      <c r="M118" s="56">
        <f t="shared" si="6"/>
        <v>161744.9</v>
      </c>
      <c r="N118" s="56"/>
    </row>
    <row r="119" spans="1:14" s="2" customFormat="1" ht="13.5" thickBot="1">
      <c r="A119" s="58" t="s">
        <v>11</v>
      </c>
      <c r="B119" s="56">
        <f aca="true" t="shared" si="7" ref="B119:M119">SUM(B120:B122)</f>
        <v>69994.94</v>
      </c>
      <c r="C119" s="56">
        <f t="shared" si="7"/>
        <v>69994.94</v>
      </c>
      <c r="D119" s="56">
        <f t="shared" si="7"/>
        <v>69994.94</v>
      </c>
      <c r="E119" s="56">
        <f t="shared" si="7"/>
        <v>70019.35</v>
      </c>
      <c r="F119" s="56">
        <f t="shared" si="7"/>
        <v>70019.35</v>
      </c>
      <c r="G119" s="56">
        <f t="shared" si="7"/>
        <v>70019.35</v>
      </c>
      <c r="H119" s="56">
        <f t="shared" si="7"/>
        <v>70019.35</v>
      </c>
      <c r="I119" s="56">
        <f t="shared" si="7"/>
        <v>70019.35</v>
      </c>
      <c r="J119" s="56">
        <f t="shared" si="7"/>
        <v>70019.35</v>
      </c>
      <c r="K119" s="56">
        <f t="shared" si="7"/>
        <v>70019.35</v>
      </c>
      <c r="L119" s="56">
        <f t="shared" si="7"/>
        <v>70019.35</v>
      </c>
      <c r="M119" s="56">
        <f t="shared" si="7"/>
        <v>70019.35</v>
      </c>
      <c r="N119" s="56">
        <f aca="true" t="shared" si="8" ref="N119:N128">SUM(B119:M119)</f>
        <v>840158.97</v>
      </c>
    </row>
    <row r="120" spans="1:14" s="168" customFormat="1" ht="13.5" thickBot="1">
      <c r="A120" s="102" t="s">
        <v>99</v>
      </c>
      <c r="B120" s="178">
        <v>68614.04</v>
      </c>
      <c r="C120" s="178">
        <v>68614.04</v>
      </c>
      <c r="D120" s="178">
        <v>68614.04</v>
      </c>
      <c r="E120" s="178">
        <v>68638.45</v>
      </c>
      <c r="F120" s="178">
        <v>68638.45</v>
      </c>
      <c r="G120" s="178">
        <v>68638.45</v>
      </c>
      <c r="H120" s="178">
        <v>68638.45</v>
      </c>
      <c r="I120" s="178">
        <v>68638.45</v>
      </c>
      <c r="J120" s="178">
        <v>68638.45</v>
      </c>
      <c r="K120" s="178">
        <v>68638.45</v>
      </c>
      <c r="L120" s="178">
        <v>68638.45</v>
      </c>
      <c r="M120" s="178">
        <v>68638.45</v>
      </c>
      <c r="N120" s="178">
        <f t="shared" si="8"/>
        <v>823588.17</v>
      </c>
    </row>
    <row r="121" spans="1:14" s="168" customFormat="1" ht="13.5" thickBot="1">
      <c r="A121" s="102" t="s">
        <v>143</v>
      </c>
      <c r="B121" s="178">
        <v>749.39</v>
      </c>
      <c r="C121" s="178">
        <v>749.39</v>
      </c>
      <c r="D121" s="178">
        <v>749.39</v>
      </c>
      <c r="E121" s="178">
        <v>749.39</v>
      </c>
      <c r="F121" s="178">
        <v>749.39</v>
      </c>
      <c r="G121" s="178">
        <v>749.39</v>
      </c>
      <c r="H121" s="178">
        <v>749.39</v>
      </c>
      <c r="I121" s="178">
        <v>749.39</v>
      </c>
      <c r="J121" s="178">
        <v>749.39</v>
      </c>
      <c r="K121" s="178">
        <v>749.39</v>
      </c>
      <c r="L121" s="178">
        <v>749.39</v>
      </c>
      <c r="M121" s="178">
        <v>749.39</v>
      </c>
      <c r="N121" s="178">
        <f t="shared" si="8"/>
        <v>8992.68</v>
      </c>
    </row>
    <row r="122" spans="1:14" s="168" customFormat="1" ht="13.5" thickBot="1">
      <c r="A122" s="102" t="s">
        <v>144</v>
      </c>
      <c r="B122" s="178">
        <v>631.51</v>
      </c>
      <c r="C122" s="178">
        <v>631.51</v>
      </c>
      <c r="D122" s="178">
        <v>631.51</v>
      </c>
      <c r="E122" s="178">
        <v>631.51</v>
      </c>
      <c r="F122" s="178">
        <v>631.51</v>
      </c>
      <c r="G122" s="178">
        <v>631.51</v>
      </c>
      <c r="H122" s="178">
        <v>631.51</v>
      </c>
      <c r="I122" s="178">
        <v>631.51</v>
      </c>
      <c r="J122" s="178">
        <v>631.51</v>
      </c>
      <c r="K122" s="178">
        <v>631.51</v>
      </c>
      <c r="L122" s="178">
        <v>631.51</v>
      </c>
      <c r="M122" s="178">
        <v>631.51</v>
      </c>
      <c r="N122" s="178">
        <f t="shared" si="8"/>
        <v>7578.12</v>
      </c>
    </row>
    <row r="123" spans="1:14" s="2" customFormat="1" ht="13.5" thickBot="1">
      <c r="A123" s="58" t="s">
        <v>12</v>
      </c>
      <c r="B123" s="56">
        <f>SUM(B124:B126)</f>
        <v>72806.24</v>
      </c>
      <c r="C123" s="56">
        <f aca="true" t="shared" si="9" ref="C123:M123">SUM(C124:C126)</f>
        <v>79214.27</v>
      </c>
      <c r="D123" s="56">
        <f t="shared" si="9"/>
        <v>68914.56</v>
      </c>
      <c r="E123" s="56">
        <f t="shared" si="9"/>
        <v>74967.42</v>
      </c>
      <c r="F123" s="56">
        <f t="shared" si="9"/>
        <v>69431.72</v>
      </c>
      <c r="G123" s="56">
        <f t="shared" si="9"/>
        <v>69599.66</v>
      </c>
      <c r="H123" s="56">
        <f t="shared" si="9"/>
        <v>67571.38</v>
      </c>
      <c r="I123" s="56">
        <f t="shared" si="9"/>
        <v>69057.72</v>
      </c>
      <c r="J123" s="56">
        <f t="shared" si="9"/>
        <v>67655.21</v>
      </c>
      <c r="K123" s="56">
        <f t="shared" si="9"/>
        <v>69163.73</v>
      </c>
      <c r="L123" s="56">
        <f t="shared" si="9"/>
        <v>72453.05</v>
      </c>
      <c r="M123" s="56">
        <f t="shared" si="9"/>
        <v>67421.9</v>
      </c>
      <c r="N123" s="56">
        <f t="shared" si="8"/>
        <v>848256.86</v>
      </c>
    </row>
    <row r="124" spans="1:14" s="168" customFormat="1" ht="13.5" thickBot="1">
      <c r="A124" s="102" t="s">
        <v>99</v>
      </c>
      <c r="B124" s="178">
        <v>70570.42</v>
      </c>
      <c r="C124" s="178">
        <v>77833.37</v>
      </c>
      <c r="D124" s="178">
        <v>67575.21</v>
      </c>
      <c r="E124" s="178">
        <v>73586.52</v>
      </c>
      <c r="F124" s="178">
        <v>68050.82</v>
      </c>
      <c r="G124" s="178">
        <v>68968.15</v>
      </c>
      <c r="H124" s="178">
        <v>66939.87</v>
      </c>
      <c r="I124" s="178">
        <v>68426.21</v>
      </c>
      <c r="J124" s="178">
        <v>67023.7</v>
      </c>
      <c r="K124" s="178">
        <v>68532.22</v>
      </c>
      <c r="L124" s="178">
        <v>71821.54</v>
      </c>
      <c r="M124" s="178">
        <v>66790.39</v>
      </c>
      <c r="N124" s="178">
        <f t="shared" si="8"/>
        <v>836118.42</v>
      </c>
    </row>
    <row r="125" spans="1:14" s="168" customFormat="1" ht="13.5" thickBot="1">
      <c r="A125" s="102" t="s">
        <v>143</v>
      </c>
      <c r="B125" s="178">
        <v>1604.31</v>
      </c>
      <c r="C125" s="178">
        <v>749.39</v>
      </c>
      <c r="D125" s="178">
        <v>707.84</v>
      </c>
      <c r="E125" s="178">
        <v>749.39</v>
      </c>
      <c r="F125" s="178">
        <v>749.39</v>
      </c>
      <c r="G125" s="178"/>
      <c r="H125" s="178"/>
      <c r="I125" s="178"/>
      <c r="J125" s="178"/>
      <c r="K125" s="178"/>
      <c r="L125" s="178"/>
      <c r="M125" s="178"/>
      <c r="N125" s="178">
        <f t="shared" si="8"/>
        <v>4560.32</v>
      </c>
    </row>
    <row r="126" spans="1:14" s="168" customFormat="1" ht="13.5" thickBot="1">
      <c r="A126" s="102" t="s">
        <v>144</v>
      </c>
      <c r="B126" s="178">
        <v>631.51</v>
      </c>
      <c r="C126" s="178">
        <v>631.51</v>
      </c>
      <c r="D126" s="178">
        <v>631.51</v>
      </c>
      <c r="E126" s="178">
        <v>631.51</v>
      </c>
      <c r="F126" s="178">
        <v>631.51</v>
      </c>
      <c r="G126" s="178">
        <v>631.51</v>
      </c>
      <c r="H126" s="178">
        <v>631.51</v>
      </c>
      <c r="I126" s="178">
        <v>631.51</v>
      </c>
      <c r="J126" s="178">
        <v>631.51</v>
      </c>
      <c r="K126" s="178">
        <v>631.51</v>
      </c>
      <c r="L126" s="178">
        <v>631.51</v>
      </c>
      <c r="M126" s="178">
        <v>631.51</v>
      </c>
      <c r="N126" s="178">
        <f t="shared" si="8"/>
        <v>7578.12</v>
      </c>
    </row>
    <row r="127" spans="1:14" s="168" customFormat="1" ht="13.5" thickBot="1">
      <c r="A127" s="102" t="s">
        <v>149</v>
      </c>
      <c r="B127" s="184">
        <v>246</v>
      </c>
      <c r="C127" s="184">
        <v>246</v>
      </c>
      <c r="D127" s="184">
        <v>246</v>
      </c>
      <c r="E127" s="184">
        <v>246</v>
      </c>
      <c r="F127" s="184">
        <v>246</v>
      </c>
      <c r="G127" s="184">
        <v>246</v>
      </c>
      <c r="H127" s="184">
        <v>246</v>
      </c>
      <c r="I127" s="184">
        <v>246</v>
      </c>
      <c r="J127" s="184">
        <v>246</v>
      </c>
      <c r="K127" s="184">
        <v>201</v>
      </c>
      <c r="L127" s="184">
        <v>201</v>
      </c>
      <c r="M127" s="184">
        <v>200</v>
      </c>
      <c r="N127" s="178">
        <f t="shared" si="8"/>
        <v>2816</v>
      </c>
    </row>
    <row r="128" spans="1:14" s="2" customFormat="1" ht="13.5" thickBot="1">
      <c r="A128" s="58" t="s">
        <v>100</v>
      </c>
      <c r="B128" s="56">
        <f aca="true" t="shared" si="10" ref="B128:M128">B123-B119</f>
        <v>2811.3</v>
      </c>
      <c r="C128" s="56">
        <f t="shared" si="10"/>
        <v>9219.33</v>
      </c>
      <c r="D128" s="56">
        <f t="shared" si="10"/>
        <v>-1080.38</v>
      </c>
      <c r="E128" s="56">
        <f t="shared" si="10"/>
        <v>4948.06999999999</v>
      </c>
      <c r="F128" s="56">
        <f t="shared" si="10"/>
        <v>-587.630000000005</v>
      </c>
      <c r="G128" s="56">
        <f t="shared" si="10"/>
        <v>-419.690000000002</v>
      </c>
      <c r="H128" s="56">
        <f t="shared" si="10"/>
        <v>-2447.97</v>
      </c>
      <c r="I128" s="56">
        <f t="shared" si="10"/>
        <v>-961.630000000005</v>
      </c>
      <c r="J128" s="56">
        <f t="shared" si="10"/>
        <v>-2364.14</v>
      </c>
      <c r="K128" s="56">
        <f t="shared" si="10"/>
        <v>-855.62000000001</v>
      </c>
      <c r="L128" s="56">
        <f t="shared" si="10"/>
        <v>2433.7</v>
      </c>
      <c r="M128" s="56">
        <f t="shared" si="10"/>
        <v>-2597.45000000001</v>
      </c>
      <c r="N128" s="56">
        <f t="shared" si="8"/>
        <v>8097.88999999996</v>
      </c>
    </row>
    <row r="129" spans="1:14" s="2" customFormat="1" ht="13.5" thickBot="1">
      <c r="A129" s="58" t="s">
        <v>26</v>
      </c>
      <c r="B129" s="185">
        <f>B118+B123</f>
        <v>67073.77</v>
      </c>
      <c r="C129" s="185">
        <f>C118+C123</f>
        <v>146288.04</v>
      </c>
      <c r="D129" s="183">
        <f>D118+D123-D115</f>
        <v>-83843.2</v>
      </c>
      <c r="E129" s="185">
        <f>E118+E123</f>
        <v>-8875.78</v>
      </c>
      <c r="F129" s="185">
        <f>F118+F123</f>
        <v>60555.94</v>
      </c>
      <c r="G129" s="183">
        <f>G118+G123-G115</f>
        <v>-8076.53</v>
      </c>
      <c r="H129" s="185">
        <f>H118+H123</f>
        <v>59494.85</v>
      </c>
      <c r="I129" s="185">
        <f>I118+I123</f>
        <v>128552.57</v>
      </c>
      <c r="J129" s="183">
        <f>J118+J123-J115</f>
        <v>20128.12</v>
      </c>
      <c r="K129" s="185">
        <f>K118+K123</f>
        <v>89291.85</v>
      </c>
      <c r="L129" s="185">
        <f>L118+L123</f>
        <v>161744.9</v>
      </c>
      <c r="M129" s="183">
        <f>M118+M123-M115</f>
        <v>-8957.55</v>
      </c>
      <c r="N129" s="185">
        <f>M129+N127</f>
        <v>-6141.55</v>
      </c>
    </row>
    <row r="130" spans="7:14" s="2" customFormat="1" ht="57" customHeight="1">
      <c r="G130" s="37"/>
      <c r="H130" s="265" t="s">
        <v>162</v>
      </c>
      <c r="I130" s="265"/>
      <c r="J130" s="265"/>
      <c r="K130" s="265"/>
      <c r="L130" s="263" t="s">
        <v>163</v>
      </c>
      <c r="M130" s="263"/>
      <c r="N130" s="263"/>
    </row>
    <row r="131" spans="8:14" s="2" customFormat="1" ht="72" customHeight="1">
      <c r="H131" s="264" t="s">
        <v>164</v>
      </c>
      <c r="I131" s="264"/>
      <c r="J131" s="264"/>
      <c r="K131" s="264"/>
      <c r="L131" s="262" t="s">
        <v>199</v>
      </c>
      <c r="M131" s="262"/>
      <c r="N131" s="262"/>
    </row>
    <row r="132" s="2" customFormat="1" ht="12.75"/>
    <row r="133" spans="8:14" s="2" customFormat="1" ht="15">
      <c r="H133" s="285" t="s">
        <v>150</v>
      </c>
      <c r="I133" s="285"/>
      <c r="J133" s="285"/>
      <c r="K133" s="186">
        <f>O115</f>
        <v>851481.94</v>
      </c>
      <c r="L133" s="187">
        <v>851481.94</v>
      </c>
      <c r="M133"/>
      <c r="N133" s="243">
        <f>L133+M133</f>
        <v>851481.94</v>
      </c>
    </row>
    <row r="134" spans="8:14" s="2" customFormat="1" ht="15">
      <c r="H134" s="285" t="s">
        <v>151</v>
      </c>
      <c r="I134" s="285"/>
      <c r="J134" s="285"/>
      <c r="K134" s="186">
        <f>N119</f>
        <v>840158.97</v>
      </c>
      <c r="L134" s="187">
        <v>840158.97</v>
      </c>
      <c r="M134"/>
      <c r="N134" s="243">
        <f aca="true" t="shared" si="11" ref="N134:N139">L134+M134</f>
        <v>840158.97</v>
      </c>
    </row>
    <row r="135" spans="8:14" s="2" customFormat="1" ht="15">
      <c r="H135" s="285" t="s">
        <v>152</v>
      </c>
      <c r="I135" s="285"/>
      <c r="J135" s="285"/>
      <c r="K135" s="186">
        <f>N124+N125+N126</f>
        <v>848256.86</v>
      </c>
      <c r="L135" s="187">
        <v>848256.86</v>
      </c>
      <c r="M135">
        <v>2816</v>
      </c>
      <c r="N135" s="243">
        <f t="shared" si="11"/>
        <v>851072.86</v>
      </c>
    </row>
    <row r="136" spans="8:14" s="2" customFormat="1" ht="15">
      <c r="H136" s="285" t="s">
        <v>153</v>
      </c>
      <c r="I136" s="285"/>
      <c r="J136" s="285"/>
      <c r="K136" s="186">
        <f>K135-K134</f>
        <v>8097.89</v>
      </c>
      <c r="L136" s="187">
        <v>8097.89</v>
      </c>
      <c r="M136">
        <v>2816</v>
      </c>
      <c r="N136" s="243">
        <f t="shared" si="11"/>
        <v>10913.89</v>
      </c>
    </row>
    <row r="137" spans="8:14" s="2" customFormat="1" ht="15">
      <c r="H137" s="286" t="s">
        <v>154</v>
      </c>
      <c r="I137" s="286"/>
      <c r="J137" s="286"/>
      <c r="K137" s="186">
        <f>K134-K133</f>
        <v>-11322.97</v>
      </c>
      <c r="L137" s="187">
        <v>-11322.97</v>
      </c>
      <c r="M137"/>
      <c r="N137" s="243">
        <f t="shared" si="11"/>
        <v>-11322.97</v>
      </c>
    </row>
    <row r="138" spans="8:14" s="2" customFormat="1" ht="15">
      <c r="H138" s="279" t="s">
        <v>182</v>
      </c>
      <c r="I138" s="280"/>
      <c r="J138" s="281"/>
      <c r="K138" s="186">
        <f>B118</f>
        <v>-5732.47</v>
      </c>
      <c r="L138" s="187">
        <v>-14684.47</v>
      </c>
      <c r="M138">
        <v>8952</v>
      </c>
      <c r="N138" s="243">
        <f t="shared" si="11"/>
        <v>-5732.47</v>
      </c>
    </row>
    <row r="139" spans="8:14" s="2" customFormat="1" ht="15.75">
      <c r="H139" s="287" t="s">
        <v>200</v>
      </c>
      <c r="I139" s="287"/>
      <c r="J139" s="287"/>
      <c r="K139" s="188">
        <f>K138+K137+K136+K140</f>
        <v>-6141.55</v>
      </c>
      <c r="L139" s="188">
        <f>L138+L137+L136+L140</f>
        <v>-17909.55</v>
      </c>
      <c r="M139" s="188">
        <f>M138+M137+M136+M140</f>
        <v>11768</v>
      </c>
      <c r="N139" s="243">
        <f t="shared" si="11"/>
        <v>-6141.55</v>
      </c>
    </row>
    <row r="140" spans="8:13" s="2" customFormat="1" ht="15">
      <c r="H140" s="288" t="s">
        <v>155</v>
      </c>
      <c r="I140" s="289"/>
      <c r="J140" s="290"/>
      <c r="K140" s="189">
        <f>N127</f>
        <v>2816</v>
      </c>
      <c r="L140" s="187"/>
      <c r="M140"/>
    </row>
    <row r="141" spans="8:13" s="2" customFormat="1" ht="15">
      <c r="H141" s="286" t="s">
        <v>156</v>
      </c>
      <c r="I141" s="286"/>
      <c r="J141" s="286"/>
      <c r="K141" s="186">
        <f>D106+G106+J106+M106</f>
        <v>86726.88</v>
      </c>
      <c r="L141" s="283" t="s">
        <v>181</v>
      </c>
      <c r="M141" s="284"/>
    </row>
    <row r="142" spans="8:13" s="2" customFormat="1" ht="15">
      <c r="H142" s="282" t="s">
        <v>157</v>
      </c>
      <c r="I142" s="282"/>
      <c r="J142" s="282"/>
      <c r="K142" s="190">
        <v>42590.27</v>
      </c>
      <c r="L142" s="191"/>
      <c r="M142" s="3"/>
    </row>
    <row r="143" spans="8:13" s="2" customFormat="1" ht="15">
      <c r="H143" s="282" t="s">
        <v>158</v>
      </c>
      <c r="I143" s="282"/>
      <c r="J143" s="282"/>
      <c r="K143" s="190">
        <v>30866.7</v>
      </c>
      <c r="L143" s="191"/>
      <c r="M143" s="3"/>
    </row>
    <row r="144" spans="8:12" ht="15">
      <c r="H144" s="282" t="s">
        <v>159</v>
      </c>
      <c r="I144" s="282"/>
      <c r="J144" s="282"/>
      <c r="K144" s="218">
        <f>K142+K143</f>
        <v>73456.97</v>
      </c>
      <c r="L144" s="191"/>
    </row>
    <row r="145" spans="8:12" ht="15">
      <c r="H145" s="282" t="s">
        <v>160</v>
      </c>
      <c r="I145" s="282"/>
      <c r="J145" s="282"/>
      <c r="K145" s="190">
        <f>K144-K141</f>
        <v>-13269.91</v>
      </c>
      <c r="L145" s="191"/>
    </row>
    <row r="146" spans="8:12" ht="15.75">
      <c r="H146" s="282" t="s">
        <v>161</v>
      </c>
      <c r="I146" s="282"/>
      <c r="J146" s="282"/>
      <c r="K146" s="192">
        <f>K137-K145</f>
        <v>1946.94</v>
      </c>
      <c r="L146" s="193"/>
    </row>
  </sheetData>
  <sheetProtection/>
  <mergeCells count="30">
    <mergeCell ref="A32:A33"/>
    <mergeCell ref="H135:J135"/>
    <mergeCell ref="H136:J136"/>
    <mergeCell ref="H137:J137"/>
    <mergeCell ref="H145:J145"/>
    <mergeCell ref="H146:J146"/>
    <mergeCell ref="H139:J139"/>
    <mergeCell ref="H140:J140"/>
    <mergeCell ref="H141:J141"/>
    <mergeCell ref="H143:J143"/>
    <mergeCell ref="H2:J2"/>
    <mergeCell ref="K2:M2"/>
    <mergeCell ref="A4:O4"/>
    <mergeCell ref="A60:N60"/>
    <mergeCell ref="H138:J138"/>
    <mergeCell ref="H144:J144"/>
    <mergeCell ref="L141:M141"/>
    <mergeCell ref="H142:J142"/>
    <mergeCell ref="H133:J133"/>
    <mergeCell ref="H134:J134"/>
    <mergeCell ref="A44:A47"/>
    <mergeCell ref="L131:N131"/>
    <mergeCell ref="L130:N130"/>
    <mergeCell ref="H131:K131"/>
    <mergeCell ref="H130:K130"/>
    <mergeCell ref="A1:N1"/>
    <mergeCell ref="A107:N107"/>
    <mergeCell ref="A66:N66"/>
    <mergeCell ref="B2:D2"/>
    <mergeCell ref="E2:G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7:G20"/>
  <sheetViews>
    <sheetView zoomScalePageLayoutView="0" workbookViewId="0" topLeftCell="A1">
      <selection activeCell="B7" sqref="B7:H27"/>
    </sheetView>
  </sheetViews>
  <sheetFormatPr defaultColWidth="9.00390625" defaultRowHeight="12.75"/>
  <cols>
    <col min="5" max="5" width="18.125" style="0" customWidth="1"/>
    <col min="7" max="7" width="18.625" style="0" customWidth="1"/>
  </cols>
  <sheetData>
    <row r="7" ht="12.75">
      <c r="C7" t="s">
        <v>262</v>
      </c>
    </row>
    <row r="9" ht="12.75">
      <c r="C9" t="s">
        <v>211</v>
      </c>
    </row>
    <row r="10" spans="5:7" ht="12.75">
      <c r="E10" s="291" t="s">
        <v>206</v>
      </c>
      <c r="G10" s="292" t="s">
        <v>207</v>
      </c>
    </row>
    <row r="11" spans="5:7" ht="12.75">
      <c r="E11" s="291"/>
      <c r="G11" s="292"/>
    </row>
    <row r="12" spans="5:7" ht="12.75">
      <c r="E12" s="291"/>
      <c r="G12" s="292"/>
    </row>
    <row r="13" ht="12.75">
      <c r="G13" s="222"/>
    </row>
    <row r="14" spans="3:7" ht="12.75">
      <c r="C14" t="s">
        <v>208</v>
      </c>
      <c r="E14">
        <v>3048</v>
      </c>
      <c r="G14">
        <v>3048</v>
      </c>
    </row>
    <row r="15" spans="3:7" ht="12.75">
      <c r="C15" t="s">
        <v>209</v>
      </c>
      <c r="E15">
        <v>2952</v>
      </c>
      <c r="G15">
        <v>2952</v>
      </c>
    </row>
    <row r="16" spans="3:7" ht="12.75">
      <c r="C16" t="s">
        <v>210</v>
      </c>
      <c r="E16">
        <v>2952</v>
      </c>
      <c r="G16">
        <v>2952</v>
      </c>
    </row>
    <row r="17" spans="3:7" ht="12.75">
      <c r="C17" t="s">
        <v>261</v>
      </c>
      <c r="E17">
        <v>2952</v>
      </c>
      <c r="G17">
        <v>2816</v>
      </c>
    </row>
    <row r="20" spans="3:7" ht="12.75">
      <c r="C20" t="s">
        <v>27</v>
      </c>
      <c r="E20">
        <v>11904</v>
      </c>
      <c r="G20">
        <v>11768</v>
      </c>
    </row>
  </sheetData>
  <sheetProtection/>
  <mergeCells count="2">
    <mergeCell ref="E10:E12"/>
    <mergeCell ref="G10:G1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2015-07-28T08:11:47Z</cp:lastPrinted>
  <dcterms:created xsi:type="dcterms:W3CDTF">2010-04-02T14:46:04Z</dcterms:created>
  <dcterms:modified xsi:type="dcterms:W3CDTF">2015-09-21T12:14:29Z</dcterms:modified>
  <cp:category/>
  <cp:version/>
  <cp:contentType/>
  <cp:contentStatus/>
</cp:coreProperties>
</file>