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3"/>
  </bookViews>
  <sheets>
    <sheet name="проект " sheetId="1" r:id="rId1"/>
    <sheet name="по заявлению" sheetId="2" r:id="rId2"/>
    <sheet name="тариф дома" sheetId="3" r:id="rId3"/>
    <sheet name="по голосованию" sheetId="4" r:id="rId4"/>
    <sheet name="для встроенных" sheetId="5" r:id="rId5"/>
    <sheet name="храм" sheetId="6" r:id="rId6"/>
    <sheet name="ММЦ" sheetId="7" r:id="rId7"/>
  </sheets>
  <definedNames/>
  <calcPr fullCalcOnLoad="1" fullPrecision="0"/>
</workbook>
</file>

<file path=xl/sharedStrings.xml><?xml version="1.0" encoding="utf-8"?>
<sst xmlns="http://schemas.openxmlformats.org/spreadsheetml/2006/main" count="1198" uniqueCount="155">
  <si>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</si>
  <si>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</si>
  <si>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</si>
  <si>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</si>
  <si>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</si>
  <si>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</si>
  <si>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</si>
  <si>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</si>
  <si>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</si>
  <si>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</si>
  <si>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</si>
  <si>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</si>
  <si>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</si>
  <si>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</si>
  <si>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</si>
  <si>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</si>
  <si>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</si>
  <si>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</si>
  <si>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</si>
  <si>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</si>
  <si>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</si>
  <si>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</si>
  <si>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</si>
  <si>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</si>
  <si>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</si>
  <si>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</si>
  <si>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</si>
  <si>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</si>
  <si>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</si>
  <si>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</si>
  <si>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</si>
  <si>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>* для жилых помещений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</si>
  <si>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</si>
  <si>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</si>
  <si>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</si>
  <si>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</si>
  <si>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</si>
  <si>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</si>
  <si>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</si>
  <si>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Работы по текущему ремонту, в т.ч.:</t>
  </si>
  <si>
    <t>ИТОГО: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</si>
  <si>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</si>
  <si>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</si>
  <si>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</si>
  <si>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</si>
  <si>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</si>
  <si>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</si>
  <si>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</si>
  <si>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</si>
  <si>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</si>
  <si>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</si>
  <si>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</si>
  <si>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</si>
  <si>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</si>
  <si>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</si>
  <si>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</si>
  <si>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</si>
  <si>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</si>
  <si>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</si>
  <si>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</si>
  <si>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</si>
  <si>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</si>
  <si>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</si>
  <si>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</si>
  <si>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</si>
  <si>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</si>
  <si>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</si>
  <si>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</si>
  <si>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</si>
  <si>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</si>
  <si>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</si>
  <si>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</si>
  <si>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</si>
  <si>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</si>
  <si>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</si>
  <si>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</si>
  <si>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</si>
  <si>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</si>
  <si>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</si>
  <si>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</si>
  <si>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проверка вентиляционных каналов и канализационных вытяжек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</si>
  <si>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</si>
  <si>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</si>
  <si>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</si>
  <si>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</si>
  <si>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ревизия ШР, ЩЭ</t>
  </si>
  <si>
    <t>ремонт кровли</t>
  </si>
  <si>
    <t>ремонт стеновых панельных швов</t>
  </si>
  <si>
    <t>ремонт приямков</t>
  </si>
  <si>
    <t>установка двеей в мусорокамеры</t>
  </si>
  <si>
    <t>ремонт отмостки</t>
  </si>
  <si>
    <t>ремонт крылец</t>
  </si>
  <si>
    <t>установка кип (бойлер)</t>
  </si>
  <si>
    <t>смена кип (тепловой узел)</t>
  </si>
  <si>
    <t>смена запорной арматуры (отопление)</t>
  </si>
  <si>
    <t>Расчет размера платы за содержание и ремонт общего имущества в многоквартирном доме</t>
  </si>
  <si>
    <t>очистка кровли от снега и наледи подъездных козырьков</t>
  </si>
  <si>
    <t>Погашение задолженности прошлых периодов</t>
  </si>
  <si>
    <t>ВСЕГО:</t>
  </si>
  <si>
    <t>Дополнительные работы  (текущий ремонт), в т.ч.:</t>
  </si>
  <si>
    <t>1 раз в 4 месяца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</si>
  <si>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</si>
  <si>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</si>
  <si>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</si>
  <si>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</si>
  <si>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</si>
  <si>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</si>
  <si>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</si>
  <si>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</si>
  <si>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</si>
  <si>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</si>
  <si>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</si>
  <si>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</si>
  <si>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</si>
  <si>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</si>
  <si>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замена насоса гвс / резерв /</t>
  </si>
  <si>
    <t>окос травы</t>
  </si>
  <si>
    <t xml:space="preserve">2-3 раза </t>
  </si>
  <si>
    <t>по адресу: ул.Ленинского Комсомола, д.41 (Sобщ.=8111,82 м2, Sзем.уч.=3886,м2)</t>
  </si>
  <si>
    <t>подключение системы отопления с регулировкой</t>
  </si>
  <si>
    <t>замена насоса хвс / резерв /</t>
  </si>
  <si>
    <t>Сбор, вывоз и утилизация ТБО, руб/м2</t>
  </si>
  <si>
    <t xml:space="preserve"> Санобработка мусорокамер (согласно СаНПиН 2.1.2.2645-10 утвержденного Постановлением Главного госуд.сан.врача от 10.06.2010 г. № 64, Постановление Госстроя России № 170 от 27.09.03 г.)</t>
  </si>
  <si>
    <t>Храм</t>
  </si>
  <si>
    <t>по адресу: ул.Ленинского Комсомола, д.41 (Sобщ.= 433,8 м2)</t>
  </si>
  <si>
    <t>по адресу: ул.Ленинского Комсомола, д.41 (Sобщ.= 70,0 м2)</t>
  </si>
  <si>
    <t>ММЦ</t>
  </si>
  <si>
    <t>Итого</t>
  </si>
  <si>
    <t>заполнение электронных паспортов</t>
  </si>
  <si>
    <t>гидравлическое испытание элеваторных узлов и запорной арматуры</t>
  </si>
  <si>
    <t>пылеудаление и дезинфекция вентиляционных каналов без пробивки</t>
  </si>
  <si>
    <t>1 раз в 3 года</t>
  </si>
  <si>
    <t>очистка  водоприемных воронок</t>
  </si>
  <si>
    <t>ремонт секций ВВП</t>
  </si>
  <si>
    <t>установка датчиков движения на этажных площадках -  36 шт.</t>
  </si>
  <si>
    <t>Управление многоквартирным домом, всего в т.ч.</t>
  </si>
  <si>
    <t>ремонт панельныш швов  100 п.м.</t>
  </si>
  <si>
    <t>ремонт крылец 3,4 подъезды</t>
  </si>
  <si>
    <t>смена шаровых кранов на чердаке СТС - 42 шт</t>
  </si>
  <si>
    <t>смена задвижек на СТС ввод на дом в бойлерной ( диам.80 мм - 2 шт.)</t>
  </si>
  <si>
    <t>смена задвижки рассеченный узел ввода СТС - 1 шт.</t>
  </si>
  <si>
    <t>установка спускника на выходе ГВС - 1 шт.</t>
  </si>
  <si>
    <t>изоляция трубопроводов в бойлерной</t>
  </si>
  <si>
    <t>2015 -2016 гг.</t>
  </si>
  <si>
    <t>(стоимость услуг увеличена на 10,5 % в соответствии с уровнем инфляции 2014 г.)</t>
  </si>
  <si>
    <t>ведение  работ по капремонту</t>
  </si>
  <si>
    <t>выполнение работ экологом</t>
  </si>
  <si>
    <t>ревизия задвижек отопления ( д.80мм-2 шт., д.100мм- 4 шт.)</t>
  </si>
  <si>
    <t>1 раз в 4 года</t>
  </si>
  <si>
    <t>Работы заявочного характера, в т.ч работы по предписанию надзорных органов</t>
  </si>
  <si>
    <t xml:space="preserve">Проект  </t>
  </si>
  <si>
    <t>замена пассажирских лифтов 4 шт.</t>
  </si>
  <si>
    <t>по состоянию на 01.03.15</t>
  </si>
  <si>
    <t>учет  работ по капремонту</t>
  </si>
  <si>
    <t>по адресу: ул.Ленинского Комсомола, д.41 (S жилые + нежилые = 8691,9 м2, Sзем.уч.=3886,м2)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</si>
</sst>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24" borderId="0" xfId="0" applyFill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19" fillId="24" borderId="0" xfId="0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/>
    </xf>
    <xf numFmtId="0" fontId="20" fillId="25" borderId="0" xfId="0" applyFont="1" applyFill="1" applyAlignment="1">
      <alignment horizontal="center"/>
    </xf>
    <xf numFmtId="2" fontId="18" fillId="26" borderId="10" xfId="0" applyNumberFormat="1" applyFont="1" applyFill="1" applyBorder="1" applyAlignment="1">
      <alignment horizontal="center" vertical="center" wrapText="1"/>
    </xf>
    <xf numFmtId="2" fontId="18" fillId="26" borderId="11" xfId="0" applyNumberFormat="1" applyFont="1" applyFill="1" applyBorder="1" applyAlignment="1">
      <alignment horizontal="center" vertical="center" wrapText="1"/>
    </xf>
    <xf numFmtId="2" fontId="18" fillId="26" borderId="12" xfId="0" applyNumberFormat="1" applyFont="1" applyFill="1" applyBorder="1" applyAlignment="1">
      <alignment horizontal="center" vertical="center" wrapText="1"/>
    </xf>
    <xf numFmtId="2" fontId="18" fillId="26" borderId="13" xfId="0" applyNumberFormat="1" applyFont="1" applyFill="1" applyBorder="1" applyAlignment="1">
      <alignment horizontal="center" vertical="center" wrapText="1"/>
    </xf>
    <xf numFmtId="2" fontId="25" fillId="26" borderId="11" xfId="0" applyNumberFormat="1" applyFont="1" applyFill="1" applyBorder="1" applyAlignment="1">
      <alignment horizontal="center" vertical="center" wrapText="1"/>
    </xf>
    <xf numFmtId="2" fontId="25" fillId="26" borderId="13" xfId="0" applyNumberFormat="1" applyFont="1" applyFill="1" applyBorder="1" applyAlignment="1">
      <alignment horizontal="center" vertical="center" wrapText="1"/>
    </xf>
    <xf numFmtId="2" fontId="18" fillId="26" borderId="14" xfId="0" applyNumberFormat="1" applyFont="1" applyFill="1" applyBorder="1" applyAlignment="1">
      <alignment horizontal="center" vertical="center" wrapText="1"/>
    </xf>
    <xf numFmtId="2" fontId="18" fillId="26" borderId="15" xfId="0" applyNumberFormat="1" applyFont="1" applyFill="1" applyBorder="1" applyAlignment="1">
      <alignment horizontal="center" vertical="center" wrapText="1"/>
    </xf>
    <xf numFmtId="2" fontId="18" fillId="26" borderId="16" xfId="0" applyNumberFormat="1" applyFont="1" applyFill="1" applyBorder="1" applyAlignment="1">
      <alignment horizontal="center" vertical="center" wrapText="1"/>
    </xf>
    <xf numFmtId="2" fontId="0" fillId="26" borderId="17" xfId="0" applyNumberFormat="1" applyFont="1" applyFill="1" applyBorder="1" applyAlignment="1">
      <alignment horizontal="center" vertical="center" wrapText="1"/>
    </xf>
    <xf numFmtId="2" fontId="0" fillId="26" borderId="14" xfId="0" applyNumberFormat="1" applyFont="1" applyFill="1" applyBorder="1" applyAlignment="1">
      <alignment horizontal="center" vertical="center" wrapText="1"/>
    </xf>
    <xf numFmtId="2" fontId="0" fillId="26" borderId="13" xfId="0" applyNumberFormat="1" applyFont="1" applyFill="1" applyBorder="1" applyAlignment="1">
      <alignment horizontal="center" vertical="center" wrapText="1"/>
    </xf>
    <xf numFmtId="2" fontId="0" fillId="26" borderId="11" xfId="0" applyNumberFormat="1" applyFont="1" applyFill="1" applyBorder="1" applyAlignment="1">
      <alignment horizontal="center" vertical="center" wrapText="1"/>
    </xf>
    <xf numFmtId="2" fontId="18" fillId="26" borderId="18" xfId="0" applyNumberFormat="1" applyFont="1" applyFill="1" applyBorder="1" applyAlignment="1">
      <alignment horizontal="center" vertical="center" wrapText="1"/>
    </xf>
    <xf numFmtId="2" fontId="18" fillId="26" borderId="19" xfId="0" applyNumberFormat="1" applyFont="1" applyFill="1" applyBorder="1" applyAlignment="1">
      <alignment horizontal="center" vertical="center" wrapText="1"/>
    </xf>
    <xf numFmtId="2" fontId="18" fillId="26" borderId="20" xfId="0" applyNumberFormat="1" applyFont="1" applyFill="1" applyBorder="1" applyAlignment="1">
      <alignment horizontal="center" vertical="center" wrapText="1"/>
    </xf>
    <xf numFmtId="2" fontId="18" fillId="26" borderId="21" xfId="0" applyNumberFormat="1" applyFont="1" applyFill="1" applyBorder="1" applyAlignment="1">
      <alignment horizontal="center" vertical="center" wrapText="1"/>
    </xf>
    <xf numFmtId="2" fontId="25" fillId="26" borderId="14" xfId="0" applyNumberFormat="1" applyFont="1" applyFill="1" applyBorder="1" applyAlignment="1">
      <alignment horizontal="center" vertical="center" wrapText="1"/>
    </xf>
    <xf numFmtId="2" fontId="25" fillId="26" borderId="15" xfId="0" applyNumberFormat="1" applyFont="1" applyFill="1" applyBorder="1" applyAlignment="1">
      <alignment horizontal="center" vertical="center" wrapText="1"/>
    </xf>
    <xf numFmtId="2" fontId="25" fillId="26" borderId="16" xfId="0" applyNumberFormat="1" applyFont="1" applyFill="1" applyBorder="1" applyAlignment="1">
      <alignment horizontal="center" vertical="center" wrapText="1"/>
    </xf>
    <xf numFmtId="2" fontId="25" fillId="26" borderId="22" xfId="0" applyNumberFormat="1" applyFont="1" applyFill="1" applyBorder="1" applyAlignment="1">
      <alignment horizontal="center" vertical="center" wrapText="1"/>
    </xf>
    <xf numFmtId="2" fontId="25" fillId="26" borderId="20" xfId="0" applyNumberFormat="1" applyFont="1" applyFill="1" applyBorder="1" applyAlignment="1">
      <alignment horizontal="center" vertical="center" wrapText="1"/>
    </xf>
    <xf numFmtId="2" fontId="25" fillId="26" borderId="21" xfId="0" applyNumberFormat="1" applyFont="1" applyFill="1" applyBorder="1" applyAlignment="1">
      <alignment horizontal="center" vertical="center" wrapText="1"/>
    </xf>
    <xf numFmtId="2" fontId="19" fillId="26" borderId="19" xfId="0" applyNumberFormat="1" applyFont="1" applyFill="1" applyBorder="1" applyAlignment="1">
      <alignment horizontal="center"/>
    </xf>
    <xf numFmtId="0" fontId="18" fillId="26" borderId="23" xfId="0" applyFont="1" applyFill="1" applyBorder="1" applyAlignment="1">
      <alignment horizontal="center" vertical="center"/>
    </xf>
    <xf numFmtId="0" fontId="18" fillId="26" borderId="18" xfId="0" applyFont="1" applyFill="1" applyBorder="1" applyAlignment="1">
      <alignment horizontal="center" vertical="center"/>
    </xf>
    <xf numFmtId="0" fontId="18" fillId="26" borderId="19" xfId="0" applyFont="1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25" fillId="26" borderId="12" xfId="0" applyNumberFormat="1" applyFont="1" applyFill="1" applyBorder="1" applyAlignment="1">
      <alignment horizontal="center" vertical="center" wrapText="1"/>
    </xf>
    <xf numFmtId="2" fontId="25" fillId="26" borderId="0" xfId="0" applyNumberFormat="1" applyFont="1" applyFill="1" applyBorder="1" applyAlignment="1">
      <alignment horizontal="center" vertical="center" wrapText="1"/>
    </xf>
    <xf numFmtId="2" fontId="18" fillId="26" borderId="19" xfId="0" applyNumberFormat="1" applyFont="1" applyFill="1" applyBorder="1" applyAlignment="1">
      <alignment horizontal="center" vertical="center"/>
    </xf>
    <xf numFmtId="0" fontId="18" fillId="26" borderId="24" xfId="0" applyFont="1" applyFill="1" applyBorder="1" applyAlignment="1">
      <alignment horizontal="center" vertical="center" wrapText="1"/>
    </xf>
    <xf numFmtId="0" fontId="18" fillId="26" borderId="18" xfId="0" applyFont="1" applyFill="1" applyBorder="1" applyAlignment="1">
      <alignment horizontal="center" vertical="center" textRotation="90" wrapText="1"/>
    </xf>
    <xf numFmtId="0" fontId="18" fillId="26" borderId="18" xfId="0" applyFont="1" applyFill="1" applyBorder="1" applyAlignment="1">
      <alignment horizontal="center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2" fontId="18" fillId="26" borderId="0" xfId="0" applyNumberFormat="1" applyFont="1" applyFill="1" applyAlignment="1">
      <alignment horizontal="center" vertical="center" wrapText="1"/>
    </xf>
    <xf numFmtId="0" fontId="0" fillId="26" borderId="25" xfId="0" applyFont="1" applyFill="1" applyBorder="1" applyAlignment="1">
      <alignment horizontal="center" vertical="center" wrapText="1"/>
    </xf>
    <xf numFmtId="0" fontId="0" fillId="26" borderId="26" xfId="0" applyFont="1" applyFill="1" applyBorder="1" applyAlignment="1">
      <alignment horizontal="center" vertical="center" wrapText="1"/>
    </xf>
    <xf numFmtId="0" fontId="0" fillId="26" borderId="27" xfId="0" applyFont="1" applyFill="1" applyBorder="1" applyAlignment="1">
      <alignment horizontal="center" vertical="center" wrapText="1"/>
    </xf>
    <xf numFmtId="0" fontId="0" fillId="26" borderId="28" xfId="0" applyFont="1" applyFill="1" applyBorder="1" applyAlignment="1">
      <alignment horizontal="center" vertical="center" wrapText="1"/>
    </xf>
    <xf numFmtId="0" fontId="0" fillId="26" borderId="29" xfId="0" applyFont="1" applyFill="1" applyBorder="1" applyAlignment="1">
      <alignment horizontal="center" vertical="center" wrapText="1"/>
    </xf>
    <xf numFmtId="0" fontId="0" fillId="26" borderId="30" xfId="0" applyFont="1" applyFill="1" applyBorder="1" applyAlignment="1">
      <alignment horizontal="center" vertical="center" wrapText="1"/>
    </xf>
    <xf numFmtId="0" fontId="0" fillId="26" borderId="0" xfId="0" applyFont="1" applyFill="1" applyAlignment="1">
      <alignment horizontal="center" vertical="center" wrapText="1"/>
    </xf>
    <xf numFmtId="2" fontId="0" fillId="26" borderId="0" xfId="0" applyNumberFormat="1" applyFont="1" applyFill="1" applyAlignment="1">
      <alignment horizontal="center" vertical="center" wrapText="1"/>
    </xf>
    <xf numFmtId="0" fontId="18" fillId="26" borderId="31" xfId="0" applyFont="1" applyFill="1" applyBorder="1" applyAlignment="1">
      <alignment horizontal="left" vertical="center" wrapText="1"/>
    </xf>
    <xf numFmtId="0" fontId="18" fillId="26" borderId="14" xfId="0" applyFont="1" applyFill="1" applyBorder="1" applyAlignment="1">
      <alignment horizontal="center" vertical="center" wrapText="1"/>
    </xf>
    <xf numFmtId="4" fontId="25" fillId="26" borderId="31" xfId="0" applyNumberFormat="1" applyFont="1" applyFill="1" applyBorder="1" applyAlignment="1">
      <alignment horizontal="left" vertical="center" wrapText="1"/>
    </xf>
    <xf numFmtId="4" fontId="25" fillId="26" borderId="11" xfId="0" applyNumberFormat="1" applyFont="1" applyFill="1" applyBorder="1" applyAlignment="1">
      <alignment horizontal="center" vertical="center" wrapText="1"/>
    </xf>
    <xf numFmtId="4" fontId="18" fillId="26" borderId="31" xfId="0" applyNumberFormat="1" applyFont="1" applyFill="1" applyBorder="1" applyAlignment="1">
      <alignment horizontal="left" vertical="center" wrapText="1"/>
    </xf>
    <xf numFmtId="0" fontId="18" fillId="26" borderId="11" xfId="0" applyFont="1" applyFill="1" applyBorder="1" applyAlignment="1">
      <alignment horizontal="center" vertical="center" wrapText="1"/>
    </xf>
    <xf numFmtId="0" fontId="18" fillId="26" borderId="32" xfId="0" applyFont="1" applyFill="1" applyBorder="1" applyAlignment="1">
      <alignment horizontal="left" vertical="center" wrapText="1"/>
    </xf>
    <xf numFmtId="0" fontId="22" fillId="26" borderId="0" xfId="0" applyFont="1" applyFill="1" applyAlignment="1">
      <alignment horizontal="center" vertical="center" wrapText="1"/>
    </xf>
    <xf numFmtId="0" fontId="25" fillId="26" borderId="14" xfId="0" applyFont="1" applyFill="1" applyBorder="1" applyAlignment="1">
      <alignment horizontal="center" vertical="center" wrapText="1"/>
    </xf>
    <xf numFmtId="0" fontId="24" fillId="26" borderId="14" xfId="0" applyFont="1" applyFill="1" applyBorder="1" applyAlignment="1">
      <alignment horizontal="center" vertical="center" wrapText="1"/>
    </xf>
    <xf numFmtId="0" fontId="18" fillId="26" borderId="15" xfId="0" applyFont="1" applyFill="1" applyBorder="1" applyAlignment="1">
      <alignment horizontal="center" vertical="center" wrapText="1"/>
    </xf>
    <xf numFmtId="0" fontId="0" fillId="26" borderId="32" xfId="0" applyFont="1" applyFill="1" applyBorder="1" applyAlignment="1">
      <alignment horizontal="left" vertical="center" wrapText="1"/>
    </xf>
    <xf numFmtId="0" fontId="0" fillId="26" borderId="14" xfId="0" applyFont="1" applyFill="1" applyBorder="1" applyAlignment="1">
      <alignment horizontal="center" vertical="center" wrapText="1"/>
    </xf>
    <xf numFmtId="0" fontId="0" fillId="26" borderId="14" xfId="0" applyFont="1" applyFill="1" applyBorder="1" applyAlignment="1">
      <alignment horizontal="center" vertical="center" wrapText="1"/>
    </xf>
    <xf numFmtId="0" fontId="25" fillId="26" borderId="32" xfId="0" applyFont="1" applyFill="1" applyBorder="1" applyAlignment="1">
      <alignment horizontal="left" vertical="center" wrapText="1"/>
    </xf>
    <xf numFmtId="2" fontId="0" fillId="26" borderId="10" xfId="0" applyNumberFormat="1" applyFont="1" applyFill="1" applyBorder="1" applyAlignment="1">
      <alignment horizontal="center" vertical="center" wrapText="1"/>
    </xf>
    <xf numFmtId="0" fontId="19" fillId="26" borderId="33" xfId="0" applyFont="1" applyFill="1" applyBorder="1" applyAlignment="1">
      <alignment horizontal="left" vertical="center" wrapText="1"/>
    </xf>
    <xf numFmtId="0" fontId="19" fillId="26" borderId="24" xfId="0" applyFont="1" applyFill="1" applyBorder="1" applyAlignment="1">
      <alignment horizontal="left" vertical="center" wrapText="1"/>
    </xf>
    <xf numFmtId="0" fontId="19" fillId="26" borderId="34" xfId="0" applyFont="1" applyFill="1" applyBorder="1" applyAlignment="1">
      <alignment horizontal="left" vertical="center" wrapText="1"/>
    </xf>
    <xf numFmtId="0" fontId="18" fillId="26" borderId="20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horizontal="center" vertical="center" wrapText="1"/>
    </xf>
    <xf numFmtId="2" fontId="25" fillId="26" borderId="0" xfId="0" applyNumberFormat="1" applyFont="1" applyFill="1" applyAlignment="1">
      <alignment horizontal="center" vertical="center" wrapText="1"/>
    </xf>
    <xf numFmtId="2" fontId="25" fillId="26" borderId="13" xfId="0" applyNumberFormat="1" applyFont="1" applyFill="1" applyBorder="1" applyAlignment="1">
      <alignment horizontal="left" vertical="center" wrapText="1"/>
    </xf>
    <xf numFmtId="0" fontId="25" fillId="26" borderId="33" xfId="0" applyFont="1" applyFill="1" applyBorder="1" applyAlignment="1">
      <alignment horizontal="left" vertical="center" wrapText="1"/>
    </xf>
    <xf numFmtId="0" fontId="25" fillId="26" borderId="15" xfId="0" applyFont="1" applyFill="1" applyBorder="1" applyAlignment="1">
      <alignment horizontal="center" vertical="center" wrapText="1"/>
    </xf>
    <xf numFmtId="0" fontId="25" fillId="26" borderId="34" xfId="0" applyFont="1" applyFill="1" applyBorder="1" applyAlignment="1">
      <alignment horizontal="left" vertical="center" wrapText="1"/>
    </xf>
    <xf numFmtId="0" fontId="25" fillId="26" borderId="20" xfId="0" applyFont="1" applyFill="1" applyBorder="1" applyAlignment="1">
      <alignment horizontal="center" vertical="center" wrapText="1"/>
    </xf>
    <xf numFmtId="0" fontId="18" fillId="26" borderId="24" xfId="0" applyFont="1" applyFill="1" applyBorder="1" applyAlignment="1">
      <alignment horizontal="left" vertical="center" wrapText="1"/>
    </xf>
    <xf numFmtId="0" fontId="23" fillId="26" borderId="0" xfId="0" applyFont="1" applyFill="1" applyAlignment="1">
      <alignment horizontal="center" vertical="center"/>
    </xf>
    <xf numFmtId="2" fontId="23" fillId="26" borderId="0" xfId="0" applyNumberFormat="1" applyFont="1" applyFill="1" applyAlignment="1">
      <alignment horizontal="center" vertical="center"/>
    </xf>
    <xf numFmtId="0" fontId="0" fillId="26" borderId="0" xfId="0" applyFill="1" applyAlignment="1">
      <alignment horizontal="left" vertical="center"/>
    </xf>
    <xf numFmtId="2" fontId="0" fillId="26" borderId="0" xfId="0" applyNumberFormat="1" applyFill="1" applyAlignment="1">
      <alignment horizontal="center" vertical="center"/>
    </xf>
    <xf numFmtId="0" fontId="25" fillId="26" borderId="0" xfId="0" applyFont="1" applyFill="1" applyBorder="1" applyAlignment="1">
      <alignment horizontal="left" vertical="center" wrapText="1"/>
    </xf>
    <xf numFmtId="0" fontId="25" fillId="26" borderId="0" xfId="0" applyFont="1" applyFill="1" applyBorder="1" applyAlignment="1">
      <alignment horizontal="center" vertical="center" wrapText="1"/>
    </xf>
    <xf numFmtId="0" fontId="18" fillId="26" borderId="24" xfId="0" applyFont="1" applyFill="1" applyBorder="1" applyAlignment="1">
      <alignment horizontal="left" vertical="center"/>
    </xf>
    <xf numFmtId="0" fontId="18" fillId="26" borderId="18" xfId="0" applyFont="1" applyFill="1" applyBorder="1" applyAlignment="1">
      <alignment horizontal="center" vertical="center"/>
    </xf>
    <xf numFmtId="0" fontId="18" fillId="26" borderId="0" xfId="0" applyFont="1" applyFill="1" applyAlignment="1">
      <alignment horizontal="center" vertical="center"/>
    </xf>
    <xf numFmtId="2" fontId="18" fillId="26" borderId="0" xfId="0" applyNumberFormat="1" applyFont="1" applyFill="1" applyAlignment="1">
      <alignment horizontal="center" vertical="center"/>
    </xf>
    <xf numFmtId="0" fontId="0" fillId="26" borderId="0" xfId="0" applyFont="1" applyFill="1" applyBorder="1" applyAlignment="1">
      <alignment horizontal="left" vertical="center" wrapText="1"/>
    </xf>
    <xf numFmtId="0" fontId="19" fillId="26" borderId="0" xfId="0" applyFont="1" applyFill="1" applyBorder="1" applyAlignment="1">
      <alignment/>
    </xf>
    <xf numFmtId="2" fontId="19" fillId="26" borderId="0" xfId="0" applyNumberFormat="1" applyFont="1" applyFill="1" applyBorder="1" applyAlignment="1">
      <alignment horizontal="center"/>
    </xf>
    <xf numFmtId="0" fontId="19" fillId="26" borderId="0" xfId="0" applyFont="1" applyFill="1" applyAlignment="1">
      <alignment/>
    </xf>
    <xf numFmtId="2" fontId="19" fillId="26" borderId="0" xfId="0" applyNumberFormat="1" applyFont="1" applyFill="1" applyAlignment="1">
      <alignment/>
    </xf>
    <xf numFmtId="0" fontId="25" fillId="26" borderId="31" xfId="0" applyFont="1" applyFill="1" applyBorder="1" applyAlignment="1">
      <alignment horizontal="left" vertical="center" wrapText="1"/>
    </xf>
    <xf numFmtId="0" fontId="25" fillId="26" borderId="11" xfId="0" applyFont="1" applyFill="1" applyBorder="1" applyAlignment="1">
      <alignment horizontal="center" vertical="center" wrapText="1"/>
    </xf>
    <xf numFmtId="2" fontId="25" fillId="26" borderId="35" xfId="0" applyNumberFormat="1" applyFont="1" applyFill="1" applyBorder="1" applyAlignment="1">
      <alignment horizontal="left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0" fillId="26" borderId="20" xfId="0" applyFont="1" applyFill="1" applyBorder="1" applyAlignment="1">
      <alignment horizontal="center" vertical="center" wrapText="1"/>
    </xf>
    <xf numFmtId="2" fontId="0" fillId="26" borderId="20" xfId="0" applyNumberFormat="1" applyFont="1" applyFill="1" applyBorder="1" applyAlignment="1">
      <alignment horizontal="center" vertical="center" wrapText="1"/>
    </xf>
    <xf numFmtId="0" fontId="18" fillId="26" borderId="36" xfId="0" applyFont="1" applyFill="1" applyBorder="1" applyAlignment="1">
      <alignment horizontal="center" vertical="center" wrapText="1"/>
    </xf>
    <xf numFmtId="2" fontId="18" fillId="26" borderId="36" xfId="0" applyNumberFormat="1" applyFont="1" applyFill="1" applyBorder="1" applyAlignment="1">
      <alignment horizontal="center" vertical="center" wrapText="1"/>
    </xf>
    <xf numFmtId="2" fontId="19" fillId="26" borderId="37" xfId="0" applyNumberFormat="1" applyFont="1" applyFill="1" applyBorder="1" applyAlignment="1">
      <alignment horizontal="center"/>
    </xf>
    <xf numFmtId="0" fontId="19" fillId="26" borderId="38" xfId="0" applyFont="1" applyFill="1" applyBorder="1" applyAlignment="1">
      <alignment horizontal="left" vertical="center" wrapText="1"/>
    </xf>
    <xf numFmtId="0" fontId="19" fillId="26" borderId="14" xfId="0" applyFont="1" applyFill="1" applyBorder="1" applyAlignment="1">
      <alignment horizontal="left" vertical="center" wrapText="1"/>
    </xf>
    <xf numFmtId="0" fontId="18" fillId="26" borderId="14" xfId="0" applyFont="1" applyFill="1" applyBorder="1" applyAlignment="1">
      <alignment horizontal="left" vertical="center" wrapText="1"/>
    </xf>
    <xf numFmtId="2" fontId="18" fillId="26" borderId="22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right" vertical="center"/>
    </xf>
    <xf numFmtId="0" fontId="0" fillId="26" borderId="0" xfId="0" applyFill="1" applyAlignment="1">
      <alignment horizontal="right"/>
    </xf>
    <xf numFmtId="0" fontId="18" fillId="26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9" fillId="26" borderId="0" xfId="0" applyFont="1" applyFill="1" applyAlignment="1">
      <alignment horizontal="center" wrapText="1"/>
    </xf>
    <xf numFmtId="0" fontId="0" fillId="26" borderId="0" xfId="0" applyFill="1" applyAlignment="1">
      <alignment/>
    </xf>
    <xf numFmtId="2" fontId="21" fillId="26" borderId="0" xfId="0" applyNumberFormat="1" applyFont="1" applyFill="1" applyAlignment="1">
      <alignment horizontal="center" vertical="center" wrapText="1"/>
    </xf>
    <xf numFmtId="0" fontId="0" fillId="26" borderId="0" xfId="0" applyFill="1" applyAlignment="1">
      <alignment horizontal="center" vertical="center" wrapText="1"/>
    </xf>
    <xf numFmtId="2" fontId="19" fillId="26" borderId="39" xfId="0" applyNumberFormat="1" applyFont="1" applyFill="1" applyBorder="1" applyAlignment="1">
      <alignment horizontal="center" vertical="center" wrapText="1"/>
    </xf>
    <xf numFmtId="0" fontId="0" fillId="26" borderId="39" xfId="0" applyFill="1" applyBorder="1" applyAlignment="1">
      <alignment horizontal="center" vertical="center" wrapText="1"/>
    </xf>
    <xf numFmtId="0" fontId="19" fillId="26" borderId="40" xfId="0" applyFont="1" applyFill="1" applyBorder="1" applyAlignment="1">
      <alignment horizontal="center" vertical="center" wrapText="1"/>
    </xf>
    <xf numFmtId="0" fontId="19" fillId="26" borderId="41" xfId="0" applyFont="1" applyFill="1" applyBorder="1" applyAlignment="1">
      <alignment horizontal="center" vertical="center" wrapText="1"/>
    </xf>
    <xf numFmtId="0" fontId="0" fillId="26" borderId="41" xfId="0" applyFill="1" applyBorder="1" applyAlignment="1">
      <alignment horizontal="center" vertical="center" wrapText="1"/>
    </xf>
    <xf numFmtId="0" fontId="0" fillId="26" borderId="42" xfId="0" applyFill="1" applyBorder="1" applyAlignment="1">
      <alignment horizontal="center" vertical="center" wrapText="1"/>
    </xf>
    <xf numFmtId="0" fontId="21" fillId="26" borderId="0" xfId="0" applyFont="1" applyFill="1" applyAlignment="1">
      <alignment horizontal="left" vertical="center"/>
    </xf>
    <xf numFmtId="2" fontId="23" fillId="26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zoomScale="75" zoomScaleNormal="75" zoomScalePageLayoutView="0" workbookViewId="0" topLeftCell="A35">
      <selection activeCell="D66" sqref="D66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4.875" style="3" customWidth="1"/>
    <col min="5" max="5" width="13.875" style="3" hidden="1" customWidth="1"/>
    <col min="6" max="6" width="20.875" style="3" hidden="1" customWidth="1"/>
    <col min="7" max="7" width="13.875" style="3" customWidth="1"/>
    <col min="8" max="8" width="20.875" style="3" customWidth="1"/>
    <col min="9" max="9" width="15.375" style="3" customWidth="1"/>
    <col min="10" max="10" width="15.375" style="3" hidden="1" customWidth="1"/>
    <col min="11" max="11" width="15.375" style="16" hidden="1" customWidth="1"/>
    <col min="12" max="14" width="15.375" style="3" customWidth="1"/>
    <col min="15" max="16384" width="9.125" style="3" customWidth="1"/>
  </cols>
  <sheetData>
    <row r="1" spans="1:8" ht="16.5" customHeight="1">
      <c r="A1" s="125" t="s">
        <v>0</v>
      </c>
      <c r="B1" s="126"/>
      <c r="C1" s="126"/>
      <c r="D1" s="126"/>
      <c r="E1" s="126"/>
      <c r="F1" s="126"/>
      <c r="G1" s="126"/>
      <c r="H1" s="126"/>
    </row>
    <row r="2" spans="2:8" ht="12.75" customHeight="1">
      <c r="B2" s="127" t="s">
        <v>1</v>
      </c>
      <c r="C2" s="127"/>
      <c r="D2" s="127"/>
      <c r="E2" s="127"/>
      <c r="F2" s="127"/>
      <c r="G2" s="126"/>
      <c r="H2" s="126"/>
    </row>
    <row r="3" spans="1:8" ht="18" customHeight="1">
      <c r="A3" s="22" t="s">
        <v>143</v>
      </c>
      <c r="B3" s="127" t="s">
        <v>2</v>
      </c>
      <c r="C3" s="127"/>
      <c r="D3" s="127"/>
      <c r="E3" s="127"/>
      <c r="F3" s="127"/>
      <c r="G3" s="126"/>
      <c r="H3" s="126"/>
    </row>
    <row r="4" spans="2:8" ht="14.25" customHeight="1">
      <c r="B4" s="127" t="s">
        <v>41</v>
      </c>
      <c r="C4" s="127"/>
      <c r="D4" s="127"/>
      <c r="E4" s="127"/>
      <c r="F4" s="127"/>
      <c r="G4" s="126"/>
      <c r="H4" s="126"/>
    </row>
    <row r="5" spans="1:8" s="20" customFormat="1" ht="39.75" customHeight="1">
      <c r="A5" s="128" t="s">
        <v>150</v>
      </c>
      <c r="B5" s="129"/>
      <c r="C5" s="129"/>
      <c r="D5" s="129"/>
      <c r="E5" s="129"/>
      <c r="F5" s="129"/>
      <c r="G5" s="129"/>
      <c r="H5" s="129"/>
    </row>
    <row r="6" spans="1:8" s="20" customFormat="1" ht="33" customHeight="1">
      <c r="A6" s="130" t="s">
        <v>144</v>
      </c>
      <c r="B6" s="131"/>
      <c r="C6" s="131"/>
      <c r="D6" s="131"/>
      <c r="E6" s="131"/>
      <c r="F6" s="131"/>
      <c r="G6" s="131"/>
      <c r="H6" s="131"/>
    </row>
    <row r="7" spans="1:11" s="4" customFormat="1" ht="22.5" customHeight="1">
      <c r="A7" s="132" t="s">
        <v>3</v>
      </c>
      <c r="B7" s="132"/>
      <c r="C7" s="132"/>
      <c r="D7" s="132"/>
      <c r="E7" s="133"/>
      <c r="F7" s="133"/>
      <c r="G7" s="133"/>
      <c r="H7" s="133"/>
      <c r="K7" s="17"/>
    </row>
    <row r="8" spans="1:8" s="5" customFormat="1" ht="18.75" customHeight="1">
      <c r="A8" s="132" t="s">
        <v>118</v>
      </c>
      <c r="B8" s="132"/>
      <c r="C8" s="132"/>
      <c r="D8" s="132"/>
      <c r="E8" s="133"/>
      <c r="F8" s="133"/>
      <c r="G8" s="133"/>
      <c r="H8" s="133"/>
    </row>
    <row r="9" spans="1:8" s="6" customFormat="1" ht="17.25" customHeight="1">
      <c r="A9" s="134" t="s">
        <v>34</v>
      </c>
      <c r="B9" s="134"/>
      <c r="C9" s="134"/>
      <c r="D9" s="134"/>
      <c r="E9" s="135"/>
      <c r="F9" s="135"/>
      <c r="G9" s="135"/>
      <c r="H9" s="135"/>
    </row>
    <row r="10" spans="1:8" s="5" customFormat="1" ht="30" customHeight="1" thickBot="1">
      <c r="A10" s="136" t="s">
        <v>95</v>
      </c>
      <c r="B10" s="136"/>
      <c r="C10" s="136"/>
      <c r="D10" s="136"/>
      <c r="E10" s="137"/>
      <c r="F10" s="137"/>
      <c r="G10" s="137"/>
      <c r="H10" s="137"/>
    </row>
    <row r="11" spans="1:12" s="7" customFormat="1" ht="139.5" customHeight="1" thickBot="1">
      <c r="A11" s="54" t="s">
        <v>4</v>
      </c>
      <c r="B11" s="55" t="s">
        <v>5</v>
      </c>
      <c r="C11" s="56" t="s">
        <v>6</v>
      </c>
      <c r="D11" s="56" t="s">
        <v>42</v>
      </c>
      <c r="E11" s="56" t="s">
        <v>6</v>
      </c>
      <c r="F11" s="57" t="s">
        <v>7</v>
      </c>
      <c r="G11" s="56" t="s">
        <v>6</v>
      </c>
      <c r="H11" s="57" t="s">
        <v>7</v>
      </c>
      <c r="I11" s="58"/>
      <c r="J11" s="58"/>
      <c r="K11" s="59"/>
      <c r="L11" s="58"/>
    </row>
    <row r="12" spans="1:12" s="8" customFormat="1" ht="12.75">
      <c r="A12" s="60">
        <v>1</v>
      </c>
      <c r="B12" s="61">
        <v>2</v>
      </c>
      <c r="C12" s="61">
        <v>3</v>
      </c>
      <c r="D12" s="62"/>
      <c r="E12" s="61">
        <v>3</v>
      </c>
      <c r="F12" s="63">
        <v>4</v>
      </c>
      <c r="G12" s="64">
        <v>3</v>
      </c>
      <c r="H12" s="65">
        <v>4</v>
      </c>
      <c r="I12" s="66"/>
      <c r="J12" s="66"/>
      <c r="K12" s="67"/>
      <c r="L12" s="66"/>
    </row>
    <row r="13" spans="1:12" s="8" customFormat="1" ht="49.5" customHeight="1">
      <c r="A13" s="138" t="s">
        <v>8</v>
      </c>
      <c r="B13" s="139"/>
      <c r="C13" s="139"/>
      <c r="D13" s="139"/>
      <c r="E13" s="139"/>
      <c r="F13" s="139"/>
      <c r="G13" s="140"/>
      <c r="H13" s="141"/>
      <c r="I13" s="66"/>
      <c r="J13" s="66"/>
      <c r="K13" s="67"/>
      <c r="L13" s="66"/>
    </row>
    <row r="14" spans="1:12" s="7" customFormat="1" ht="20.25" customHeight="1">
      <c r="A14" s="68" t="s">
        <v>135</v>
      </c>
      <c r="B14" s="69" t="s">
        <v>9</v>
      </c>
      <c r="C14" s="24">
        <f>F14*12</f>
        <v>0</v>
      </c>
      <c r="D14" s="23">
        <f>G14*I14</f>
        <v>328772.06</v>
      </c>
      <c r="E14" s="24">
        <f>H14*12</f>
        <v>38.16</v>
      </c>
      <c r="F14" s="25"/>
      <c r="G14" s="24">
        <f>H14*12</f>
        <v>38.16</v>
      </c>
      <c r="H14" s="24">
        <f>H19+H23</f>
        <v>3.18</v>
      </c>
      <c r="I14" s="58">
        <v>8615.62</v>
      </c>
      <c r="J14" s="58">
        <v>1.07</v>
      </c>
      <c r="K14" s="59">
        <v>2.24</v>
      </c>
      <c r="L14" s="58"/>
    </row>
    <row r="15" spans="1:12" s="7" customFormat="1" ht="27.75" customHeight="1">
      <c r="A15" s="70" t="s">
        <v>101</v>
      </c>
      <c r="B15" s="71" t="s">
        <v>102</v>
      </c>
      <c r="C15" s="24"/>
      <c r="D15" s="23"/>
      <c r="E15" s="24"/>
      <c r="F15" s="25"/>
      <c r="G15" s="24"/>
      <c r="H15" s="24"/>
      <c r="I15" s="58"/>
      <c r="J15" s="58"/>
      <c r="K15" s="59"/>
      <c r="L15" s="58"/>
    </row>
    <row r="16" spans="1:12" s="7" customFormat="1" ht="15">
      <c r="A16" s="70" t="s">
        <v>103</v>
      </c>
      <c r="B16" s="71" t="s">
        <v>102</v>
      </c>
      <c r="C16" s="24"/>
      <c r="D16" s="23"/>
      <c r="E16" s="24"/>
      <c r="F16" s="25"/>
      <c r="G16" s="24"/>
      <c r="H16" s="24"/>
      <c r="I16" s="58"/>
      <c r="J16" s="58"/>
      <c r="K16" s="59"/>
      <c r="L16" s="58"/>
    </row>
    <row r="17" spans="1:12" s="7" customFormat="1" ht="15">
      <c r="A17" s="70" t="s">
        <v>104</v>
      </c>
      <c r="B17" s="71" t="s">
        <v>105</v>
      </c>
      <c r="C17" s="24"/>
      <c r="D17" s="23"/>
      <c r="E17" s="24"/>
      <c r="F17" s="25"/>
      <c r="G17" s="24"/>
      <c r="H17" s="24"/>
      <c r="I17" s="58"/>
      <c r="J17" s="58"/>
      <c r="K17" s="59"/>
      <c r="L17" s="58"/>
    </row>
    <row r="18" spans="1:12" s="7" customFormat="1" ht="15">
      <c r="A18" s="70" t="s">
        <v>106</v>
      </c>
      <c r="B18" s="71" t="s">
        <v>102</v>
      </c>
      <c r="C18" s="24"/>
      <c r="D18" s="23"/>
      <c r="E18" s="24"/>
      <c r="F18" s="25"/>
      <c r="G18" s="24"/>
      <c r="H18" s="24"/>
      <c r="I18" s="58"/>
      <c r="J18" s="58"/>
      <c r="K18" s="59"/>
      <c r="L18" s="58"/>
    </row>
    <row r="19" spans="1:12" s="7" customFormat="1" ht="15">
      <c r="A19" s="72" t="s">
        <v>127</v>
      </c>
      <c r="B19" s="71"/>
      <c r="C19" s="24"/>
      <c r="D19" s="23"/>
      <c r="E19" s="24"/>
      <c r="F19" s="25"/>
      <c r="G19" s="24"/>
      <c r="H19" s="24">
        <v>2.83</v>
      </c>
      <c r="I19" s="58"/>
      <c r="J19" s="58"/>
      <c r="K19" s="59"/>
      <c r="L19" s="58"/>
    </row>
    <row r="20" spans="1:12" s="7" customFormat="1" ht="15">
      <c r="A20" s="70" t="s">
        <v>128</v>
      </c>
      <c r="B20" s="71" t="s">
        <v>102</v>
      </c>
      <c r="C20" s="24"/>
      <c r="D20" s="23"/>
      <c r="E20" s="24"/>
      <c r="F20" s="25"/>
      <c r="G20" s="24"/>
      <c r="H20" s="27">
        <v>0.12</v>
      </c>
      <c r="I20" s="58"/>
      <c r="J20" s="58"/>
      <c r="K20" s="59"/>
      <c r="L20" s="58"/>
    </row>
    <row r="21" spans="1:12" s="7" customFormat="1" ht="15">
      <c r="A21" s="70" t="s">
        <v>145</v>
      </c>
      <c r="B21" s="71" t="s">
        <v>102</v>
      </c>
      <c r="C21" s="24"/>
      <c r="D21" s="23"/>
      <c r="E21" s="24"/>
      <c r="F21" s="25"/>
      <c r="G21" s="24"/>
      <c r="H21" s="27">
        <v>0.11</v>
      </c>
      <c r="I21" s="58"/>
      <c r="J21" s="58"/>
      <c r="K21" s="59"/>
      <c r="L21" s="58"/>
    </row>
    <row r="22" spans="1:12" s="7" customFormat="1" ht="15">
      <c r="A22" s="70" t="s">
        <v>146</v>
      </c>
      <c r="B22" s="71" t="s">
        <v>102</v>
      </c>
      <c r="C22" s="24"/>
      <c r="D22" s="23"/>
      <c r="E22" s="24"/>
      <c r="F22" s="25"/>
      <c r="G22" s="24"/>
      <c r="H22" s="27">
        <v>0.12</v>
      </c>
      <c r="I22" s="58"/>
      <c r="J22" s="58"/>
      <c r="K22" s="59"/>
      <c r="L22" s="58"/>
    </row>
    <row r="23" spans="1:12" s="7" customFormat="1" ht="15">
      <c r="A23" s="72" t="s">
        <v>127</v>
      </c>
      <c r="B23" s="71"/>
      <c r="C23" s="24"/>
      <c r="D23" s="23"/>
      <c r="E23" s="24"/>
      <c r="F23" s="25"/>
      <c r="G23" s="24"/>
      <c r="H23" s="24">
        <f>H21+H20+H22</f>
        <v>0.35</v>
      </c>
      <c r="I23" s="58"/>
      <c r="J23" s="58"/>
      <c r="K23" s="59"/>
      <c r="L23" s="58"/>
    </row>
    <row r="24" spans="1:12" s="7" customFormat="1" ht="30">
      <c r="A24" s="68" t="s">
        <v>10</v>
      </c>
      <c r="B24" s="73" t="s">
        <v>11</v>
      </c>
      <c r="C24" s="24">
        <f>F24*12</f>
        <v>0</v>
      </c>
      <c r="D24" s="23">
        <f>G24*I24</f>
        <v>170348.22</v>
      </c>
      <c r="E24" s="24">
        <f>H24*12</f>
        <v>21</v>
      </c>
      <c r="F24" s="25"/>
      <c r="G24" s="24">
        <f>H24*12</f>
        <v>21</v>
      </c>
      <c r="H24" s="24">
        <v>1.75</v>
      </c>
      <c r="I24" s="58">
        <v>8111.82</v>
      </c>
      <c r="J24" s="58">
        <v>1.07</v>
      </c>
      <c r="K24" s="59">
        <v>1.31</v>
      </c>
      <c r="L24" s="58"/>
    </row>
    <row r="25" spans="1:12" s="7" customFormat="1" ht="15">
      <c r="A25" s="70" t="s">
        <v>107</v>
      </c>
      <c r="B25" s="71" t="s">
        <v>11</v>
      </c>
      <c r="C25" s="24"/>
      <c r="D25" s="23"/>
      <c r="E25" s="24"/>
      <c r="F25" s="25"/>
      <c r="G25" s="24"/>
      <c r="H25" s="24"/>
      <c r="I25" s="58"/>
      <c r="J25" s="58"/>
      <c r="K25" s="59"/>
      <c r="L25" s="58"/>
    </row>
    <row r="26" spans="1:12" s="7" customFormat="1" ht="15">
      <c r="A26" s="70" t="s">
        <v>108</v>
      </c>
      <c r="B26" s="71" t="s">
        <v>11</v>
      </c>
      <c r="C26" s="24"/>
      <c r="D26" s="23"/>
      <c r="E26" s="24"/>
      <c r="F26" s="25"/>
      <c r="G26" s="24"/>
      <c r="H26" s="24"/>
      <c r="I26" s="58"/>
      <c r="J26" s="58"/>
      <c r="K26" s="59"/>
      <c r="L26" s="58"/>
    </row>
    <row r="27" spans="1:12" s="7" customFormat="1" ht="15">
      <c r="A27" s="70" t="s">
        <v>116</v>
      </c>
      <c r="B27" s="71" t="s">
        <v>117</v>
      </c>
      <c r="C27" s="24"/>
      <c r="D27" s="23"/>
      <c r="E27" s="24"/>
      <c r="F27" s="25"/>
      <c r="G27" s="24"/>
      <c r="H27" s="24"/>
      <c r="I27" s="58"/>
      <c r="J27" s="58"/>
      <c r="K27" s="59"/>
      <c r="L27" s="58"/>
    </row>
    <row r="28" spans="1:12" s="7" customFormat="1" ht="15">
      <c r="A28" s="70" t="s">
        <v>109</v>
      </c>
      <c r="B28" s="71" t="s">
        <v>11</v>
      </c>
      <c r="C28" s="24"/>
      <c r="D28" s="23"/>
      <c r="E28" s="24"/>
      <c r="F28" s="25"/>
      <c r="G28" s="24"/>
      <c r="H28" s="24"/>
      <c r="I28" s="58"/>
      <c r="J28" s="58"/>
      <c r="K28" s="59"/>
      <c r="L28" s="58"/>
    </row>
    <row r="29" spans="1:12" s="7" customFormat="1" ht="25.5">
      <c r="A29" s="70" t="s">
        <v>110</v>
      </c>
      <c r="B29" s="71" t="s">
        <v>12</v>
      </c>
      <c r="C29" s="24"/>
      <c r="D29" s="23"/>
      <c r="E29" s="24"/>
      <c r="F29" s="25"/>
      <c r="G29" s="24"/>
      <c r="H29" s="24"/>
      <c r="I29" s="58"/>
      <c r="J29" s="58"/>
      <c r="K29" s="59"/>
      <c r="L29" s="58"/>
    </row>
    <row r="30" spans="1:12" s="7" customFormat="1" ht="15">
      <c r="A30" s="70" t="s">
        <v>111</v>
      </c>
      <c r="B30" s="71" t="s">
        <v>11</v>
      </c>
      <c r="C30" s="24"/>
      <c r="D30" s="23"/>
      <c r="E30" s="24"/>
      <c r="F30" s="25"/>
      <c r="G30" s="24"/>
      <c r="H30" s="24"/>
      <c r="I30" s="58"/>
      <c r="J30" s="58"/>
      <c r="K30" s="59"/>
      <c r="L30" s="58"/>
    </row>
    <row r="31" spans="1:12" s="7" customFormat="1" ht="15">
      <c r="A31" s="70" t="s">
        <v>112</v>
      </c>
      <c r="B31" s="71" t="s">
        <v>11</v>
      </c>
      <c r="C31" s="24"/>
      <c r="D31" s="23"/>
      <c r="E31" s="24"/>
      <c r="F31" s="25"/>
      <c r="G31" s="24"/>
      <c r="H31" s="24"/>
      <c r="I31" s="58"/>
      <c r="J31" s="58"/>
      <c r="K31" s="59"/>
      <c r="L31" s="58"/>
    </row>
    <row r="32" spans="1:12" s="7" customFormat="1" ht="25.5">
      <c r="A32" s="70" t="s">
        <v>113</v>
      </c>
      <c r="B32" s="71" t="s">
        <v>114</v>
      </c>
      <c r="C32" s="24"/>
      <c r="D32" s="23"/>
      <c r="E32" s="24"/>
      <c r="F32" s="25"/>
      <c r="G32" s="24"/>
      <c r="H32" s="24"/>
      <c r="I32" s="58"/>
      <c r="J32" s="58"/>
      <c r="K32" s="59"/>
      <c r="L32" s="58"/>
    </row>
    <row r="33" spans="1:12" s="9" customFormat="1" ht="15">
      <c r="A33" s="74" t="s">
        <v>13</v>
      </c>
      <c r="B33" s="69" t="s">
        <v>14</v>
      </c>
      <c r="C33" s="24">
        <f>F33*12</f>
        <v>0</v>
      </c>
      <c r="D33" s="23">
        <f>G33*I33</f>
        <v>77540.58</v>
      </c>
      <c r="E33" s="24">
        <f>H33*12</f>
        <v>9</v>
      </c>
      <c r="F33" s="26"/>
      <c r="G33" s="24">
        <f>H33*12</f>
        <v>9</v>
      </c>
      <c r="H33" s="24">
        <v>0.75</v>
      </c>
      <c r="I33" s="58">
        <v>8615.62</v>
      </c>
      <c r="J33" s="58">
        <v>1.07</v>
      </c>
      <c r="K33" s="59">
        <v>0.6</v>
      </c>
      <c r="L33" s="75"/>
    </row>
    <row r="34" spans="1:12" s="7" customFormat="1" ht="15">
      <c r="A34" s="74" t="s">
        <v>15</v>
      </c>
      <c r="B34" s="69" t="s">
        <v>16</v>
      </c>
      <c r="C34" s="24">
        <f>F34*12</f>
        <v>0</v>
      </c>
      <c r="D34" s="23">
        <f>G34*I34</f>
        <v>253299.23</v>
      </c>
      <c r="E34" s="24">
        <f>H34*12</f>
        <v>29.4</v>
      </c>
      <c r="F34" s="26"/>
      <c r="G34" s="24">
        <f>H34*12</f>
        <v>29.4</v>
      </c>
      <c r="H34" s="24">
        <v>2.45</v>
      </c>
      <c r="I34" s="58">
        <v>8615.62</v>
      </c>
      <c r="J34" s="58">
        <v>1.07</v>
      </c>
      <c r="K34" s="59">
        <v>1.94</v>
      </c>
      <c r="L34" s="58"/>
    </row>
    <row r="35" spans="1:12" s="7" customFormat="1" ht="15">
      <c r="A35" s="74" t="s">
        <v>35</v>
      </c>
      <c r="B35" s="69" t="s">
        <v>11</v>
      </c>
      <c r="C35" s="24">
        <f>F35*12</f>
        <v>0</v>
      </c>
      <c r="D35" s="23">
        <f>G35*I35</f>
        <v>154773.53</v>
      </c>
      <c r="E35" s="24">
        <f>H35*12</f>
        <v>19.08</v>
      </c>
      <c r="F35" s="26"/>
      <c r="G35" s="24">
        <f>H35*12</f>
        <v>19.08</v>
      </c>
      <c r="H35" s="24">
        <v>1.59</v>
      </c>
      <c r="I35" s="58">
        <v>8111.82</v>
      </c>
      <c r="J35" s="58">
        <v>1.07</v>
      </c>
      <c r="K35" s="59">
        <v>1.26</v>
      </c>
      <c r="L35" s="58"/>
    </row>
    <row r="36" spans="1:12" s="7" customFormat="1" ht="60">
      <c r="A36" s="74" t="s">
        <v>122</v>
      </c>
      <c r="B36" s="76"/>
      <c r="C36" s="27"/>
      <c r="D36" s="23">
        <f>4*3407.5*1.105</f>
        <v>15061.15</v>
      </c>
      <c r="E36" s="24"/>
      <c r="F36" s="26"/>
      <c r="G36" s="24">
        <f>D36/I36</f>
        <v>1.86</v>
      </c>
      <c r="H36" s="24">
        <f>G36/12</f>
        <v>0.16</v>
      </c>
      <c r="I36" s="58">
        <v>8111.82</v>
      </c>
      <c r="J36" s="58"/>
      <c r="K36" s="59"/>
      <c r="L36" s="58"/>
    </row>
    <row r="37" spans="1:12" s="7" customFormat="1" ht="18" customHeight="1">
      <c r="A37" s="74" t="s">
        <v>36</v>
      </c>
      <c r="B37" s="69" t="s">
        <v>11</v>
      </c>
      <c r="C37" s="24">
        <f>F37*12</f>
        <v>0</v>
      </c>
      <c r="D37" s="23">
        <f>G37*I37</f>
        <v>180082.4</v>
      </c>
      <c r="E37" s="24">
        <f>H37*12</f>
        <v>22.2</v>
      </c>
      <c r="F37" s="26"/>
      <c r="G37" s="24">
        <f>H37*12</f>
        <v>22.2</v>
      </c>
      <c r="H37" s="24">
        <v>1.85</v>
      </c>
      <c r="I37" s="58">
        <v>8111.82</v>
      </c>
      <c r="J37" s="58">
        <v>1.07</v>
      </c>
      <c r="K37" s="59">
        <v>1.47</v>
      </c>
      <c r="L37" s="58"/>
    </row>
    <row r="38" spans="1:12" s="7" customFormat="1" ht="28.5">
      <c r="A38" s="74" t="s">
        <v>37</v>
      </c>
      <c r="B38" s="77" t="s">
        <v>38</v>
      </c>
      <c r="C38" s="24">
        <f>F38*12</f>
        <v>0</v>
      </c>
      <c r="D38" s="23">
        <f>G38*I38</f>
        <v>381580.01</v>
      </c>
      <c r="E38" s="24">
        <f>H38*12</f>
        <v>47.04</v>
      </c>
      <c r="F38" s="26"/>
      <c r="G38" s="24">
        <f>H38*12</f>
        <v>47.04</v>
      </c>
      <c r="H38" s="24">
        <v>3.92</v>
      </c>
      <c r="I38" s="58">
        <v>8111.82</v>
      </c>
      <c r="J38" s="58">
        <v>1.07</v>
      </c>
      <c r="K38" s="59">
        <v>3.11</v>
      </c>
      <c r="L38" s="58"/>
    </row>
    <row r="39" spans="1:12" s="8" customFormat="1" ht="30">
      <c r="A39" s="74" t="s">
        <v>60</v>
      </c>
      <c r="B39" s="69" t="s">
        <v>9</v>
      </c>
      <c r="C39" s="29"/>
      <c r="D39" s="23">
        <v>2042.21</v>
      </c>
      <c r="E39" s="29"/>
      <c r="F39" s="26"/>
      <c r="G39" s="24">
        <f>D39/I39</f>
        <v>0.24</v>
      </c>
      <c r="H39" s="24">
        <f aca="true" t="shared" si="0" ref="H39:H44">G39/12</f>
        <v>0.02</v>
      </c>
      <c r="I39" s="58">
        <v>8615.62</v>
      </c>
      <c r="J39" s="58">
        <v>1.07</v>
      </c>
      <c r="K39" s="59">
        <v>0.01</v>
      </c>
      <c r="L39" s="66"/>
    </row>
    <row r="40" spans="1:12" s="8" customFormat="1" ht="27.75" customHeight="1">
      <c r="A40" s="74" t="s">
        <v>84</v>
      </c>
      <c r="B40" s="69" t="s">
        <v>9</v>
      </c>
      <c r="C40" s="29"/>
      <c r="D40" s="23">
        <v>2042.21</v>
      </c>
      <c r="E40" s="29"/>
      <c r="F40" s="26"/>
      <c r="G40" s="24">
        <f>D40/I40</f>
        <v>0.24</v>
      </c>
      <c r="H40" s="24">
        <f t="shared" si="0"/>
        <v>0.02</v>
      </c>
      <c r="I40" s="58">
        <v>8615.62</v>
      </c>
      <c r="J40" s="58">
        <v>1.07</v>
      </c>
      <c r="K40" s="59">
        <v>0.01</v>
      </c>
      <c r="L40" s="66"/>
    </row>
    <row r="41" spans="1:12" s="8" customFormat="1" ht="24" customHeight="1">
      <c r="A41" s="74" t="s">
        <v>61</v>
      </c>
      <c r="B41" s="69" t="s">
        <v>9</v>
      </c>
      <c r="C41" s="29"/>
      <c r="D41" s="23">
        <v>12896.1</v>
      </c>
      <c r="E41" s="29"/>
      <c r="F41" s="26"/>
      <c r="G41" s="24">
        <f>D41/I41</f>
        <v>1.5</v>
      </c>
      <c r="H41" s="24">
        <f t="shared" si="0"/>
        <v>0.13</v>
      </c>
      <c r="I41" s="58">
        <v>8615.62</v>
      </c>
      <c r="J41" s="58">
        <v>1.07</v>
      </c>
      <c r="K41" s="59">
        <v>0.1</v>
      </c>
      <c r="L41" s="66"/>
    </row>
    <row r="42" spans="1:12" s="8" customFormat="1" ht="30" hidden="1">
      <c r="A42" s="74" t="s">
        <v>62</v>
      </c>
      <c r="B42" s="69" t="s">
        <v>12</v>
      </c>
      <c r="C42" s="29"/>
      <c r="D42" s="23">
        <f aca="true" t="shared" si="1" ref="D42:D48">G42*I42</f>
        <v>0</v>
      </c>
      <c r="E42" s="29"/>
      <c r="F42" s="26"/>
      <c r="G42" s="24">
        <f>H42*12</f>
        <v>0</v>
      </c>
      <c r="H42" s="24">
        <f t="shared" si="0"/>
        <v>0.02</v>
      </c>
      <c r="I42" s="58">
        <v>8615.62</v>
      </c>
      <c r="J42" s="58">
        <v>1.07</v>
      </c>
      <c r="K42" s="59">
        <v>0</v>
      </c>
      <c r="L42" s="66"/>
    </row>
    <row r="43" spans="1:12" s="8" customFormat="1" ht="30" hidden="1">
      <c r="A43" s="74" t="s">
        <v>63</v>
      </c>
      <c r="B43" s="69" t="s">
        <v>12</v>
      </c>
      <c r="C43" s="29"/>
      <c r="D43" s="23">
        <f t="shared" si="1"/>
        <v>0</v>
      </c>
      <c r="E43" s="29"/>
      <c r="F43" s="26"/>
      <c r="G43" s="24">
        <f>H43*12</f>
        <v>0</v>
      </c>
      <c r="H43" s="24">
        <f t="shared" si="0"/>
        <v>0.02</v>
      </c>
      <c r="I43" s="58">
        <v>8615.62</v>
      </c>
      <c r="J43" s="58">
        <v>1.07</v>
      </c>
      <c r="K43" s="59">
        <v>0</v>
      </c>
      <c r="L43" s="66"/>
    </row>
    <row r="44" spans="1:12" s="8" customFormat="1" ht="30" hidden="1">
      <c r="A44" s="74" t="s">
        <v>64</v>
      </c>
      <c r="B44" s="69" t="s">
        <v>12</v>
      </c>
      <c r="C44" s="29"/>
      <c r="D44" s="23">
        <f t="shared" si="1"/>
        <v>0</v>
      </c>
      <c r="E44" s="29"/>
      <c r="F44" s="26"/>
      <c r="G44" s="24">
        <f>H44*12</f>
        <v>0</v>
      </c>
      <c r="H44" s="24">
        <f t="shared" si="0"/>
        <v>0.02</v>
      </c>
      <c r="I44" s="58">
        <v>8615.62</v>
      </c>
      <c r="J44" s="58">
        <v>1.07</v>
      </c>
      <c r="K44" s="59">
        <v>0</v>
      </c>
      <c r="L44" s="66"/>
    </row>
    <row r="45" spans="1:12" s="8" customFormat="1" ht="30">
      <c r="A45" s="74" t="s">
        <v>23</v>
      </c>
      <c r="B45" s="69"/>
      <c r="C45" s="29">
        <f>F45*12</f>
        <v>0</v>
      </c>
      <c r="D45" s="23">
        <f t="shared" si="1"/>
        <v>20441.79</v>
      </c>
      <c r="E45" s="29">
        <f>H45*12</f>
        <v>2.52</v>
      </c>
      <c r="F45" s="26"/>
      <c r="G45" s="24">
        <f>H45*12</f>
        <v>2.52</v>
      </c>
      <c r="H45" s="24">
        <v>0.21</v>
      </c>
      <c r="I45" s="58">
        <v>8111.82</v>
      </c>
      <c r="J45" s="58">
        <v>1.07</v>
      </c>
      <c r="K45" s="59">
        <v>0.14</v>
      </c>
      <c r="L45" s="66"/>
    </row>
    <row r="46" spans="1:12" s="7" customFormat="1" ht="15">
      <c r="A46" s="74" t="s">
        <v>25</v>
      </c>
      <c r="B46" s="69" t="s">
        <v>26</v>
      </c>
      <c r="C46" s="29">
        <f>F46*12</f>
        <v>0</v>
      </c>
      <c r="D46" s="23">
        <f t="shared" si="1"/>
        <v>6203.25</v>
      </c>
      <c r="E46" s="29">
        <f>H46*12</f>
        <v>0.72</v>
      </c>
      <c r="F46" s="26"/>
      <c r="G46" s="24">
        <f>H46*12</f>
        <v>0.72</v>
      </c>
      <c r="H46" s="24">
        <v>0.06</v>
      </c>
      <c r="I46" s="58">
        <v>8615.62</v>
      </c>
      <c r="J46" s="58">
        <v>1.07</v>
      </c>
      <c r="K46" s="59">
        <v>0.03</v>
      </c>
      <c r="L46" s="58"/>
    </row>
    <row r="47" spans="1:12" s="7" customFormat="1" ht="15">
      <c r="A47" s="74" t="s">
        <v>27</v>
      </c>
      <c r="B47" s="78" t="s">
        <v>28</v>
      </c>
      <c r="C47" s="30">
        <f>F47*12</f>
        <v>0</v>
      </c>
      <c r="D47" s="23">
        <f t="shared" si="1"/>
        <v>4135.5</v>
      </c>
      <c r="E47" s="30">
        <f>H47*12</f>
        <v>0.48</v>
      </c>
      <c r="F47" s="31"/>
      <c r="G47" s="24">
        <f>12*H47</f>
        <v>0.48</v>
      </c>
      <c r="H47" s="24">
        <v>0.04</v>
      </c>
      <c r="I47" s="58">
        <v>8615.62</v>
      </c>
      <c r="J47" s="58">
        <v>1.07</v>
      </c>
      <c r="K47" s="59">
        <v>0.02</v>
      </c>
      <c r="L47" s="58"/>
    </row>
    <row r="48" spans="1:12" s="9" customFormat="1" ht="30">
      <c r="A48" s="74" t="s">
        <v>24</v>
      </c>
      <c r="B48" s="69" t="s">
        <v>100</v>
      </c>
      <c r="C48" s="29">
        <f>F48*12</f>
        <v>0</v>
      </c>
      <c r="D48" s="23">
        <f t="shared" si="1"/>
        <v>5169.37</v>
      </c>
      <c r="E48" s="29">
        <f>H48*12</f>
        <v>0.6</v>
      </c>
      <c r="F48" s="26"/>
      <c r="G48" s="24">
        <f>12*H48</f>
        <v>0.6</v>
      </c>
      <c r="H48" s="24">
        <v>0.05</v>
      </c>
      <c r="I48" s="58">
        <v>8615.62</v>
      </c>
      <c r="J48" s="58">
        <v>1.07</v>
      </c>
      <c r="K48" s="59">
        <v>0.03</v>
      </c>
      <c r="L48" s="75"/>
    </row>
    <row r="49" spans="1:12" s="9" customFormat="1" ht="15">
      <c r="A49" s="74" t="s">
        <v>43</v>
      </c>
      <c r="B49" s="69"/>
      <c r="C49" s="24"/>
      <c r="D49" s="24">
        <f>D51+D52+D53+D54+D55+D56+D57+D58+D59+D60+D61+D64+D65+D66</f>
        <v>83521.73</v>
      </c>
      <c r="E49" s="24"/>
      <c r="F49" s="26"/>
      <c r="G49" s="24">
        <f>SUM(G50:G63)</f>
        <v>0</v>
      </c>
      <c r="H49" s="24">
        <f>SUM(H50:H63)</f>
        <v>0</v>
      </c>
      <c r="I49" s="58"/>
      <c r="J49" s="58">
        <v>1.07</v>
      </c>
      <c r="K49" s="59">
        <v>0.45</v>
      </c>
      <c r="L49" s="75"/>
    </row>
    <row r="50" spans="1:12" s="8" customFormat="1" ht="15" hidden="1">
      <c r="A50" s="79" t="s">
        <v>72</v>
      </c>
      <c r="B50" s="80" t="s">
        <v>17</v>
      </c>
      <c r="C50" s="33"/>
      <c r="D50" s="32"/>
      <c r="E50" s="33"/>
      <c r="F50" s="34"/>
      <c r="G50" s="33"/>
      <c r="H50" s="33">
        <v>0</v>
      </c>
      <c r="I50" s="58">
        <v>8111.12</v>
      </c>
      <c r="J50" s="58">
        <v>1.07</v>
      </c>
      <c r="K50" s="59">
        <v>0</v>
      </c>
      <c r="L50" s="66"/>
    </row>
    <row r="51" spans="1:12" s="8" customFormat="1" ht="15">
      <c r="A51" s="79" t="s">
        <v>54</v>
      </c>
      <c r="B51" s="80" t="s">
        <v>17</v>
      </c>
      <c r="C51" s="33"/>
      <c r="D51" s="114">
        <f>325.83+811.23</f>
        <v>1137.06</v>
      </c>
      <c r="E51" s="33"/>
      <c r="F51" s="34"/>
      <c r="G51" s="33"/>
      <c r="H51" s="33"/>
      <c r="I51" s="58">
        <v>8615.62</v>
      </c>
      <c r="J51" s="58">
        <v>1.07</v>
      </c>
      <c r="K51" s="59">
        <v>0.01</v>
      </c>
      <c r="L51" s="66"/>
    </row>
    <row r="52" spans="1:12" s="8" customFormat="1" ht="15">
      <c r="A52" s="79" t="s">
        <v>18</v>
      </c>
      <c r="B52" s="80" t="s">
        <v>22</v>
      </c>
      <c r="C52" s="33">
        <f>F52*12</f>
        <v>0</v>
      </c>
      <c r="D52" s="114">
        <v>918.96</v>
      </c>
      <c r="E52" s="33">
        <f>H52*12</f>
        <v>0</v>
      </c>
      <c r="F52" s="34"/>
      <c r="G52" s="33"/>
      <c r="H52" s="33"/>
      <c r="I52" s="58">
        <v>8615.62</v>
      </c>
      <c r="J52" s="58">
        <v>1.07</v>
      </c>
      <c r="K52" s="59">
        <v>0.01</v>
      </c>
      <c r="L52" s="66"/>
    </row>
    <row r="53" spans="1:12" s="8" customFormat="1" ht="15">
      <c r="A53" s="79" t="s">
        <v>129</v>
      </c>
      <c r="B53" s="81" t="s">
        <v>17</v>
      </c>
      <c r="C53" s="33"/>
      <c r="D53" s="114">
        <v>1637.48</v>
      </c>
      <c r="E53" s="33"/>
      <c r="F53" s="34"/>
      <c r="G53" s="33"/>
      <c r="H53" s="33"/>
      <c r="I53" s="58">
        <v>8111.82</v>
      </c>
      <c r="J53" s="58"/>
      <c r="K53" s="59"/>
      <c r="L53" s="66"/>
    </row>
    <row r="54" spans="1:12" s="8" customFormat="1" ht="15">
      <c r="A54" s="79" t="s">
        <v>147</v>
      </c>
      <c r="B54" s="80" t="s">
        <v>17</v>
      </c>
      <c r="C54" s="33">
        <f>F54*12</f>
        <v>0</v>
      </c>
      <c r="D54" s="114">
        <v>5049.18</v>
      </c>
      <c r="E54" s="33">
        <f>H54*12</f>
        <v>0</v>
      </c>
      <c r="F54" s="34"/>
      <c r="G54" s="33"/>
      <c r="H54" s="33"/>
      <c r="I54" s="58">
        <v>8615.62</v>
      </c>
      <c r="J54" s="58">
        <v>1.07</v>
      </c>
      <c r="K54" s="59">
        <v>0.18</v>
      </c>
      <c r="L54" s="66"/>
    </row>
    <row r="55" spans="1:12" s="8" customFormat="1" ht="15">
      <c r="A55" s="79" t="s">
        <v>70</v>
      </c>
      <c r="B55" s="80" t="s">
        <v>17</v>
      </c>
      <c r="C55" s="33">
        <f>F55*12</f>
        <v>0</v>
      </c>
      <c r="D55" s="114">
        <v>1751.22</v>
      </c>
      <c r="E55" s="33">
        <f>H55*12</f>
        <v>0</v>
      </c>
      <c r="F55" s="34"/>
      <c r="G55" s="33"/>
      <c r="H55" s="33"/>
      <c r="I55" s="58">
        <v>8111.82</v>
      </c>
      <c r="J55" s="58">
        <v>1.07</v>
      </c>
      <c r="K55" s="59">
        <v>0.01</v>
      </c>
      <c r="L55" s="66"/>
    </row>
    <row r="56" spans="1:12" s="8" customFormat="1" ht="15">
      <c r="A56" s="79" t="s">
        <v>19</v>
      </c>
      <c r="B56" s="80" t="s">
        <v>17</v>
      </c>
      <c r="C56" s="33">
        <f>F56*12</f>
        <v>0</v>
      </c>
      <c r="D56" s="114">
        <v>5855.59</v>
      </c>
      <c r="E56" s="33">
        <f>H56*12</f>
        <v>0</v>
      </c>
      <c r="F56" s="34"/>
      <c r="G56" s="33"/>
      <c r="H56" s="33"/>
      <c r="I56" s="58">
        <v>8111.82</v>
      </c>
      <c r="J56" s="58">
        <v>1.07</v>
      </c>
      <c r="K56" s="59">
        <v>0.04</v>
      </c>
      <c r="L56" s="66"/>
    </row>
    <row r="57" spans="1:12" s="8" customFormat="1" ht="15">
      <c r="A57" s="79" t="s">
        <v>20</v>
      </c>
      <c r="B57" s="80" t="s">
        <v>17</v>
      </c>
      <c r="C57" s="33">
        <f>F57*12</f>
        <v>0</v>
      </c>
      <c r="D57" s="114">
        <v>918.95</v>
      </c>
      <c r="E57" s="33">
        <f>H57*12</f>
        <v>0</v>
      </c>
      <c r="F57" s="34"/>
      <c r="G57" s="33"/>
      <c r="H57" s="33"/>
      <c r="I57" s="58">
        <v>8111.82</v>
      </c>
      <c r="J57" s="58">
        <v>1.07</v>
      </c>
      <c r="K57" s="59">
        <v>0.01</v>
      </c>
      <c r="L57" s="66"/>
    </row>
    <row r="58" spans="1:12" s="8" customFormat="1" ht="15">
      <c r="A58" s="79" t="s">
        <v>67</v>
      </c>
      <c r="B58" s="80" t="s">
        <v>17</v>
      </c>
      <c r="C58" s="33"/>
      <c r="D58" s="114">
        <v>875.58</v>
      </c>
      <c r="E58" s="33"/>
      <c r="F58" s="34"/>
      <c r="G58" s="33"/>
      <c r="H58" s="33"/>
      <c r="I58" s="58">
        <v>8615.62</v>
      </c>
      <c r="J58" s="58">
        <v>1.07</v>
      </c>
      <c r="K58" s="59">
        <v>0.01</v>
      </c>
      <c r="L58" s="66"/>
    </row>
    <row r="59" spans="1:12" s="8" customFormat="1" ht="15">
      <c r="A59" s="79" t="s">
        <v>68</v>
      </c>
      <c r="B59" s="80" t="s">
        <v>22</v>
      </c>
      <c r="C59" s="33"/>
      <c r="D59" s="114">
        <v>3502.46</v>
      </c>
      <c r="E59" s="33"/>
      <c r="F59" s="34"/>
      <c r="G59" s="33"/>
      <c r="H59" s="33"/>
      <c r="I59" s="58">
        <v>8111.82</v>
      </c>
      <c r="J59" s="58">
        <v>1.07</v>
      </c>
      <c r="K59" s="59">
        <v>0.03</v>
      </c>
      <c r="L59" s="66"/>
    </row>
    <row r="60" spans="1:12" s="8" customFormat="1" ht="25.5">
      <c r="A60" s="79" t="s">
        <v>21</v>
      </c>
      <c r="B60" s="80" t="s">
        <v>17</v>
      </c>
      <c r="C60" s="33">
        <f>F60*12</f>
        <v>0</v>
      </c>
      <c r="D60" s="114">
        <v>7314.39</v>
      </c>
      <c r="E60" s="33">
        <f>H60*12</f>
        <v>0</v>
      </c>
      <c r="F60" s="34"/>
      <c r="G60" s="33"/>
      <c r="H60" s="33"/>
      <c r="I60" s="58">
        <v>8615.62</v>
      </c>
      <c r="J60" s="58">
        <v>1.07</v>
      </c>
      <c r="K60" s="59">
        <v>0.05</v>
      </c>
      <c r="L60" s="66"/>
    </row>
    <row r="61" spans="1:12" s="8" customFormat="1" ht="15">
      <c r="A61" s="79" t="s">
        <v>119</v>
      </c>
      <c r="B61" s="80" t="s">
        <v>17</v>
      </c>
      <c r="C61" s="33"/>
      <c r="D61" s="114">
        <v>6057.57</v>
      </c>
      <c r="E61" s="33"/>
      <c r="F61" s="34"/>
      <c r="G61" s="33"/>
      <c r="H61" s="33"/>
      <c r="I61" s="58">
        <v>8615.62</v>
      </c>
      <c r="J61" s="58">
        <v>1.07</v>
      </c>
      <c r="K61" s="59">
        <v>0.01</v>
      </c>
      <c r="L61" s="66"/>
    </row>
    <row r="62" spans="1:12" s="8" customFormat="1" ht="15" hidden="1">
      <c r="A62" s="79" t="s">
        <v>73</v>
      </c>
      <c r="B62" s="80" t="s">
        <v>17</v>
      </c>
      <c r="C62" s="35"/>
      <c r="D62" s="32"/>
      <c r="E62" s="35"/>
      <c r="F62" s="34"/>
      <c r="G62" s="33"/>
      <c r="H62" s="33"/>
      <c r="I62" s="58">
        <v>8181.82</v>
      </c>
      <c r="J62" s="58">
        <v>1.07</v>
      </c>
      <c r="K62" s="59">
        <v>0</v>
      </c>
      <c r="L62" s="66"/>
    </row>
    <row r="63" spans="1:12" s="8" customFormat="1" ht="15" hidden="1">
      <c r="A63" s="79"/>
      <c r="B63" s="80"/>
      <c r="C63" s="33"/>
      <c r="D63" s="32"/>
      <c r="E63" s="33"/>
      <c r="F63" s="34"/>
      <c r="G63" s="33"/>
      <c r="H63" s="33"/>
      <c r="I63" s="58">
        <v>8181.82</v>
      </c>
      <c r="J63" s="58"/>
      <c r="K63" s="59"/>
      <c r="L63" s="66"/>
    </row>
    <row r="64" spans="1:12" s="8" customFormat="1" ht="25.5">
      <c r="A64" s="82" t="s">
        <v>138</v>
      </c>
      <c r="B64" s="76" t="s">
        <v>12</v>
      </c>
      <c r="C64" s="40"/>
      <c r="D64" s="115">
        <v>29490.44</v>
      </c>
      <c r="E64" s="35"/>
      <c r="F64" s="34"/>
      <c r="G64" s="35"/>
      <c r="H64" s="35"/>
      <c r="I64" s="58">
        <v>8615.62</v>
      </c>
      <c r="J64" s="58"/>
      <c r="K64" s="59"/>
      <c r="L64" s="66"/>
    </row>
    <row r="65" spans="1:12" s="8" customFormat="1" ht="25.5">
      <c r="A65" s="82" t="s">
        <v>139</v>
      </c>
      <c r="B65" s="76" t="s">
        <v>12</v>
      </c>
      <c r="C65" s="40"/>
      <c r="D65" s="115">
        <v>14949.4</v>
      </c>
      <c r="E65" s="35"/>
      <c r="F65" s="34"/>
      <c r="G65" s="35"/>
      <c r="H65" s="35"/>
      <c r="I65" s="58">
        <v>8615.62</v>
      </c>
      <c r="J65" s="58"/>
      <c r="K65" s="59"/>
      <c r="L65" s="66"/>
    </row>
    <row r="66" spans="1:12" s="8" customFormat="1" ht="25.5">
      <c r="A66" s="82" t="s">
        <v>140</v>
      </c>
      <c r="B66" s="76" t="s">
        <v>12</v>
      </c>
      <c r="C66" s="40"/>
      <c r="D66" s="115">
        <v>4063.45</v>
      </c>
      <c r="E66" s="35"/>
      <c r="F66" s="34"/>
      <c r="G66" s="35"/>
      <c r="H66" s="35"/>
      <c r="I66" s="58">
        <v>8615.62</v>
      </c>
      <c r="J66" s="58"/>
      <c r="K66" s="59"/>
      <c r="L66" s="66"/>
    </row>
    <row r="67" spans="1:12" s="9" customFormat="1" ht="30">
      <c r="A67" s="74" t="s">
        <v>50</v>
      </c>
      <c r="B67" s="69"/>
      <c r="C67" s="24"/>
      <c r="D67" s="24">
        <f>D68+D69+D70+D71+D76+D77+D78</f>
        <v>26399.59</v>
      </c>
      <c r="E67" s="24"/>
      <c r="F67" s="26"/>
      <c r="G67" s="24">
        <f>SUM(G68:G77)</f>
        <v>0</v>
      </c>
      <c r="H67" s="24">
        <f>SUM(H68:H77)</f>
        <v>0</v>
      </c>
      <c r="I67" s="58"/>
      <c r="J67" s="58">
        <v>1.07</v>
      </c>
      <c r="K67" s="59">
        <v>0.28</v>
      </c>
      <c r="L67" s="75"/>
    </row>
    <row r="68" spans="1:12" s="8" customFormat="1" ht="15">
      <c r="A68" s="79" t="s">
        <v>44</v>
      </c>
      <c r="B68" s="80" t="s">
        <v>71</v>
      </c>
      <c r="C68" s="33"/>
      <c r="D68" s="32">
        <v>2626.83</v>
      </c>
      <c r="E68" s="33"/>
      <c r="F68" s="34"/>
      <c r="G68" s="33"/>
      <c r="H68" s="33"/>
      <c r="I68" s="58">
        <v>8615.62</v>
      </c>
      <c r="J68" s="58">
        <v>1.07</v>
      </c>
      <c r="K68" s="59">
        <v>0.02</v>
      </c>
      <c r="L68" s="66"/>
    </row>
    <row r="69" spans="1:12" s="8" customFormat="1" ht="25.5">
      <c r="A69" s="79" t="s">
        <v>45</v>
      </c>
      <c r="B69" s="80" t="s">
        <v>55</v>
      </c>
      <c r="C69" s="33"/>
      <c r="D69" s="32">
        <v>1751.23</v>
      </c>
      <c r="E69" s="33"/>
      <c r="F69" s="34"/>
      <c r="G69" s="33"/>
      <c r="H69" s="33"/>
      <c r="I69" s="58">
        <v>8615.62</v>
      </c>
      <c r="J69" s="58">
        <v>1.07</v>
      </c>
      <c r="K69" s="59">
        <v>0.01</v>
      </c>
      <c r="L69" s="66"/>
    </row>
    <row r="70" spans="1:12" s="8" customFormat="1" ht="15">
      <c r="A70" s="79" t="s">
        <v>78</v>
      </c>
      <c r="B70" s="80" t="s">
        <v>77</v>
      </c>
      <c r="C70" s="33"/>
      <c r="D70" s="32">
        <v>1837.85</v>
      </c>
      <c r="E70" s="33"/>
      <c r="F70" s="34"/>
      <c r="G70" s="33"/>
      <c r="H70" s="33"/>
      <c r="I70" s="58">
        <v>8615.62</v>
      </c>
      <c r="J70" s="58">
        <v>1.07</v>
      </c>
      <c r="K70" s="59">
        <v>0.01</v>
      </c>
      <c r="L70" s="66"/>
    </row>
    <row r="71" spans="1:12" s="8" customFormat="1" ht="25.5">
      <c r="A71" s="79" t="s">
        <v>74</v>
      </c>
      <c r="B71" s="80" t="s">
        <v>75</v>
      </c>
      <c r="C71" s="33"/>
      <c r="D71" s="32">
        <v>1751.2</v>
      </c>
      <c r="E71" s="33"/>
      <c r="F71" s="34"/>
      <c r="G71" s="33"/>
      <c r="H71" s="33"/>
      <c r="I71" s="58">
        <v>8181.82</v>
      </c>
      <c r="J71" s="58">
        <v>1.07</v>
      </c>
      <c r="K71" s="59">
        <v>0.01</v>
      </c>
      <c r="L71" s="66"/>
    </row>
    <row r="72" spans="1:12" s="8" customFormat="1" ht="15" hidden="1">
      <c r="A72" s="79" t="s">
        <v>46</v>
      </c>
      <c r="B72" s="80" t="s">
        <v>76</v>
      </c>
      <c r="C72" s="33"/>
      <c r="D72" s="32">
        <f>G72*I72</f>
        <v>0</v>
      </c>
      <c r="E72" s="33"/>
      <c r="F72" s="34"/>
      <c r="G72" s="33"/>
      <c r="H72" s="33"/>
      <c r="I72" s="58">
        <v>8111.12</v>
      </c>
      <c r="J72" s="58">
        <v>1.07</v>
      </c>
      <c r="K72" s="59">
        <v>0</v>
      </c>
      <c r="L72" s="66"/>
    </row>
    <row r="73" spans="1:12" s="8" customFormat="1" ht="15" hidden="1">
      <c r="A73" s="79" t="s">
        <v>58</v>
      </c>
      <c r="B73" s="80" t="s">
        <v>77</v>
      </c>
      <c r="C73" s="33"/>
      <c r="D73" s="32"/>
      <c r="E73" s="33"/>
      <c r="F73" s="34"/>
      <c r="G73" s="33"/>
      <c r="H73" s="33"/>
      <c r="I73" s="58">
        <v>8111.12</v>
      </c>
      <c r="J73" s="58">
        <v>1.07</v>
      </c>
      <c r="K73" s="59">
        <v>0</v>
      </c>
      <c r="L73" s="66"/>
    </row>
    <row r="74" spans="1:12" s="8" customFormat="1" ht="15" hidden="1">
      <c r="A74" s="79" t="s">
        <v>59</v>
      </c>
      <c r="B74" s="80" t="s">
        <v>17</v>
      </c>
      <c r="C74" s="33"/>
      <c r="D74" s="32"/>
      <c r="E74" s="33"/>
      <c r="F74" s="34"/>
      <c r="G74" s="33"/>
      <c r="H74" s="33"/>
      <c r="I74" s="58">
        <v>8111.12</v>
      </c>
      <c r="J74" s="58">
        <v>1.07</v>
      </c>
      <c r="K74" s="59">
        <v>0</v>
      </c>
      <c r="L74" s="66"/>
    </row>
    <row r="75" spans="1:12" s="8" customFormat="1" ht="25.5" hidden="1">
      <c r="A75" s="79" t="s">
        <v>56</v>
      </c>
      <c r="B75" s="80" t="s">
        <v>17</v>
      </c>
      <c r="C75" s="33"/>
      <c r="D75" s="32"/>
      <c r="E75" s="33"/>
      <c r="F75" s="34"/>
      <c r="G75" s="33"/>
      <c r="H75" s="33"/>
      <c r="I75" s="58">
        <v>8111.12</v>
      </c>
      <c r="J75" s="58">
        <v>1.07</v>
      </c>
      <c r="K75" s="59">
        <v>0</v>
      </c>
      <c r="L75" s="66"/>
    </row>
    <row r="76" spans="1:12" s="8" customFormat="1" ht="25.5">
      <c r="A76" s="79" t="s">
        <v>115</v>
      </c>
      <c r="B76" s="80" t="s">
        <v>12</v>
      </c>
      <c r="C76" s="33"/>
      <c r="D76" s="32">
        <v>12204</v>
      </c>
      <c r="E76" s="33"/>
      <c r="F76" s="34"/>
      <c r="G76" s="33"/>
      <c r="H76" s="33"/>
      <c r="I76" s="58">
        <v>8615.62</v>
      </c>
      <c r="J76" s="58">
        <v>1.07</v>
      </c>
      <c r="K76" s="59">
        <v>0.1</v>
      </c>
      <c r="L76" s="66"/>
    </row>
    <row r="77" spans="1:12" s="8" customFormat="1" ht="15">
      <c r="A77" s="79" t="s">
        <v>69</v>
      </c>
      <c r="B77" s="80" t="s">
        <v>9</v>
      </c>
      <c r="C77" s="35"/>
      <c r="D77" s="32">
        <v>6228.48</v>
      </c>
      <c r="E77" s="35"/>
      <c r="F77" s="34"/>
      <c r="G77" s="33"/>
      <c r="H77" s="33"/>
      <c r="I77" s="58">
        <v>8615.62</v>
      </c>
      <c r="J77" s="58">
        <v>1.07</v>
      </c>
      <c r="K77" s="59">
        <v>0.04</v>
      </c>
      <c r="L77" s="66"/>
    </row>
    <row r="78" spans="1:12" s="8" customFormat="1" ht="25.5">
      <c r="A78" s="79" t="s">
        <v>133</v>
      </c>
      <c r="B78" s="81" t="s">
        <v>12</v>
      </c>
      <c r="C78" s="35"/>
      <c r="D78" s="83">
        <v>0</v>
      </c>
      <c r="E78" s="35"/>
      <c r="F78" s="34"/>
      <c r="G78" s="35"/>
      <c r="H78" s="35"/>
      <c r="I78" s="58">
        <v>8615.62</v>
      </c>
      <c r="J78" s="58"/>
      <c r="K78" s="59"/>
      <c r="L78" s="66"/>
    </row>
    <row r="79" spans="1:12" s="8" customFormat="1" ht="30">
      <c r="A79" s="74" t="s">
        <v>51</v>
      </c>
      <c r="B79" s="80"/>
      <c r="C79" s="33"/>
      <c r="D79" s="24">
        <f>D80</f>
        <v>12204</v>
      </c>
      <c r="E79" s="33"/>
      <c r="F79" s="34"/>
      <c r="G79" s="24">
        <v>0</v>
      </c>
      <c r="H79" s="24">
        <v>0</v>
      </c>
      <c r="I79" s="58"/>
      <c r="J79" s="58">
        <v>1.07</v>
      </c>
      <c r="K79" s="59">
        <v>0.13</v>
      </c>
      <c r="L79" s="66"/>
    </row>
    <row r="80" spans="1:12" s="8" customFormat="1" ht="25.5">
      <c r="A80" s="79" t="s">
        <v>120</v>
      </c>
      <c r="B80" s="81" t="s">
        <v>12</v>
      </c>
      <c r="C80" s="33"/>
      <c r="D80" s="32">
        <v>12204</v>
      </c>
      <c r="E80" s="33"/>
      <c r="F80" s="34"/>
      <c r="G80" s="33"/>
      <c r="H80" s="33"/>
      <c r="I80" s="58">
        <v>8615.62</v>
      </c>
      <c r="J80" s="58">
        <v>1.07</v>
      </c>
      <c r="K80" s="59">
        <v>0.1</v>
      </c>
      <c r="L80" s="66"/>
    </row>
    <row r="81" spans="1:12" s="8" customFormat="1" ht="15">
      <c r="A81" s="74" t="s">
        <v>52</v>
      </c>
      <c r="B81" s="80"/>
      <c r="C81" s="33"/>
      <c r="D81" s="24">
        <f>D82+D83+D84+D88+D89</f>
        <v>29612.74</v>
      </c>
      <c r="E81" s="33"/>
      <c r="F81" s="34"/>
      <c r="G81" s="24">
        <f>SUM(G82:G88)</f>
        <v>0</v>
      </c>
      <c r="H81" s="24">
        <f>SUM(H82:H88)</f>
        <v>0</v>
      </c>
      <c r="I81" s="58"/>
      <c r="J81" s="58">
        <v>1.07</v>
      </c>
      <c r="K81" s="59">
        <v>0.28</v>
      </c>
      <c r="L81" s="66"/>
    </row>
    <row r="82" spans="1:12" s="8" customFormat="1" ht="15" customHeight="1">
      <c r="A82" s="79" t="s">
        <v>47</v>
      </c>
      <c r="B82" s="80" t="s">
        <v>9</v>
      </c>
      <c r="C82" s="33"/>
      <c r="D82" s="32">
        <v>1220.4</v>
      </c>
      <c r="E82" s="33"/>
      <c r="F82" s="34"/>
      <c r="G82" s="33"/>
      <c r="H82" s="33"/>
      <c r="I82" s="58">
        <v>8111.82</v>
      </c>
      <c r="J82" s="58">
        <v>1.07</v>
      </c>
      <c r="K82" s="59">
        <v>0.01</v>
      </c>
      <c r="L82" s="66"/>
    </row>
    <row r="83" spans="1:12" s="8" customFormat="1" ht="15">
      <c r="A83" s="79" t="s">
        <v>85</v>
      </c>
      <c r="B83" s="80" t="s">
        <v>17</v>
      </c>
      <c r="C83" s="33"/>
      <c r="D83" s="32">
        <v>17288.22</v>
      </c>
      <c r="E83" s="33"/>
      <c r="F83" s="34"/>
      <c r="G83" s="33"/>
      <c r="H83" s="33"/>
      <c r="I83" s="58">
        <v>8111.82</v>
      </c>
      <c r="J83" s="58">
        <v>1.07</v>
      </c>
      <c r="K83" s="59">
        <v>0.14</v>
      </c>
      <c r="L83" s="66"/>
    </row>
    <row r="84" spans="1:12" s="8" customFormat="1" ht="15">
      <c r="A84" s="79" t="s">
        <v>48</v>
      </c>
      <c r="B84" s="80" t="s">
        <v>17</v>
      </c>
      <c r="C84" s="33"/>
      <c r="D84" s="32">
        <v>915.28</v>
      </c>
      <c r="E84" s="33"/>
      <c r="F84" s="34"/>
      <c r="G84" s="33"/>
      <c r="H84" s="33"/>
      <c r="I84" s="58">
        <v>8615.62</v>
      </c>
      <c r="J84" s="58">
        <v>1.07</v>
      </c>
      <c r="K84" s="59">
        <v>0.01</v>
      </c>
      <c r="L84" s="66"/>
    </row>
    <row r="85" spans="1:12" s="8" customFormat="1" ht="30" customHeight="1" hidden="1">
      <c r="A85" s="79" t="s">
        <v>57</v>
      </c>
      <c r="B85" s="80" t="s">
        <v>12</v>
      </c>
      <c r="C85" s="33"/>
      <c r="D85" s="32">
        <f>G85*I85</f>
        <v>0</v>
      </c>
      <c r="E85" s="33"/>
      <c r="F85" s="34"/>
      <c r="G85" s="33"/>
      <c r="H85" s="33"/>
      <c r="I85" s="58">
        <v>8638.3</v>
      </c>
      <c r="J85" s="58">
        <v>1.07</v>
      </c>
      <c r="K85" s="59">
        <v>0.06</v>
      </c>
      <c r="L85" s="66"/>
    </row>
    <row r="86" spans="1:12" s="8" customFormat="1" ht="15" customHeight="1" hidden="1">
      <c r="A86" s="79" t="s">
        <v>79</v>
      </c>
      <c r="B86" s="80" t="s">
        <v>12</v>
      </c>
      <c r="C86" s="33"/>
      <c r="D86" s="32">
        <f>G86*I86</f>
        <v>0</v>
      </c>
      <c r="E86" s="33"/>
      <c r="F86" s="34"/>
      <c r="G86" s="33"/>
      <c r="H86" s="33"/>
      <c r="I86" s="58">
        <v>8111.82</v>
      </c>
      <c r="J86" s="58">
        <v>1.07</v>
      </c>
      <c r="K86" s="59">
        <v>0</v>
      </c>
      <c r="L86" s="66"/>
    </row>
    <row r="87" spans="1:12" s="8" customFormat="1" ht="18" customHeight="1" hidden="1">
      <c r="A87" s="79" t="s">
        <v>83</v>
      </c>
      <c r="B87" s="80" t="s">
        <v>12</v>
      </c>
      <c r="C87" s="33"/>
      <c r="D87" s="32">
        <f>G87*I87</f>
        <v>0</v>
      </c>
      <c r="E87" s="33"/>
      <c r="F87" s="34"/>
      <c r="G87" s="33"/>
      <c r="H87" s="33"/>
      <c r="I87" s="58">
        <v>8111.82</v>
      </c>
      <c r="J87" s="58">
        <v>1.07</v>
      </c>
      <c r="K87" s="59">
        <v>0</v>
      </c>
      <c r="L87" s="66"/>
    </row>
    <row r="88" spans="1:12" s="8" customFormat="1" ht="27.75" customHeight="1">
      <c r="A88" s="79" t="s">
        <v>82</v>
      </c>
      <c r="B88" s="80" t="s">
        <v>12</v>
      </c>
      <c r="C88" s="33"/>
      <c r="D88" s="32">
        <v>6143</v>
      </c>
      <c r="E88" s="33"/>
      <c r="F88" s="34"/>
      <c r="G88" s="33"/>
      <c r="H88" s="33"/>
      <c r="I88" s="58">
        <v>8111.82</v>
      </c>
      <c r="J88" s="58">
        <v>1.07</v>
      </c>
      <c r="K88" s="59">
        <v>0.05</v>
      </c>
      <c r="L88" s="66"/>
    </row>
    <row r="89" spans="1:12" s="8" customFormat="1" ht="18.75" customHeight="1">
      <c r="A89" s="79" t="s">
        <v>57</v>
      </c>
      <c r="B89" s="81" t="s">
        <v>148</v>
      </c>
      <c r="C89" s="33"/>
      <c r="D89" s="83">
        <v>4045.84</v>
      </c>
      <c r="E89" s="33"/>
      <c r="F89" s="34"/>
      <c r="G89" s="35"/>
      <c r="H89" s="35"/>
      <c r="I89" s="58"/>
      <c r="J89" s="58"/>
      <c r="K89" s="59"/>
      <c r="L89" s="66"/>
    </row>
    <row r="90" spans="1:12" s="8" customFormat="1" ht="15">
      <c r="A90" s="74" t="s">
        <v>53</v>
      </c>
      <c r="B90" s="80"/>
      <c r="C90" s="33"/>
      <c r="D90" s="24">
        <f>D91</f>
        <v>1098.16</v>
      </c>
      <c r="E90" s="33"/>
      <c r="F90" s="34"/>
      <c r="G90" s="24"/>
      <c r="H90" s="24"/>
      <c r="I90" s="58"/>
      <c r="J90" s="58">
        <v>1.07</v>
      </c>
      <c r="K90" s="59">
        <v>0.1</v>
      </c>
      <c r="L90" s="66"/>
    </row>
    <row r="91" spans="1:12" s="8" customFormat="1" ht="15">
      <c r="A91" s="79" t="s">
        <v>49</v>
      </c>
      <c r="B91" s="80" t="s">
        <v>17</v>
      </c>
      <c r="C91" s="33"/>
      <c r="D91" s="32">
        <v>1098.16</v>
      </c>
      <c r="E91" s="33"/>
      <c r="F91" s="34"/>
      <c r="G91" s="33"/>
      <c r="H91" s="33"/>
      <c r="I91" s="58">
        <v>8615.62</v>
      </c>
      <c r="J91" s="58">
        <v>1.07</v>
      </c>
      <c r="K91" s="59">
        <v>0.01</v>
      </c>
      <c r="L91" s="66"/>
    </row>
    <row r="92" spans="1:12" s="7" customFormat="1" ht="15">
      <c r="A92" s="74" t="s">
        <v>66</v>
      </c>
      <c r="B92" s="69"/>
      <c r="C92" s="24"/>
      <c r="D92" s="24">
        <f>D93+D94</f>
        <v>55920.41</v>
      </c>
      <c r="E92" s="24"/>
      <c r="F92" s="26"/>
      <c r="G92" s="24">
        <f>G93+G94</f>
        <v>0</v>
      </c>
      <c r="H92" s="24">
        <f>H93+H94</f>
        <v>0</v>
      </c>
      <c r="I92" s="58">
        <v>8111.82</v>
      </c>
      <c r="J92" s="58">
        <v>1.07</v>
      </c>
      <c r="K92" s="59">
        <v>0.01</v>
      </c>
      <c r="L92" s="58"/>
    </row>
    <row r="93" spans="1:12" s="8" customFormat="1" ht="15">
      <c r="A93" s="79" t="s">
        <v>130</v>
      </c>
      <c r="B93" s="81" t="s">
        <v>131</v>
      </c>
      <c r="C93" s="33"/>
      <c r="D93" s="32">
        <v>24055.85</v>
      </c>
      <c r="E93" s="33"/>
      <c r="F93" s="34"/>
      <c r="G93" s="33"/>
      <c r="H93" s="33"/>
      <c r="I93" s="58">
        <v>8111.82</v>
      </c>
      <c r="J93" s="58">
        <v>1.07</v>
      </c>
      <c r="K93" s="59">
        <v>0.01</v>
      </c>
      <c r="L93" s="66"/>
    </row>
    <row r="94" spans="1:12" s="8" customFormat="1" ht="15">
      <c r="A94" s="79" t="s">
        <v>80</v>
      </c>
      <c r="B94" s="81" t="s">
        <v>22</v>
      </c>
      <c r="C94" s="33">
        <f>F94*12</f>
        <v>0</v>
      </c>
      <c r="D94" s="32">
        <v>31864.56</v>
      </c>
      <c r="E94" s="33"/>
      <c r="F94" s="34"/>
      <c r="G94" s="33"/>
      <c r="H94" s="33"/>
      <c r="I94" s="58">
        <v>8111.82</v>
      </c>
      <c r="J94" s="58">
        <v>1.07</v>
      </c>
      <c r="K94" s="59">
        <v>0</v>
      </c>
      <c r="L94" s="66"/>
    </row>
    <row r="95" spans="1:12" s="7" customFormat="1" ht="15">
      <c r="A95" s="74" t="s">
        <v>65</v>
      </c>
      <c r="B95" s="69"/>
      <c r="C95" s="24"/>
      <c r="D95" s="24">
        <f>D96+D97+D98</f>
        <v>12203.76</v>
      </c>
      <c r="E95" s="24"/>
      <c r="F95" s="26"/>
      <c r="G95" s="24">
        <f>G96+G97+G98</f>
        <v>0</v>
      </c>
      <c r="H95" s="24">
        <f>H96+H97+H98</f>
        <v>0</v>
      </c>
      <c r="I95" s="58">
        <v>8111.82</v>
      </c>
      <c r="J95" s="58">
        <v>1.07</v>
      </c>
      <c r="K95" s="59">
        <v>0.04</v>
      </c>
      <c r="L95" s="58"/>
    </row>
    <row r="96" spans="1:12" s="8" customFormat="1" ht="15">
      <c r="A96" s="79" t="s">
        <v>132</v>
      </c>
      <c r="B96" s="80" t="s">
        <v>71</v>
      </c>
      <c r="C96" s="33"/>
      <c r="D96" s="32">
        <v>4881.36</v>
      </c>
      <c r="E96" s="33"/>
      <c r="F96" s="34"/>
      <c r="G96" s="33"/>
      <c r="H96" s="33"/>
      <c r="I96" s="58">
        <v>8111.82</v>
      </c>
      <c r="J96" s="58">
        <v>1.07</v>
      </c>
      <c r="K96" s="59">
        <v>0.04</v>
      </c>
      <c r="L96" s="66"/>
    </row>
    <row r="97" spans="1:12" s="8" customFormat="1" ht="15">
      <c r="A97" s="79" t="s">
        <v>96</v>
      </c>
      <c r="B97" s="80" t="s">
        <v>71</v>
      </c>
      <c r="C97" s="33"/>
      <c r="D97" s="32">
        <v>7322.4</v>
      </c>
      <c r="E97" s="33"/>
      <c r="F97" s="34"/>
      <c r="G97" s="33"/>
      <c r="H97" s="33"/>
      <c r="I97" s="58">
        <v>8111.82</v>
      </c>
      <c r="J97" s="58">
        <v>1.07</v>
      </c>
      <c r="K97" s="59">
        <v>0</v>
      </c>
      <c r="L97" s="66"/>
    </row>
    <row r="98" spans="1:12" s="8" customFormat="1" ht="25.5" customHeight="1" hidden="1">
      <c r="A98" s="79" t="s">
        <v>81</v>
      </c>
      <c r="B98" s="80" t="s">
        <v>17</v>
      </c>
      <c r="C98" s="33"/>
      <c r="D98" s="32"/>
      <c r="E98" s="33"/>
      <c r="F98" s="34"/>
      <c r="G98" s="33"/>
      <c r="H98" s="33">
        <v>0</v>
      </c>
      <c r="I98" s="58">
        <v>8111.82</v>
      </c>
      <c r="J98" s="58">
        <v>1.07</v>
      </c>
      <c r="K98" s="59">
        <v>0</v>
      </c>
      <c r="L98" s="66"/>
    </row>
    <row r="99" spans="1:12" s="7" customFormat="1" ht="38.25" thickBot="1">
      <c r="A99" s="84" t="s">
        <v>149</v>
      </c>
      <c r="B99" s="78" t="s">
        <v>12</v>
      </c>
      <c r="C99" s="30">
        <f>F99*12</f>
        <v>0</v>
      </c>
      <c r="D99" s="30">
        <f>G99*I99</f>
        <v>36989.9</v>
      </c>
      <c r="E99" s="30">
        <f>H99*12</f>
        <v>4.56</v>
      </c>
      <c r="F99" s="31"/>
      <c r="G99" s="30">
        <f>H99*12</f>
        <v>4.56</v>
      </c>
      <c r="H99" s="30">
        <v>0.38</v>
      </c>
      <c r="I99" s="58">
        <v>8111.82</v>
      </c>
      <c r="J99" s="58">
        <v>1.07</v>
      </c>
      <c r="K99" s="59">
        <v>0.3</v>
      </c>
      <c r="L99" s="58"/>
    </row>
    <row r="100" spans="1:12" s="7" customFormat="1" ht="19.5" hidden="1" thickBot="1">
      <c r="A100" s="85" t="s">
        <v>97</v>
      </c>
      <c r="B100" s="56"/>
      <c r="C100" s="36"/>
      <c r="D100" s="36"/>
      <c r="E100" s="36"/>
      <c r="F100" s="37"/>
      <c r="G100" s="30">
        <f aca="true" t="shared" si="2" ref="G100:G112">H100*12</f>
        <v>0</v>
      </c>
      <c r="H100" s="37"/>
      <c r="I100" s="58">
        <v>8111.82</v>
      </c>
      <c r="J100" s="58"/>
      <c r="K100" s="59"/>
      <c r="L100" s="58"/>
    </row>
    <row r="101" spans="1:12" s="7" customFormat="1" ht="19.5" hidden="1" thickBot="1">
      <c r="A101" s="86" t="s">
        <v>39</v>
      </c>
      <c r="B101" s="87"/>
      <c r="C101" s="38">
        <f>F101*12</f>
        <v>0</v>
      </c>
      <c r="D101" s="38"/>
      <c r="E101" s="38"/>
      <c r="F101" s="39"/>
      <c r="G101" s="30">
        <f t="shared" si="2"/>
        <v>0</v>
      </c>
      <c r="H101" s="39"/>
      <c r="I101" s="58">
        <v>8111.82</v>
      </c>
      <c r="J101" s="58"/>
      <c r="K101" s="59"/>
      <c r="L101" s="58"/>
    </row>
    <row r="102" spans="1:12" s="10" customFormat="1" ht="15.75" hidden="1" thickBot="1">
      <c r="A102" s="82" t="s">
        <v>86</v>
      </c>
      <c r="B102" s="76"/>
      <c r="C102" s="40"/>
      <c r="D102" s="40"/>
      <c r="E102" s="40"/>
      <c r="F102" s="40"/>
      <c r="G102" s="30">
        <f t="shared" si="2"/>
        <v>0</v>
      </c>
      <c r="H102" s="28"/>
      <c r="I102" s="58">
        <v>8111.82</v>
      </c>
      <c r="J102" s="88"/>
      <c r="K102" s="89"/>
      <c r="L102" s="88"/>
    </row>
    <row r="103" spans="1:12" s="10" customFormat="1" ht="15.75" hidden="1" thickBot="1">
      <c r="A103" s="90" t="s">
        <v>87</v>
      </c>
      <c r="B103" s="76"/>
      <c r="C103" s="40"/>
      <c r="D103" s="40"/>
      <c r="E103" s="40"/>
      <c r="F103" s="40"/>
      <c r="G103" s="30">
        <f t="shared" si="2"/>
        <v>0</v>
      </c>
      <c r="H103" s="28"/>
      <c r="I103" s="58">
        <v>8111.82</v>
      </c>
      <c r="J103" s="88"/>
      <c r="K103" s="89"/>
      <c r="L103" s="88"/>
    </row>
    <row r="104" spans="1:12" s="10" customFormat="1" ht="15.75" hidden="1" thickBot="1">
      <c r="A104" s="82" t="s">
        <v>88</v>
      </c>
      <c r="B104" s="76"/>
      <c r="C104" s="40"/>
      <c r="D104" s="40"/>
      <c r="E104" s="40"/>
      <c r="F104" s="40"/>
      <c r="G104" s="30">
        <f t="shared" si="2"/>
        <v>0</v>
      </c>
      <c r="H104" s="28"/>
      <c r="I104" s="58">
        <v>8111.82</v>
      </c>
      <c r="J104" s="88"/>
      <c r="K104" s="89"/>
      <c r="L104" s="88"/>
    </row>
    <row r="105" spans="1:12" s="10" customFormat="1" ht="15.75" hidden="1" thickBot="1">
      <c r="A105" s="82" t="s">
        <v>89</v>
      </c>
      <c r="B105" s="76"/>
      <c r="C105" s="40"/>
      <c r="D105" s="40"/>
      <c r="E105" s="40"/>
      <c r="F105" s="40"/>
      <c r="G105" s="30">
        <f t="shared" si="2"/>
        <v>0</v>
      </c>
      <c r="H105" s="28"/>
      <c r="I105" s="58">
        <v>8111.82</v>
      </c>
      <c r="J105" s="88"/>
      <c r="K105" s="89"/>
      <c r="L105" s="88"/>
    </row>
    <row r="106" spans="1:12" s="10" customFormat="1" ht="15.75" hidden="1" thickBot="1">
      <c r="A106" s="82" t="s">
        <v>90</v>
      </c>
      <c r="B106" s="76"/>
      <c r="C106" s="40"/>
      <c r="D106" s="40"/>
      <c r="E106" s="40"/>
      <c r="F106" s="40"/>
      <c r="G106" s="30">
        <f t="shared" si="2"/>
        <v>0</v>
      </c>
      <c r="H106" s="28"/>
      <c r="I106" s="58">
        <v>8111.82</v>
      </c>
      <c r="J106" s="88"/>
      <c r="K106" s="89"/>
      <c r="L106" s="88"/>
    </row>
    <row r="107" spans="1:12" s="10" customFormat="1" ht="15.75" hidden="1" thickBot="1">
      <c r="A107" s="82" t="s">
        <v>91</v>
      </c>
      <c r="B107" s="76"/>
      <c r="C107" s="40"/>
      <c r="D107" s="40"/>
      <c r="E107" s="40"/>
      <c r="F107" s="40"/>
      <c r="G107" s="30">
        <f t="shared" si="2"/>
        <v>0</v>
      </c>
      <c r="H107" s="28"/>
      <c r="I107" s="58">
        <v>8111.82</v>
      </c>
      <c r="J107" s="88"/>
      <c r="K107" s="89"/>
      <c r="L107" s="88"/>
    </row>
    <row r="108" spans="1:12" s="10" customFormat="1" ht="15.75" hidden="1" thickBot="1">
      <c r="A108" s="82" t="s">
        <v>92</v>
      </c>
      <c r="B108" s="76"/>
      <c r="C108" s="40"/>
      <c r="D108" s="40"/>
      <c r="E108" s="40"/>
      <c r="F108" s="40"/>
      <c r="G108" s="30">
        <f t="shared" si="2"/>
        <v>0</v>
      </c>
      <c r="H108" s="28"/>
      <c r="I108" s="58">
        <v>8111.82</v>
      </c>
      <c r="J108" s="88"/>
      <c r="K108" s="89"/>
      <c r="L108" s="88"/>
    </row>
    <row r="109" spans="1:12" s="10" customFormat="1" ht="15.75" hidden="1" thickBot="1">
      <c r="A109" s="82" t="s">
        <v>93</v>
      </c>
      <c r="B109" s="76"/>
      <c r="C109" s="40"/>
      <c r="D109" s="40"/>
      <c r="E109" s="40"/>
      <c r="F109" s="40"/>
      <c r="G109" s="30">
        <f t="shared" si="2"/>
        <v>0</v>
      </c>
      <c r="H109" s="28"/>
      <c r="I109" s="58">
        <v>8111.82</v>
      </c>
      <c r="J109" s="88"/>
      <c r="K109" s="89"/>
      <c r="L109" s="88"/>
    </row>
    <row r="110" spans="1:12" s="10" customFormat="1" ht="15.75" hidden="1" thickBot="1">
      <c r="A110" s="91" t="s">
        <v>94</v>
      </c>
      <c r="B110" s="92"/>
      <c r="C110" s="41"/>
      <c r="D110" s="41"/>
      <c r="E110" s="41"/>
      <c r="F110" s="41"/>
      <c r="G110" s="30">
        <f t="shared" si="2"/>
        <v>0</v>
      </c>
      <c r="H110" s="42"/>
      <c r="I110" s="58">
        <v>8111.82</v>
      </c>
      <c r="J110" s="88"/>
      <c r="K110" s="89"/>
      <c r="L110" s="88"/>
    </row>
    <row r="111" spans="1:12" s="10" customFormat="1" ht="15.75" hidden="1" thickBot="1">
      <c r="A111" s="93"/>
      <c r="B111" s="94"/>
      <c r="C111" s="44"/>
      <c r="D111" s="43"/>
      <c r="E111" s="44"/>
      <c r="F111" s="43"/>
      <c r="G111" s="30">
        <f t="shared" si="2"/>
        <v>0</v>
      </c>
      <c r="H111" s="45"/>
      <c r="I111" s="58">
        <v>8111.82</v>
      </c>
      <c r="J111" s="88"/>
      <c r="K111" s="89"/>
      <c r="L111" s="88"/>
    </row>
    <row r="112" spans="1:12" s="10" customFormat="1" ht="19.5" thickBot="1">
      <c r="A112" s="85" t="s">
        <v>121</v>
      </c>
      <c r="B112" s="48" t="s">
        <v>11</v>
      </c>
      <c r="C112" s="44"/>
      <c r="D112" s="30">
        <f>G112*I112</f>
        <v>165793.51</v>
      </c>
      <c r="E112" s="30"/>
      <c r="F112" s="30"/>
      <c r="G112" s="30">
        <f t="shared" si="2"/>
        <v>20.76</v>
      </c>
      <c r="H112" s="30">
        <v>1.73</v>
      </c>
      <c r="I112" s="58">
        <f>8111.82-125.62</f>
        <v>7986.2</v>
      </c>
      <c r="J112" s="88"/>
      <c r="K112" s="89"/>
      <c r="L112" s="88"/>
    </row>
    <row r="113" spans="1:12" s="7" customFormat="1" ht="19.5" thickBot="1">
      <c r="A113" s="95" t="s">
        <v>40</v>
      </c>
      <c r="B113" s="56"/>
      <c r="C113" s="36" t="e">
        <f>F113*12</f>
        <v>#REF!</v>
      </c>
      <c r="D113" s="46">
        <f>D112+D99+D95+D92+D90+D81+D79+D67+D49+D48+D47+D46+D45+D41+D40+D39+D38+D37+D36+D35+D34+D33+D24+D14</f>
        <v>2038131.41</v>
      </c>
      <c r="E113" s="46" t="e">
        <f>E14+E24+E33+E34+E35+E37+E38+E39+E40+E41+E42+E43+E44+E45+E46+E47+E48+E49+E67+E79+E81+E90+E92+E95+E99+E101+E112+#REF!</f>
        <v>#REF!</v>
      </c>
      <c r="F113" s="46" t="e">
        <f>F14+F24+F33+F34+F35+F37+F38+F39+F40+F41+F42+F43+F44+F45+F46+F47+F48+F49+F67+F79+F81+F90+F92+F95+F99+F101+F112+#REF!</f>
        <v>#REF!</v>
      </c>
      <c r="G113" s="46"/>
      <c r="H113" s="46"/>
      <c r="I113" s="58"/>
      <c r="J113" s="58"/>
      <c r="K113" s="59"/>
      <c r="L113" s="58"/>
    </row>
    <row r="114" spans="1:12" s="11" customFormat="1" ht="20.25" hidden="1" thickBot="1">
      <c r="A114" s="85" t="s">
        <v>29</v>
      </c>
      <c r="B114" s="48" t="s">
        <v>11</v>
      </c>
      <c r="C114" s="48" t="s">
        <v>30</v>
      </c>
      <c r="D114" s="47"/>
      <c r="E114" s="48" t="s">
        <v>30</v>
      </c>
      <c r="F114" s="49"/>
      <c r="G114" s="48" t="s">
        <v>30</v>
      </c>
      <c r="H114" s="49"/>
      <c r="I114" s="96"/>
      <c r="J114" s="96"/>
      <c r="K114" s="97"/>
      <c r="L114" s="96"/>
    </row>
    <row r="115" spans="1:12" s="1" customFormat="1" ht="12.75">
      <c r="A115" s="98"/>
      <c r="B115" s="50"/>
      <c r="C115" s="50"/>
      <c r="D115" s="50"/>
      <c r="E115" s="50"/>
      <c r="F115" s="50"/>
      <c r="G115" s="50"/>
      <c r="H115" s="50"/>
      <c r="I115" s="50"/>
      <c r="J115" s="50"/>
      <c r="K115" s="99"/>
      <c r="L115" s="50"/>
    </row>
    <row r="116" spans="1:12" s="1" customFormat="1" ht="12.75">
      <c r="A116" s="98"/>
      <c r="B116" s="50"/>
      <c r="C116" s="50"/>
      <c r="D116" s="50"/>
      <c r="E116" s="50"/>
      <c r="F116" s="50"/>
      <c r="G116" s="50"/>
      <c r="H116" s="50"/>
      <c r="I116" s="50"/>
      <c r="J116" s="50"/>
      <c r="K116" s="99"/>
      <c r="L116" s="50"/>
    </row>
    <row r="117" spans="1:12" s="1" customFormat="1" ht="13.5" thickBot="1">
      <c r="A117" s="98"/>
      <c r="B117" s="50"/>
      <c r="C117" s="50"/>
      <c r="D117" s="50"/>
      <c r="E117" s="50"/>
      <c r="F117" s="50"/>
      <c r="G117" s="50"/>
      <c r="H117" s="50"/>
      <c r="I117" s="50"/>
      <c r="J117" s="50"/>
      <c r="K117" s="99"/>
      <c r="L117" s="50"/>
    </row>
    <row r="118" spans="1:12" s="7" customFormat="1" ht="19.5" thickBot="1">
      <c r="A118" s="85" t="s">
        <v>99</v>
      </c>
      <c r="B118" s="56"/>
      <c r="C118" s="36">
        <f>F118*12</f>
        <v>0</v>
      </c>
      <c r="D118" s="37">
        <f>D119+D120+D121+D122+D123+D124+D125+D126+D127</f>
        <v>6077518.18</v>
      </c>
      <c r="E118" s="37">
        <f>E119+E120+E121+E122+E123+E124+E125+E126+E127</f>
        <v>0</v>
      </c>
      <c r="F118" s="37">
        <f>F119+F120+F121+F122+F123+F124+F125+F126+F127</f>
        <v>0</v>
      </c>
      <c r="G118" s="37">
        <f>G119+G120+G121+G122+G123+G124+G125+G126+G127</f>
        <v>748.99</v>
      </c>
      <c r="H118" s="37">
        <f>H119+H120+H121+H122+H123+H124+H125+H126+H127</f>
        <v>64.08</v>
      </c>
      <c r="I118" s="58"/>
      <c r="J118" s="58"/>
      <c r="K118" s="59"/>
      <c r="L118" s="58"/>
    </row>
    <row r="119" spans="1:11" s="88" customFormat="1" ht="15">
      <c r="A119" s="111" t="s">
        <v>136</v>
      </c>
      <c r="B119" s="112"/>
      <c r="C119" s="27"/>
      <c r="D119" s="27">
        <v>67509.61</v>
      </c>
      <c r="E119" s="27"/>
      <c r="F119" s="27"/>
      <c r="G119" s="27">
        <f>D119/I119</f>
        <v>8.32</v>
      </c>
      <c r="H119" s="51">
        <v>2.35</v>
      </c>
      <c r="I119" s="58">
        <v>8111.82</v>
      </c>
      <c r="K119" s="89"/>
    </row>
    <row r="120" spans="1:11" s="88" customFormat="1" ht="15">
      <c r="A120" s="113" t="s">
        <v>137</v>
      </c>
      <c r="B120" s="76"/>
      <c r="C120" s="40"/>
      <c r="D120" s="40">
        <v>248026.62</v>
      </c>
      <c r="E120" s="40"/>
      <c r="F120" s="40"/>
      <c r="G120" s="27">
        <f aca="true" t="shared" si="3" ref="G120:G125">D120/I120</f>
        <v>30.58</v>
      </c>
      <c r="H120" s="51">
        <f aca="true" t="shared" si="4" ref="H120:H125">G120/12</f>
        <v>2.55</v>
      </c>
      <c r="I120" s="58">
        <v>8111.82</v>
      </c>
      <c r="K120" s="89"/>
    </row>
    <row r="121" spans="1:11" s="88" customFormat="1" ht="15">
      <c r="A121" s="82" t="s">
        <v>138</v>
      </c>
      <c r="B121" s="76"/>
      <c r="C121" s="40"/>
      <c r="D121" s="40">
        <v>0</v>
      </c>
      <c r="E121" s="40"/>
      <c r="F121" s="40"/>
      <c r="G121" s="27">
        <f t="shared" si="3"/>
        <v>0</v>
      </c>
      <c r="H121" s="51">
        <f t="shared" si="4"/>
        <v>0</v>
      </c>
      <c r="I121" s="58">
        <v>8615.62</v>
      </c>
      <c r="K121" s="89"/>
    </row>
    <row r="122" spans="1:11" s="88" customFormat="1" ht="15">
      <c r="A122" s="82" t="s">
        <v>139</v>
      </c>
      <c r="B122" s="76"/>
      <c r="C122" s="40"/>
      <c r="D122" s="40">
        <v>0</v>
      </c>
      <c r="E122" s="40"/>
      <c r="F122" s="40"/>
      <c r="G122" s="27">
        <f t="shared" si="3"/>
        <v>0</v>
      </c>
      <c r="H122" s="51">
        <f t="shared" si="4"/>
        <v>0</v>
      </c>
      <c r="I122" s="58">
        <v>8615.62</v>
      </c>
      <c r="K122" s="89"/>
    </row>
    <row r="123" spans="1:11" s="88" customFormat="1" ht="15">
      <c r="A123" s="82" t="s">
        <v>140</v>
      </c>
      <c r="B123" s="76"/>
      <c r="C123" s="40"/>
      <c r="D123" s="40">
        <v>0</v>
      </c>
      <c r="E123" s="40"/>
      <c r="F123" s="40"/>
      <c r="G123" s="27">
        <f t="shared" si="3"/>
        <v>0</v>
      </c>
      <c r="H123" s="51">
        <f t="shared" si="4"/>
        <v>0</v>
      </c>
      <c r="I123" s="58">
        <v>8615.62</v>
      </c>
      <c r="K123" s="89"/>
    </row>
    <row r="124" spans="1:11" s="88" customFormat="1" ht="15">
      <c r="A124" s="82" t="s">
        <v>141</v>
      </c>
      <c r="B124" s="76"/>
      <c r="C124" s="40"/>
      <c r="D124" s="40">
        <v>722.42</v>
      </c>
      <c r="E124" s="40"/>
      <c r="F124" s="40"/>
      <c r="G124" s="27">
        <f t="shared" si="3"/>
        <v>0.08</v>
      </c>
      <c r="H124" s="51">
        <f t="shared" si="4"/>
        <v>0.01</v>
      </c>
      <c r="I124" s="58">
        <v>8615.62</v>
      </c>
      <c r="K124" s="89"/>
    </row>
    <row r="125" spans="1:11" s="88" customFormat="1" ht="15">
      <c r="A125" s="82" t="s">
        <v>142</v>
      </c>
      <c r="B125" s="76"/>
      <c r="C125" s="40"/>
      <c r="D125" s="40">
        <v>30843</v>
      </c>
      <c r="E125" s="40"/>
      <c r="F125" s="40"/>
      <c r="G125" s="27">
        <f t="shared" si="3"/>
        <v>3.58</v>
      </c>
      <c r="H125" s="51">
        <f t="shared" si="4"/>
        <v>0.3</v>
      </c>
      <c r="I125" s="58">
        <v>8615.62</v>
      </c>
      <c r="K125" s="89"/>
    </row>
    <row r="126" spans="1:11" s="88" customFormat="1" ht="15">
      <c r="A126" s="82" t="s">
        <v>134</v>
      </c>
      <c r="B126" s="76"/>
      <c r="C126" s="40"/>
      <c r="D126" s="40">
        <v>26416.53</v>
      </c>
      <c r="E126" s="40"/>
      <c r="F126" s="40"/>
      <c r="G126" s="27">
        <f>D126/I126</f>
        <v>3.26</v>
      </c>
      <c r="H126" s="51">
        <f>G126/12</f>
        <v>0.27</v>
      </c>
      <c r="I126" s="58">
        <v>8111.82</v>
      </c>
      <c r="K126" s="89"/>
    </row>
    <row r="127" spans="1:11" s="88" customFormat="1" ht="26.25" thickBot="1">
      <c r="A127" s="93" t="s">
        <v>151</v>
      </c>
      <c r="B127" s="94" t="s">
        <v>152</v>
      </c>
      <c r="C127" s="44"/>
      <c r="D127" s="43">
        <f>1426000*4</f>
        <v>5704000</v>
      </c>
      <c r="E127" s="43"/>
      <c r="F127" s="43"/>
      <c r="G127" s="27">
        <f>D127/I127</f>
        <v>703.17</v>
      </c>
      <c r="H127" s="51">
        <f>G127/12</f>
        <v>58.6</v>
      </c>
      <c r="I127" s="58">
        <v>8111.82</v>
      </c>
      <c r="K127" s="89"/>
    </row>
    <row r="128" spans="1:12" s="21" customFormat="1" ht="15.75" thickBot="1">
      <c r="A128" s="102" t="s">
        <v>98</v>
      </c>
      <c r="B128" s="103"/>
      <c r="C128" s="103"/>
      <c r="D128" s="53">
        <f>D113+D118</f>
        <v>8115649.59</v>
      </c>
      <c r="E128" s="53" t="e">
        <f>E113+E118</f>
        <v>#REF!</v>
      </c>
      <c r="F128" s="53" t="e">
        <f>F113+F118</f>
        <v>#REF!</v>
      </c>
      <c r="G128" s="53"/>
      <c r="H128" s="53"/>
      <c r="I128" s="104"/>
      <c r="J128" s="105"/>
      <c r="K128" s="104"/>
      <c r="L128" s="104"/>
    </row>
    <row r="129" spans="1:12" s="10" customFormat="1" ht="15">
      <c r="A129" s="100"/>
      <c r="B129" s="101"/>
      <c r="C129" s="52"/>
      <c r="D129" s="52"/>
      <c r="E129" s="52"/>
      <c r="F129" s="52"/>
      <c r="G129" s="52"/>
      <c r="H129" s="52"/>
      <c r="I129" s="58"/>
      <c r="J129" s="88"/>
      <c r="K129" s="89"/>
      <c r="L129" s="88"/>
    </row>
    <row r="130" spans="1:12" s="10" customFormat="1" ht="15">
      <c r="A130" s="100"/>
      <c r="B130" s="101"/>
      <c r="C130" s="52"/>
      <c r="D130" s="52"/>
      <c r="E130" s="52"/>
      <c r="F130" s="52"/>
      <c r="G130" s="52"/>
      <c r="H130" s="52"/>
      <c r="I130" s="58"/>
      <c r="J130" s="88"/>
      <c r="K130" s="89"/>
      <c r="L130" s="88"/>
    </row>
    <row r="131" spans="1:12" s="13" customFormat="1" ht="18.75">
      <c r="A131" s="106" t="s">
        <v>31</v>
      </c>
      <c r="B131" s="107"/>
      <c r="C131" s="108"/>
      <c r="D131" s="108"/>
      <c r="E131" s="108"/>
      <c r="F131" s="108"/>
      <c r="G131" s="108"/>
      <c r="H131" s="108"/>
      <c r="I131" s="109"/>
      <c r="J131" s="109"/>
      <c r="K131" s="110"/>
      <c r="L131" s="109"/>
    </row>
    <row r="132" spans="1:11" s="11" customFormat="1" ht="19.5">
      <c r="A132" s="14"/>
      <c r="B132" s="15"/>
      <c r="C132" s="2"/>
      <c r="D132" s="2"/>
      <c r="E132" s="2"/>
      <c r="F132" s="2"/>
      <c r="G132" s="2"/>
      <c r="H132" s="2"/>
      <c r="K132" s="18"/>
    </row>
    <row r="133" spans="1:11" s="1" customFormat="1" ht="14.25">
      <c r="A133" s="142" t="s">
        <v>32</v>
      </c>
      <c r="B133" s="142"/>
      <c r="C133" s="142"/>
      <c r="D133" s="142"/>
      <c r="E133" s="142"/>
      <c r="F133" s="142"/>
      <c r="K133" s="19"/>
    </row>
    <row r="134" s="1" customFormat="1" ht="12.75">
      <c r="K134" s="19"/>
    </row>
    <row r="135" spans="1:11" s="1" customFormat="1" ht="12.75">
      <c r="A135" s="12" t="s">
        <v>33</v>
      </c>
      <c r="K135" s="19"/>
    </row>
    <row r="136" s="1" customFormat="1" ht="12.75">
      <c r="K136" s="19"/>
    </row>
    <row r="137" s="1" customFormat="1" ht="12.75">
      <c r="K137" s="19"/>
    </row>
    <row r="138" s="1" customFormat="1" ht="12.75">
      <c r="K138" s="19"/>
    </row>
    <row r="139" s="1" customFormat="1" ht="12.75">
      <c r="K139" s="19"/>
    </row>
    <row r="140" s="1" customFormat="1" ht="12.75">
      <c r="K140" s="19"/>
    </row>
    <row r="141" s="1" customFormat="1" ht="12.75">
      <c r="K141" s="19"/>
    </row>
    <row r="142" s="1" customFormat="1" ht="12.75">
      <c r="K142" s="19"/>
    </row>
    <row r="143" s="1" customFormat="1" ht="12.75">
      <c r="K143" s="19"/>
    </row>
    <row r="144" s="1" customFormat="1" ht="12.75">
      <c r="K144" s="19"/>
    </row>
    <row r="145" s="1" customFormat="1" ht="12.75">
      <c r="K145" s="19"/>
    </row>
    <row r="146" s="1" customFormat="1" ht="12.75">
      <c r="K146" s="19"/>
    </row>
    <row r="147" s="1" customFormat="1" ht="12.75">
      <c r="K147" s="19"/>
    </row>
    <row r="148" s="1" customFormat="1" ht="12.75">
      <c r="K148" s="19"/>
    </row>
    <row r="149" s="1" customFormat="1" ht="12.75">
      <c r="K149" s="19"/>
    </row>
    <row r="150" s="1" customFormat="1" ht="12.75">
      <c r="K150" s="19"/>
    </row>
    <row r="151" s="1" customFormat="1" ht="12.75">
      <c r="K151" s="19"/>
    </row>
    <row r="152" s="1" customFormat="1" ht="12.75">
      <c r="K152" s="19"/>
    </row>
    <row r="153" s="1" customFormat="1" ht="12.75">
      <c r="K153" s="19"/>
    </row>
  </sheetData>
  <sheetProtection/>
  <mergeCells count="12">
    <mergeCell ref="A7:H7"/>
    <mergeCell ref="A8:H8"/>
    <mergeCell ref="A9:H9"/>
    <mergeCell ref="A10:H10"/>
    <mergeCell ref="A13:H13"/>
    <mergeCell ref="A133:F133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4"/>
  <sheetViews>
    <sheetView zoomScale="75" zoomScaleNormal="75" zoomScalePageLayoutView="0" workbookViewId="0" topLeftCell="A88">
      <selection activeCell="N89" sqref="N89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4.875" style="3" customWidth="1"/>
    <col min="5" max="5" width="13.875" style="3" hidden="1" customWidth="1"/>
    <col min="6" max="6" width="20.875" style="3" hidden="1" customWidth="1"/>
    <col min="7" max="7" width="13.875" style="3" customWidth="1"/>
    <col min="8" max="8" width="20.875" style="3" customWidth="1"/>
    <col min="9" max="9" width="15.375" style="3" customWidth="1"/>
    <col min="10" max="10" width="15.375" style="3" hidden="1" customWidth="1"/>
    <col min="11" max="11" width="15.375" style="16" hidden="1" customWidth="1"/>
    <col min="12" max="14" width="15.375" style="3" customWidth="1"/>
    <col min="15" max="16384" width="9.125" style="3" customWidth="1"/>
  </cols>
  <sheetData>
    <row r="1" spans="1:8" ht="16.5" customHeight="1">
      <c r="A1" s="125" t="s">
        <v>0</v>
      </c>
      <c r="B1" s="126"/>
      <c r="C1" s="126"/>
      <c r="D1" s="126"/>
      <c r="E1" s="126"/>
      <c r="F1" s="126"/>
      <c r="G1" s="126"/>
      <c r="H1" s="126"/>
    </row>
    <row r="2" spans="2:8" ht="12.75" customHeight="1">
      <c r="B2" s="127" t="s">
        <v>1</v>
      </c>
      <c r="C2" s="127"/>
      <c r="D2" s="127"/>
      <c r="E2" s="127"/>
      <c r="F2" s="127"/>
      <c r="G2" s="126"/>
      <c r="H2" s="126"/>
    </row>
    <row r="3" spans="1:8" ht="18" customHeight="1">
      <c r="A3" s="22" t="s">
        <v>143</v>
      </c>
      <c r="B3" s="127" t="s">
        <v>2</v>
      </c>
      <c r="C3" s="127"/>
      <c r="D3" s="127"/>
      <c r="E3" s="127"/>
      <c r="F3" s="127"/>
      <c r="G3" s="126"/>
      <c r="H3" s="126"/>
    </row>
    <row r="4" spans="2:8" ht="14.25" customHeight="1">
      <c r="B4" s="127" t="s">
        <v>41</v>
      </c>
      <c r="C4" s="127"/>
      <c r="D4" s="127"/>
      <c r="E4" s="127"/>
      <c r="F4" s="127"/>
      <c r="G4" s="126"/>
      <c r="H4" s="126"/>
    </row>
    <row r="5" spans="1:8" s="20" customFormat="1" ht="39.75" customHeight="1">
      <c r="A5" s="128" t="s">
        <v>150</v>
      </c>
      <c r="B5" s="129"/>
      <c r="C5" s="129"/>
      <c r="D5" s="129"/>
      <c r="E5" s="129"/>
      <c r="F5" s="129"/>
      <c r="G5" s="129"/>
      <c r="H5" s="129"/>
    </row>
    <row r="6" spans="1:8" s="20" customFormat="1" ht="33" customHeight="1">
      <c r="A6" s="130" t="s">
        <v>144</v>
      </c>
      <c r="B6" s="131"/>
      <c r="C6" s="131"/>
      <c r="D6" s="131"/>
      <c r="E6" s="131"/>
      <c r="F6" s="131"/>
      <c r="G6" s="131"/>
      <c r="H6" s="131"/>
    </row>
    <row r="7" spans="1:11" s="4" customFormat="1" ht="22.5" customHeight="1">
      <c r="A7" s="132" t="s">
        <v>3</v>
      </c>
      <c r="B7" s="132"/>
      <c r="C7" s="132"/>
      <c r="D7" s="132"/>
      <c r="E7" s="133"/>
      <c r="F7" s="133"/>
      <c r="G7" s="133"/>
      <c r="H7" s="133"/>
      <c r="K7" s="17"/>
    </row>
    <row r="8" spans="1:8" s="5" customFormat="1" ht="18.75" customHeight="1">
      <c r="A8" s="132" t="s">
        <v>118</v>
      </c>
      <c r="B8" s="132"/>
      <c r="C8" s="132"/>
      <c r="D8" s="132"/>
      <c r="E8" s="133"/>
      <c r="F8" s="133"/>
      <c r="G8" s="133"/>
      <c r="H8" s="133"/>
    </row>
    <row r="9" spans="1:8" s="6" customFormat="1" ht="17.25" customHeight="1">
      <c r="A9" s="134" t="s">
        <v>34</v>
      </c>
      <c r="B9" s="134"/>
      <c r="C9" s="134"/>
      <c r="D9" s="134"/>
      <c r="E9" s="135"/>
      <c r="F9" s="135"/>
      <c r="G9" s="135"/>
      <c r="H9" s="135"/>
    </row>
    <row r="10" spans="1:8" s="5" customFormat="1" ht="30" customHeight="1" thickBot="1">
      <c r="A10" s="136" t="s">
        <v>95</v>
      </c>
      <c r="B10" s="136"/>
      <c r="C10" s="136"/>
      <c r="D10" s="136"/>
      <c r="E10" s="137"/>
      <c r="F10" s="137"/>
      <c r="G10" s="137"/>
      <c r="H10" s="137"/>
    </row>
    <row r="11" spans="1:12" s="7" customFormat="1" ht="139.5" customHeight="1" thickBot="1">
      <c r="A11" s="54" t="s">
        <v>4</v>
      </c>
      <c r="B11" s="55" t="s">
        <v>5</v>
      </c>
      <c r="C11" s="56" t="s">
        <v>6</v>
      </c>
      <c r="D11" s="56" t="s">
        <v>42</v>
      </c>
      <c r="E11" s="56" t="s">
        <v>6</v>
      </c>
      <c r="F11" s="57" t="s">
        <v>7</v>
      </c>
      <c r="G11" s="56" t="s">
        <v>6</v>
      </c>
      <c r="H11" s="57" t="s">
        <v>7</v>
      </c>
      <c r="I11" s="58"/>
      <c r="J11" s="58"/>
      <c r="K11" s="59"/>
      <c r="L11" s="58"/>
    </row>
    <row r="12" spans="1:12" s="8" customFormat="1" ht="12.75">
      <c r="A12" s="60">
        <v>1</v>
      </c>
      <c r="B12" s="61">
        <v>2</v>
      </c>
      <c r="C12" s="61">
        <v>3</v>
      </c>
      <c r="D12" s="62"/>
      <c r="E12" s="61">
        <v>3</v>
      </c>
      <c r="F12" s="63">
        <v>4</v>
      </c>
      <c r="G12" s="64">
        <v>3</v>
      </c>
      <c r="H12" s="65">
        <v>4</v>
      </c>
      <c r="I12" s="66"/>
      <c r="J12" s="66"/>
      <c r="K12" s="67"/>
      <c r="L12" s="66"/>
    </row>
    <row r="13" spans="1:12" s="8" customFormat="1" ht="49.5" customHeight="1">
      <c r="A13" s="138" t="s">
        <v>8</v>
      </c>
      <c r="B13" s="139"/>
      <c r="C13" s="139"/>
      <c r="D13" s="139"/>
      <c r="E13" s="139"/>
      <c r="F13" s="139"/>
      <c r="G13" s="140"/>
      <c r="H13" s="141"/>
      <c r="I13" s="66"/>
      <c r="J13" s="66"/>
      <c r="K13" s="67"/>
      <c r="L13" s="66"/>
    </row>
    <row r="14" spans="1:12" s="7" customFormat="1" ht="20.25" customHeight="1">
      <c r="A14" s="68" t="s">
        <v>135</v>
      </c>
      <c r="B14" s="69" t="s">
        <v>9</v>
      </c>
      <c r="C14" s="24">
        <f>F14*12</f>
        <v>0</v>
      </c>
      <c r="D14" s="23">
        <f>G14*I14</f>
        <v>317399.44</v>
      </c>
      <c r="E14" s="24">
        <f>H14*12</f>
        <v>36.84</v>
      </c>
      <c r="F14" s="25"/>
      <c r="G14" s="24">
        <f>H14*12</f>
        <v>36.84</v>
      </c>
      <c r="H14" s="24">
        <f>H19+H23</f>
        <v>3.07</v>
      </c>
      <c r="I14" s="58">
        <v>8615.62</v>
      </c>
      <c r="J14" s="58">
        <v>1.07</v>
      </c>
      <c r="K14" s="59">
        <v>2.24</v>
      </c>
      <c r="L14" s="58"/>
    </row>
    <row r="15" spans="1:12" s="7" customFormat="1" ht="27.75" customHeight="1">
      <c r="A15" s="70" t="s">
        <v>101</v>
      </c>
      <c r="B15" s="71" t="s">
        <v>102</v>
      </c>
      <c r="C15" s="24"/>
      <c r="D15" s="23"/>
      <c r="E15" s="24"/>
      <c r="F15" s="25"/>
      <c r="G15" s="24"/>
      <c r="H15" s="24"/>
      <c r="I15" s="58"/>
      <c r="J15" s="58"/>
      <c r="K15" s="59"/>
      <c r="L15" s="58"/>
    </row>
    <row r="16" spans="1:12" s="7" customFormat="1" ht="15">
      <c r="A16" s="70" t="s">
        <v>103</v>
      </c>
      <c r="B16" s="71" t="s">
        <v>102</v>
      </c>
      <c r="C16" s="24"/>
      <c r="D16" s="23"/>
      <c r="E16" s="24"/>
      <c r="F16" s="25"/>
      <c r="G16" s="24"/>
      <c r="H16" s="24"/>
      <c r="I16" s="58"/>
      <c r="J16" s="58"/>
      <c r="K16" s="59"/>
      <c r="L16" s="58"/>
    </row>
    <row r="17" spans="1:12" s="7" customFormat="1" ht="15">
      <c r="A17" s="70" t="s">
        <v>104</v>
      </c>
      <c r="B17" s="71" t="s">
        <v>105</v>
      </c>
      <c r="C17" s="24"/>
      <c r="D17" s="23"/>
      <c r="E17" s="24"/>
      <c r="F17" s="25"/>
      <c r="G17" s="24"/>
      <c r="H17" s="24"/>
      <c r="I17" s="58"/>
      <c r="J17" s="58"/>
      <c r="K17" s="59"/>
      <c r="L17" s="58"/>
    </row>
    <row r="18" spans="1:12" s="7" customFormat="1" ht="15">
      <c r="A18" s="70" t="s">
        <v>106</v>
      </c>
      <c r="B18" s="71" t="s">
        <v>102</v>
      </c>
      <c r="C18" s="24"/>
      <c r="D18" s="23"/>
      <c r="E18" s="24"/>
      <c r="F18" s="25"/>
      <c r="G18" s="24"/>
      <c r="H18" s="24"/>
      <c r="I18" s="58"/>
      <c r="J18" s="58"/>
      <c r="K18" s="59"/>
      <c r="L18" s="58"/>
    </row>
    <row r="19" spans="1:12" s="7" customFormat="1" ht="15">
      <c r="A19" s="72" t="s">
        <v>127</v>
      </c>
      <c r="B19" s="71"/>
      <c r="C19" s="24"/>
      <c r="D19" s="23"/>
      <c r="E19" s="24"/>
      <c r="F19" s="25"/>
      <c r="G19" s="24"/>
      <c r="H19" s="24">
        <v>2.83</v>
      </c>
      <c r="I19" s="58"/>
      <c r="J19" s="58"/>
      <c r="K19" s="59"/>
      <c r="L19" s="58"/>
    </row>
    <row r="20" spans="1:12" s="7" customFormat="1" ht="15">
      <c r="A20" s="70" t="s">
        <v>128</v>
      </c>
      <c r="B20" s="71" t="s">
        <v>102</v>
      </c>
      <c r="C20" s="24"/>
      <c r="D20" s="23"/>
      <c r="E20" s="24"/>
      <c r="F20" s="25"/>
      <c r="G20" s="24"/>
      <c r="H20" s="27">
        <v>0.12</v>
      </c>
      <c r="I20" s="58"/>
      <c r="J20" s="58"/>
      <c r="K20" s="59"/>
      <c r="L20" s="58"/>
    </row>
    <row r="21" spans="1:12" s="7" customFormat="1" ht="15">
      <c r="A21" s="70" t="s">
        <v>145</v>
      </c>
      <c r="B21" s="71" t="s">
        <v>102</v>
      </c>
      <c r="C21" s="24"/>
      <c r="D21" s="23"/>
      <c r="E21" s="24"/>
      <c r="F21" s="25"/>
      <c r="G21" s="24"/>
      <c r="H21" s="27">
        <v>0</v>
      </c>
      <c r="I21" s="58"/>
      <c r="J21" s="58"/>
      <c r="K21" s="59"/>
      <c r="L21" s="58"/>
    </row>
    <row r="22" spans="1:12" s="7" customFormat="1" ht="15">
      <c r="A22" s="70" t="s">
        <v>146</v>
      </c>
      <c r="B22" s="71" t="s">
        <v>102</v>
      </c>
      <c r="C22" s="24"/>
      <c r="D22" s="23"/>
      <c r="E22" s="24"/>
      <c r="F22" s="25"/>
      <c r="G22" s="24"/>
      <c r="H22" s="27">
        <v>0.12</v>
      </c>
      <c r="I22" s="58"/>
      <c r="J22" s="58"/>
      <c r="K22" s="59"/>
      <c r="L22" s="58"/>
    </row>
    <row r="23" spans="1:12" s="7" customFormat="1" ht="15">
      <c r="A23" s="72" t="s">
        <v>127</v>
      </c>
      <c r="B23" s="71"/>
      <c r="C23" s="24"/>
      <c r="D23" s="23"/>
      <c r="E23" s="24"/>
      <c r="F23" s="25"/>
      <c r="G23" s="24"/>
      <c r="H23" s="24">
        <f>H21+H20+H22</f>
        <v>0.24</v>
      </c>
      <c r="I23" s="58"/>
      <c r="J23" s="58"/>
      <c r="K23" s="59"/>
      <c r="L23" s="58"/>
    </row>
    <row r="24" spans="1:12" s="7" customFormat="1" ht="30">
      <c r="A24" s="68" t="s">
        <v>10</v>
      </c>
      <c r="B24" s="73" t="s">
        <v>11</v>
      </c>
      <c r="C24" s="24">
        <f>F24*12</f>
        <v>0</v>
      </c>
      <c r="D24" s="23">
        <f>G24*I24</f>
        <v>170348.22</v>
      </c>
      <c r="E24" s="24">
        <f>H24*12</f>
        <v>21</v>
      </c>
      <c r="F24" s="25"/>
      <c r="G24" s="24">
        <f>H24*12</f>
        <v>21</v>
      </c>
      <c r="H24" s="24">
        <v>1.75</v>
      </c>
      <c r="I24" s="58">
        <v>8111.82</v>
      </c>
      <c r="J24" s="58">
        <v>1.07</v>
      </c>
      <c r="K24" s="59">
        <v>1.31</v>
      </c>
      <c r="L24" s="58"/>
    </row>
    <row r="25" spans="1:12" s="7" customFormat="1" ht="15">
      <c r="A25" s="70" t="s">
        <v>107</v>
      </c>
      <c r="B25" s="71" t="s">
        <v>11</v>
      </c>
      <c r="C25" s="24"/>
      <c r="D25" s="23"/>
      <c r="E25" s="24"/>
      <c r="F25" s="25"/>
      <c r="G25" s="24"/>
      <c r="H25" s="24"/>
      <c r="I25" s="58"/>
      <c r="J25" s="58"/>
      <c r="K25" s="59"/>
      <c r="L25" s="58"/>
    </row>
    <row r="26" spans="1:12" s="7" customFormat="1" ht="15">
      <c r="A26" s="70" t="s">
        <v>108</v>
      </c>
      <c r="B26" s="71" t="s">
        <v>11</v>
      </c>
      <c r="C26" s="24"/>
      <c r="D26" s="23"/>
      <c r="E26" s="24"/>
      <c r="F26" s="25"/>
      <c r="G26" s="24"/>
      <c r="H26" s="24"/>
      <c r="I26" s="58"/>
      <c r="J26" s="58"/>
      <c r="K26" s="59"/>
      <c r="L26" s="58"/>
    </row>
    <row r="27" spans="1:12" s="7" customFormat="1" ht="15">
      <c r="A27" s="70" t="s">
        <v>116</v>
      </c>
      <c r="B27" s="71" t="s">
        <v>117</v>
      </c>
      <c r="C27" s="24"/>
      <c r="D27" s="23"/>
      <c r="E27" s="24"/>
      <c r="F27" s="25"/>
      <c r="G27" s="24"/>
      <c r="H27" s="24"/>
      <c r="I27" s="58"/>
      <c r="J27" s="58"/>
      <c r="K27" s="59"/>
      <c r="L27" s="58"/>
    </row>
    <row r="28" spans="1:12" s="7" customFormat="1" ht="15">
      <c r="A28" s="70" t="s">
        <v>109</v>
      </c>
      <c r="B28" s="71" t="s">
        <v>11</v>
      </c>
      <c r="C28" s="24"/>
      <c r="D28" s="23"/>
      <c r="E28" s="24"/>
      <c r="F28" s="25"/>
      <c r="G28" s="24"/>
      <c r="H28" s="24"/>
      <c r="I28" s="58"/>
      <c r="J28" s="58"/>
      <c r="K28" s="59"/>
      <c r="L28" s="58"/>
    </row>
    <row r="29" spans="1:12" s="7" customFormat="1" ht="25.5">
      <c r="A29" s="70" t="s">
        <v>110</v>
      </c>
      <c r="B29" s="71" t="s">
        <v>12</v>
      </c>
      <c r="C29" s="24"/>
      <c r="D29" s="23"/>
      <c r="E29" s="24"/>
      <c r="F29" s="25"/>
      <c r="G29" s="24"/>
      <c r="H29" s="24"/>
      <c r="I29" s="58"/>
      <c r="J29" s="58"/>
      <c r="K29" s="59"/>
      <c r="L29" s="58"/>
    </row>
    <row r="30" spans="1:12" s="7" customFormat="1" ht="15">
      <c r="A30" s="70" t="s">
        <v>111</v>
      </c>
      <c r="B30" s="71" t="s">
        <v>11</v>
      </c>
      <c r="C30" s="24"/>
      <c r="D30" s="23"/>
      <c r="E30" s="24"/>
      <c r="F30" s="25"/>
      <c r="G30" s="24"/>
      <c r="H30" s="24"/>
      <c r="I30" s="58"/>
      <c r="J30" s="58"/>
      <c r="K30" s="59"/>
      <c r="L30" s="58"/>
    </row>
    <row r="31" spans="1:12" s="7" customFormat="1" ht="15">
      <c r="A31" s="70" t="s">
        <v>112</v>
      </c>
      <c r="B31" s="71" t="s">
        <v>11</v>
      </c>
      <c r="C31" s="24"/>
      <c r="D31" s="23"/>
      <c r="E31" s="24"/>
      <c r="F31" s="25"/>
      <c r="G31" s="24"/>
      <c r="H31" s="24"/>
      <c r="I31" s="58"/>
      <c r="J31" s="58"/>
      <c r="K31" s="59"/>
      <c r="L31" s="58"/>
    </row>
    <row r="32" spans="1:12" s="7" customFormat="1" ht="25.5">
      <c r="A32" s="70" t="s">
        <v>113</v>
      </c>
      <c r="B32" s="71" t="s">
        <v>114</v>
      </c>
      <c r="C32" s="24"/>
      <c r="D32" s="23"/>
      <c r="E32" s="24"/>
      <c r="F32" s="25"/>
      <c r="G32" s="24"/>
      <c r="H32" s="24"/>
      <c r="I32" s="58"/>
      <c r="J32" s="58"/>
      <c r="K32" s="59"/>
      <c r="L32" s="58"/>
    </row>
    <row r="33" spans="1:12" s="9" customFormat="1" ht="15">
      <c r="A33" s="74" t="s">
        <v>13</v>
      </c>
      <c r="B33" s="69" t="s">
        <v>14</v>
      </c>
      <c r="C33" s="24">
        <f>F33*12</f>
        <v>0</v>
      </c>
      <c r="D33" s="23">
        <f>G33*I33</f>
        <v>77540.58</v>
      </c>
      <c r="E33" s="24">
        <f>H33*12</f>
        <v>9</v>
      </c>
      <c r="F33" s="26"/>
      <c r="G33" s="24">
        <f>H33*12</f>
        <v>9</v>
      </c>
      <c r="H33" s="24">
        <v>0.75</v>
      </c>
      <c r="I33" s="58">
        <v>8615.62</v>
      </c>
      <c r="J33" s="58">
        <v>1.07</v>
      </c>
      <c r="K33" s="59">
        <v>0.6</v>
      </c>
      <c r="L33" s="75"/>
    </row>
    <row r="34" spans="1:12" s="7" customFormat="1" ht="15">
      <c r="A34" s="74" t="s">
        <v>15</v>
      </c>
      <c r="B34" s="69" t="s">
        <v>16</v>
      </c>
      <c r="C34" s="24">
        <f>F34*12</f>
        <v>0</v>
      </c>
      <c r="D34" s="23">
        <f>G34*I34</f>
        <v>253299.23</v>
      </c>
      <c r="E34" s="24">
        <f>H34*12</f>
        <v>29.4</v>
      </c>
      <c r="F34" s="26"/>
      <c r="G34" s="24">
        <f>H34*12</f>
        <v>29.4</v>
      </c>
      <c r="H34" s="24">
        <v>2.45</v>
      </c>
      <c r="I34" s="58">
        <v>8615.62</v>
      </c>
      <c r="J34" s="58">
        <v>1.07</v>
      </c>
      <c r="K34" s="59">
        <v>1.94</v>
      </c>
      <c r="L34" s="58"/>
    </row>
    <row r="35" spans="1:12" s="7" customFormat="1" ht="15">
      <c r="A35" s="74" t="s">
        <v>35</v>
      </c>
      <c r="B35" s="69" t="s">
        <v>11</v>
      </c>
      <c r="C35" s="24">
        <f>F35*12</f>
        <v>0</v>
      </c>
      <c r="D35" s="23">
        <f>G35*I35</f>
        <v>154773.53</v>
      </c>
      <c r="E35" s="24">
        <f>H35*12</f>
        <v>19.08</v>
      </c>
      <c r="F35" s="26"/>
      <c r="G35" s="24">
        <f>H35*12</f>
        <v>19.08</v>
      </c>
      <c r="H35" s="24">
        <v>1.59</v>
      </c>
      <c r="I35" s="58">
        <v>8111.82</v>
      </c>
      <c r="J35" s="58">
        <v>1.07</v>
      </c>
      <c r="K35" s="59">
        <v>1.26</v>
      </c>
      <c r="L35" s="58"/>
    </row>
    <row r="36" spans="1:12" s="7" customFormat="1" ht="60">
      <c r="A36" s="74" t="s">
        <v>122</v>
      </c>
      <c r="B36" s="76"/>
      <c r="C36" s="27"/>
      <c r="D36" s="23">
        <f>4*3407.5*1.105</f>
        <v>15061.15</v>
      </c>
      <c r="E36" s="24"/>
      <c r="F36" s="26"/>
      <c r="G36" s="24">
        <f>D36/I36</f>
        <v>1.86</v>
      </c>
      <c r="H36" s="24">
        <f>G36/12</f>
        <v>0.16</v>
      </c>
      <c r="I36" s="58">
        <v>8111.82</v>
      </c>
      <c r="J36" s="58"/>
      <c r="K36" s="59"/>
      <c r="L36" s="58"/>
    </row>
    <row r="37" spans="1:12" s="7" customFormat="1" ht="18" customHeight="1">
      <c r="A37" s="74" t="s">
        <v>36</v>
      </c>
      <c r="B37" s="69" t="s">
        <v>11</v>
      </c>
      <c r="C37" s="24">
        <f>F37*12</f>
        <v>0</v>
      </c>
      <c r="D37" s="23">
        <f>G37*I37</f>
        <v>180082.4</v>
      </c>
      <c r="E37" s="24">
        <f>H37*12</f>
        <v>22.2</v>
      </c>
      <c r="F37" s="26"/>
      <c r="G37" s="24">
        <f>H37*12</f>
        <v>22.2</v>
      </c>
      <c r="H37" s="24">
        <v>1.85</v>
      </c>
      <c r="I37" s="58">
        <v>8111.82</v>
      </c>
      <c r="J37" s="58">
        <v>1.07</v>
      </c>
      <c r="K37" s="59">
        <v>1.47</v>
      </c>
      <c r="L37" s="58"/>
    </row>
    <row r="38" spans="1:12" s="7" customFormat="1" ht="28.5">
      <c r="A38" s="74" t="s">
        <v>37</v>
      </c>
      <c r="B38" s="77" t="s">
        <v>38</v>
      </c>
      <c r="C38" s="24">
        <f>F38*12</f>
        <v>0</v>
      </c>
      <c r="D38" s="23">
        <f>G38*I38</f>
        <v>381580.01</v>
      </c>
      <c r="E38" s="24">
        <f>H38*12</f>
        <v>47.04</v>
      </c>
      <c r="F38" s="26"/>
      <c r="G38" s="24">
        <f>H38*12</f>
        <v>47.04</v>
      </c>
      <c r="H38" s="24">
        <v>3.92</v>
      </c>
      <c r="I38" s="58">
        <v>8111.82</v>
      </c>
      <c r="J38" s="58">
        <v>1.07</v>
      </c>
      <c r="K38" s="59">
        <v>3.11</v>
      </c>
      <c r="L38" s="58"/>
    </row>
    <row r="39" spans="1:12" s="8" customFormat="1" ht="30">
      <c r="A39" s="74" t="s">
        <v>60</v>
      </c>
      <c r="B39" s="69" t="s">
        <v>9</v>
      </c>
      <c r="C39" s="29"/>
      <c r="D39" s="23">
        <v>2042.21</v>
      </c>
      <c r="E39" s="29"/>
      <c r="F39" s="26"/>
      <c r="G39" s="24">
        <f>D39/I39</f>
        <v>0.24</v>
      </c>
      <c r="H39" s="24">
        <f aca="true" t="shared" si="0" ref="H39:H44">G39/12</f>
        <v>0.02</v>
      </c>
      <c r="I39" s="58">
        <v>8615.62</v>
      </c>
      <c r="J39" s="58">
        <v>1.07</v>
      </c>
      <c r="K39" s="59">
        <v>0.01</v>
      </c>
      <c r="L39" s="66"/>
    </row>
    <row r="40" spans="1:12" s="8" customFormat="1" ht="27.75" customHeight="1">
      <c r="A40" s="74" t="s">
        <v>84</v>
      </c>
      <c r="B40" s="69" t="s">
        <v>9</v>
      </c>
      <c r="C40" s="29"/>
      <c r="D40" s="23">
        <v>2042.21</v>
      </c>
      <c r="E40" s="29"/>
      <c r="F40" s="26"/>
      <c r="G40" s="24">
        <f>D40/I40</f>
        <v>0.24</v>
      </c>
      <c r="H40" s="24">
        <f t="shared" si="0"/>
        <v>0.02</v>
      </c>
      <c r="I40" s="58">
        <v>8615.62</v>
      </c>
      <c r="J40" s="58">
        <v>1.07</v>
      </c>
      <c r="K40" s="59">
        <v>0.01</v>
      </c>
      <c r="L40" s="66"/>
    </row>
    <row r="41" spans="1:12" s="8" customFormat="1" ht="24" customHeight="1">
      <c r="A41" s="74" t="s">
        <v>61</v>
      </c>
      <c r="B41" s="69" t="s">
        <v>9</v>
      </c>
      <c r="C41" s="29"/>
      <c r="D41" s="23">
        <v>12896.1</v>
      </c>
      <c r="E41" s="29"/>
      <c r="F41" s="26"/>
      <c r="G41" s="24">
        <f>D41/I41</f>
        <v>1.5</v>
      </c>
      <c r="H41" s="24">
        <f t="shared" si="0"/>
        <v>0.13</v>
      </c>
      <c r="I41" s="58">
        <v>8615.62</v>
      </c>
      <c r="J41" s="58">
        <v>1.07</v>
      </c>
      <c r="K41" s="59">
        <v>0.1</v>
      </c>
      <c r="L41" s="66"/>
    </row>
    <row r="42" spans="1:12" s="8" customFormat="1" ht="30" hidden="1">
      <c r="A42" s="74" t="s">
        <v>62</v>
      </c>
      <c r="B42" s="69" t="s">
        <v>12</v>
      </c>
      <c r="C42" s="29"/>
      <c r="D42" s="23">
        <f aca="true" t="shared" si="1" ref="D42:D48">G42*I42</f>
        <v>0</v>
      </c>
      <c r="E42" s="29"/>
      <c r="F42" s="26"/>
      <c r="G42" s="24">
        <f>H42*12</f>
        <v>0</v>
      </c>
      <c r="H42" s="24">
        <f t="shared" si="0"/>
        <v>0.02</v>
      </c>
      <c r="I42" s="58">
        <v>8615.62</v>
      </c>
      <c r="J42" s="58">
        <v>1.07</v>
      </c>
      <c r="K42" s="59">
        <v>0</v>
      </c>
      <c r="L42" s="66"/>
    </row>
    <row r="43" spans="1:12" s="8" customFormat="1" ht="30" hidden="1">
      <c r="A43" s="74" t="s">
        <v>63</v>
      </c>
      <c r="B43" s="69" t="s">
        <v>12</v>
      </c>
      <c r="C43" s="29"/>
      <c r="D43" s="23">
        <f t="shared" si="1"/>
        <v>0</v>
      </c>
      <c r="E43" s="29"/>
      <c r="F43" s="26"/>
      <c r="G43" s="24">
        <f>H43*12</f>
        <v>0</v>
      </c>
      <c r="H43" s="24">
        <f t="shared" si="0"/>
        <v>0.02</v>
      </c>
      <c r="I43" s="58">
        <v>8615.62</v>
      </c>
      <c r="J43" s="58">
        <v>1.07</v>
      </c>
      <c r="K43" s="59">
        <v>0</v>
      </c>
      <c r="L43" s="66"/>
    </row>
    <row r="44" spans="1:12" s="8" customFormat="1" ht="30" hidden="1">
      <c r="A44" s="74" t="s">
        <v>64</v>
      </c>
      <c r="B44" s="69" t="s">
        <v>12</v>
      </c>
      <c r="C44" s="29"/>
      <c r="D44" s="23">
        <f t="shared" si="1"/>
        <v>0</v>
      </c>
      <c r="E44" s="29"/>
      <c r="F44" s="26"/>
      <c r="G44" s="24">
        <f>H44*12</f>
        <v>0</v>
      </c>
      <c r="H44" s="24">
        <f t="shared" si="0"/>
        <v>0.02</v>
      </c>
      <c r="I44" s="58">
        <v>8615.62</v>
      </c>
      <c r="J44" s="58">
        <v>1.07</v>
      </c>
      <c r="K44" s="59">
        <v>0</v>
      </c>
      <c r="L44" s="66"/>
    </row>
    <row r="45" spans="1:12" s="8" customFormat="1" ht="30">
      <c r="A45" s="74" t="s">
        <v>23</v>
      </c>
      <c r="B45" s="69"/>
      <c r="C45" s="29">
        <f>F45*12</f>
        <v>0</v>
      </c>
      <c r="D45" s="23">
        <f t="shared" si="1"/>
        <v>20441.79</v>
      </c>
      <c r="E45" s="29">
        <f>H45*12</f>
        <v>2.52</v>
      </c>
      <c r="F45" s="26"/>
      <c r="G45" s="24">
        <f>H45*12</f>
        <v>2.52</v>
      </c>
      <c r="H45" s="24">
        <v>0.21</v>
      </c>
      <c r="I45" s="58">
        <v>8111.82</v>
      </c>
      <c r="J45" s="58">
        <v>1.07</v>
      </c>
      <c r="K45" s="59">
        <v>0.14</v>
      </c>
      <c r="L45" s="66"/>
    </row>
    <row r="46" spans="1:12" s="7" customFormat="1" ht="15">
      <c r="A46" s="74" t="s">
        <v>25</v>
      </c>
      <c r="B46" s="69" t="s">
        <v>26</v>
      </c>
      <c r="C46" s="29">
        <f>F46*12</f>
        <v>0</v>
      </c>
      <c r="D46" s="23">
        <f t="shared" si="1"/>
        <v>6203.25</v>
      </c>
      <c r="E46" s="29">
        <f>H46*12</f>
        <v>0.72</v>
      </c>
      <c r="F46" s="26"/>
      <c r="G46" s="24">
        <f>H46*12</f>
        <v>0.72</v>
      </c>
      <c r="H46" s="24">
        <v>0.06</v>
      </c>
      <c r="I46" s="58">
        <v>8615.62</v>
      </c>
      <c r="J46" s="58">
        <v>1.07</v>
      </c>
      <c r="K46" s="59">
        <v>0.03</v>
      </c>
      <c r="L46" s="58"/>
    </row>
    <row r="47" spans="1:12" s="7" customFormat="1" ht="15">
      <c r="A47" s="74" t="s">
        <v>27</v>
      </c>
      <c r="B47" s="78" t="s">
        <v>28</v>
      </c>
      <c r="C47" s="30">
        <f>F47*12</f>
        <v>0</v>
      </c>
      <c r="D47" s="23">
        <f t="shared" si="1"/>
        <v>4135.5</v>
      </c>
      <c r="E47" s="30">
        <f>H47*12</f>
        <v>0.48</v>
      </c>
      <c r="F47" s="31"/>
      <c r="G47" s="24">
        <f>12*H47</f>
        <v>0.48</v>
      </c>
      <c r="H47" s="24">
        <v>0.04</v>
      </c>
      <c r="I47" s="58">
        <v>8615.62</v>
      </c>
      <c r="J47" s="58">
        <v>1.07</v>
      </c>
      <c r="K47" s="59">
        <v>0.02</v>
      </c>
      <c r="L47" s="58"/>
    </row>
    <row r="48" spans="1:12" s="9" customFormat="1" ht="30">
      <c r="A48" s="74" t="s">
        <v>24</v>
      </c>
      <c r="B48" s="69" t="s">
        <v>100</v>
      </c>
      <c r="C48" s="29">
        <f>F48*12</f>
        <v>0</v>
      </c>
      <c r="D48" s="23">
        <f t="shared" si="1"/>
        <v>5169.37</v>
      </c>
      <c r="E48" s="29">
        <f>H48*12</f>
        <v>0.6</v>
      </c>
      <c r="F48" s="26"/>
      <c r="G48" s="24">
        <f>12*H48</f>
        <v>0.6</v>
      </c>
      <c r="H48" s="24">
        <v>0.05</v>
      </c>
      <c r="I48" s="58">
        <v>8615.62</v>
      </c>
      <c r="J48" s="58">
        <v>1.07</v>
      </c>
      <c r="K48" s="59">
        <v>0.03</v>
      </c>
      <c r="L48" s="75"/>
    </row>
    <row r="49" spans="1:12" s="9" customFormat="1" ht="15">
      <c r="A49" s="74" t="s">
        <v>43</v>
      </c>
      <c r="B49" s="69"/>
      <c r="C49" s="24"/>
      <c r="D49" s="24">
        <f>D51+D52+D53+D54+D55+D56+D57+D58+D59+D60+D61+D64+D65+D66</f>
        <v>64508.88</v>
      </c>
      <c r="E49" s="24"/>
      <c r="F49" s="26"/>
      <c r="G49" s="24">
        <f>SUM(G50:G63)</f>
        <v>0</v>
      </c>
      <c r="H49" s="24">
        <f>SUM(H50:H63)</f>
        <v>0</v>
      </c>
      <c r="I49" s="58"/>
      <c r="J49" s="58">
        <v>1.07</v>
      </c>
      <c r="K49" s="59">
        <v>0.45</v>
      </c>
      <c r="L49" s="75"/>
    </row>
    <row r="50" spans="1:12" s="8" customFormat="1" ht="15" hidden="1">
      <c r="A50" s="79" t="s">
        <v>72</v>
      </c>
      <c r="B50" s="80" t="s">
        <v>17</v>
      </c>
      <c r="C50" s="33"/>
      <c r="D50" s="32"/>
      <c r="E50" s="33"/>
      <c r="F50" s="34"/>
      <c r="G50" s="33"/>
      <c r="H50" s="33">
        <v>0</v>
      </c>
      <c r="I50" s="58">
        <v>8111.12</v>
      </c>
      <c r="J50" s="58">
        <v>1.07</v>
      </c>
      <c r="K50" s="59">
        <v>0</v>
      </c>
      <c r="L50" s="66"/>
    </row>
    <row r="51" spans="1:12" s="8" customFormat="1" ht="15">
      <c r="A51" s="79" t="s">
        <v>54</v>
      </c>
      <c r="B51" s="80" t="s">
        <v>17</v>
      </c>
      <c r="C51" s="33"/>
      <c r="D51" s="32">
        <f>325.83+811.23</f>
        <v>1137.06</v>
      </c>
      <c r="E51" s="33"/>
      <c r="F51" s="34"/>
      <c r="G51" s="33"/>
      <c r="H51" s="33"/>
      <c r="I51" s="58">
        <v>8615.62</v>
      </c>
      <c r="J51" s="58">
        <v>1.07</v>
      </c>
      <c r="K51" s="59">
        <v>0.01</v>
      </c>
      <c r="L51" s="66"/>
    </row>
    <row r="52" spans="1:12" s="8" customFormat="1" ht="15">
      <c r="A52" s="79" t="s">
        <v>18</v>
      </c>
      <c r="B52" s="80" t="s">
        <v>22</v>
      </c>
      <c r="C52" s="33">
        <f>F52*12</f>
        <v>0</v>
      </c>
      <c r="D52" s="32">
        <v>918.96</v>
      </c>
      <c r="E52" s="33">
        <f>H52*12</f>
        <v>0</v>
      </c>
      <c r="F52" s="34"/>
      <c r="G52" s="33"/>
      <c r="H52" s="33"/>
      <c r="I52" s="58">
        <v>8615.62</v>
      </c>
      <c r="J52" s="58">
        <v>1.07</v>
      </c>
      <c r="K52" s="59">
        <v>0.01</v>
      </c>
      <c r="L52" s="66"/>
    </row>
    <row r="53" spans="1:12" s="8" customFormat="1" ht="15">
      <c r="A53" s="79" t="s">
        <v>129</v>
      </c>
      <c r="B53" s="81" t="s">
        <v>17</v>
      </c>
      <c r="C53" s="33"/>
      <c r="D53" s="32">
        <v>1637.48</v>
      </c>
      <c r="E53" s="33"/>
      <c r="F53" s="34"/>
      <c r="G53" s="33"/>
      <c r="H53" s="33"/>
      <c r="I53" s="58">
        <v>8111.82</v>
      </c>
      <c r="J53" s="58"/>
      <c r="K53" s="59"/>
      <c r="L53" s="66"/>
    </row>
    <row r="54" spans="1:12" s="8" customFormat="1" ht="15">
      <c r="A54" s="79" t="s">
        <v>147</v>
      </c>
      <c r="B54" s="80" t="s">
        <v>17</v>
      </c>
      <c r="C54" s="33">
        <f>F54*12</f>
        <v>0</v>
      </c>
      <c r="D54" s="32">
        <v>5049.18</v>
      </c>
      <c r="E54" s="33">
        <f>H54*12</f>
        <v>0</v>
      </c>
      <c r="F54" s="34"/>
      <c r="G54" s="33"/>
      <c r="H54" s="33"/>
      <c r="I54" s="58">
        <v>8615.62</v>
      </c>
      <c r="J54" s="58">
        <v>1.07</v>
      </c>
      <c r="K54" s="59">
        <v>0.18</v>
      </c>
      <c r="L54" s="66"/>
    </row>
    <row r="55" spans="1:12" s="8" customFormat="1" ht="15">
      <c r="A55" s="79" t="s">
        <v>70</v>
      </c>
      <c r="B55" s="80" t="s">
        <v>17</v>
      </c>
      <c r="C55" s="33">
        <f>F55*12</f>
        <v>0</v>
      </c>
      <c r="D55" s="32">
        <v>1751.22</v>
      </c>
      <c r="E55" s="33">
        <f>H55*12</f>
        <v>0</v>
      </c>
      <c r="F55" s="34"/>
      <c r="G55" s="33"/>
      <c r="H55" s="33"/>
      <c r="I55" s="58">
        <v>8111.82</v>
      </c>
      <c r="J55" s="58">
        <v>1.07</v>
      </c>
      <c r="K55" s="59">
        <v>0.01</v>
      </c>
      <c r="L55" s="66"/>
    </row>
    <row r="56" spans="1:12" s="8" customFormat="1" ht="15">
      <c r="A56" s="79" t="s">
        <v>19</v>
      </c>
      <c r="B56" s="80" t="s">
        <v>17</v>
      </c>
      <c r="C56" s="33">
        <f>F56*12</f>
        <v>0</v>
      </c>
      <c r="D56" s="32">
        <v>5855.59</v>
      </c>
      <c r="E56" s="33">
        <f>H56*12</f>
        <v>0</v>
      </c>
      <c r="F56" s="34"/>
      <c r="G56" s="33"/>
      <c r="H56" s="33"/>
      <c r="I56" s="58">
        <v>8111.82</v>
      </c>
      <c r="J56" s="58">
        <v>1.07</v>
      </c>
      <c r="K56" s="59">
        <v>0.04</v>
      </c>
      <c r="L56" s="66"/>
    </row>
    <row r="57" spans="1:12" s="8" customFormat="1" ht="15">
      <c r="A57" s="79" t="s">
        <v>20</v>
      </c>
      <c r="B57" s="80" t="s">
        <v>17</v>
      </c>
      <c r="C57" s="33">
        <f>F57*12</f>
        <v>0</v>
      </c>
      <c r="D57" s="32">
        <v>918.95</v>
      </c>
      <c r="E57" s="33">
        <f>H57*12</f>
        <v>0</v>
      </c>
      <c r="F57" s="34"/>
      <c r="G57" s="33"/>
      <c r="H57" s="33"/>
      <c r="I57" s="58">
        <v>8111.82</v>
      </c>
      <c r="J57" s="58">
        <v>1.07</v>
      </c>
      <c r="K57" s="59">
        <v>0.01</v>
      </c>
      <c r="L57" s="66"/>
    </row>
    <row r="58" spans="1:12" s="8" customFormat="1" ht="15">
      <c r="A58" s="79" t="s">
        <v>67</v>
      </c>
      <c r="B58" s="80" t="s">
        <v>17</v>
      </c>
      <c r="C58" s="33"/>
      <c r="D58" s="32">
        <v>875.58</v>
      </c>
      <c r="E58" s="33"/>
      <c r="F58" s="34"/>
      <c r="G58" s="33"/>
      <c r="H58" s="33"/>
      <c r="I58" s="58">
        <v>8615.62</v>
      </c>
      <c r="J58" s="58">
        <v>1.07</v>
      </c>
      <c r="K58" s="59">
        <v>0.01</v>
      </c>
      <c r="L58" s="66"/>
    </row>
    <row r="59" spans="1:12" s="8" customFormat="1" ht="15">
      <c r="A59" s="79" t="s">
        <v>68</v>
      </c>
      <c r="B59" s="80" t="s">
        <v>22</v>
      </c>
      <c r="C59" s="33"/>
      <c r="D59" s="32">
        <v>3502.46</v>
      </c>
      <c r="E59" s="33"/>
      <c r="F59" s="34"/>
      <c r="G59" s="33"/>
      <c r="H59" s="33"/>
      <c r="I59" s="58">
        <v>8111.82</v>
      </c>
      <c r="J59" s="58">
        <v>1.07</v>
      </c>
      <c r="K59" s="59">
        <v>0.03</v>
      </c>
      <c r="L59" s="66"/>
    </row>
    <row r="60" spans="1:12" s="8" customFormat="1" ht="25.5">
      <c r="A60" s="79" t="s">
        <v>21</v>
      </c>
      <c r="B60" s="80" t="s">
        <v>17</v>
      </c>
      <c r="C60" s="33">
        <f>F60*12</f>
        <v>0</v>
      </c>
      <c r="D60" s="32">
        <v>7314.39</v>
      </c>
      <c r="E60" s="33">
        <f>H60*12</f>
        <v>0</v>
      </c>
      <c r="F60" s="34"/>
      <c r="G60" s="33"/>
      <c r="H60" s="33"/>
      <c r="I60" s="58">
        <v>8615.62</v>
      </c>
      <c r="J60" s="58">
        <v>1.07</v>
      </c>
      <c r="K60" s="59">
        <v>0.05</v>
      </c>
      <c r="L60" s="66"/>
    </row>
    <row r="61" spans="1:12" s="8" customFormat="1" ht="15">
      <c r="A61" s="79" t="s">
        <v>119</v>
      </c>
      <c r="B61" s="80" t="s">
        <v>17</v>
      </c>
      <c r="C61" s="33"/>
      <c r="D61" s="32">
        <v>6057.57</v>
      </c>
      <c r="E61" s="33"/>
      <c r="F61" s="34"/>
      <c r="G61" s="33"/>
      <c r="H61" s="33"/>
      <c r="I61" s="58">
        <v>8615.62</v>
      </c>
      <c r="J61" s="58">
        <v>1.07</v>
      </c>
      <c r="K61" s="59">
        <v>0.01</v>
      </c>
      <c r="L61" s="66"/>
    </row>
    <row r="62" spans="1:12" s="8" customFormat="1" ht="15" hidden="1">
      <c r="A62" s="79" t="s">
        <v>73</v>
      </c>
      <c r="B62" s="80" t="s">
        <v>17</v>
      </c>
      <c r="C62" s="35"/>
      <c r="D62" s="32"/>
      <c r="E62" s="35"/>
      <c r="F62" s="34"/>
      <c r="G62" s="33"/>
      <c r="H62" s="33"/>
      <c r="I62" s="58">
        <v>8181.82</v>
      </c>
      <c r="J62" s="58">
        <v>1.07</v>
      </c>
      <c r="K62" s="59">
        <v>0</v>
      </c>
      <c r="L62" s="66"/>
    </row>
    <row r="63" spans="1:12" s="8" customFormat="1" ht="15" hidden="1">
      <c r="A63" s="79"/>
      <c r="B63" s="80"/>
      <c r="C63" s="33"/>
      <c r="D63" s="32"/>
      <c r="E63" s="33"/>
      <c r="F63" s="34"/>
      <c r="G63" s="33"/>
      <c r="H63" s="33"/>
      <c r="I63" s="58">
        <v>8181.82</v>
      </c>
      <c r="J63" s="58"/>
      <c r="K63" s="59"/>
      <c r="L63" s="66"/>
    </row>
    <row r="64" spans="1:12" s="8" customFormat="1" ht="25.5">
      <c r="A64" s="82" t="s">
        <v>138</v>
      </c>
      <c r="B64" s="76" t="s">
        <v>12</v>
      </c>
      <c r="C64" s="40"/>
      <c r="D64" s="40">
        <v>29490.44</v>
      </c>
      <c r="E64" s="35"/>
      <c r="F64" s="34"/>
      <c r="G64" s="35"/>
      <c r="H64" s="35"/>
      <c r="I64" s="58">
        <v>8615.62</v>
      </c>
      <c r="J64" s="58"/>
      <c r="K64" s="59"/>
      <c r="L64" s="66"/>
    </row>
    <row r="65" spans="1:12" s="8" customFormat="1" ht="25.5">
      <c r="A65" s="82" t="s">
        <v>139</v>
      </c>
      <c r="B65" s="76" t="s">
        <v>12</v>
      </c>
      <c r="C65" s="40"/>
      <c r="D65" s="40">
        <v>0</v>
      </c>
      <c r="E65" s="35"/>
      <c r="F65" s="34"/>
      <c r="G65" s="35"/>
      <c r="H65" s="35"/>
      <c r="I65" s="58">
        <v>8615.62</v>
      </c>
      <c r="J65" s="58"/>
      <c r="K65" s="59"/>
      <c r="L65" s="66"/>
    </row>
    <row r="66" spans="1:12" s="8" customFormat="1" ht="25.5">
      <c r="A66" s="82" t="s">
        <v>140</v>
      </c>
      <c r="B66" s="76" t="s">
        <v>12</v>
      </c>
      <c r="C66" s="40"/>
      <c r="D66" s="40">
        <v>0</v>
      </c>
      <c r="E66" s="35"/>
      <c r="F66" s="34"/>
      <c r="G66" s="35"/>
      <c r="H66" s="35"/>
      <c r="I66" s="58">
        <v>8615.62</v>
      </c>
      <c r="J66" s="58"/>
      <c r="K66" s="59"/>
      <c r="L66" s="66"/>
    </row>
    <row r="67" spans="1:12" s="9" customFormat="1" ht="30">
      <c r="A67" s="74" t="s">
        <v>50</v>
      </c>
      <c r="B67" s="69"/>
      <c r="C67" s="24"/>
      <c r="D67" s="24">
        <f>D68+D69+D70+D71+D76+D77+D78</f>
        <v>14195.59</v>
      </c>
      <c r="E67" s="24"/>
      <c r="F67" s="26"/>
      <c r="G67" s="24">
        <f>SUM(G68:G77)</f>
        <v>0</v>
      </c>
      <c r="H67" s="24">
        <f>SUM(H68:H77)</f>
        <v>0</v>
      </c>
      <c r="I67" s="58"/>
      <c r="J67" s="58">
        <v>1.07</v>
      </c>
      <c r="K67" s="59">
        <v>0.28</v>
      </c>
      <c r="L67" s="75"/>
    </row>
    <row r="68" spans="1:12" s="8" customFormat="1" ht="15">
      <c r="A68" s="79" t="s">
        <v>44</v>
      </c>
      <c r="B68" s="80" t="s">
        <v>71</v>
      </c>
      <c r="C68" s="33"/>
      <c r="D68" s="32">
        <v>2626.83</v>
      </c>
      <c r="E68" s="33"/>
      <c r="F68" s="34"/>
      <c r="G68" s="33"/>
      <c r="H68" s="33"/>
      <c r="I68" s="58">
        <v>8615.62</v>
      </c>
      <c r="J68" s="58">
        <v>1.07</v>
      </c>
      <c r="K68" s="59">
        <v>0.02</v>
      </c>
      <c r="L68" s="66"/>
    </row>
    <row r="69" spans="1:12" s="8" customFormat="1" ht="25.5">
      <c r="A69" s="79" t="s">
        <v>45</v>
      </c>
      <c r="B69" s="80" t="s">
        <v>55</v>
      </c>
      <c r="C69" s="33"/>
      <c r="D69" s="32">
        <v>1751.23</v>
      </c>
      <c r="E69" s="33"/>
      <c r="F69" s="34"/>
      <c r="G69" s="33"/>
      <c r="H69" s="33"/>
      <c r="I69" s="58">
        <v>8615.62</v>
      </c>
      <c r="J69" s="58">
        <v>1.07</v>
      </c>
      <c r="K69" s="59">
        <v>0.01</v>
      </c>
      <c r="L69" s="66"/>
    </row>
    <row r="70" spans="1:12" s="8" customFormat="1" ht="15">
      <c r="A70" s="79" t="s">
        <v>78</v>
      </c>
      <c r="B70" s="80" t="s">
        <v>77</v>
      </c>
      <c r="C70" s="33"/>
      <c r="D70" s="32">
        <v>1837.85</v>
      </c>
      <c r="E70" s="33"/>
      <c r="F70" s="34"/>
      <c r="G70" s="33"/>
      <c r="H70" s="33"/>
      <c r="I70" s="58">
        <v>8615.62</v>
      </c>
      <c r="J70" s="58">
        <v>1.07</v>
      </c>
      <c r="K70" s="59">
        <v>0.01</v>
      </c>
      <c r="L70" s="66"/>
    </row>
    <row r="71" spans="1:12" s="8" customFormat="1" ht="25.5">
      <c r="A71" s="79" t="s">
        <v>74</v>
      </c>
      <c r="B71" s="80" t="s">
        <v>75</v>
      </c>
      <c r="C71" s="33"/>
      <c r="D71" s="32">
        <v>1751.2</v>
      </c>
      <c r="E71" s="33"/>
      <c r="F71" s="34"/>
      <c r="G71" s="33"/>
      <c r="H71" s="33"/>
      <c r="I71" s="58">
        <v>8181.82</v>
      </c>
      <c r="J71" s="58">
        <v>1.07</v>
      </c>
      <c r="K71" s="59">
        <v>0.01</v>
      </c>
      <c r="L71" s="66"/>
    </row>
    <row r="72" spans="1:12" s="8" customFormat="1" ht="15" hidden="1">
      <c r="A72" s="79" t="s">
        <v>46</v>
      </c>
      <c r="B72" s="80" t="s">
        <v>76</v>
      </c>
      <c r="C72" s="33"/>
      <c r="D72" s="32">
        <f>G72*I72</f>
        <v>0</v>
      </c>
      <c r="E72" s="33"/>
      <c r="F72" s="34"/>
      <c r="G72" s="33"/>
      <c r="H72" s="33"/>
      <c r="I72" s="58">
        <v>8111.12</v>
      </c>
      <c r="J72" s="58">
        <v>1.07</v>
      </c>
      <c r="K72" s="59">
        <v>0</v>
      </c>
      <c r="L72" s="66"/>
    </row>
    <row r="73" spans="1:12" s="8" customFormat="1" ht="15" hidden="1">
      <c r="A73" s="79" t="s">
        <v>58</v>
      </c>
      <c r="B73" s="80" t="s">
        <v>77</v>
      </c>
      <c r="C73" s="33"/>
      <c r="D73" s="32"/>
      <c r="E73" s="33"/>
      <c r="F73" s="34"/>
      <c r="G73" s="33"/>
      <c r="H73" s="33"/>
      <c r="I73" s="58">
        <v>8111.12</v>
      </c>
      <c r="J73" s="58">
        <v>1.07</v>
      </c>
      <c r="K73" s="59">
        <v>0</v>
      </c>
      <c r="L73" s="66"/>
    </row>
    <row r="74" spans="1:12" s="8" customFormat="1" ht="15" hidden="1">
      <c r="A74" s="79" t="s">
        <v>59</v>
      </c>
      <c r="B74" s="80" t="s">
        <v>17</v>
      </c>
      <c r="C74" s="33"/>
      <c r="D74" s="32"/>
      <c r="E74" s="33"/>
      <c r="F74" s="34"/>
      <c r="G74" s="33"/>
      <c r="H74" s="33"/>
      <c r="I74" s="58">
        <v>8111.12</v>
      </c>
      <c r="J74" s="58">
        <v>1.07</v>
      </c>
      <c r="K74" s="59">
        <v>0</v>
      </c>
      <c r="L74" s="66"/>
    </row>
    <row r="75" spans="1:12" s="8" customFormat="1" ht="25.5" hidden="1">
      <c r="A75" s="79" t="s">
        <v>56</v>
      </c>
      <c r="B75" s="80" t="s">
        <v>17</v>
      </c>
      <c r="C75" s="33"/>
      <c r="D75" s="32"/>
      <c r="E75" s="33"/>
      <c r="F75" s="34"/>
      <c r="G75" s="33"/>
      <c r="H75" s="33"/>
      <c r="I75" s="58">
        <v>8111.12</v>
      </c>
      <c r="J75" s="58">
        <v>1.07</v>
      </c>
      <c r="K75" s="59">
        <v>0</v>
      </c>
      <c r="L75" s="66"/>
    </row>
    <row r="76" spans="1:12" s="8" customFormat="1" ht="25.5">
      <c r="A76" s="79" t="s">
        <v>115</v>
      </c>
      <c r="B76" s="80" t="s">
        <v>12</v>
      </c>
      <c r="C76" s="33"/>
      <c r="D76" s="32">
        <v>0</v>
      </c>
      <c r="E76" s="33"/>
      <c r="F76" s="34"/>
      <c r="G76" s="33"/>
      <c r="H76" s="33"/>
      <c r="I76" s="58">
        <v>8615.62</v>
      </c>
      <c r="J76" s="58">
        <v>1.07</v>
      </c>
      <c r="K76" s="59">
        <v>0.1</v>
      </c>
      <c r="L76" s="66"/>
    </row>
    <row r="77" spans="1:12" s="8" customFormat="1" ht="15">
      <c r="A77" s="79" t="s">
        <v>69</v>
      </c>
      <c r="B77" s="80" t="s">
        <v>9</v>
      </c>
      <c r="C77" s="35"/>
      <c r="D77" s="32">
        <v>6228.48</v>
      </c>
      <c r="E77" s="35"/>
      <c r="F77" s="34"/>
      <c r="G77" s="33"/>
      <c r="H77" s="33"/>
      <c r="I77" s="58">
        <v>8615.62</v>
      </c>
      <c r="J77" s="58">
        <v>1.07</v>
      </c>
      <c r="K77" s="59">
        <v>0.04</v>
      </c>
      <c r="L77" s="66"/>
    </row>
    <row r="78" spans="1:12" s="8" customFormat="1" ht="25.5">
      <c r="A78" s="79" t="s">
        <v>133</v>
      </c>
      <c r="B78" s="81" t="s">
        <v>12</v>
      </c>
      <c r="C78" s="35"/>
      <c r="D78" s="83">
        <v>0</v>
      </c>
      <c r="E78" s="35"/>
      <c r="F78" s="34"/>
      <c r="G78" s="35"/>
      <c r="H78" s="35"/>
      <c r="I78" s="58">
        <v>8615.62</v>
      </c>
      <c r="J78" s="58"/>
      <c r="K78" s="59"/>
      <c r="L78" s="66"/>
    </row>
    <row r="79" spans="1:12" s="8" customFormat="1" ht="30">
      <c r="A79" s="74" t="s">
        <v>51</v>
      </c>
      <c r="B79" s="80"/>
      <c r="C79" s="33"/>
      <c r="D79" s="24">
        <f>D80</f>
        <v>0</v>
      </c>
      <c r="E79" s="33"/>
      <c r="F79" s="34"/>
      <c r="G79" s="24">
        <v>0</v>
      </c>
      <c r="H79" s="24">
        <v>0</v>
      </c>
      <c r="I79" s="58"/>
      <c r="J79" s="58">
        <v>1.07</v>
      </c>
      <c r="K79" s="59">
        <v>0.13</v>
      </c>
      <c r="L79" s="66"/>
    </row>
    <row r="80" spans="1:12" s="8" customFormat="1" ht="25.5">
      <c r="A80" s="79" t="s">
        <v>120</v>
      </c>
      <c r="B80" s="81" t="s">
        <v>12</v>
      </c>
      <c r="C80" s="33"/>
      <c r="D80" s="32">
        <v>0</v>
      </c>
      <c r="E80" s="33"/>
      <c r="F80" s="34"/>
      <c r="G80" s="33"/>
      <c r="H80" s="33"/>
      <c r="I80" s="58">
        <v>8615.62</v>
      </c>
      <c r="J80" s="58">
        <v>1.07</v>
      </c>
      <c r="K80" s="59">
        <v>0.1</v>
      </c>
      <c r="L80" s="66"/>
    </row>
    <row r="81" spans="1:12" s="8" customFormat="1" ht="15">
      <c r="A81" s="74" t="s">
        <v>52</v>
      </c>
      <c r="B81" s="80"/>
      <c r="C81" s="33"/>
      <c r="D81" s="24">
        <f>D82+D83+D84+D88+D89</f>
        <v>23469.74</v>
      </c>
      <c r="E81" s="33"/>
      <c r="F81" s="34"/>
      <c r="G81" s="24">
        <f>SUM(G82:G88)</f>
        <v>0</v>
      </c>
      <c r="H81" s="24">
        <f>SUM(H82:H88)</f>
        <v>0</v>
      </c>
      <c r="I81" s="58"/>
      <c r="J81" s="58">
        <v>1.07</v>
      </c>
      <c r="K81" s="59">
        <v>0.28</v>
      </c>
      <c r="L81" s="66"/>
    </row>
    <row r="82" spans="1:12" s="8" customFormat="1" ht="15" customHeight="1">
      <c r="A82" s="79" t="s">
        <v>47</v>
      </c>
      <c r="B82" s="80" t="s">
        <v>9</v>
      </c>
      <c r="C82" s="33"/>
      <c r="D82" s="32">
        <v>1220.4</v>
      </c>
      <c r="E82" s="33"/>
      <c r="F82" s="34"/>
      <c r="G82" s="33"/>
      <c r="H82" s="33"/>
      <c r="I82" s="58">
        <v>8111.82</v>
      </c>
      <c r="J82" s="58">
        <v>1.07</v>
      </c>
      <c r="K82" s="59">
        <v>0.01</v>
      </c>
      <c r="L82" s="66"/>
    </row>
    <row r="83" spans="1:12" s="8" customFormat="1" ht="15">
      <c r="A83" s="79" t="s">
        <v>85</v>
      </c>
      <c r="B83" s="80" t="s">
        <v>17</v>
      </c>
      <c r="C83" s="33"/>
      <c r="D83" s="32">
        <v>17288.22</v>
      </c>
      <c r="E83" s="33"/>
      <c r="F83" s="34"/>
      <c r="G83" s="33"/>
      <c r="H83" s="33"/>
      <c r="I83" s="58">
        <v>8111.82</v>
      </c>
      <c r="J83" s="58">
        <v>1.07</v>
      </c>
      <c r="K83" s="59">
        <v>0.14</v>
      </c>
      <c r="L83" s="66"/>
    </row>
    <row r="84" spans="1:12" s="8" customFormat="1" ht="15">
      <c r="A84" s="79" t="s">
        <v>48</v>
      </c>
      <c r="B84" s="80" t="s">
        <v>17</v>
      </c>
      <c r="C84" s="33"/>
      <c r="D84" s="32">
        <v>915.28</v>
      </c>
      <c r="E84" s="33"/>
      <c r="F84" s="34"/>
      <c r="G84" s="33"/>
      <c r="H84" s="33"/>
      <c r="I84" s="58">
        <v>8615.62</v>
      </c>
      <c r="J84" s="58">
        <v>1.07</v>
      </c>
      <c r="K84" s="59">
        <v>0.01</v>
      </c>
      <c r="L84" s="66"/>
    </row>
    <row r="85" spans="1:12" s="8" customFormat="1" ht="30" customHeight="1" hidden="1">
      <c r="A85" s="79" t="s">
        <v>57</v>
      </c>
      <c r="B85" s="80" t="s">
        <v>12</v>
      </c>
      <c r="C85" s="33"/>
      <c r="D85" s="32">
        <f>G85*I85</f>
        <v>0</v>
      </c>
      <c r="E85" s="33"/>
      <c r="F85" s="34"/>
      <c r="G85" s="33"/>
      <c r="H85" s="33"/>
      <c r="I85" s="58">
        <v>8638.3</v>
      </c>
      <c r="J85" s="58">
        <v>1.07</v>
      </c>
      <c r="K85" s="59">
        <v>0.06</v>
      </c>
      <c r="L85" s="66"/>
    </row>
    <row r="86" spans="1:12" s="8" customFormat="1" ht="15" customHeight="1" hidden="1">
      <c r="A86" s="79" t="s">
        <v>79</v>
      </c>
      <c r="B86" s="80" t="s">
        <v>12</v>
      </c>
      <c r="C86" s="33"/>
      <c r="D86" s="32">
        <f>G86*I86</f>
        <v>0</v>
      </c>
      <c r="E86" s="33"/>
      <c r="F86" s="34"/>
      <c r="G86" s="33"/>
      <c r="H86" s="33"/>
      <c r="I86" s="58">
        <v>8111.82</v>
      </c>
      <c r="J86" s="58">
        <v>1.07</v>
      </c>
      <c r="K86" s="59">
        <v>0</v>
      </c>
      <c r="L86" s="66"/>
    </row>
    <row r="87" spans="1:12" s="8" customFormat="1" ht="18" customHeight="1" hidden="1">
      <c r="A87" s="79" t="s">
        <v>83</v>
      </c>
      <c r="B87" s="80" t="s">
        <v>12</v>
      </c>
      <c r="C87" s="33"/>
      <c r="D87" s="32">
        <f>G87*I87</f>
        <v>0</v>
      </c>
      <c r="E87" s="33"/>
      <c r="F87" s="34"/>
      <c r="G87" s="33"/>
      <c r="H87" s="33"/>
      <c r="I87" s="58">
        <v>8111.82</v>
      </c>
      <c r="J87" s="58">
        <v>1.07</v>
      </c>
      <c r="K87" s="59">
        <v>0</v>
      </c>
      <c r="L87" s="66"/>
    </row>
    <row r="88" spans="1:12" s="8" customFormat="1" ht="27.75" customHeight="1">
      <c r="A88" s="79" t="s">
        <v>82</v>
      </c>
      <c r="B88" s="80" t="s">
        <v>12</v>
      </c>
      <c r="C88" s="33"/>
      <c r="D88" s="32">
        <v>0</v>
      </c>
      <c r="E88" s="33"/>
      <c r="F88" s="34"/>
      <c r="G88" s="33"/>
      <c r="H88" s="33"/>
      <c r="I88" s="58">
        <v>8111.82</v>
      </c>
      <c r="J88" s="58">
        <v>1.07</v>
      </c>
      <c r="K88" s="59">
        <v>0.05</v>
      </c>
      <c r="L88" s="66"/>
    </row>
    <row r="89" spans="1:12" s="8" customFormat="1" ht="18.75" customHeight="1">
      <c r="A89" s="79" t="s">
        <v>57</v>
      </c>
      <c r="B89" s="81" t="s">
        <v>148</v>
      </c>
      <c r="C89" s="33"/>
      <c r="D89" s="83">
        <v>4045.84</v>
      </c>
      <c r="E89" s="33"/>
      <c r="F89" s="34"/>
      <c r="G89" s="35"/>
      <c r="H89" s="35"/>
      <c r="I89" s="58"/>
      <c r="J89" s="58"/>
      <c r="K89" s="59"/>
      <c r="L89" s="66"/>
    </row>
    <row r="90" spans="1:12" s="8" customFormat="1" ht="15">
      <c r="A90" s="74" t="s">
        <v>53</v>
      </c>
      <c r="B90" s="80"/>
      <c r="C90" s="33"/>
      <c r="D90" s="24">
        <f>D91</f>
        <v>1098.16</v>
      </c>
      <c r="E90" s="33"/>
      <c r="F90" s="34"/>
      <c r="G90" s="24"/>
      <c r="H90" s="24"/>
      <c r="I90" s="58"/>
      <c r="J90" s="58">
        <v>1.07</v>
      </c>
      <c r="K90" s="59">
        <v>0.1</v>
      </c>
      <c r="L90" s="66"/>
    </row>
    <row r="91" spans="1:12" s="8" customFormat="1" ht="15">
      <c r="A91" s="79" t="s">
        <v>49</v>
      </c>
      <c r="B91" s="80" t="s">
        <v>17</v>
      </c>
      <c r="C91" s="33"/>
      <c r="D91" s="32">
        <v>1098.16</v>
      </c>
      <c r="E91" s="33"/>
      <c r="F91" s="34"/>
      <c r="G91" s="33"/>
      <c r="H91" s="33"/>
      <c r="I91" s="58">
        <v>8615.62</v>
      </c>
      <c r="J91" s="58">
        <v>1.07</v>
      </c>
      <c r="K91" s="59">
        <v>0.01</v>
      </c>
      <c r="L91" s="66"/>
    </row>
    <row r="92" spans="1:12" s="7" customFormat="1" ht="15">
      <c r="A92" s="74" t="s">
        <v>66</v>
      </c>
      <c r="B92" s="69"/>
      <c r="C92" s="24"/>
      <c r="D92" s="24">
        <f>D93+D94</f>
        <v>31864.56</v>
      </c>
      <c r="E92" s="24"/>
      <c r="F92" s="26"/>
      <c r="G92" s="24">
        <f>G93+G94</f>
        <v>0</v>
      </c>
      <c r="H92" s="24">
        <f>H93+H94</f>
        <v>0</v>
      </c>
      <c r="I92" s="58">
        <v>8111.82</v>
      </c>
      <c r="J92" s="58">
        <v>1.07</v>
      </c>
      <c r="K92" s="59">
        <v>0.01</v>
      </c>
      <c r="L92" s="58"/>
    </row>
    <row r="93" spans="1:12" s="8" customFormat="1" ht="15">
      <c r="A93" s="79" t="s">
        <v>130</v>
      </c>
      <c r="B93" s="81" t="s">
        <v>131</v>
      </c>
      <c r="C93" s="33"/>
      <c r="D93" s="32">
        <v>0</v>
      </c>
      <c r="E93" s="33"/>
      <c r="F93" s="34"/>
      <c r="G93" s="33"/>
      <c r="H93" s="33"/>
      <c r="I93" s="58">
        <v>8111.82</v>
      </c>
      <c r="J93" s="58">
        <v>1.07</v>
      </c>
      <c r="K93" s="59">
        <v>0.01</v>
      </c>
      <c r="L93" s="66"/>
    </row>
    <row r="94" spans="1:12" s="8" customFormat="1" ht="15">
      <c r="A94" s="79" t="s">
        <v>80</v>
      </c>
      <c r="B94" s="81" t="s">
        <v>22</v>
      </c>
      <c r="C94" s="33">
        <f>F94*12</f>
        <v>0</v>
      </c>
      <c r="D94" s="32">
        <v>31864.56</v>
      </c>
      <c r="E94" s="33"/>
      <c r="F94" s="34"/>
      <c r="G94" s="33"/>
      <c r="H94" s="33"/>
      <c r="I94" s="58">
        <v>8111.82</v>
      </c>
      <c r="J94" s="58">
        <v>1.07</v>
      </c>
      <c r="K94" s="59">
        <v>0</v>
      </c>
      <c r="L94" s="66"/>
    </row>
    <row r="95" spans="1:12" s="7" customFormat="1" ht="15">
      <c r="A95" s="74" t="s">
        <v>65</v>
      </c>
      <c r="B95" s="69"/>
      <c r="C95" s="24"/>
      <c r="D95" s="24">
        <f>D96+D97+D98</f>
        <v>0</v>
      </c>
      <c r="E95" s="24"/>
      <c r="F95" s="26"/>
      <c r="G95" s="24">
        <f>G96+G97+G98</f>
        <v>0</v>
      </c>
      <c r="H95" s="24">
        <f>H96+H97+H98</f>
        <v>0</v>
      </c>
      <c r="I95" s="58">
        <v>8111.82</v>
      </c>
      <c r="J95" s="58">
        <v>1.07</v>
      </c>
      <c r="K95" s="59">
        <v>0.04</v>
      </c>
      <c r="L95" s="58"/>
    </row>
    <row r="96" spans="1:12" s="8" customFormat="1" ht="15">
      <c r="A96" s="79" t="s">
        <v>132</v>
      </c>
      <c r="B96" s="80" t="s">
        <v>71</v>
      </c>
      <c r="C96" s="33"/>
      <c r="D96" s="32">
        <v>0</v>
      </c>
      <c r="E96" s="33"/>
      <c r="F96" s="34"/>
      <c r="G96" s="33"/>
      <c r="H96" s="33"/>
      <c r="I96" s="58">
        <v>8111.82</v>
      </c>
      <c r="J96" s="58">
        <v>1.07</v>
      </c>
      <c r="K96" s="59">
        <v>0.04</v>
      </c>
      <c r="L96" s="66"/>
    </row>
    <row r="97" spans="1:12" s="8" customFormat="1" ht="15">
      <c r="A97" s="79" t="s">
        <v>96</v>
      </c>
      <c r="B97" s="80" t="s">
        <v>71</v>
      </c>
      <c r="C97" s="33"/>
      <c r="D97" s="32">
        <v>0</v>
      </c>
      <c r="E97" s="33"/>
      <c r="F97" s="34"/>
      <c r="G97" s="33"/>
      <c r="H97" s="33"/>
      <c r="I97" s="58">
        <v>8111.82</v>
      </c>
      <c r="J97" s="58">
        <v>1.07</v>
      </c>
      <c r="K97" s="59">
        <v>0</v>
      </c>
      <c r="L97" s="66"/>
    </row>
    <row r="98" spans="1:12" s="8" customFormat="1" ht="25.5" customHeight="1" hidden="1">
      <c r="A98" s="79" t="s">
        <v>81</v>
      </c>
      <c r="B98" s="80" t="s">
        <v>17</v>
      </c>
      <c r="C98" s="33"/>
      <c r="D98" s="32"/>
      <c r="E98" s="33"/>
      <c r="F98" s="34"/>
      <c r="G98" s="33"/>
      <c r="H98" s="33">
        <v>0</v>
      </c>
      <c r="I98" s="58">
        <v>8111.82</v>
      </c>
      <c r="J98" s="58">
        <v>1.07</v>
      </c>
      <c r="K98" s="59">
        <v>0</v>
      </c>
      <c r="L98" s="66"/>
    </row>
    <row r="99" spans="1:12" s="7" customFormat="1" ht="38.25" thickBot="1">
      <c r="A99" s="84" t="s">
        <v>149</v>
      </c>
      <c r="B99" s="78" t="s">
        <v>12</v>
      </c>
      <c r="C99" s="30">
        <f>F99*12</f>
        <v>0</v>
      </c>
      <c r="D99" s="30">
        <v>400000</v>
      </c>
      <c r="E99" s="30">
        <f>H99*12</f>
        <v>49.32</v>
      </c>
      <c r="F99" s="31"/>
      <c r="G99" s="30">
        <f>D99/I99</f>
        <v>49.31</v>
      </c>
      <c r="H99" s="30">
        <f>G99/12</f>
        <v>4.11</v>
      </c>
      <c r="I99" s="58">
        <v>8111.82</v>
      </c>
      <c r="J99" s="58">
        <v>1.07</v>
      </c>
      <c r="K99" s="59">
        <v>0.3</v>
      </c>
      <c r="L99" s="58"/>
    </row>
    <row r="100" spans="1:12" s="7" customFormat="1" ht="19.5" hidden="1" thickBot="1">
      <c r="A100" s="85" t="s">
        <v>97</v>
      </c>
      <c r="B100" s="56"/>
      <c r="C100" s="36"/>
      <c r="D100" s="36"/>
      <c r="E100" s="36"/>
      <c r="F100" s="37"/>
      <c r="G100" s="30">
        <f aca="true" t="shared" si="2" ref="G100:G112">H100*12</f>
        <v>0</v>
      </c>
      <c r="H100" s="37"/>
      <c r="I100" s="58">
        <v>8111.82</v>
      </c>
      <c r="J100" s="58"/>
      <c r="K100" s="59"/>
      <c r="L100" s="58"/>
    </row>
    <row r="101" spans="1:12" s="7" customFormat="1" ht="19.5" hidden="1" thickBot="1">
      <c r="A101" s="86" t="s">
        <v>39</v>
      </c>
      <c r="B101" s="87"/>
      <c r="C101" s="38">
        <f>F101*12</f>
        <v>0</v>
      </c>
      <c r="D101" s="38"/>
      <c r="E101" s="38"/>
      <c r="F101" s="39"/>
      <c r="G101" s="30">
        <f t="shared" si="2"/>
        <v>0</v>
      </c>
      <c r="H101" s="39"/>
      <c r="I101" s="58">
        <v>8111.82</v>
      </c>
      <c r="J101" s="58"/>
      <c r="K101" s="59"/>
      <c r="L101" s="58"/>
    </row>
    <row r="102" spans="1:12" s="10" customFormat="1" ht="15.75" hidden="1" thickBot="1">
      <c r="A102" s="82" t="s">
        <v>86</v>
      </c>
      <c r="B102" s="76"/>
      <c r="C102" s="40"/>
      <c r="D102" s="40"/>
      <c r="E102" s="40"/>
      <c r="F102" s="40"/>
      <c r="G102" s="30">
        <f t="shared" si="2"/>
        <v>0</v>
      </c>
      <c r="H102" s="28"/>
      <c r="I102" s="58">
        <v>8111.82</v>
      </c>
      <c r="J102" s="88"/>
      <c r="K102" s="89"/>
      <c r="L102" s="88"/>
    </row>
    <row r="103" spans="1:12" s="10" customFormat="1" ht="15.75" hidden="1" thickBot="1">
      <c r="A103" s="90" t="s">
        <v>87</v>
      </c>
      <c r="B103" s="76"/>
      <c r="C103" s="40"/>
      <c r="D103" s="40"/>
      <c r="E103" s="40"/>
      <c r="F103" s="40"/>
      <c r="G103" s="30">
        <f t="shared" si="2"/>
        <v>0</v>
      </c>
      <c r="H103" s="28"/>
      <c r="I103" s="58">
        <v>8111.82</v>
      </c>
      <c r="J103" s="88"/>
      <c r="K103" s="89"/>
      <c r="L103" s="88"/>
    </row>
    <row r="104" spans="1:12" s="10" customFormat="1" ht="15.75" hidden="1" thickBot="1">
      <c r="A104" s="82" t="s">
        <v>88</v>
      </c>
      <c r="B104" s="76"/>
      <c r="C104" s="40"/>
      <c r="D104" s="40"/>
      <c r="E104" s="40"/>
      <c r="F104" s="40"/>
      <c r="G104" s="30">
        <f t="shared" si="2"/>
        <v>0</v>
      </c>
      <c r="H104" s="28"/>
      <c r="I104" s="58">
        <v>8111.82</v>
      </c>
      <c r="J104" s="88"/>
      <c r="K104" s="89"/>
      <c r="L104" s="88"/>
    </row>
    <row r="105" spans="1:12" s="10" customFormat="1" ht="15.75" hidden="1" thickBot="1">
      <c r="A105" s="82" t="s">
        <v>89</v>
      </c>
      <c r="B105" s="76"/>
      <c r="C105" s="40"/>
      <c r="D105" s="40"/>
      <c r="E105" s="40"/>
      <c r="F105" s="40"/>
      <c r="G105" s="30">
        <f t="shared" si="2"/>
        <v>0</v>
      </c>
      <c r="H105" s="28"/>
      <c r="I105" s="58">
        <v>8111.82</v>
      </c>
      <c r="J105" s="88"/>
      <c r="K105" s="89"/>
      <c r="L105" s="88"/>
    </row>
    <row r="106" spans="1:12" s="10" customFormat="1" ht="15.75" hidden="1" thickBot="1">
      <c r="A106" s="82" t="s">
        <v>90</v>
      </c>
      <c r="B106" s="76"/>
      <c r="C106" s="40"/>
      <c r="D106" s="40"/>
      <c r="E106" s="40"/>
      <c r="F106" s="40"/>
      <c r="G106" s="30">
        <f t="shared" si="2"/>
        <v>0</v>
      </c>
      <c r="H106" s="28"/>
      <c r="I106" s="58">
        <v>8111.82</v>
      </c>
      <c r="J106" s="88"/>
      <c r="K106" s="89"/>
      <c r="L106" s="88"/>
    </row>
    <row r="107" spans="1:12" s="10" customFormat="1" ht="15.75" hidden="1" thickBot="1">
      <c r="A107" s="82" t="s">
        <v>91</v>
      </c>
      <c r="B107" s="76"/>
      <c r="C107" s="40"/>
      <c r="D107" s="40"/>
      <c r="E107" s="40"/>
      <c r="F107" s="40"/>
      <c r="G107" s="30">
        <f t="shared" si="2"/>
        <v>0</v>
      </c>
      <c r="H107" s="28"/>
      <c r="I107" s="58">
        <v>8111.82</v>
      </c>
      <c r="J107" s="88"/>
      <c r="K107" s="89"/>
      <c r="L107" s="88"/>
    </row>
    <row r="108" spans="1:12" s="10" customFormat="1" ht="15.75" hidden="1" thickBot="1">
      <c r="A108" s="82" t="s">
        <v>92</v>
      </c>
      <c r="B108" s="76"/>
      <c r="C108" s="40"/>
      <c r="D108" s="40"/>
      <c r="E108" s="40"/>
      <c r="F108" s="40"/>
      <c r="G108" s="30">
        <f t="shared" si="2"/>
        <v>0</v>
      </c>
      <c r="H108" s="28"/>
      <c r="I108" s="58">
        <v>8111.82</v>
      </c>
      <c r="J108" s="88"/>
      <c r="K108" s="89"/>
      <c r="L108" s="88"/>
    </row>
    <row r="109" spans="1:12" s="10" customFormat="1" ht="15.75" hidden="1" thickBot="1">
      <c r="A109" s="82" t="s">
        <v>93</v>
      </c>
      <c r="B109" s="76"/>
      <c r="C109" s="40"/>
      <c r="D109" s="40"/>
      <c r="E109" s="40"/>
      <c r="F109" s="40"/>
      <c r="G109" s="30">
        <f t="shared" si="2"/>
        <v>0</v>
      </c>
      <c r="H109" s="28"/>
      <c r="I109" s="58">
        <v>8111.82</v>
      </c>
      <c r="J109" s="88"/>
      <c r="K109" s="89"/>
      <c r="L109" s="88"/>
    </row>
    <row r="110" spans="1:12" s="10" customFormat="1" ht="15.75" hidden="1" thickBot="1">
      <c r="A110" s="91" t="s">
        <v>94</v>
      </c>
      <c r="B110" s="92"/>
      <c r="C110" s="41"/>
      <c r="D110" s="41"/>
      <c r="E110" s="41"/>
      <c r="F110" s="41"/>
      <c r="G110" s="30">
        <f t="shared" si="2"/>
        <v>0</v>
      </c>
      <c r="H110" s="42"/>
      <c r="I110" s="58">
        <v>8111.82</v>
      </c>
      <c r="J110" s="88"/>
      <c r="K110" s="89"/>
      <c r="L110" s="88"/>
    </row>
    <row r="111" spans="1:12" s="10" customFormat="1" ht="15.75" hidden="1" thickBot="1">
      <c r="A111" s="93"/>
      <c r="B111" s="94"/>
      <c r="C111" s="44"/>
      <c r="D111" s="43"/>
      <c r="E111" s="44"/>
      <c r="F111" s="43"/>
      <c r="G111" s="30">
        <f t="shared" si="2"/>
        <v>0</v>
      </c>
      <c r="H111" s="45"/>
      <c r="I111" s="58">
        <v>8111.82</v>
      </c>
      <c r="J111" s="88"/>
      <c r="K111" s="89"/>
      <c r="L111" s="88"/>
    </row>
    <row r="112" spans="1:12" s="10" customFormat="1" ht="19.5" thickBot="1">
      <c r="A112" s="85" t="s">
        <v>121</v>
      </c>
      <c r="B112" s="48" t="s">
        <v>11</v>
      </c>
      <c r="C112" s="44"/>
      <c r="D112" s="30">
        <f>G112*I112</f>
        <v>165793.51</v>
      </c>
      <c r="E112" s="30"/>
      <c r="F112" s="30"/>
      <c r="G112" s="30">
        <f t="shared" si="2"/>
        <v>20.76</v>
      </c>
      <c r="H112" s="30">
        <v>1.73</v>
      </c>
      <c r="I112" s="58">
        <f>8111.82-125.62</f>
        <v>7986.2</v>
      </c>
      <c r="J112" s="88"/>
      <c r="K112" s="89"/>
      <c r="L112" s="88"/>
    </row>
    <row r="113" spans="1:12" s="7" customFormat="1" ht="19.5" thickBot="1">
      <c r="A113" s="95" t="s">
        <v>40</v>
      </c>
      <c r="B113" s="56"/>
      <c r="C113" s="36" t="e">
        <f>F113*12</f>
        <v>#REF!</v>
      </c>
      <c r="D113" s="46">
        <f>D112+D99+D95+D92+D90+D81+D79+D67+D49+D48+D47+D46+D45+D41+D40+D39+D38+D37+D36+D35+D34+D33+D24+D14</f>
        <v>2303945.43</v>
      </c>
      <c r="E113" s="46" t="e">
        <f>E14+E24+E33+E34+E35+E37+E38+E39+E40+E41+E42+E43+E44+E45+E46+E47+E48+E49+E67+E79+E81+E90+E92+E95+E99+E101+E112+#REF!</f>
        <v>#REF!</v>
      </c>
      <c r="F113" s="46" t="e">
        <f>F14+F24+F33+F34+F35+F37+F38+F39+F40+F41+F42+F43+F44+F45+F46+F47+F48+F49+F67+F79+F81+F90+F92+F95+F99+F101+F112+#REF!</f>
        <v>#REF!</v>
      </c>
      <c r="G113" s="46"/>
      <c r="H113" s="46"/>
      <c r="I113" s="58"/>
      <c r="J113" s="58"/>
      <c r="K113" s="59"/>
      <c r="L113" s="58"/>
    </row>
    <row r="114" spans="1:12" s="11" customFormat="1" ht="20.25" hidden="1" thickBot="1">
      <c r="A114" s="85" t="s">
        <v>29</v>
      </c>
      <c r="B114" s="48" t="s">
        <v>11</v>
      </c>
      <c r="C114" s="48" t="s">
        <v>30</v>
      </c>
      <c r="D114" s="47"/>
      <c r="E114" s="48" t="s">
        <v>30</v>
      </c>
      <c r="F114" s="49"/>
      <c r="G114" s="48" t="s">
        <v>30</v>
      </c>
      <c r="H114" s="49"/>
      <c r="I114" s="96"/>
      <c r="J114" s="96"/>
      <c r="K114" s="97"/>
      <c r="L114" s="96"/>
    </row>
    <row r="115" spans="1:12" s="1" customFormat="1" ht="12.75">
      <c r="A115" s="98"/>
      <c r="B115" s="50"/>
      <c r="C115" s="50"/>
      <c r="D115" s="50"/>
      <c r="E115" s="50"/>
      <c r="F115" s="50"/>
      <c r="G115" s="50"/>
      <c r="H115" s="50"/>
      <c r="I115" s="50"/>
      <c r="J115" s="50"/>
      <c r="K115" s="99"/>
      <c r="L115" s="50"/>
    </row>
    <row r="116" spans="1:12" s="1" customFormat="1" ht="12.75">
      <c r="A116" s="98"/>
      <c r="B116" s="50"/>
      <c r="C116" s="50"/>
      <c r="D116" s="50"/>
      <c r="E116" s="50"/>
      <c r="F116" s="50"/>
      <c r="G116" s="50"/>
      <c r="H116" s="50"/>
      <c r="I116" s="50"/>
      <c r="J116" s="50"/>
      <c r="K116" s="99"/>
      <c r="L116" s="50"/>
    </row>
    <row r="117" spans="1:12" s="1" customFormat="1" ht="13.5" thickBot="1">
      <c r="A117" s="98"/>
      <c r="B117" s="50"/>
      <c r="C117" s="50"/>
      <c r="D117" s="50"/>
      <c r="E117" s="50"/>
      <c r="F117" s="50"/>
      <c r="G117" s="50"/>
      <c r="H117" s="50"/>
      <c r="I117" s="50"/>
      <c r="J117" s="50"/>
      <c r="K117" s="99"/>
      <c r="L117" s="50"/>
    </row>
    <row r="118" spans="1:12" s="7" customFormat="1" ht="19.5" thickBot="1">
      <c r="A118" s="85" t="s">
        <v>99</v>
      </c>
      <c r="B118" s="56"/>
      <c r="C118" s="36" t="e">
        <f>F118*12</f>
        <v>#REF!</v>
      </c>
      <c r="D118" s="37">
        <v>0</v>
      </c>
      <c r="E118" s="37" t="e">
        <f>#REF!+#REF!+#REF!+#REF!+#REF!+#REF!+#REF!+#REF!+#REF!</f>
        <v>#REF!</v>
      </c>
      <c r="F118" s="37" t="e">
        <f>#REF!+#REF!+#REF!+#REF!+#REF!+#REF!+#REF!+#REF!+#REF!</f>
        <v>#REF!</v>
      </c>
      <c r="G118" s="37">
        <v>0</v>
      </c>
      <c r="H118" s="37">
        <v>0</v>
      </c>
      <c r="I118" s="58"/>
      <c r="J118" s="58"/>
      <c r="K118" s="59"/>
      <c r="L118" s="58"/>
    </row>
    <row r="119" spans="1:12" s="21" customFormat="1" ht="15.75" thickBot="1">
      <c r="A119" s="102" t="s">
        <v>98</v>
      </c>
      <c r="B119" s="103"/>
      <c r="C119" s="103"/>
      <c r="D119" s="53">
        <f>D113+D118</f>
        <v>2303945.43</v>
      </c>
      <c r="E119" s="53" t="e">
        <f>E113+E118</f>
        <v>#REF!</v>
      </c>
      <c r="F119" s="53" t="e">
        <f>F113+F118</f>
        <v>#REF!</v>
      </c>
      <c r="G119" s="53"/>
      <c r="H119" s="53"/>
      <c r="I119" s="104"/>
      <c r="J119" s="105"/>
      <c r="K119" s="104"/>
      <c r="L119" s="104"/>
    </row>
    <row r="120" spans="1:12" s="10" customFormat="1" ht="15">
      <c r="A120" s="100"/>
      <c r="B120" s="101"/>
      <c r="C120" s="52"/>
      <c r="D120" s="52"/>
      <c r="E120" s="52"/>
      <c r="F120" s="52"/>
      <c r="G120" s="52"/>
      <c r="H120" s="52"/>
      <c r="I120" s="58"/>
      <c r="J120" s="88"/>
      <c r="K120" s="89"/>
      <c r="L120" s="88"/>
    </row>
    <row r="121" spans="1:12" s="10" customFormat="1" ht="15">
      <c r="A121" s="100"/>
      <c r="B121" s="101"/>
      <c r="C121" s="52"/>
      <c r="D121" s="52"/>
      <c r="E121" s="52"/>
      <c r="F121" s="52"/>
      <c r="G121" s="52"/>
      <c r="H121" s="52"/>
      <c r="I121" s="58"/>
      <c r="J121" s="88"/>
      <c r="K121" s="89"/>
      <c r="L121" s="88"/>
    </row>
    <row r="122" spans="1:12" s="13" customFormat="1" ht="18.75">
      <c r="A122" s="106" t="s">
        <v>31</v>
      </c>
      <c r="B122" s="107"/>
      <c r="C122" s="108"/>
      <c r="D122" s="108"/>
      <c r="E122" s="108"/>
      <c r="F122" s="108"/>
      <c r="G122" s="108"/>
      <c r="H122" s="108"/>
      <c r="I122" s="109"/>
      <c r="J122" s="109"/>
      <c r="K122" s="110"/>
      <c r="L122" s="109"/>
    </row>
    <row r="123" spans="1:11" s="11" customFormat="1" ht="19.5">
      <c r="A123" s="14"/>
      <c r="B123" s="15"/>
      <c r="C123" s="2"/>
      <c r="D123" s="2"/>
      <c r="E123" s="2"/>
      <c r="F123" s="2"/>
      <c r="G123" s="2"/>
      <c r="H123" s="2"/>
      <c r="K123" s="18"/>
    </row>
    <row r="124" spans="1:11" s="1" customFormat="1" ht="14.25">
      <c r="A124" s="142" t="s">
        <v>32</v>
      </c>
      <c r="B124" s="142"/>
      <c r="C124" s="142"/>
      <c r="D124" s="142"/>
      <c r="E124" s="142"/>
      <c r="F124" s="142"/>
      <c r="K124" s="19"/>
    </row>
    <row r="125" s="1" customFormat="1" ht="12.75">
      <c r="K125" s="19"/>
    </row>
    <row r="126" spans="1:11" s="1" customFormat="1" ht="12.75">
      <c r="A126" s="12" t="s">
        <v>33</v>
      </c>
      <c r="K126" s="19"/>
    </row>
    <row r="127" s="1" customFormat="1" ht="12.75">
      <c r="K127" s="19"/>
    </row>
    <row r="128" s="1" customFormat="1" ht="12.75">
      <c r="K128" s="19"/>
    </row>
    <row r="129" s="1" customFormat="1" ht="12.75">
      <c r="K129" s="19"/>
    </row>
    <row r="130" s="1" customFormat="1" ht="12.75">
      <c r="K130" s="19"/>
    </row>
    <row r="131" s="1" customFormat="1" ht="12.75">
      <c r="K131" s="19"/>
    </row>
    <row r="132" s="1" customFormat="1" ht="12.75">
      <c r="K132" s="19"/>
    </row>
    <row r="133" s="1" customFormat="1" ht="12.75">
      <c r="K133" s="19"/>
    </row>
    <row r="134" s="1" customFormat="1" ht="12.75">
      <c r="K134" s="19"/>
    </row>
    <row r="135" s="1" customFormat="1" ht="12.75">
      <c r="K135" s="19"/>
    </row>
    <row r="136" s="1" customFormat="1" ht="12.75">
      <c r="K136" s="19"/>
    </row>
    <row r="137" s="1" customFormat="1" ht="12.75">
      <c r="K137" s="19"/>
    </row>
    <row r="138" s="1" customFormat="1" ht="12.75">
      <c r="K138" s="19"/>
    </row>
    <row r="139" s="1" customFormat="1" ht="12.75">
      <c r="K139" s="19"/>
    </row>
    <row r="140" s="1" customFormat="1" ht="12.75">
      <c r="K140" s="19"/>
    </row>
    <row r="141" s="1" customFormat="1" ht="12.75">
      <c r="K141" s="19"/>
    </row>
    <row r="142" s="1" customFormat="1" ht="12.75">
      <c r="K142" s="19"/>
    </row>
    <row r="143" s="1" customFormat="1" ht="12.75">
      <c r="K143" s="19"/>
    </row>
    <row r="144" s="1" customFormat="1" ht="12.75">
      <c r="K144" s="19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24:F124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5"/>
  <sheetViews>
    <sheetView zoomScale="75" zoomScaleNormal="75" zoomScalePageLayoutView="0" workbookViewId="0" topLeftCell="A51">
      <selection activeCell="A1" sqref="A1:H118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4.875" style="3" customWidth="1"/>
    <col min="5" max="5" width="13.875" style="3" hidden="1" customWidth="1"/>
    <col min="6" max="6" width="20.875" style="3" hidden="1" customWidth="1"/>
    <col min="7" max="7" width="13.875" style="3" customWidth="1"/>
    <col min="8" max="8" width="20.875" style="3" customWidth="1"/>
    <col min="9" max="9" width="15.375" style="3" customWidth="1"/>
    <col min="10" max="10" width="15.375" style="3" hidden="1" customWidth="1"/>
    <col min="11" max="11" width="15.375" style="16" hidden="1" customWidth="1"/>
    <col min="12" max="14" width="15.375" style="3" customWidth="1"/>
    <col min="15" max="16384" width="9.125" style="3" customWidth="1"/>
  </cols>
  <sheetData>
    <row r="1" spans="1:8" ht="16.5" customHeight="1">
      <c r="A1" s="125" t="s">
        <v>0</v>
      </c>
      <c r="B1" s="126"/>
      <c r="C1" s="126"/>
      <c r="D1" s="126"/>
      <c r="E1" s="126"/>
      <c r="F1" s="126"/>
      <c r="G1" s="126"/>
      <c r="H1" s="126"/>
    </row>
    <row r="2" spans="2:8" ht="12.75" customHeight="1">
      <c r="B2" s="127" t="s">
        <v>1</v>
      </c>
      <c r="C2" s="127"/>
      <c r="D2" s="127"/>
      <c r="E2" s="127"/>
      <c r="F2" s="127"/>
      <c r="G2" s="126"/>
      <c r="H2" s="126"/>
    </row>
    <row r="3" spans="1:8" ht="18" customHeight="1">
      <c r="A3" s="22" t="s">
        <v>143</v>
      </c>
      <c r="B3" s="127" t="s">
        <v>2</v>
      </c>
      <c r="C3" s="127"/>
      <c r="D3" s="127"/>
      <c r="E3" s="127"/>
      <c r="F3" s="127"/>
      <c r="G3" s="126"/>
      <c r="H3" s="126"/>
    </row>
    <row r="4" spans="2:8" ht="14.25" customHeight="1">
      <c r="B4" s="127" t="s">
        <v>41</v>
      </c>
      <c r="C4" s="127"/>
      <c r="D4" s="127"/>
      <c r="E4" s="127"/>
      <c r="F4" s="127"/>
      <c r="G4" s="126"/>
      <c r="H4" s="126"/>
    </row>
    <row r="5" spans="1:8" s="20" customFormat="1" ht="39.75" customHeight="1">
      <c r="A5" s="128"/>
      <c r="B5" s="129"/>
      <c r="C5" s="129"/>
      <c r="D5" s="129"/>
      <c r="E5" s="129"/>
      <c r="F5" s="129"/>
      <c r="G5" s="129"/>
      <c r="H5" s="129"/>
    </row>
    <row r="6" spans="1:8" s="20" customFormat="1" ht="33" customHeight="1">
      <c r="A6" s="130" t="s">
        <v>144</v>
      </c>
      <c r="B6" s="131"/>
      <c r="C6" s="131"/>
      <c r="D6" s="131"/>
      <c r="E6" s="131"/>
      <c r="F6" s="131"/>
      <c r="G6" s="131"/>
      <c r="H6" s="131"/>
    </row>
    <row r="7" spans="1:11" s="4" customFormat="1" ht="22.5" customHeight="1">
      <c r="A7" s="132" t="s">
        <v>3</v>
      </c>
      <c r="B7" s="132"/>
      <c r="C7" s="132"/>
      <c r="D7" s="132"/>
      <c r="E7" s="133"/>
      <c r="F7" s="133"/>
      <c r="G7" s="133"/>
      <c r="H7" s="133"/>
      <c r="K7" s="17"/>
    </row>
    <row r="8" spans="1:8" s="5" customFormat="1" ht="18.75" customHeight="1">
      <c r="A8" s="132" t="s">
        <v>118</v>
      </c>
      <c r="B8" s="132"/>
      <c r="C8" s="132"/>
      <c r="D8" s="132"/>
      <c r="E8" s="133"/>
      <c r="F8" s="133"/>
      <c r="G8" s="133"/>
      <c r="H8" s="133"/>
    </row>
    <row r="9" spans="1:8" s="6" customFormat="1" ht="17.25" customHeight="1">
      <c r="A9" s="134" t="s">
        <v>34</v>
      </c>
      <c r="B9" s="134"/>
      <c r="C9" s="134"/>
      <c r="D9" s="134"/>
      <c r="E9" s="135"/>
      <c r="F9" s="135"/>
      <c r="G9" s="135"/>
      <c r="H9" s="135"/>
    </row>
    <row r="10" spans="1:8" s="5" customFormat="1" ht="30" customHeight="1" thickBot="1">
      <c r="A10" s="136" t="s">
        <v>95</v>
      </c>
      <c r="B10" s="136"/>
      <c r="C10" s="136"/>
      <c r="D10" s="136"/>
      <c r="E10" s="137"/>
      <c r="F10" s="137"/>
      <c r="G10" s="137"/>
      <c r="H10" s="137"/>
    </row>
    <row r="11" spans="1:12" s="7" customFormat="1" ht="139.5" customHeight="1" thickBot="1">
      <c r="A11" s="54" t="s">
        <v>4</v>
      </c>
      <c r="B11" s="55" t="s">
        <v>5</v>
      </c>
      <c r="C11" s="56" t="s">
        <v>6</v>
      </c>
      <c r="D11" s="56" t="s">
        <v>42</v>
      </c>
      <c r="E11" s="56" t="s">
        <v>6</v>
      </c>
      <c r="F11" s="57" t="s">
        <v>7</v>
      </c>
      <c r="G11" s="56" t="s">
        <v>6</v>
      </c>
      <c r="H11" s="57" t="s">
        <v>7</v>
      </c>
      <c r="I11" s="58"/>
      <c r="J11" s="58"/>
      <c r="K11" s="59"/>
      <c r="L11" s="58"/>
    </row>
    <row r="12" spans="1:12" s="8" customFormat="1" ht="12.75">
      <c r="A12" s="60">
        <v>1</v>
      </c>
      <c r="B12" s="61">
        <v>2</v>
      </c>
      <c r="C12" s="61">
        <v>3</v>
      </c>
      <c r="D12" s="62"/>
      <c r="E12" s="61">
        <v>3</v>
      </c>
      <c r="F12" s="63">
        <v>4</v>
      </c>
      <c r="G12" s="64">
        <v>3</v>
      </c>
      <c r="H12" s="65">
        <v>4</v>
      </c>
      <c r="I12" s="66"/>
      <c r="J12" s="66"/>
      <c r="K12" s="67"/>
      <c r="L12" s="66"/>
    </row>
    <row r="13" spans="1:12" s="8" customFormat="1" ht="49.5" customHeight="1">
      <c r="A13" s="138" t="s">
        <v>8</v>
      </c>
      <c r="B13" s="139"/>
      <c r="C13" s="139"/>
      <c r="D13" s="139"/>
      <c r="E13" s="139"/>
      <c r="F13" s="139"/>
      <c r="G13" s="140"/>
      <c r="H13" s="141"/>
      <c r="I13" s="66"/>
      <c r="J13" s="66"/>
      <c r="K13" s="67"/>
      <c r="L13" s="66"/>
    </row>
    <row r="14" spans="1:12" s="7" customFormat="1" ht="20.25" customHeight="1">
      <c r="A14" s="68" t="s">
        <v>135</v>
      </c>
      <c r="B14" s="69" t="s">
        <v>9</v>
      </c>
      <c r="C14" s="24">
        <f>F14*12</f>
        <v>0</v>
      </c>
      <c r="D14" s="23">
        <f>G14*I14</f>
        <v>298839.45</v>
      </c>
      <c r="E14" s="24">
        <f>H14*12</f>
        <v>36.84</v>
      </c>
      <c r="F14" s="25"/>
      <c r="G14" s="24">
        <f>H14*12</f>
        <v>36.84</v>
      </c>
      <c r="H14" s="24">
        <f>H19+H23</f>
        <v>3.07</v>
      </c>
      <c r="I14" s="58">
        <v>8111.82</v>
      </c>
      <c r="J14" s="58">
        <v>1.07</v>
      </c>
      <c r="K14" s="59">
        <v>2.24</v>
      </c>
      <c r="L14" s="58">
        <v>8615.62</v>
      </c>
    </row>
    <row r="15" spans="1:12" s="7" customFormat="1" ht="27.75" customHeight="1">
      <c r="A15" s="70" t="s">
        <v>101</v>
      </c>
      <c r="B15" s="71" t="s">
        <v>102</v>
      </c>
      <c r="C15" s="24"/>
      <c r="D15" s="23"/>
      <c r="E15" s="24"/>
      <c r="F15" s="25"/>
      <c r="G15" s="24"/>
      <c r="H15" s="24"/>
      <c r="I15" s="58"/>
      <c r="J15" s="58"/>
      <c r="K15" s="59"/>
      <c r="L15" s="58"/>
    </row>
    <row r="16" spans="1:12" s="7" customFormat="1" ht="15">
      <c r="A16" s="70" t="s">
        <v>103</v>
      </c>
      <c r="B16" s="71" t="s">
        <v>102</v>
      </c>
      <c r="C16" s="24"/>
      <c r="D16" s="23"/>
      <c r="E16" s="24"/>
      <c r="F16" s="25"/>
      <c r="G16" s="24"/>
      <c r="H16" s="24"/>
      <c r="I16" s="58"/>
      <c r="J16" s="58"/>
      <c r="K16" s="59"/>
      <c r="L16" s="58"/>
    </row>
    <row r="17" spans="1:12" s="7" customFormat="1" ht="15">
      <c r="A17" s="70" t="s">
        <v>104</v>
      </c>
      <c r="B17" s="71" t="s">
        <v>105</v>
      </c>
      <c r="C17" s="24"/>
      <c r="D17" s="23"/>
      <c r="E17" s="24"/>
      <c r="F17" s="25"/>
      <c r="G17" s="24"/>
      <c r="H17" s="24"/>
      <c r="I17" s="58"/>
      <c r="J17" s="58"/>
      <c r="K17" s="59"/>
      <c r="L17" s="58"/>
    </row>
    <row r="18" spans="1:12" s="7" customFormat="1" ht="15">
      <c r="A18" s="70" t="s">
        <v>106</v>
      </c>
      <c r="B18" s="71" t="s">
        <v>102</v>
      </c>
      <c r="C18" s="24"/>
      <c r="D18" s="23"/>
      <c r="E18" s="24"/>
      <c r="F18" s="25"/>
      <c r="G18" s="24"/>
      <c r="H18" s="24"/>
      <c r="I18" s="58"/>
      <c r="J18" s="58"/>
      <c r="K18" s="59"/>
      <c r="L18" s="58"/>
    </row>
    <row r="19" spans="1:12" s="7" customFormat="1" ht="15">
      <c r="A19" s="72" t="s">
        <v>127</v>
      </c>
      <c r="B19" s="71"/>
      <c r="C19" s="24"/>
      <c r="D19" s="23"/>
      <c r="E19" s="24"/>
      <c r="F19" s="25"/>
      <c r="G19" s="24"/>
      <c r="H19" s="24">
        <v>2.83</v>
      </c>
      <c r="I19" s="58"/>
      <c r="J19" s="58"/>
      <c r="K19" s="59"/>
      <c r="L19" s="58"/>
    </row>
    <row r="20" spans="1:12" s="7" customFormat="1" ht="15">
      <c r="A20" s="70" t="s">
        <v>128</v>
      </c>
      <c r="B20" s="71" t="s">
        <v>102</v>
      </c>
      <c r="C20" s="24"/>
      <c r="D20" s="23"/>
      <c r="E20" s="24"/>
      <c r="F20" s="25"/>
      <c r="G20" s="24"/>
      <c r="H20" s="27">
        <v>0.12</v>
      </c>
      <c r="I20" s="58"/>
      <c r="J20" s="58"/>
      <c r="K20" s="59"/>
      <c r="L20" s="58"/>
    </row>
    <row r="21" spans="1:12" s="7" customFormat="1" ht="15">
      <c r="A21" s="70" t="s">
        <v>153</v>
      </c>
      <c r="B21" s="71" t="s">
        <v>102</v>
      </c>
      <c r="C21" s="24"/>
      <c r="D21" s="23"/>
      <c r="E21" s="24"/>
      <c r="F21" s="25"/>
      <c r="G21" s="24"/>
      <c r="H21" s="27">
        <v>0</v>
      </c>
      <c r="I21" s="58"/>
      <c r="J21" s="58"/>
      <c r="K21" s="59"/>
      <c r="L21" s="58"/>
    </row>
    <row r="22" spans="1:12" s="7" customFormat="1" ht="15">
      <c r="A22" s="70" t="s">
        <v>146</v>
      </c>
      <c r="B22" s="71" t="s">
        <v>102</v>
      </c>
      <c r="C22" s="24"/>
      <c r="D22" s="23"/>
      <c r="E22" s="24"/>
      <c r="F22" s="25"/>
      <c r="G22" s="24"/>
      <c r="H22" s="27">
        <v>0.12</v>
      </c>
      <c r="I22" s="58"/>
      <c r="J22" s="58"/>
      <c r="K22" s="59"/>
      <c r="L22" s="58"/>
    </row>
    <row r="23" spans="1:12" s="7" customFormat="1" ht="15">
      <c r="A23" s="72" t="s">
        <v>127</v>
      </c>
      <c r="B23" s="71"/>
      <c r="C23" s="24"/>
      <c r="D23" s="23"/>
      <c r="E23" s="24"/>
      <c r="F23" s="25"/>
      <c r="G23" s="24"/>
      <c r="H23" s="24">
        <f>H21+H20+H22</f>
        <v>0.24</v>
      </c>
      <c r="I23" s="58"/>
      <c r="J23" s="58"/>
      <c r="K23" s="59"/>
      <c r="L23" s="58"/>
    </row>
    <row r="24" spans="1:12" s="7" customFormat="1" ht="30">
      <c r="A24" s="68" t="s">
        <v>10</v>
      </c>
      <c r="B24" s="73" t="s">
        <v>11</v>
      </c>
      <c r="C24" s="24">
        <f>F24*12</f>
        <v>0</v>
      </c>
      <c r="D24" s="23">
        <f>G24*I24</f>
        <v>170348.22</v>
      </c>
      <c r="E24" s="24">
        <f>H24*12</f>
        <v>21</v>
      </c>
      <c r="F24" s="25"/>
      <c r="G24" s="24">
        <f>H24*12</f>
        <v>21</v>
      </c>
      <c r="H24" s="24">
        <v>1.75</v>
      </c>
      <c r="I24" s="58">
        <v>8111.82</v>
      </c>
      <c r="J24" s="58">
        <v>1.07</v>
      </c>
      <c r="K24" s="59">
        <v>1.31</v>
      </c>
      <c r="L24" s="58"/>
    </row>
    <row r="25" spans="1:12" s="7" customFormat="1" ht="15">
      <c r="A25" s="70" t="s">
        <v>107</v>
      </c>
      <c r="B25" s="71" t="s">
        <v>11</v>
      </c>
      <c r="C25" s="24"/>
      <c r="D25" s="23"/>
      <c r="E25" s="24"/>
      <c r="F25" s="25"/>
      <c r="G25" s="24"/>
      <c r="H25" s="24"/>
      <c r="I25" s="58"/>
      <c r="J25" s="58"/>
      <c r="K25" s="59"/>
      <c r="L25" s="58"/>
    </row>
    <row r="26" spans="1:12" s="7" customFormat="1" ht="15">
      <c r="A26" s="70" t="s">
        <v>108</v>
      </c>
      <c r="B26" s="71" t="s">
        <v>11</v>
      </c>
      <c r="C26" s="24"/>
      <c r="D26" s="23"/>
      <c r="E26" s="24"/>
      <c r="F26" s="25"/>
      <c r="G26" s="24"/>
      <c r="H26" s="24"/>
      <c r="I26" s="58"/>
      <c r="J26" s="58"/>
      <c r="K26" s="59"/>
      <c r="L26" s="58"/>
    </row>
    <row r="27" spans="1:12" s="7" customFormat="1" ht="15">
      <c r="A27" s="70" t="s">
        <v>116</v>
      </c>
      <c r="B27" s="71" t="s">
        <v>117</v>
      </c>
      <c r="C27" s="24"/>
      <c r="D27" s="23"/>
      <c r="E27" s="24"/>
      <c r="F27" s="25"/>
      <c r="G27" s="24"/>
      <c r="H27" s="24"/>
      <c r="I27" s="58"/>
      <c r="J27" s="58"/>
      <c r="K27" s="59"/>
      <c r="L27" s="58"/>
    </row>
    <row r="28" spans="1:12" s="7" customFormat="1" ht="15">
      <c r="A28" s="70" t="s">
        <v>109</v>
      </c>
      <c r="B28" s="71" t="s">
        <v>11</v>
      </c>
      <c r="C28" s="24"/>
      <c r="D28" s="23"/>
      <c r="E28" s="24"/>
      <c r="F28" s="25"/>
      <c r="G28" s="24"/>
      <c r="H28" s="24"/>
      <c r="I28" s="58"/>
      <c r="J28" s="58"/>
      <c r="K28" s="59"/>
      <c r="L28" s="58"/>
    </row>
    <row r="29" spans="1:12" s="7" customFormat="1" ht="25.5">
      <c r="A29" s="70" t="s">
        <v>110</v>
      </c>
      <c r="B29" s="71" t="s">
        <v>12</v>
      </c>
      <c r="C29" s="24"/>
      <c r="D29" s="23"/>
      <c r="E29" s="24"/>
      <c r="F29" s="25"/>
      <c r="G29" s="24"/>
      <c r="H29" s="24"/>
      <c r="I29" s="58"/>
      <c r="J29" s="58"/>
      <c r="K29" s="59"/>
      <c r="L29" s="58"/>
    </row>
    <row r="30" spans="1:12" s="7" customFormat="1" ht="15">
      <c r="A30" s="70" t="s">
        <v>111</v>
      </c>
      <c r="B30" s="71" t="s">
        <v>11</v>
      </c>
      <c r="C30" s="24"/>
      <c r="D30" s="23"/>
      <c r="E30" s="24"/>
      <c r="F30" s="25"/>
      <c r="G30" s="24"/>
      <c r="H30" s="24"/>
      <c r="I30" s="58"/>
      <c r="J30" s="58"/>
      <c r="K30" s="59"/>
      <c r="L30" s="58"/>
    </row>
    <row r="31" spans="1:12" s="7" customFormat="1" ht="15">
      <c r="A31" s="70" t="s">
        <v>112</v>
      </c>
      <c r="B31" s="71" t="s">
        <v>11</v>
      </c>
      <c r="C31" s="24"/>
      <c r="D31" s="23"/>
      <c r="E31" s="24"/>
      <c r="F31" s="25"/>
      <c r="G31" s="24"/>
      <c r="H31" s="24"/>
      <c r="I31" s="58"/>
      <c r="J31" s="58"/>
      <c r="K31" s="59"/>
      <c r="L31" s="58"/>
    </row>
    <row r="32" spans="1:12" s="7" customFormat="1" ht="25.5">
      <c r="A32" s="70" t="s">
        <v>113</v>
      </c>
      <c r="B32" s="71" t="s">
        <v>114</v>
      </c>
      <c r="C32" s="24"/>
      <c r="D32" s="23"/>
      <c r="E32" s="24"/>
      <c r="F32" s="25"/>
      <c r="G32" s="24"/>
      <c r="H32" s="24"/>
      <c r="I32" s="58"/>
      <c r="J32" s="58"/>
      <c r="K32" s="59"/>
      <c r="L32" s="58"/>
    </row>
    <row r="33" spans="1:12" s="9" customFormat="1" ht="15">
      <c r="A33" s="74" t="s">
        <v>13</v>
      </c>
      <c r="B33" s="69" t="s">
        <v>14</v>
      </c>
      <c r="C33" s="24">
        <f>F33*12</f>
        <v>0</v>
      </c>
      <c r="D33" s="23">
        <f>G33*I33</f>
        <v>73006.38</v>
      </c>
      <c r="E33" s="24">
        <f>H33*12</f>
        <v>9</v>
      </c>
      <c r="F33" s="26"/>
      <c r="G33" s="24">
        <f>H33*12</f>
        <v>9</v>
      </c>
      <c r="H33" s="24">
        <v>0.75</v>
      </c>
      <c r="I33" s="58">
        <v>8111.82</v>
      </c>
      <c r="J33" s="58">
        <v>1.07</v>
      </c>
      <c r="K33" s="59">
        <v>0.6</v>
      </c>
      <c r="L33" s="75">
        <v>8615.62</v>
      </c>
    </row>
    <row r="34" spans="1:12" s="7" customFormat="1" ht="15">
      <c r="A34" s="74" t="s">
        <v>15</v>
      </c>
      <c r="B34" s="69" t="s">
        <v>16</v>
      </c>
      <c r="C34" s="24">
        <f>F34*12</f>
        <v>0</v>
      </c>
      <c r="D34" s="23">
        <f>G34*I34</f>
        <v>238487.51</v>
      </c>
      <c r="E34" s="24">
        <f>H34*12</f>
        <v>29.4</v>
      </c>
      <c r="F34" s="26"/>
      <c r="G34" s="24">
        <f>H34*12</f>
        <v>29.4</v>
      </c>
      <c r="H34" s="24">
        <v>2.45</v>
      </c>
      <c r="I34" s="58">
        <v>8111.82</v>
      </c>
      <c r="J34" s="58">
        <v>1.07</v>
      </c>
      <c r="K34" s="59">
        <v>1.94</v>
      </c>
      <c r="L34" s="75">
        <v>8615.62</v>
      </c>
    </row>
    <row r="35" spans="1:12" s="7" customFormat="1" ht="15">
      <c r="A35" s="74" t="s">
        <v>35</v>
      </c>
      <c r="B35" s="69" t="s">
        <v>11</v>
      </c>
      <c r="C35" s="24">
        <f>F35*12</f>
        <v>0</v>
      </c>
      <c r="D35" s="23">
        <f>G35*I35</f>
        <v>154773.53</v>
      </c>
      <c r="E35" s="24">
        <f>H35*12</f>
        <v>19.08</v>
      </c>
      <c r="F35" s="26"/>
      <c r="G35" s="24">
        <f>H35*12</f>
        <v>19.08</v>
      </c>
      <c r="H35" s="24">
        <v>1.59</v>
      </c>
      <c r="I35" s="58">
        <v>8111.82</v>
      </c>
      <c r="J35" s="58">
        <v>1.07</v>
      </c>
      <c r="K35" s="59">
        <v>1.26</v>
      </c>
      <c r="L35" s="58"/>
    </row>
    <row r="36" spans="1:12" s="7" customFormat="1" ht="60">
      <c r="A36" s="74" t="s">
        <v>122</v>
      </c>
      <c r="B36" s="76"/>
      <c r="C36" s="27"/>
      <c r="D36" s="23">
        <f>4*3407.5*1.105</f>
        <v>15061.15</v>
      </c>
      <c r="E36" s="24"/>
      <c r="F36" s="26"/>
      <c r="G36" s="24">
        <f>D36/I36</f>
        <v>1.86</v>
      </c>
      <c r="H36" s="24">
        <f>G36/12</f>
        <v>0.16</v>
      </c>
      <c r="I36" s="58">
        <v>8111.82</v>
      </c>
      <c r="J36" s="58"/>
      <c r="K36" s="59"/>
      <c r="L36" s="58"/>
    </row>
    <row r="37" spans="1:12" s="7" customFormat="1" ht="18" customHeight="1">
      <c r="A37" s="74" t="s">
        <v>36</v>
      </c>
      <c r="B37" s="69" t="s">
        <v>11</v>
      </c>
      <c r="C37" s="24">
        <f>F37*12</f>
        <v>0</v>
      </c>
      <c r="D37" s="23">
        <f>G37*I37</f>
        <v>180082.4</v>
      </c>
      <c r="E37" s="24">
        <f>H37*12</f>
        <v>22.2</v>
      </c>
      <c r="F37" s="26"/>
      <c r="G37" s="24">
        <f>H37*12</f>
        <v>22.2</v>
      </c>
      <c r="H37" s="24">
        <v>1.85</v>
      </c>
      <c r="I37" s="58">
        <v>8111.82</v>
      </c>
      <c r="J37" s="58">
        <v>1.07</v>
      </c>
      <c r="K37" s="59">
        <v>1.47</v>
      </c>
      <c r="L37" s="58"/>
    </row>
    <row r="38" spans="1:12" s="7" customFormat="1" ht="28.5">
      <c r="A38" s="74" t="s">
        <v>37</v>
      </c>
      <c r="B38" s="77" t="s">
        <v>38</v>
      </c>
      <c r="C38" s="24">
        <f>F38*12</f>
        <v>0</v>
      </c>
      <c r="D38" s="23">
        <f>G38*I38</f>
        <v>381580.01</v>
      </c>
      <c r="E38" s="24">
        <f>H38*12</f>
        <v>47.04</v>
      </c>
      <c r="F38" s="26"/>
      <c r="G38" s="24">
        <f>H38*12</f>
        <v>47.04</v>
      </c>
      <c r="H38" s="24">
        <v>3.92</v>
      </c>
      <c r="I38" s="58">
        <v>8111.82</v>
      </c>
      <c r="J38" s="58">
        <v>1.07</v>
      </c>
      <c r="K38" s="59">
        <v>3.11</v>
      </c>
      <c r="L38" s="58"/>
    </row>
    <row r="39" spans="1:12" s="8" customFormat="1" ht="30">
      <c r="A39" s="74" t="s">
        <v>60</v>
      </c>
      <c r="B39" s="69" t="s">
        <v>9</v>
      </c>
      <c r="C39" s="29"/>
      <c r="D39" s="23">
        <f>2042.21*I39/L39</f>
        <v>1922.79</v>
      </c>
      <c r="E39" s="29"/>
      <c r="F39" s="26"/>
      <c r="G39" s="24">
        <f>D39/I39</f>
        <v>0.24</v>
      </c>
      <c r="H39" s="24">
        <f aca="true" t="shared" si="0" ref="H39:H44">G39/12</f>
        <v>0.02</v>
      </c>
      <c r="I39" s="58">
        <v>8111.82</v>
      </c>
      <c r="J39" s="58">
        <v>1.07</v>
      </c>
      <c r="K39" s="59">
        <v>0.01</v>
      </c>
      <c r="L39" s="66">
        <v>8615.62</v>
      </c>
    </row>
    <row r="40" spans="1:12" s="8" customFormat="1" ht="27.75" customHeight="1">
      <c r="A40" s="74" t="s">
        <v>84</v>
      </c>
      <c r="B40" s="69" t="s">
        <v>9</v>
      </c>
      <c r="C40" s="29"/>
      <c r="D40" s="23">
        <f>2042.21*I40/L40</f>
        <v>1922.79</v>
      </c>
      <c r="E40" s="29"/>
      <c r="F40" s="26"/>
      <c r="G40" s="24">
        <f>D40/I40</f>
        <v>0.24</v>
      </c>
      <c r="H40" s="24">
        <f t="shared" si="0"/>
        <v>0.02</v>
      </c>
      <c r="I40" s="58">
        <v>8111.82</v>
      </c>
      <c r="J40" s="58">
        <v>1.07</v>
      </c>
      <c r="K40" s="59">
        <v>0.01</v>
      </c>
      <c r="L40" s="66">
        <v>8615.62</v>
      </c>
    </row>
    <row r="41" spans="1:12" s="8" customFormat="1" ht="24" customHeight="1">
      <c r="A41" s="74" t="s">
        <v>61</v>
      </c>
      <c r="B41" s="69" t="s">
        <v>9</v>
      </c>
      <c r="C41" s="29"/>
      <c r="D41" s="23">
        <f>12896.1*I41/L41</f>
        <v>12142</v>
      </c>
      <c r="E41" s="29"/>
      <c r="F41" s="26"/>
      <c r="G41" s="24">
        <f>D41/I41</f>
        <v>1.5</v>
      </c>
      <c r="H41" s="24">
        <v>0.13</v>
      </c>
      <c r="I41" s="58">
        <v>8111.82</v>
      </c>
      <c r="J41" s="58">
        <v>1.07</v>
      </c>
      <c r="K41" s="59">
        <v>0.1</v>
      </c>
      <c r="L41" s="66">
        <v>8615.62</v>
      </c>
    </row>
    <row r="42" spans="1:12" s="8" customFormat="1" ht="30" hidden="1">
      <c r="A42" s="74" t="s">
        <v>62</v>
      </c>
      <c r="B42" s="69" t="s">
        <v>12</v>
      </c>
      <c r="C42" s="29"/>
      <c r="D42" s="23">
        <f aca="true" t="shared" si="1" ref="D42:D48">G42*I42</f>
        <v>0</v>
      </c>
      <c r="E42" s="29"/>
      <c r="F42" s="26"/>
      <c r="G42" s="24">
        <f>H42*12</f>
        <v>0</v>
      </c>
      <c r="H42" s="24">
        <f t="shared" si="0"/>
        <v>0.02</v>
      </c>
      <c r="I42" s="58">
        <v>8615.62</v>
      </c>
      <c r="J42" s="58">
        <v>1.07</v>
      </c>
      <c r="K42" s="59">
        <v>0</v>
      </c>
      <c r="L42" s="66"/>
    </row>
    <row r="43" spans="1:12" s="8" customFormat="1" ht="30" hidden="1">
      <c r="A43" s="74" t="s">
        <v>63</v>
      </c>
      <c r="B43" s="69" t="s">
        <v>12</v>
      </c>
      <c r="C43" s="29"/>
      <c r="D43" s="23">
        <f t="shared" si="1"/>
        <v>0</v>
      </c>
      <c r="E43" s="29"/>
      <c r="F43" s="26"/>
      <c r="G43" s="24">
        <f>H43*12</f>
        <v>0</v>
      </c>
      <c r="H43" s="24">
        <f t="shared" si="0"/>
        <v>0.02</v>
      </c>
      <c r="I43" s="58">
        <v>8615.62</v>
      </c>
      <c r="J43" s="58">
        <v>1.07</v>
      </c>
      <c r="K43" s="59">
        <v>0</v>
      </c>
      <c r="L43" s="66"/>
    </row>
    <row r="44" spans="1:12" s="8" customFormat="1" ht="30" hidden="1">
      <c r="A44" s="74" t="s">
        <v>64</v>
      </c>
      <c r="B44" s="69" t="s">
        <v>12</v>
      </c>
      <c r="C44" s="29"/>
      <c r="D44" s="23">
        <f t="shared" si="1"/>
        <v>0</v>
      </c>
      <c r="E44" s="29"/>
      <c r="F44" s="26"/>
      <c r="G44" s="24">
        <f>H44*12</f>
        <v>0</v>
      </c>
      <c r="H44" s="24">
        <f t="shared" si="0"/>
        <v>0.02</v>
      </c>
      <c r="I44" s="58">
        <v>8615.62</v>
      </c>
      <c r="J44" s="58">
        <v>1.07</v>
      </c>
      <c r="K44" s="59">
        <v>0</v>
      </c>
      <c r="L44" s="66"/>
    </row>
    <row r="45" spans="1:12" s="8" customFormat="1" ht="30">
      <c r="A45" s="74" t="s">
        <v>23</v>
      </c>
      <c r="B45" s="69"/>
      <c r="C45" s="29">
        <f>F45*12</f>
        <v>0</v>
      </c>
      <c r="D45" s="23">
        <f t="shared" si="1"/>
        <v>20441.79</v>
      </c>
      <c r="E45" s="29">
        <f>H45*12</f>
        <v>2.52</v>
      </c>
      <c r="F45" s="26"/>
      <c r="G45" s="24">
        <f>H45*12</f>
        <v>2.52</v>
      </c>
      <c r="H45" s="24">
        <v>0.21</v>
      </c>
      <c r="I45" s="58">
        <v>8111.82</v>
      </c>
      <c r="J45" s="58">
        <v>1.07</v>
      </c>
      <c r="K45" s="59">
        <v>0.14</v>
      </c>
      <c r="L45" s="66"/>
    </row>
    <row r="46" spans="1:12" s="7" customFormat="1" ht="15">
      <c r="A46" s="74" t="s">
        <v>25</v>
      </c>
      <c r="B46" s="69" t="s">
        <v>26</v>
      </c>
      <c r="C46" s="29">
        <f>F46*12</f>
        <v>0</v>
      </c>
      <c r="D46" s="23">
        <f t="shared" si="1"/>
        <v>5840.51</v>
      </c>
      <c r="E46" s="29">
        <f>H46*12</f>
        <v>0.72</v>
      </c>
      <c r="F46" s="26"/>
      <c r="G46" s="24">
        <f>H46*12</f>
        <v>0.72</v>
      </c>
      <c r="H46" s="24">
        <v>0.06</v>
      </c>
      <c r="I46" s="58">
        <v>8111.82</v>
      </c>
      <c r="J46" s="58">
        <v>1.07</v>
      </c>
      <c r="K46" s="59">
        <v>0.03</v>
      </c>
      <c r="L46" s="58">
        <v>8615.62</v>
      </c>
    </row>
    <row r="47" spans="1:12" s="7" customFormat="1" ht="15">
      <c r="A47" s="74" t="s">
        <v>27</v>
      </c>
      <c r="B47" s="78" t="s">
        <v>28</v>
      </c>
      <c r="C47" s="30">
        <f>F47*12</f>
        <v>0</v>
      </c>
      <c r="D47" s="23">
        <f t="shared" si="1"/>
        <v>3893.67</v>
      </c>
      <c r="E47" s="30">
        <f>H47*12</f>
        <v>0.48</v>
      </c>
      <c r="F47" s="31"/>
      <c r="G47" s="24">
        <f>12*H47</f>
        <v>0.48</v>
      </c>
      <c r="H47" s="24">
        <v>0.04</v>
      </c>
      <c r="I47" s="58">
        <v>8111.82</v>
      </c>
      <c r="J47" s="58">
        <v>1.07</v>
      </c>
      <c r="K47" s="59">
        <v>0.02</v>
      </c>
      <c r="L47" s="58">
        <v>8615.62</v>
      </c>
    </row>
    <row r="48" spans="1:12" s="9" customFormat="1" ht="30">
      <c r="A48" s="74" t="s">
        <v>24</v>
      </c>
      <c r="B48" s="69" t="s">
        <v>100</v>
      </c>
      <c r="C48" s="29">
        <f>F48*12</f>
        <v>0</v>
      </c>
      <c r="D48" s="23">
        <f t="shared" si="1"/>
        <v>4867.09</v>
      </c>
      <c r="E48" s="29">
        <f>H48*12</f>
        <v>0.6</v>
      </c>
      <c r="F48" s="26"/>
      <c r="G48" s="24">
        <f>12*H48</f>
        <v>0.6</v>
      </c>
      <c r="H48" s="24">
        <v>0.05</v>
      </c>
      <c r="I48" s="58">
        <v>8111.82</v>
      </c>
      <c r="J48" s="58">
        <v>1.07</v>
      </c>
      <c r="K48" s="59">
        <v>0.03</v>
      </c>
      <c r="L48" s="75">
        <v>8615.62</v>
      </c>
    </row>
    <row r="49" spans="1:12" s="9" customFormat="1" ht="15">
      <c r="A49" s="74" t="s">
        <v>43</v>
      </c>
      <c r="B49" s="69"/>
      <c r="C49" s="24"/>
      <c r="D49" s="24">
        <f>D51+D52+D53+D54+D55+D56+D57+D58+D59+D60+D61+D64</f>
        <v>61535.81</v>
      </c>
      <c r="E49" s="24"/>
      <c r="F49" s="26"/>
      <c r="G49" s="24">
        <f>D49/I49</f>
        <v>7.59</v>
      </c>
      <c r="H49" s="24">
        <f>G49/12</f>
        <v>0.63</v>
      </c>
      <c r="I49" s="58">
        <v>8111.82</v>
      </c>
      <c r="J49" s="58">
        <v>1.07</v>
      </c>
      <c r="K49" s="59">
        <v>0.45</v>
      </c>
      <c r="L49" s="75"/>
    </row>
    <row r="50" spans="1:12" s="8" customFormat="1" ht="15" hidden="1">
      <c r="A50" s="79" t="s">
        <v>72</v>
      </c>
      <c r="B50" s="80" t="s">
        <v>17</v>
      </c>
      <c r="C50" s="33"/>
      <c r="D50" s="32"/>
      <c r="E50" s="33"/>
      <c r="F50" s="34"/>
      <c r="G50" s="33"/>
      <c r="H50" s="33">
        <v>0</v>
      </c>
      <c r="I50" s="58">
        <v>8111.12</v>
      </c>
      <c r="J50" s="58">
        <v>1.07</v>
      </c>
      <c r="K50" s="59">
        <v>0</v>
      </c>
      <c r="L50" s="66"/>
    </row>
    <row r="51" spans="1:12" s="8" customFormat="1" ht="15">
      <c r="A51" s="79" t="s">
        <v>54</v>
      </c>
      <c r="B51" s="80" t="s">
        <v>17</v>
      </c>
      <c r="C51" s="33"/>
      <c r="D51" s="32">
        <f>1137.06*I51/L51</f>
        <v>1070.57</v>
      </c>
      <c r="E51" s="33"/>
      <c r="F51" s="34"/>
      <c r="G51" s="33"/>
      <c r="H51" s="33"/>
      <c r="I51" s="58">
        <v>8111.82</v>
      </c>
      <c r="J51" s="58">
        <v>1.07</v>
      </c>
      <c r="K51" s="59">
        <v>0.01</v>
      </c>
      <c r="L51" s="66">
        <v>8615.62</v>
      </c>
    </row>
    <row r="52" spans="1:12" s="8" customFormat="1" ht="15">
      <c r="A52" s="79" t="s">
        <v>18</v>
      </c>
      <c r="B52" s="80" t="s">
        <v>22</v>
      </c>
      <c r="C52" s="33">
        <f>F52*12</f>
        <v>0</v>
      </c>
      <c r="D52" s="32">
        <f>918.96*I52/L52</f>
        <v>865.22</v>
      </c>
      <c r="E52" s="33">
        <f>H52*12</f>
        <v>0</v>
      </c>
      <c r="F52" s="34"/>
      <c r="G52" s="33"/>
      <c r="H52" s="33"/>
      <c r="I52" s="58">
        <v>8111.82</v>
      </c>
      <c r="J52" s="58">
        <v>1.07</v>
      </c>
      <c r="K52" s="59">
        <v>0.01</v>
      </c>
      <c r="L52" s="66">
        <v>8615.62</v>
      </c>
    </row>
    <row r="53" spans="1:12" s="8" customFormat="1" ht="15">
      <c r="A53" s="79" t="s">
        <v>129</v>
      </c>
      <c r="B53" s="81" t="s">
        <v>17</v>
      </c>
      <c r="C53" s="33"/>
      <c r="D53" s="32">
        <v>1637.48</v>
      </c>
      <c r="E53" s="33"/>
      <c r="F53" s="34"/>
      <c r="G53" s="33"/>
      <c r="H53" s="33"/>
      <c r="I53" s="58">
        <v>8111.82</v>
      </c>
      <c r="J53" s="58"/>
      <c r="K53" s="59"/>
      <c r="L53" s="66"/>
    </row>
    <row r="54" spans="1:12" s="8" customFormat="1" ht="15">
      <c r="A54" s="79" t="s">
        <v>147</v>
      </c>
      <c r="B54" s="80" t="s">
        <v>17</v>
      </c>
      <c r="C54" s="33">
        <f>F54*12</f>
        <v>0</v>
      </c>
      <c r="D54" s="32">
        <f>5049.18*I54/L54</f>
        <v>4753.93</v>
      </c>
      <c r="E54" s="33">
        <f>H54*12</f>
        <v>0</v>
      </c>
      <c r="F54" s="34"/>
      <c r="G54" s="33"/>
      <c r="H54" s="33"/>
      <c r="I54" s="58">
        <v>8111.82</v>
      </c>
      <c r="J54" s="58">
        <v>1.07</v>
      </c>
      <c r="K54" s="59">
        <v>0.18</v>
      </c>
      <c r="L54" s="66">
        <v>8615.62</v>
      </c>
    </row>
    <row r="55" spans="1:12" s="8" customFormat="1" ht="15">
      <c r="A55" s="79" t="s">
        <v>70</v>
      </c>
      <c r="B55" s="80" t="s">
        <v>17</v>
      </c>
      <c r="C55" s="33">
        <f>F55*12</f>
        <v>0</v>
      </c>
      <c r="D55" s="32">
        <v>1751.22</v>
      </c>
      <c r="E55" s="33">
        <f>H55*12</f>
        <v>0</v>
      </c>
      <c r="F55" s="34"/>
      <c r="G55" s="33"/>
      <c r="H55" s="33"/>
      <c r="I55" s="58">
        <v>8111.82</v>
      </c>
      <c r="J55" s="58">
        <v>1.07</v>
      </c>
      <c r="K55" s="59">
        <v>0.01</v>
      </c>
      <c r="L55" s="66"/>
    </row>
    <row r="56" spans="1:12" s="8" customFormat="1" ht="15">
      <c r="A56" s="79" t="s">
        <v>19</v>
      </c>
      <c r="B56" s="80" t="s">
        <v>17</v>
      </c>
      <c r="C56" s="33">
        <f>F56*12</f>
        <v>0</v>
      </c>
      <c r="D56" s="32">
        <v>5855.59</v>
      </c>
      <c r="E56" s="33">
        <f>H56*12</f>
        <v>0</v>
      </c>
      <c r="F56" s="34"/>
      <c r="G56" s="33"/>
      <c r="H56" s="33"/>
      <c r="I56" s="58">
        <v>8111.82</v>
      </c>
      <c r="J56" s="58">
        <v>1.07</v>
      </c>
      <c r="K56" s="59">
        <v>0.04</v>
      </c>
      <c r="L56" s="66"/>
    </row>
    <row r="57" spans="1:12" s="8" customFormat="1" ht="15">
      <c r="A57" s="79" t="s">
        <v>20</v>
      </c>
      <c r="B57" s="80" t="s">
        <v>17</v>
      </c>
      <c r="C57" s="33">
        <f>F57*12</f>
        <v>0</v>
      </c>
      <c r="D57" s="32">
        <v>918.95</v>
      </c>
      <c r="E57" s="33">
        <f>H57*12</f>
        <v>0</v>
      </c>
      <c r="F57" s="34"/>
      <c r="G57" s="33"/>
      <c r="H57" s="33"/>
      <c r="I57" s="58">
        <v>8111.82</v>
      </c>
      <c r="J57" s="58">
        <v>1.07</v>
      </c>
      <c r="K57" s="59">
        <v>0.01</v>
      </c>
      <c r="L57" s="66"/>
    </row>
    <row r="58" spans="1:12" s="8" customFormat="1" ht="15">
      <c r="A58" s="79" t="s">
        <v>67</v>
      </c>
      <c r="B58" s="80" t="s">
        <v>17</v>
      </c>
      <c r="C58" s="33"/>
      <c r="D58" s="32">
        <f>875.58*I58/L58</f>
        <v>824.38</v>
      </c>
      <c r="E58" s="33"/>
      <c r="F58" s="34"/>
      <c r="G58" s="33"/>
      <c r="H58" s="33"/>
      <c r="I58" s="58">
        <v>8111.82</v>
      </c>
      <c r="J58" s="58">
        <v>1.07</v>
      </c>
      <c r="K58" s="59">
        <v>0.01</v>
      </c>
      <c r="L58" s="66">
        <v>8615.62</v>
      </c>
    </row>
    <row r="59" spans="1:12" s="8" customFormat="1" ht="15">
      <c r="A59" s="79" t="s">
        <v>68</v>
      </c>
      <c r="B59" s="80" t="s">
        <v>22</v>
      </c>
      <c r="C59" s="33"/>
      <c r="D59" s="32">
        <v>3502.46</v>
      </c>
      <c r="E59" s="33"/>
      <c r="F59" s="34"/>
      <c r="G59" s="33"/>
      <c r="H59" s="33"/>
      <c r="I59" s="58">
        <v>8111.82</v>
      </c>
      <c r="J59" s="58">
        <v>1.07</v>
      </c>
      <c r="K59" s="59">
        <v>0.03</v>
      </c>
      <c r="L59" s="66"/>
    </row>
    <row r="60" spans="1:12" s="8" customFormat="1" ht="25.5">
      <c r="A60" s="79" t="s">
        <v>21</v>
      </c>
      <c r="B60" s="80" t="s">
        <v>17</v>
      </c>
      <c r="C60" s="33">
        <f>F60*12</f>
        <v>0</v>
      </c>
      <c r="D60" s="32">
        <f>7314.39*I60/L60</f>
        <v>6886.68</v>
      </c>
      <c r="E60" s="33">
        <f>H60*12</f>
        <v>0</v>
      </c>
      <c r="F60" s="34"/>
      <c r="G60" s="33"/>
      <c r="H60" s="33"/>
      <c r="I60" s="58">
        <v>8111.82</v>
      </c>
      <c r="J60" s="58">
        <v>1.07</v>
      </c>
      <c r="K60" s="59">
        <v>0.05</v>
      </c>
      <c r="L60" s="66">
        <v>8615.62</v>
      </c>
    </row>
    <row r="61" spans="1:12" s="8" customFormat="1" ht="15">
      <c r="A61" s="79" t="s">
        <v>119</v>
      </c>
      <c r="B61" s="80" t="s">
        <v>17</v>
      </c>
      <c r="C61" s="33"/>
      <c r="D61" s="32">
        <f>6057.57*I61/L61</f>
        <v>5703.35</v>
      </c>
      <c r="E61" s="33"/>
      <c r="F61" s="34"/>
      <c r="G61" s="33"/>
      <c r="H61" s="33"/>
      <c r="I61" s="58">
        <v>8111.82</v>
      </c>
      <c r="J61" s="58">
        <v>1.07</v>
      </c>
      <c r="K61" s="59">
        <v>0.01</v>
      </c>
      <c r="L61" s="66">
        <v>8615.62</v>
      </c>
    </row>
    <row r="62" spans="1:12" s="8" customFormat="1" ht="15" hidden="1">
      <c r="A62" s="79" t="s">
        <v>73</v>
      </c>
      <c r="B62" s="80" t="s">
        <v>17</v>
      </c>
      <c r="C62" s="35"/>
      <c r="D62" s="32"/>
      <c r="E62" s="35"/>
      <c r="F62" s="34"/>
      <c r="G62" s="33"/>
      <c r="H62" s="33"/>
      <c r="I62" s="58">
        <v>8111.82</v>
      </c>
      <c r="J62" s="58">
        <v>1.07</v>
      </c>
      <c r="K62" s="59">
        <v>0</v>
      </c>
      <c r="L62" s="66"/>
    </row>
    <row r="63" spans="1:12" s="8" customFormat="1" ht="15" hidden="1">
      <c r="A63" s="79"/>
      <c r="B63" s="80"/>
      <c r="C63" s="33"/>
      <c r="D63" s="32"/>
      <c r="E63" s="33"/>
      <c r="F63" s="34"/>
      <c r="G63" s="33"/>
      <c r="H63" s="33"/>
      <c r="I63" s="58">
        <v>8111.82</v>
      </c>
      <c r="J63" s="58"/>
      <c r="K63" s="59"/>
      <c r="L63" s="66"/>
    </row>
    <row r="64" spans="1:12" s="8" customFormat="1" ht="25.5">
      <c r="A64" s="82" t="s">
        <v>138</v>
      </c>
      <c r="B64" s="76" t="s">
        <v>12</v>
      </c>
      <c r="C64" s="40"/>
      <c r="D64" s="40">
        <f>29490.44*I64/L64</f>
        <v>27765.98</v>
      </c>
      <c r="E64" s="35"/>
      <c r="F64" s="34"/>
      <c r="G64" s="35"/>
      <c r="H64" s="35"/>
      <c r="I64" s="58">
        <v>8111.82</v>
      </c>
      <c r="J64" s="58"/>
      <c r="K64" s="59"/>
      <c r="L64" s="66">
        <v>8615.62</v>
      </c>
    </row>
    <row r="65" spans="1:12" s="9" customFormat="1" ht="30">
      <c r="A65" s="74" t="s">
        <v>50</v>
      </c>
      <c r="B65" s="69"/>
      <c r="C65" s="24"/>
      <c r="D65" s="24">
        <f>D66+D67+D68+D69+D74</f>
        <v>13452.93</v>
      </c>
      <c r="E65" s="24"/>
      <c r="F65" s="26"/>
      <c r="G65" s="24">
        <f>D65/I65</f>
        <v>1.66</v>
      </c>
      <c r="H65" s="24">
        <f>G65/12</f>
        <v>0.14</v>
      </c>
      <c r="I65" s="58">
        <v>8111.82</v>
      </c>
      <c r="J65" s="58">
        <v>1.07</v>
      </c>
      <c r="K65" s="59">
        <v>0.28</v>
      </c>
      <c r="L65" s="75"/>
    </row>
    <row r="66" spans="1:12" s="8" customFormat="1" ht="15">
      <c r="A66" s="79" t="s">
        <v>44</v>
      </c>
      <c r="B66" s="80" t="s">
        <v>71</v>
      </c>
      <c r="C66" s="33"/>
      <c r="D66" s="32">
        <f>2626.83*I66/L66</f>
        <v>2473.23</v>
      </c>
      <c r="E66" s="33"/>
      <c r="F66" s="34"/>
      <c r="G66" s="33"/>
      <c r="H66" s="33"/>
      <c r="I66" s="58">
        <v>8111.82</v>
      </c>
      <c r="J66" s="58">
        <v>1.07</v>
      </c>
      <c r="K66" s="59">
        <v>0.02</v>
      </c>
      <c r="L66" s="66">
        <v>8615.62</v>
      </c>
    </row>
    <row r="67" spans="1:12" s="8" customFormat="1" ht="25.5">
      <c r="A67" s="79" t="s">
        <v>45</v>
      </c>
      <c r="B67" s="80" t="s">
        <v>55</v>
      </c>
      <c r="C67" s="33"/>
      <c r="D67" s="32">
        <f>1751.23*I67/L67</f>
        <v>1648.83</v>
      </c>
      <c r="E67" s="33"/>
      <c r="F67" s="34"/>
      <c r="G67" s="33"/>
      <c r="H67" s="33"/>
      <c r="I67" s="58">
        <v>8111.82</v>
      </c>
      <c r="J67" s="58">
        <v>1.07</v>
      </c>
      <c r="K67" s="59">
        <v>0.01</v>
      </c>
      <c r="L67" s="66">
        <v>8615.62</v>
      </c>
    </row>
    <row r="68" spans="1:12" s="8" customFormat="1" ht="15">
      <c r="A68" s="79" t="s">
        <v>78</v>
      </c>
      <c r="B68" s="80" t="s">
        <v>77</v>
      </c>
      <c r="C68" s="33"/>
      <c r="D68" s="32">
        <f>1837.85*I68/L68</f>
        <v>1730.38</v>
      </c>
      <c r="E68" s="33"/>
      <c r="F68" s="34"/>
      <c r="G68" s="33"/>
      <c r="H68" s="33"/>
      <c r="I68" s="58">
        <v>8111.82</v>
      </c>
      <c r="J68" s="58">
        <v>1.07</v>
      </c>
      <c r="K68" s="59">
        <v>0.01</v>
      </c>
      <c r="L68" s="66">
        <v>8615.62</v>
      </c>
    </row>
    <row r="69" spans="1:12" s="8" customFormat="1" ht="25.5">
      <c r="A69" s="79" t="s">
        <v>74</v>
      </c>
      <c r="B69" s="80" t="s">
        <v>75</v>
      </c>
      <c r="C69" s="33"/>
      <c r="D69" s="32">
        <f>1751.2*I69/L69</f>
        <v>1736.22</v>
      </c>
      <c r="E69" s="33"/>
      <c r="F69" s="34"/>
      <c r="G69" s="33"/>
      <c r="H69" s="33"/>
      <c r="I69" s="58">
        <v>8111.82</v>
      </c>
      <c r="J69" s="58">
        <v>1.07</v>
      </c>
      <c r="K69" s="59">
        <v>0.01</v>
      </c>
      <c r="L69" s="66">
        <v>8181.82</v>
      </c>
    </row>
    <row r="70" spans="1:12" s="8" customFormat="1" ht="15" hidden="1">
      <c r="A70" s="79" t="s">
        <v>46</v>
      </c>
      <c r="B70" s="80" t="s">
        <v>76</v>
      </c>
      <c r="C70" s="33"/>
      <c r="D70" s="32">
        <f>G70*I70</f>
        <v>0</v>
      </c>
      <c r="E70" s="33"/>
      <c r="F70" s="34"/>
      <c r="G70" s="33"/>
      <c r="H70" s="33"/>
      <c r="I70" s="58">
        <v>8111.82</v>
      </c>
      <c r="J70" s="58">
        <v>1.07</v>
      </c>
      <c r="K70" s="59">
        <v>0</v>
      </c>
      <c r="L70" s="66"/>
    </row>
    <row r="71" spans="1:12" s="8" customFormat="1" ht="15" hidden="1">
      <c r="A71" s="79" t="s">
        <v>58</v>
      </c>
      <c r="B71" s="80" t="s">
        <v>77</v>
      </c>
      <c r="C71" s="33"/>
      <c r="D71" s="32"/>
      <c r="E71" s="33"/>
      <c r="F71" s="34"/>
      <c r="G71" s="33"/>
      <c r="H71" s="33"/>
      <c r="I71" s="58">
        <v>8111.82</v>
      </c>
      <c r="J71" s="58">
        <v>1.07</v>
      </c>
      <c r="K71" s="59">
        <v>0</v>
      </c>
      <c r="L71" s="66"/>
    </row>
    <row r="72" spans="1:12" s="8" customFormat="1" ht="15" hidden="1">
      <c r="A72" s="79" t="s">
        <v>59</v>
      </c>
      <c r="B72" s="80" t="s">
        <v>17</v>
      </c>
      <c r="C72" s="33"/>
      <c r="D72" s="32"/>
      <c r="E72" s="33"/>
      <c r="F72" s="34"/>
      <c r="G72" s="33"/>
      <c r="H72" s="33"/>
      <c r="I72" s="58">
        <v>8111.82</v>
      </c>
      <c r="J72" s="58">
        <v>1.07</v>
      </c>
      <c r="K72" s="59">
        <v>0</v>
      </c>
      <c r="L72" s="66"/>
    </row>
    <row r="73" spans="1:12" s="8" customFormat="1" ht="25.5" hidden="1">
      <c r="A73" s="79" t="s">
        <v>56</v>
      </c>
      <c r="B73" s="80" t="s">
        <v>17</v>
      </c>
      <c r="C73" s="33"/>
      <c r="D73" s="32"/>
      <c r="E73" s="33"/>
      <c r="F73" s="34"/>
      <c r="G73" s="33"/>
      <c r="H73" s="33"/>
      <c r="I73" s="58">
        <v>8111.82</v>
      </c>
      <c r="J73" s="58">
        <v>1.07</v>
      </c>
      <c r="K73" s="59">
        <v>0</v>
      </c>
      <c r="L73" s="66"/>
    </row>
    <row r="74" spans="1:12" s="8" customFormat="1" ht="15">
      <c r="A74" s="79" t="s">
        <v>69</v>
      </c>
      <c r="B74" s="80" t="s">
        <v>9</v>
      </c>
      <c r="C74" s="35"/>
      <c r="D74" s="32">
        <f>6228.48*I74/L74</f>
        <v>5864.27</v>
      </c>
      <c r="E74" s="35"/>
      <c r="F74" s="34"/>
      <c r="G74" s="33"/>
      <c r="H74" s="33"/>
      <c r="I74" s="58">
        <v>8111.82</v>
      </c>
      <c r="J74" s="58">
        <v>1.07</v>
      </c>
      <c r="K74" s="59">
        <v>0.04</v>
      </c>
      <c r="L74" s="66">
        <v>8615.62</v>
      </c>
    </row>
    <row r="75" spans="1:12" s="8" customFormat="1" ht="30">
      <c r="A75" s="74" t="s">
        <v>51</v>
      </c>
      <c r="B75" s="80"/>
      <c r="C75" s="33"/>
      <c r="D75" s="24">
        <v>0</v>
      </c>
      <c r="E75" s="33"/>
      <c r="F75" s="34"/>
      <c r="G75" s="24">
        <f>D75/I75</f>
        <v>0</v>
      </c>
      <c r="H75" s="24">
        <f>G75/12</f>
        <v>0</v>
      </c>
      <c r="I75" s="58">
        <v>8111.82</v>
      </c>
      <c r="J75" s="58">
        <v>1.07</v>
      </c>
      <c r="K75" s="59">
        <v>0.13</v>
      </c>
      <c r="L75" s="66"/>
    </row>
    <row r="76" spans="1:12" s="8" customFormat="1" ht="15">
      <c r="A76" s="74" t="s">
        <v>52</v>
      </c>
      <c r="B76" s="80"/>
      <c r="C76" s="33"/>
      <c r="D76" s="24">
        <f>D77+D78+D79+D83</f>
        <v>23416.22</v>
      </c>
      <c r="E76" s="33"/>
      <c r="F76" s="34"/>
      <c r="G76" s="24">
        <f>D76/I76</f>
        <v>2.89</v>
      </c>
      <c r="H76" s="24">
        <f>G76/12</f>
        <v>0.24</v>
      </c>
      <c r="I76" s="58">
        <v>8111.82</v>
      </c>
      <c r="J76" s="58">
        <v>1.07</v>
      </c>
      <c r="K76" s="59">
        <v>0.28</v>
      </c>
      <c r="L76" s="66"/>
    </row>
    <row r="77" spans="1:12" s="8" customFormat="1" ht="15" customHeight="1">
      <c r="A77" s="79" t="s">
        <v>47</v>
      </c>
      <c r="B77" s="80" t="s">
        <v>9</v>
      </c>
      <c r="C77" s="33"/>
      <c r="D77" s="32">
        <v>1220.4</v>
      </c>
      <c r="E77" s="33"/>
      <c r="F77" s="34"/>
      <c r="G77" s="33"/>
      <c r="H77" s="33"/>
      <c r="I77" s="58">
        <v>8111.82</v>
      </c>
      <c r="J77" s="58">
        <v>1.07</v>
      </c>
      <c r="K77" s="59">
        <v>0.01</v>
      </c>
      <c r="L77" s="66"/>
    </row>
    <row r="78" spans="1:12" s="8" customFormat="1" ht="15">
      <c r="A78" s="79" t="s">
        <v>85</v>
      </c>
      <c r="B78" s="80" t="s">
        <v>17</v>
      </c>
      <c r="C78" s="33"/>
      <c r="D78" s="32">
        <v>17288.22</v>
      </c>
      <c r="E78" s="33"/>
      <c r="F78" s="34"/>
      <c r="G78" s="33"/>
      <c r="H78" s="33"/>
      <c r="I78" s="58">
        <v>8111.82</v>
      </c>
      <c r="J78" s="58">
        <v>1.07</v>
      </c>
      <c r="K78" s="59">
        <v>0.14</v>
      </c>
      <c r="L78" s="66"/>
    </row>
    <row r="79" spans="1:12" s="8" customFormat="1" ht="15">
      <c r="A79" s="79" t="s">
        <v>48</v>
      </c>
      <c r="B79" s="80" t="s">
        <v>17</v>
      </c>
      <c r="C79" s="33"/>
      <c r="D79" s="32">
        <f>915.28*I79/L79</f>
        <v>861.76</v>
      </c>
      <c r="E79" s="33"/>
      <c r="F79" s="34"/>
      <c r="G79" s="33"/>
      <c r="H79" s="33"/>
      <c r="I79" s="58">
        <v>8111.82</v>
      </c>
      <c r="J79" s="58">
        <v>1.07</v>
      </c>
      <c r="K79" s="59">
        <v>0.01</v>
      </c>
      <c r="L79" s="66">
        <v>8615.62</v>
      </c>
    </row>
    <row r="80" spans="1:12" s="8" customFormat="1" ht="30" customHeight="1" hidden="1">
      <c r="A80" s="79" t="s">
        <v>57</v>
      </c>
      <c r="B80" s="80" t="s">
        <v>12</v>
      </c>
      <c r="C80" s="33"/>
      <c r="D80" s="32">
        <f>G80*I80</f>
        <v>0</v>
      </c>
      <c r="E80" s="33"/>
      <c r="F80" s="34"/>
      <c r="G80" s="33"/>
      <c r="H80" s="33"/>
      <c r="I80" s="58">
        <v>8638.3</v>
      </c>
      <c r="J80" s="58">
        <v>1.07</v>
      </c>
      <c r="K80" s="59">
        <v>0.06</v>
      </c>
      <c r="L80" s="66"/>
    </row>
    <row r="81" spans="1:12" s="8" customFormat="1" ht="15" customHeight="1" hidden="1">
      <c r="A81" s="79" t="s">
        <v>79</v>
      </c>
      <c r="B81" s="80" t="s">
        <v>12</v>
      </c>
      <c r="C81" s="33"/>
      <c r="D81" s="32">
        <f>G81*I81</f>
        <v>0</v>
      </c>
      <c r="E81" s="33"/>
      <c r="F81" s="34"/>
      <c r="G81" s="33"/>
      <c r="H81" s="33"/>
      <c r="I81" s="58">
        <v>8111.82</v>
      </c>
      <c r="J81" s="58">
        <v>1.07</v>
      </c>
      <c r="K81" s="59">
        <v>0</v>
      </c>
      <c r="L81" s="66"/>
    </row>
    <row r="82" spans="1:12" s="8" customFormat="1" ht="18" customHeight="1" hidden="1">
      <c r="A82" s="79" t="s">
        <v>83</v>
      </c>
      <c r="B82" s="80" t="s">
        <v>12</v>
      </c>
      <c r="C82" s="33"/>
      <c r="D82" s="32">
        <f>G82*I82</f>
        <v>0</v>
      </c>
      <c r="E82" s="33"/>
      <c r="F82" s="34"/>
      <c r="G82" s="33"/>
      <c r="H82" s="33"/>
      <c r="I82" s="58">
        <v>8111.82</v>
      </c>
      <c r="J82" s="58">
        <v>1.07</v>
      </c>
      <c r="K82" s="59">
        <v>0</v>
      </c>
      <c r="L82" s="66"/>
    </row>
    <row r="83" spans="1:12" s="8" customFormat="1" ht="18.75" customHeight="1">
      <c r="A83" s="79" t="s">
        <v>57</v>
      </c>
      <c r="B83" s="81" t="s">
        <v>148</v>
      </c>
      <c r="C83" s="33"/>
      <c r="D83" s="83">
        <v>4045.84</v>
      </c>
      <c r="E83" s="33"/>
      <c r="F83" s="34"/>
      <c r="G83" s="35"/>
      <c r="H83" s="35"/>
      <c r="I83" s="58">
        <v>8111.82</v>
      </c>
      <c r="J83" s="58"/>
      <c r="K83" s="59"/>
      <c r="L83" s="66"/>
    </row>
    <row r="84" spans="1:12" s="8" customFormat="1" ht="15">
      <c r="A84" s="74" t="s">
        <v>53</v>
      </c>
      <c r="B84" s="80"/>
      <c r="C84" s="33"/>
      <c r="D84" s="24">
        <f>D85</f>
        <v>1033.94</v>
      </c>
      <c r="E84" s="33"/>
      <c r="F84" s="34"/>
      <c r="G84" s="24">
        <f>D84/I84</f>
        <v>0.13</v>
      </c>
      <c r="H84" s="24">
        <f>G84/12</f>
        <v>0.01</v>
      </c>
      <c r="I84" s="58">
        <v>8111.82</v>
      </c>
      <c r="J84" s="58">
        <v>1.07</v>
      </c>
      <c r="K84" s="59">
        <v>0.1</v>
      </c>
      <c r="L84" s="66"/>
    </row>
    <row r="85" spans="1:12" s="8" customFormat="1" ht="15">
      <c r="A85" s="79" t="s">
        <v>49</v>
      </c>
      <c r="B85" s="80" t="s">
        <v>17</v>
      </c>
      <c r="C85" s="33"/>
      <c r="D85" s="32">
        <f>1098.16*I85/L85</f>
        <v>1033.94</v>
      </c>
      <c r="E85" s="33"/>
      <c r="F85" s="34"/>
      <c r="G85" s="33"/>
      <c r="H85" s="33"/>
      <c r="I85" s="58">
        <v>8111.82</v>
      </c>
      <c r="J85" s="58">
        <v>1.07</v>
      </c>
      <c r="K85" s="59">
        <v>0.01</v>
      </c>
      <c r="L85" s="66">
        <v>8615.62</v>
      </c>
    </row>
    <row r="86" spans="1:12" s="7" customFormat="1" ht="15">
      <c r="A86" s="74" t="s">
        <v>66</v>
      </c>
      <c r="B86" s="69"/>
      <c r="C86" s="24"/>
      <c r="D86" s="24">
        <f>D87</f>
        <v>31864.56</v>
      </c>
      <c r="E86" s="24"/>
      <c r="F86" s="26"/>
      <c r="G86" s="24">
        <f>D86/I86</f>
        <v>3.93</v>
      </c>
      <c r="H86" s="24">
        <f>G86/12</f>
        <v>0.33</v>
      </c>
      <c r="I86" s="58">
        <v>8111.82</v>
      </c>
      <c r="J86" s="58">
        <v>1.07</v>
      </c>
      <c r="K86" s="59">
        <v>0.01</v>
      </c>
      <c r="L86" s="58"/>
    </row>
    <row r="87" spans="1:12" s="8" customFormat="1" ht="15">
      <c r="A87" s="79" t="s">
        <v>80</v>
      </c>
      <c r="B87" s="81" t="s">
        <v>22</v>
      </c>
      <c r="C87" s="33">
        <f>F87*12</f>
        <v>0</v>
      </c>
      <c r="D87" s="32">
        <v>31864.56</v>
      </c>
      <c r="E87" s="33"/>
      <c r="F87" s="34"/>
      <c r="G87" s="33"/>
      <c r="H87" s="33"/>
      <c r="I87" s="58">
        <v>8111.82</v>
      </c>
      <c r="J87" s="58">
        <v>1.07</v>
      </c>
      <c r="K87" s="59">
        <v>0</v>
      </c>
      <c r="L87" s="66"/>
    </row>
    <row r="88" spans="1:12" s="7" customFormat="1" ht="15">
      <c r="A88" s="74" t="s">
        <v>65</v>
      </c>
      <c r="B88" s="69"/>
      <c r="C88" s="24"/>
      <c r="D88" s="24">
        <v>0</v>
      </c>
      <c r="E88" s="24"/>
      <c r="F88" s="26"/>
      <c r="G88" s="24">
        <f>D88/I88</f>
        <v>0</v>
      </c>
      <c r="H88" s="24">
        <v>0</v>
      </c>
      <c r="I88" s="58">
        <v>8111.82</v>
      </c>
      <c r="J88" s="58">
        <v>1.07</v>
      </c>
      <c r="K88" s="59">
        <v>0.04</v>
      </c>
      <c r="L88" s="58"/>
    </row>
    <row r="89" spans="1:12" s="8" customFormat="1" ht="25.5" customHeight="1" hidden="1">
      <c r="A89" s="79" t="s">
        <v>81</v>
      </c>
      <c r="B89" s="80" t="s">
        <v>17</v>
      </c>
      <c r="C89" s="33"/>
      <c r="D89" s="32"/>
      <c r="E89" s="33"/>
      <c r="F89" s="34"/>
      <c r="G89" s="33"/>
      <c r="H89" s="33">
        <v>0</v>
      </c>
      <c r="I89" s="58">
        <v>8111.82</v>
      </c>
      <c r="J89" s="58">
        <v>1.07</v>
      </c>
      <c r="K89" s="59">
        <v>0</v>
      </c>
      <c r="L89" s="66"/>
    </row>
    <row r="90" spans="1:12" s="7" customFormat="1" ht="38.25" thickBot="1">
      <c r="A90" s="84" t="s">
        <v>149</v>
      </c>
      <c r="B90" s="78" t="s">
        <v>12</v>
      </c>
      <c r="C90" s="30">
        <f>F90*12</f>
        <v>0</v>
      </c>
      <c r="D90" s="30">
        <v>400000</v>
      </c>
      <c r="E90" s="30">
        <f>H90*12</f>
        <v>49.32</v>
      </c>
      <c r="F90" s="31"/>
      <c r="G90" s="30">
        <f>D90/I90</f>
        <v>49.31</v>
      </c>
      <c r="H90" s="30">
        <f>G90/12</f>
        <v>4.11</v>
      </c>
      <c r="I90" s="58">
        <v>8111.82</v>
      </c>
      <c r="J90" s="58">
        <v>1.07</v>
      </c>
      <c r="K90" s="59">
        <v>0.3</v>
      </c>
      <c r="L90" s="58"/>
    </row>
    <row r="91" spans="1:12" s="7" customFormat="1" ht="19.5" hidden="1" thickBot="1">
      <c r="A91" s="85" t="s">
        <v>97</v>
      </c>
      <c r="B91" s="56"/>
      <c r="C91" s="36"/>
      <c r="D91" s="36"/>
      <c r="E91" s="36"/>
      <c r="F91" s="37"/>
      <c r="G91" s="30">
        <f aca="true" t="shared" si="2" ref="G91:G103">H91*12</f>
        <v>0</v>
      </c>
      <c r="H91" s="37"/>
      <c r="I91" s="58">
        <v>8111.82</v>
      </c>
      <c r="J91" s="58"/>
      <c r="K91" s="59"/>
      <c r="L91" s="58"/>
    </row>
    <row r="92" spans="1:12" s="7" customFormat="1" ht="19.5" hidden="1" thickBot="1">
      <c r="A92" s="86" t="s">
        <v>39</v>
      </c>
      <c r="B92" s="87"/>
      <c r="C92" s="38">
        <f>F92*12</f>
        <v>0</v>
      </c>
      <c r="D92" s="38"/>
      <c r="E92" s="38"/>
      <c r="F92" s="39"/>
      <c r="G92" s="30">
        <f t="shared" si="2"/>
        <v>0</v>
      </c>
      <c r="H92" s="39"/>
      <c r="I92" s="58">
        <v>8111.82</v>
      </c>
      <c r="J92" s="58"/>
      <c r="K92" s="59"/>
      <c r="L92" s="58"/>
    </row>
    <row r="93" spans="1:12" s="10" customFormat="1" ht="15.75" hidden="1" thickBot="1">
      <c r="A93" s="82" t="s">
        <v>86</v>
      </c>
      <c r="B93" s="76"/>
      <c r="C93" s="40"/>
      <c r="D93" s="40"/>
      <c r="E93" s="40"/>
      <c r="F93" s="40"/>
      <c r="G93" s="30">
        <f t="shared" si="2"/>
        <v>0</v>
      </c>
      <c r="H93" s="28"/>
      <c r="I93" s="58">
        <v>8111.82</v>
      </c>
      <c r="J93" s="88"/>
      <c r="K93" s="89"/>
      <c r="L93" s="88"/>
    </row>
    <row r="94" spans="1:12" s="10" customFormat="1" ht="15.75" hidden="1" thickBot="1">
      <c r="A94" s="90" t="s">
        <v>87</v>
      </c>
      <c r="B94" s="76"/>
      <c r="C94" s="40"/>
      <c r="D94" s="40"/>
      <c r="E94" s="40"/>
      <c r="F94" s="40"/>
      <c r="G94" s="30">
        <f t="shared" si="2"/>
        <v>0</v>
      </c>
      <c r="H94" s="28"/>
      <c r="I94" s="58">
        <v>8111.82</v>
      </c>
      <c r="J94" s="88"/>
      <c r="K94" s="89"/>
      <c r="L94" s="88"/>
    </row>
    <row r="95" spans="1:12" s="10" customFormat="1" ht="15.75" hidden="1" thickBot="1">
      <c r="A95" s="82" t="s">
        <v>88</v>
      </c>
      <c r="B95" s="76"/>
      <c r="C95" s="40"/>
      <c r="D95" s="40"/>
      <c r="E95" s="40"/>
      <c r="F95" s="40"/>
      <c r="G95" s="30">
        <f t="shared" si="2"/>
        <v>0</v>
      </c>
      <c r="H95" s="28"/>
      <c r="I95" s="58">
        <v>8111.82</v>
      </c>
      <c r="J95" s="88"/>
      <c r="K95" s="89"/>
      <c r="L95" s="88"/>
    </row>
    <row r="96" spans="1:12" s="10" customFormat="1" ht="15.75" hidden="1" thickBot="1">
      <c r="A96" s="82" t="s">
        <v>89</v>
      </c>
      <c r="B96" s="76"/>
      <c r="C96" s="40"/>
      <c r="D96" s="40"/>
      <c r="E96" s="40"/>
      <c r="F96" s="40"/>
      <c r="G96" s="30">
        <f t="shared" si="2"/>
        <v>0</v>
      </c>
      <c r="H96" s="28"/>
      <c r="I96" s="58">
        <v>8111.82</v>
      </c>
      <c r="J96" s="88"/>
      <c r="K96" s="89"/>
      <c r="L96" s="88"/>
    </row>
    <row r="97" spans="1:12" s="10" customFormat="1" ht="15.75" hidden="1" thickBot="1">
      <c r="A97" s="82" t="s">
        <v>90</v>
      </c>
      <c r="B97" s="76"/>
      <c r="C97" s="40"/>
      <c r="D97" s="40"/>
      <c r="E97" s="40"/>
      <c r="F97" s="40"/>
      <c r="G97" s="30">
        <f t="shared" si="2"/>
        <v>0</v>
      </c>
      <c r="H97" s="28"/>
      <c r="I97" s="58">
        <v>8111.82</v>
      </c>
      <c r="J97" s="88"/>
      <c r="K97" s="89"/>
      <c r="L97" s="88"/>
    </row>
    <row r="98" spans="1:12" s="10" customFormat="1" ht="15.75" hidden="1" thickBot="1">
      <c r="A98" s="82" t="s">
        <v>91</v>
      </c>
      <c r="B98" s="76"/>
      <c r="C98" s="40"/>
      <c r="D98" s="40"/>
      <c r="E98" s="40"/>
      <c r="F98" s="40"/>
      <c r="G98" s="30">
        <f t="shared" si="2"/>
        <v>0</v>
      </c>
      <c r="H98" s="28"/>
      <c r="I98" s="58">
        <v>8111.82</v>
      </c>
      <c r="J98" s="88"/>
      <c r="K98" s="89"/>
      <c r="L98" s="88"/>
    </row>
    <row r="99" spans="1:12" s="10" customFormat="1" ht="15.75" hidden="1" thickBot="1">
      <c r="A99" s="82" t="s">
        <v>92</v>
      </c>
      <c r="B99" s="76"/>
      <c r="C99" s="40"/>
      <c r="D99" s="40"/>
      <c r="E99" s="40"/>
      <c r="F99" s="40"/>
      <c r="G99" s="30">
        <f t="shared" si="2"/>
        <v>0</v>
      </c>
      <c r="H99" s="28"/>
      <c r="I99" s="58">
        <v>8111.82</v>
      </c>
      <c r="J99" s="88"/>
      <c r="K99" s="89"/>
      <c r="L99" s="88"/>
    </row>
    <row r="100" spans="1:12" s="10" customFormat="1" ht="15.75" hidden="1" thickBot="1">
      <c r="A100" s="82" t="s">
        <v>93</v>
      </c>
      <c r="B100" s="76"/>
      <c r="C100" s="40"/>
      <c r="D100" s="40"/>
      <c r="E100" s="40"/>
      <c r="F100" s="40"/>
      <c r="G100" s="30">
        <f t="shared" si="2"/>
        <v>0</v>
      </c>
      <c r="H100" s="28"/>
      <c r="I100" s="58">
        <v>8111.82</v>
      </c>
      <c r="J100" s="88"/>
      <c r="K100" s="89"/>
      <c r="L100" s="88"/>
    </row>
    <row r="101" spans="1:12" s="10" customFormat="1" ht="15.75" hidden="1" thickBot="1">
      <c r="A101" s="91" t="s">
        <v>94</v>
      </c>
      <c r="B101" s="92"/>
      <c r="C101" s="41"/>
      <c r="D101" s="41"/>
      <c r="E101" s="41"/>
      <c r="F101" s="41"/>
      <c r="G101" s="30">
        <f t="shared" si="2"/>
        <v>0</v>
      </c>
      <c r="H101" s="42"/>
      <c r="I101" s="58">
        <v>8111.82</v>
      </c>
      <c r="J101" s="88"/>
      <c r="K101" s="89"/>
      <c r="L101" s="88"/>
    </row>
    <row r="102" spans="1:12" s="10" customFormat="1" ht="15.75" hidden="1" thickBot="1">
      <c r="A102" s="93"/>
      <c r="B102" s="94"/>
      <c r="C102" s="44"/>
      <c r="D102" s="43"/>
      <c r="E102" s="44"/>
      <c r="F102" s="43"/>
      <c r="G102" s="30">
        <f t="shared" si="2"/>
        <v>0</v>
      </c>
      <c r="H102" s="45"/>
      <c r="I102" s="58">
        <v>8111.82</v>
      </c>
      <c r="J102" s="88"/>
      <c r="K102" s="89"/>
      <c r="L102" s="88"/>
    </row>
    <row r="103" spans="1:12" s="10" customFormat="1" ht="19.5" thickBot="1">
      <c r="A103" s="85" t="s">
        <v>121</v>
      </c>
      <c r="B103" s="48" t="s">
        <v>11</v>
      </c>
      <c r="C103" s="44"/>
      <c r="D103" s="30">
        <f>G103*I103</f>
        <v>165793.51</v>
      </c>
      <c r="E103" s="30"/>
      <c r="F103" s="30"/>
      <c r="G103" s="30">
        <f t="shared" si="2"/>
        <v>20.76</v>
      </c>
      <c r="H103" s="30">
        <v>1.73</v>
      </c>
      <c r="I103" s="58">
        <f>8111.82-125.62</f>
        <v>7986.2</v>
      </c>
      <c r="J103" s="88"/>
      <c r="K103" s="89"/>
      <c r="L103" s="88"/>
    </row>
    <row r="104" spans="1:12" s="7" customFormat="1" ht="19.5" thickBot="1">
      <c r="A104" s="95" t="s">
        <v>40</v>
      </c>
      <c r="B104" s="56"/>
      <c r="C104" s="36">
        <f>F104*12</f>
        <v>0</v>
      </c>
      <c r="D104" s="46">
        <f>D103+D90+D88+D86+D84+D76+D75+D65+D49+D48+D47+D46+D45+D41+D40+D39+D38+D37+D36+D35+D34+D33+D24+D14</f>
        <v>2260306.26</v>
      </c>
      <c r="E104" s="46">
        <f>E103+E90+E88+E86+E84+E76+E75+E65+E49+E48+E47+E46+E45+E41+E40+E39+E38+E37+E36+E35+E34+E33+E24+E14</f>
        <v>238.2</v>
      </c>
      <c r="F104" s="46">
        <f>F103+F90+F88+F86+F84+F76+F75+F65+F49+F48+F47+F46+F45+F41+F40+F39+F38+F37+F36+F35+F34+F33+F24+F14</f>
        <v>0</v>
      </c>
      <c r="G104" s="46">
        <f>G103+G90+G88+G86+G84+G76+G75+G65+G49+G48+G47+G46+G45+G41+G40+G39+G38+G37+G36+G35+G34+G33+G24+G14</f>
        <v>278.99</v>
      </c>
      <c r="H104" s="46">
        <f>H103+H90+H88+H86+H84+H76+H75+H65+H49+H48+H47+H46+H45+H41+H40+H39+H38+H37+H36+H35+H34+H33+H24+H14</f>
        <v>23.26</v>
      </c>
      <c r="I104" s="58"/>
      <c r="J104" s="58"/>
      <c r="K104" s="59"/>
      <c r="L104" s="58"/>
    </row>
    <row r="105" spans="1:12" s="11" customFormat="1" ht="20.25" hidden="1" thickBot="1">
      <c r="A105" s="85" t="s">
        <v>29</v>
      </c>
      <c r="B105" s="48" t="s">
        <v>11</v>
      </c>
      <c r="C105" s="48" t="s">
        <v>30</v>
      </c>
      <c r="D105" s="47"/>
      <c r="E105" s="48" t="s">
        <v>30</v>
      </c>
      <c r="F105" s="49"/>
      <c r="G105" s="48" t="s">
        <v>30</v>
      </c>
      <c r="H105" s="49"/>
      <c r="I105" s="96"/>
      <c r="J105" s="96"/>
      <c r="K105" s="97"/>
      <c r="L105" s="96"/>
    </row>
    <row r="106" spans="1:12" s="1" customFormat="1" ht="12.75">
      <c r="A106" s="98"/>
      <c r="B106" s="50"/>
      <c r="C106" s="50"/>
      <c r="D106" s="50"/>
      <c r="E106" s="50"/>
      <c r="F106" s="50"/>
      <c r="G106" s="50"/>
      <c r="H106" s="50"/>
      <c r="I106" s="50"/>
      <c r="J106" s="50"/>
      <c r="K106" s="99"/>
      <c r="L106" s="50"/>
    </row>
    <row r="107" spans="1:12" s="1" customFormat="1" ht="12.75">
      <c r="A107" s="98"/>
      <c r="B107" s="50"/>
      <c r="C107" s="50"/>
      <c r="D107" s="50"/>
      <c r="E107" s="50"/>
      <c r="F107" s="50"/>
      <c r="G107" s="50"/>
      <c r="H107" s="50"/>
      <c r="I107" s="50"/>
      <c r="J107" s="50"/>
      <c r="K107" s="99"/>
      <c r="L107" s="50"/>
    </row>
    <row r="108" spans="1:12" s="1" customFormat="1" ht="13.5" thickBot="1">
      <c r="A108" s="98"/>
      <c r="B108" s="50"/>
      <c r="C108" s="50"/>
      <c r="D108" s="50"/>
      <c r="E108" s="50"/>
      <c r="F108" s="50"/>
      <c r="G108" s="50"/>
      <c r="H108" s="50"/>
      <c r="I108" s="50"/>
      <c r="J108" s="50"/>
      <c r="K108" s="99"/>
      <c r="L108" s="50"/>
    </row>
    <row r="109" spans="1:12" s="7" customFormat="1" ht="19.5" thickBot="1">
      <c r="A109" s="85" t="s">
        <v>99</v>
      </c>
      <c r="B109" s="56"/>
      <c r="C109" s="36" t="e">
        <f>F109*12</f>
        <v>#REF!</v>
      </c>
      <c r="D109" s="37">
        <v>0</v>
      </c>
      <c r="E109" s="37" t="e">
        <f>#REF!+#REF!+#REF!+#REF!+#REF!+#REF!</f>
        <v>#REF!</v>
      </c>
      <c r="F109" s="37" t="e">
        <f>#REF!+#REF!+#REF!+#REF!+#REF!+#REF!</f>
        <v>#REF!</v>
      </c>
      <c r="G109" s="37">
        <v>0</v>
      </c>
      <c r="H109" s="37">
        <v>0</v>
      </c>
      <c r="I109" s="58"/>
      <c r="J109" s="58"/>
      <c r="K109" s="59"/>
      <c r="L109" s="58"/>
    </row>
    <row r="110" spans="1:12" s="21" customFormat="1" ht="15.75" thickBot="1">
      <c r="A110" s="102" t="s">
        <v>98</v>
      </c>
      <c r="B110" s="103"/>
      <c r="C110" s="103"/>
      <c r="D110" s="53">
        <f>D104+D109</f>
        <v>2260306.26</v>
      </c>
      <c r="E110" s="53" t="e">
        <f>E104+E109</f>
        <v>#REF!</v>
      </c>
      <c r="F110" s="53" t="e">
        <f>F104+F109</f>
        <v>#REF!</v>
      </c>
      <c r="G110" s="53">
        <f>G104+G109</f>
        <v>278.99</v>
      </c>
      <c r="H110" s="53">
        <f>H104+H109</f>
        <v>23.26</v>
      </c>
      <c r="I110" s="104"/>
      <c r="J110" s="105"/>
      <c r="K110" s="104"/>
      <c r="L110" s="104"/>
    </row>
    <row r="111" spans="1:12" s="10" customFormat="1" ht="15">
      <c r="A111" s="100"/>
      <c r="B111" s="101"/>
      <c r="C111" s="52"/>
      <c r="D111" s="52"/>
      <c r="E111" s="52"/>
      <c r="F111" s="52"/>
      <c r="G111" s="52"/>
      <c r="H111" s="52"/>
      <c r="I111" s="58"/>
      <c r="J111" s="88"/>
      <c r="K111" s="89"/>
      <c r="L111" s="88"/>
    </row>
    <row r="112" spans="1:12" s="10" customFormat="1" ht="15">
      <c r="A112" s="100"/>
      <c r="B112" s="101"/>
      <c r="C112" s="52"/>
      <c r="D112" s="52"/>
      <c r="E112" s="52"/>
      <c r="F112" s="52"/>
      <c r="G112" s="52"/>
      <c r="H112" s="52"/>
      <c r="I112" s="58"/>
      <c r="J112" s="88"/>
      <c r="K112" s="89"/>
      <c r="L112" s="88"/>
    </row>
    <row r="113" spans="1:12" s="13" customFormat="1" ht="18.75">
      <c r="A113" s="106" t="s">
        <v>31</v>
      </c>
      <c r="B113" s="107"/>
      <c r="C113" s="108"/>
      <c r="D113" s="108"/>
      <c r="E113" s="108"/>
      <c r="F113" s="108"/>
      <c r="G113" s="108"/>
      <c r="H113" s="108"/>
      <c r="I113" s="109"/>
      <c r="J113" s="109"/>
      <c r="K113" s="110"/>
      <c r="L113" s="109"/>
    </row>
    <row r="114" spans="1:11" s="11" customFormat="1" ht="19.5">
      <c r="A114" s="14"/>
      <c r="B114" s="15"/>
      <c r="C114" s="2"/>
      <c r="D114" s="2"/>
      <c r="E114" s="2"/>
      <c r="F114" s="2"/>
      <c r="G114" s="2"/>
      <c r="H114" s="2"/>
      <c r="K114" s="18"/>
    </row>
    <row r="115" spans="1:11" s="1" customFormat="1" ht="14.25">
      <c r="A115" s="142" t="s">
        <v>32</v>
      </c>
      <c r="B115" s="142"/>
      <c r="C115" s="142"/>
      <c r="D115" s="142"/>
      <c r="E115" s="142"/>
      <c r="F115" s="142"/>
      <c r="K115" s="19"/>
    </row>
    <row r="116" s="1" customFormat="1" ht="12.75">
      <c r="K116" s="19"/>
    </row>
    <row r="117" spans="1:11" s="1" customFormat="1" ht="12.75">
      <c r="A117" s="12" t="s">
        <v>33</v>
      </c>
      <c r="K117" s="19"/>
    </row>
    <row r="118" s="1" customFormat="1" ht="12.75">
      <c r="K118" s="19"/>
    </row>
    <row r="119" s="1" customFormat="1" ht="12.75">
      <c r="K119" s="19"/>
    </row>
    <row r="120" s="1" customFormat="1" ht="12.75">
      <c r="K120" s="19"/>
    </row>
    <row r="121" s="1" customFormat="1" ht="12.75">
      <c r="K121" s="19"/>
    </row>
    <row r="122" s="1" customFormat="1" ht="12.75">
      <c r="K122" s="19"/>
    </row>
    <row r="123" s="1" customFormat="1" ht="12.75">
      <c r="K123" s="19"/>
    </row>
    <row r="124" s="1" customFormat="1" ht="12.75">
      <c r="K124" s="19"/>
    </row>
    <row r="125" s="1" customFormat="1" ht="12.75">
      <c r="K125" s="19"/>
    </row>
    <row r="126" s="1" customFormat="1" ht="12.75">
      <c r="K126" s="19"/>
    </row>
    <row r="127" s="1" customFormat="1" ht="12.75">
      <c r="K127" s="19"/>
    </row>
    <row r="128" s="1" customFormat="1" ht="12.75">
      <c r="K128" s="19"/>
    </row>
    <row r="129" s="1" customFormat="1" ht="12.75">
      <c r="K129" s="19"/>
    </row>
    <row r="130" s="1" customFormat="1" ht="12.75">
      <c r="K130" s="19"/>
    </row>
    <row r="131" s="1" customFormat="1" ht="12.75">
      <c r="K131" s="19"/>
    </row>
    <row r="132" s="1" customFormat="1" ht="12.75">
      <c r="K132" s="19"/>
    </row>
    <row r="133" s="1" customFormat="1" ht="12.75">
      <c r="K133" s="19"/>
    </row>
    <row r="134" s="1" customFormat="1" ht="12.75">
      <c r="K134" s="19"/>
    </row>
    <row r="135" s="1" customFormat="1" ht="12.75">
      <c r="K135" s="19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15:F115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="75" zoomScaleNormal="75" zoomScalePageLayoutView="0" workbookViewId="0" topLeftCell="A16">
      <selection activeCell="I36" sqref="I36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4.875" style="3" customWidth="1"/>
    <col min="5" max="5" width="13.875" style="3" hidden="1" customWidth="1"/>
    <col min="6" max="6" width="20.875" style="3" hidden="1" customWidth="1"/>
    <col min="7" max="7" width="13.875" style="3" customWidth="1"/>
    <col min="8" max="8" width="20.875" style="3" customWidth="1"/>
    <col min="9" max="9" width="15.375" style="3" customWidth="1"/>
    <col min="10" max="10" width="15.375" style="3" hidden="1" customWidth="1"/>
    <col min="11" max="11" width="15.375" style="16" hidden="1" customWidth="1"/>
    <col min="12" max="14" width="15.375" style="3" customWidth="1"/>
    <col min="15" max="16384" width="9.125" style="3" customWidth="1"/>
  </cols>
  <sheetData>
    <row r="1" spans="1:8" ht="16.5" customHeight="1">
      <c r="A1" s="125" t="s">
        <v>0</v>
      </c>
      <c r="B1" s="126"/>
      <c r="C1" s="126"/>
      <c r="D1" s="126"/>
      <c r="E1" s="126"/>
      <c r="F1" s="126"/>
      <c r="G1" s="126"/>
      <c r="H1" s="126"/>
    </row>
    <row r="2" spans="2:8" ht="12.75" customHeight="1">
      <c r="B2" s="127" t="s">
        <v>1</v>
      </c>
      <c r="C2" s="127"/>
      <c r="D2" s="127"/>
      <c r="E2" s="127"/>
      <c r="F2" s="127"/>
      <c r="G2" s="126"/>
      <c r="H2" s="126"/>
    </row>
    <row r="3" spans="1:8" ht="18" customHeight="1">
      <c r="A3" s="22" t="s">
        <v>143</v>
      </c>
      <c r="B3" s="127" t="s">
        <v>2</v>
      </c>
      <c r="C3" s="127"/>
      <c r="D3" s="127"/>
      <c r="E3" s="127"/>
      <c r="F3" s="127"/>
      <c r="G3" s="126"/>
      <c r="H3" s="126"/>
    </row>
    <row r="4" spans="2:8" ht="14.25" customHeight="1">
      <c r="B4" s="127" t="s">
        <v>41</v>
      </c>
      <c r="C4" s="127"/>
      <c r="D4" s="127"/>
      <c r="E4" s="127"/>
      <c r="F4" s="127"/>
      <c r="G4" s="126"/>
      <c r="H4" s="126"/>
    </row>
    <row r="5" spans="1:8" s="20" customFormat="1" ht="39.75" customHeight="1">
      <c r="A5" s="128"/>
      <c r="B5" s="129"/>
      <c r="C5" s="129"/>
      <c r="D5" s="129"/>
      <c r="E5" s="129"/>
      <c r="F5" s="129"/>
      <c r="G5" s="129"/>
      <c r="H5" s="129"/>
    </row>
    <row r="6" spans="1:8" s="20" customFormat="1" ht="33" customHeight="1">
      <c r="A6" s="130" t="s">
        <v>144</v>
      </c>
      <c r="B6" s="131"/>
      <c r="C6" s="131"/>
      <c r="D6" s="131"/>
      <c r="E6" s="131"/>
      <c r="F6" s="131"/>
      <c r="G6" s="131"/>
      <c r="H6" s="131"/>
    </row>
    <row r="7" spans="1:11" s="4" customFormat="1" ht="22.5" customHeight="1">
      <c r="A7" s="132" t="s">
        <v>3</v>
      </c>
      <c r="B7" s="132"/>
      <c r="C7" s="132"/>
      <c r="D7" s="132"/>
      <c r="E7" s="133"/>
      <c r="F7" s="133"/>
      <c r="G7" s="133"/>
      <c r="H7" s="133"/>
      <c r="K7" s="17"/>
    </row>
    <row r="8" spans="1:8" s="5" customFormat="1" ht="18.75" customHeight="1">
      <c r="A8" s="132" t="s">
        <v>154</v>
      </c>
      <c r="B8" s="132"/>
      <c r="C8" s="132"/>
      <c r="D8" s="132"/>
      <c r="E8" s="133"/>
      <c r="F8" s="133"/>
      <c r="G8" s="133"/>
      <c r="H8" s="133"/>
    </row>
    <row r="9" spans="1:8" s="6" customFormat="1" ht="17.25" customHeight="1">
      <c r="A9" s="134" t="s">
        <v>34</v>
      </c>
      <c r="B9" s="134"/>
      <c r="C9" s="134"/>
      <c r="D9" s="134"/>
      <c r="E9" s="135"/>
      <c r="F9" s="135"/>
      <c r="G9" s="135"/>
      <c r="H9" s="135"/>
    </row>
    <row r="10" spans="1:8" s="5" customFormat="1" ht="30" customHeight="1" thickBot="1">
      <c r="A10" s="136" t="s">
        <v>95</v>
      </c>
      <c r="B10" s="136"/>
      <c r="C10" s="136"/>
      <c r="D10" s="136"/>
      <c r="E10" s="137"/>
      <c r="F10" s="137"/>
      <c r="G10" s="137"/>
      <c r="H10" s="137"/>
    </row>
    <row r="11" spans="1:12" s="7" customFormat="1" ht="139.5" customHeight="1" thickBot="1">
      <c r="A11" s="54" t="s">
        <v>4</v>
      </c>
      <c r="B11" s="55" t="s">
        <v>5</v>
      </c>
      <c r="C11" s="56" t="s">
        <v>6</v>
      </c>
      <c r="D11" s="56" t="s">
        <v>42</v>
      </c>
      <c r="E11" s="56" t="s">
        <v>6</v>
      </c>
      <c r="F11" s="57" t="s">
        <v>7</v>
      </c>
      <c r="G11" s="56" t="s">
        <v>6</v>
      </c>
      <c r="H11" s="57" t="s">
        <v>7</v>
      </c>
      <c r="I11" s="58"/>
      <c r="J11" s="58"/>
      <c r="K11" s="59"/>
      <c r="L11" s="58"/>
    </row>
    <row r="12" spans="1:12" s="8" customFormat="1" ht="12.75">
      <c r="A12" s="60">
        <v>1</v>
      </c>
      <c r="B12" s="61">
        <v>2</v>
      </c>
      <c r="C12" s="61">
        <v>3</v>
      </c>
      <c r="D12" s="62"/>
      <c r="E12" s="61">
        <v>3</v>
      </c>
      <c r="F12" s="63">
        <v>4</v>
      </c>
      <c r="G12" s="64">
        <v>3</v>
      </c>
      <c r="H12" s="65">
        <v>4</v>
      </c>
      <c r="I12" s="66"/>
      <c r="J12" s="66"/>
      <c r="K12" s="67"/>
      <c r="L12" s="66"/>
    </row>
    <row r="13" spans="1:12" s="8" customFormat="1" ht="49.5" customHeight="1">
      <c r="A13" s="138" t="s">
        <v>8</v>
      </c>
      <c r="B13" s="139"/>
      <c r="C13" s="139"/>
      <c r="D13" s="139"/>
      <c r="E13" s="139"/>
      <c r="F13" s="139"/>
      <c r="G13" s="140"/>
      <c r="H13" s="141"/>
      <c r="I13" s="66"/>
      <c r="J13" s="66"/>
      <c r="K13" s="67"/>
      <c r="L13" s="66"/>
    </row>
    <row r="14" spans="1:12" s="7" customFormat="1" ht="20.25" customHeight="1">
      <c r="A14" s="68" t="s">
        <v>135</v>
      </c>
      <c r="B14" s="69" t="s">
        <v>9</v>
      </c>
      <c r="C14" s="24">
        <f>F14*12</f>
        <v>0</v>
      </c>
      <c r="D14" s="23">
        <f>G14*I14</f>
        <v>297866.03</v>
      </c>
      <c r="E14" s="24">
        <f>H14*12</f>
        <v>36.72</v>
      </c>
      <c r="F14" s="25"/>
      <c r="G14" s="24">
        <f>H14*12</f>
        <v>36.72</v>
      </c>
      <c r="H14" s="24">
        <f>H19+H22</f>
        <v>3.06</v>
      </c>
      <c r="I14" s="58">
        <v>8111.82</v>
      </c>
      <c r="J14" s="58">
        <v>1.07</v>
      </c>
      <c r="K14" s="59">
        <v>2.24</v>
      </c>
      <c r="L14" s="58">
        <v>8615.62</v>
      </c>
    </row>
    <row r="15" spans="1:12" s="7" customFormat="1" ht="27.75" customHeight="1">
      <c r="A15" s="70" t="s">
        <v>101</v>
      </c>
      <c r="B15" s="71" t="s">
        <v>102</v>
      </c>
      <c r="C15" s="24"/>
      <c r="D15" s="23"/>
      <c r="E15" s="24"/>
      <c r="F15" s="25"/>
      <c r="G15" s="24"/>
      <c r="H15" s="24"/>
      <c r="I15" s="58"/>
      <c r="J15" s="58"/>
      <c r="K15" s="59"/>
      <c r="L15" s="58"/>
    </row>
    <row r="16" spans="1:12" s="7" customFormat="1" ht="15">
      <c r="A16" s="70" t="s">
        <v>103</v>
      </c>
      <c r="B16" s="71" t="s">
        <v>102</v>
      </c>
      <c r="C16" s="24"/>
      <c r="D16" s="23"/>
      <c r="E16" s="24"/>
      <c r="F16" s="25"/>
      <c r="G16" s="24"/>
      <c r="H16" s="24"/>
      <c r="I16" s="58"/>
      <c r="J16" s="58"/>
      <c r="K16" s="59"/>
      <c r="L16" s="58"/>
    </row>
    <row r="17" spans="1:12" s="7" customFormat="1" ht="15">
      <c r="A17" s="70" t="s">
        <v>104</v>
      </c>
      <c r="B17" s="71" t="s">
        <v>105</v>
      </c>
      <c r="C17" s="24"/>
      <c r="D17" s="23"/>
      <c r="E17" s="24"/>
      <c r="F17" s="25"/>
      <c r="G17" s="24"/>
      <c r="H17" s="24"/>
      <c r="I17" s="58"/>
      <c r="J17" s="58"/>
      <c r="K17" s="59"/>
      <c r="L17" s="58"/>
    </row>
    <row r="18" spans="1:12" s="7" customFormat="1" ht="15">
      <c r="A18" s="70" t="s">
        <v>106</v>
      </c>
      <c r="B18" s="71" t="s">
        <v>102</v>
      </c>
      <c r="C18" s="24"/>
      <c r="D18" s="23"/>
      <c r="E18" s="24"/>
      <c r="F18" s="25"/>
      <c r="G18" s="24"/>
      <c r="H18" s="24"/>
      <c r="I18" s="58"/>
      <c r="J18" s="58"/>
      <c r="K18" s="59"/>
      <c r="L18" s="58"/>
    </row>
    <row r="19" spans="1:12" s="7" customFormat="1" ht="15">
      <c r="A19" s="72" t="s">
        <v>127</v>
      </c>
      <c r="B19" s="71"/>
      <c r="C19" s="24"/>
      <c r="D19" s="23"/>
      <c r="E19" s="24"/>
      <c r="F19" s="25"/>
      <c r="G19" s="24"/>
      <c r="H19" s="24">
        <v>2.83</v>
      </c>
      <c r="I19" s="58"/>
      <c r="J19" s="58"/>
      <c r="K19" s="59"/>
      <c r="L19" s="58"/>
    </row>
    <row r="20" spans="1:12" s="7" customFormat="1" ht="15">
      <c r="A20" s="70" t="s">
        <v>128</v>
      </c>
      <c r="B20" s="71" t="s">
        <v>102</v>
      </c>
      <c r="C20" s="24"/>
      <c r="D20" s="23"/>
      <c r="E20" s="24"/>
      <c r="F20" s="25"/>
      <c r="G20" s="24"/>
      <c r="H20" s="27">
        <v>0.12</v>
      </c>
      <c r="I20" s="58"/>
      <c r="J20" s="58"/>
      <c r="K20" s="59"/>
      <c r="L20" s="58"/>
    </row>
    <row r="21" spans="1:12" s="7" customFormat="1" ht="15">
      <c r="A21" s="70" t="s">
        <v>153</v>
      </c>
      <c r="B21" s="71" t="s">
        <v>102</v>
      </c>
      <c r="C21" s="24"/>
      <c r="D21" s="23"/>
      <c r="E21" s="24"/>
      <c r="F21" s="25"/>
      <c r="G21" s="24"/>
      <c r="H21" s="27">
        <v>0.11</v>
      </c>
      <c r="I21" s="58"/>
      <c r="J21" s="58"/>
      <c r="K21" s="59"/>
      <c r="L21" s="58"/>
    </row>
    <row r="22" spans="1:12" s="7" customFormat="1" ht="15">
      <c r="A22" s="72" t="s">
        <v>127</v>
      </c>
      <c r="B22" s="71"/>
      <c r="C22" s="24"/>
      <c r="D22" s="23"/>
      <c r="E22" s="24"/>
      <c r="F22" s="25"/>
      <c r="G22" s="24"/>
      <c r="H22" s="24">
        <f>H21+H20</f>
        <v>0.23</v>
      </c>
      <c r="I22" s="58"/>
      <c r="J22" s="58"/>
      <c r="K22" s="59"/>
      <c r="L22" s="58"/>
    </row>
    <row r="23" spans="1:12" s="7" customFormat="1" ht="30">
      <c r="A23" s="68" t="s">
        <v>10</v>
      </c>
      <c r="B23" s="73" t="s">
        <v>11</v>
      </c>
      <c r="C23" s="24">
        <f>F23*12</f>
        <v>0</v>
      </c>
      <c r="D23" s="23">
        <f>G23*I23</f>
        <v>170348.22</v>
      </c>
      <c r="E23" s="24">
        <f>H23*12</f>
        <v>21</v>
      </c>
      <c r="F23" s="25"/>
      <c r="G23" s="24">
        <f>H23*12</f>
        <v>21</v>
      </c>
      <c r="H23" s="24">
        <v>1.75</v>
      </c>
      <c r="I23" s="58">
        <v>8111.82</v>
      </c>
      <c r="J23" s="58">
        <v>1.07</v>
      </c>
      <c r="K23" s="59">
        <v>1.31</v>
      </c>
      <c r="L23" s="58"/>
    </row>
    <row r="24" spans="1:12" s="7" customFormat="1" ht="15">
      <c r="A24" s="70" t="s">
        <v>107</v>
      </c>
      <c r="B24" s="71" t="s">
        <v>11</v>
      </c>
      <c r="C24" s="24"/>
      <c r="D24" s="23"/>
      <c r="E24" s="24"/>
      <c r="F24" s="25"/>
      <c r="G24" s="24"/>
      <c r="H24" s="24"/>
      <c r="I24" s="58"/>
      <c r="J24" s="58"/>
      <c r="K24" s="59"/>
      <c r="L24" s="58"/>
    </row>
    <row r="25" spans="1:12" s="7" customFormat="1" ht="15">
      <c r="A25" s="70" t="s">
        <v>108</v>
      </c>
      <c r="B25" s="71" t="s">
        <v>11</v>
      </c>
      <c r="C25" s="24"/>
      <c r="D25" s="23"/>
      <c r="E25" s="24"/>
      <c r="F25" s="25"/>
      <c r="G25" s="24"/>
      <c r="H25" s="24"/>
      <c r="I25" s="58"/>
      <c r="J25" s="58"/>
      <c r="K25" s="59"/>
      <c r="L25" s="58"/>
    </row>
    <row r="26" spans="1:12" s="7" customFormat="1" ht="15">
      <c r="A26" s="70" t="s">
        <v>116</v>
      </c>
      <c r="B26" s="71" t="s">
        <v>117</v>
      </c>
      <c r="C26" s="24"/>
      <c r="D26" s="23"/>
      <c r="E26" s="24"/>
      <c r="F26" s="25"/>
      <c r="G26" s="24"/>
      <c r="H26" s="24"/>
      <c r="I26" s="58"/>
      <c r="J26" s="58"/>
      <c r="K26" s="59"/>
      <c r="L26" s="58"/>
    </row>
    <row r="27" spans="1:12" s="7" customFormat="1" ht="15">
      <c r="A27" s="70" t="s">
        <v>109</v>
      </c>
      <c r="B27" s="71" t="s">
        <v>11</v>
      </c>
      <c r="C27" s="24"/>
      <c r="D27" s="23"/>
      <c r="E27" s="24"/>
      <c r="F27" s="25"/>
      <c r="G27" s="24"/>
      <c r="H27" s="24"/>
      <c r="I27" s="58"/>
      <c r="J27" s="58"/>
      <c r="K27" s="59"/>
      <c r="L27" s="58"/>
    </row>
    <row r="28" spans="1:12" s="7" customFormat="1" ht="25.5">
      <c r="A28" s="70" t="s">
        <v>110</v>
      </c>
      <c r="B28" s="71" t="s">
        <v>12</v>
      </c>
      <c r="C28" s="24"/>
      <c r="D28" s="23"/>
      <c r="E28" s="24"/>
      <c r="F28" s="25"/>
      <c r="G28" s="24"/>
      <c r="H28" s="24"/>
      <c r="I28" s="58"/>
      <c r="J28" s="58"/>
      <c r="K28" s="59"/>
      <c r="L28" s="58"/>
    </row>
    <row r="29" spans="1:12" s="7" customFormat="1" ht="15">
      <c r="A29" s="70" t="s">
        <v>111</v>
      </c>
      <c r="B29" s="71" t="s">
        <v>11</v>
      </c>
      <c r="C29" s="24"/>
      <c r="D29" s="23"/>
      <c r="E29" s="24"/>
      <c r="F29" s="25"/>
      <c r="G29" s="24"/>
      <c r="H29" s="24"/>
      <c r="I29" s="58"/>
      <c r="J29" s="58"/>
      <c r="K29" s="59"/>
      <c r="L29" s="58"/>
    </row>
    <row r="30" spans="1:12" s="7" customFormat="1" ht="15">
      <c r="A30" s="70" t="s">
        <v>112</v>
      </c>
      <c r="B30" s="71" t="s">
        <v>11</v>
      </c>
      <c r="C30" s="24"/>
      <c r="D30" s="23"/>
      <c r="E30" s="24"/>
      <c r="F30" s="25"/>
      <c r="G30" s="24"/>
      <c r="H30" s="24"/>
      <c r="I30" s="58"/>
      <c r="J30" s="58"/>
      <c r="K30" s="59"/>
      <c r="L30" s="58"/>
    </row>
    <row r="31" spans="1:12" s="7" customFormat="1" ht="25.5">
      <c r="A31" s="70" t="s">
        <v>113</v>
      </c>
      <c r="B31" s="71" t="s">
        <v>114</v>
      </c>
      <c r="C31" s="24"/>
      <c r="D31" s="23"/>
      <c r="E31" s="24"/>
      <c r="F31" s="25"/>
      <c r="G31" s="24"/>
      <c r="H31" s="24"/>
      <c r="I31" s="58"/>
      <c r="J31" s="58"/>
      <c r="K31" s="59"/>
      <c r="L31" s="58"/>
    </row>
    <row r="32" spans="1:12" s="9" customFormat="1" ht="15">
      <c r="A32" s="74" t="s">
        <v>13</v>
      </c>
      <c r="B32" s="69" t="s">
        <v>14</v>
      </c>
      <c r="C32" s="24">
        <f>F32*12</f>
        <v>0</v>
      </c>
      <c r="D32" s="23">
        <f>G32*I32</f>
        <v>73006.38</v>
      </c>
      <c r="E32" s="24">
        <f>H32*12</f>
        <v>9</v>
      </c>
      <c r="F32" s="26"/>
      <c r="G32" s="24">
        <f>H32*12</f>
        <v>9</v>
      </c>
      <c r="H32" s="24">
        <v>0.75</v>
      </c>
      <c r="I32" s="58">
        <v>8111.82</v>
      </c>
      <c r="J32" s="58">
        <v>1.07</v>
      </c>
      <c r="K32" s="59">
        <v>0.6</v>
      </c>
      <c r="L32" s="75">
        <v>8615.62</v>
      </c>
    </row>
    <row r="33" spans="1:12" s="7" customFormat="1" ht="15">
      <c r="A33" s="74" t="s">
        <v>15</v>
      </c>
      <c r="B33" s="69" t="s">
        <v>16</v>
      </c>
      <c r="C33" s="24">
        <f>F33*12</f>
        <v>0</v>
      </c>
      <c r="D33" s="23">
        <f>G33*I33</f>
        <v>238487.51</v>
      </c>
      <c r="E33" s="24">
        <f>H33*12</f>
        <v>29.4</v>
      </c>
      <c r="F33" s="26"/>
      <c r="G33" s="24">
        <f>H33*12</f>
        <v>29.4</v>
      </c>
      <c r="H33" s="24">
        <v>2.45</v>
      </c>
      <c r="I33" s="58">
        <v>8111.82</v>
      </c>
      <c r="J33" s="58">
        <v>1.07</v>
      </c>
      <c r="K33" s="59">
        <v>1.94</v>
      </c>
      <c r="L33" s="75">
        <v>8615.62</v>
      </c>
    </row>
    <row r="34" spans="1:12" s="7" customFormat="1" ht="15">
      <c r="A34" s="74" t="s">
        <v>35</v>
      </c>
      <c r="B34" s="69" t="s">
        <v>11</v>
      </c>
      <c r="C34" s="24">
        <f>F34*12</f>
        <v>0</v>
      </c>
      <c r="D34" s="23">
        <f>G34*I34</f>
        <v>154773.53</v>
      </c>
      <c r="E34" s="24">
        <f>H34*12</f>
        <v>19.08</v>
      </c>
      <c r="F34" s="26"/>
      <c r="G34" s="24">
        <f>H34*12</f>
        <v>19.08</v>
      </c>
      <c r="H34" s="24">
        <v>1.59</v>
      </c>
      <c r="I34" s="58">
        <v>8111.82</v>
      </c>
      <c r="J34" s="58">
        <v>1.07</v>
      </c>
      <c r="K34" s="59">
        <v>1.26</v>
      </c>
      <c r="L34" s="58"/>
    </row>
    <row r="35" spans="1:12" s="7" customFormat="1" ht="60">
      <c r="A35" s="74" t="s">
        <v>122</v>
      </c>
      <c r="B35" s="76"/>
      <c r="C35" s="27"/>
      <c r="D35" s="23">
        <f>4*3407.5*1.105</f>
        <v>15061.15</v>
      </c>
      <c r="E35" s="24"/>
      <c r="F35" s="26"/>
      <c r="G35" s="24">
        <f>D35/I35</f>
        <v>1.86</v>
      </c>
      <c r="H35" s="24">
        <f>G35/12</f>
        <v>0.16</v>
      </c>
      <c r="I35" s="58">
        <v>8111.82</v>
      </c>
      <c r="J35" s="58"/>
      <c r="K35" s="59"/>
      <c r="L35" s="58"/>
    </row>
    <row r="36" spans="1:12" s="7" customFormat="1" ht="18" customHeight="1">
      <c r="A36" s="74" t="s">
        <v>36</v>
      </c>
      <c r="B36" s="69" t="s">
        <v>11</v>
      </c>
      <c r="C36" s="24">
        <f>F36*12</f>
        <v>0</v>
      </c>
      <c r="D36" s="23">
        <f>G36*I36</f>
        <v>180082.4</v>
      </c>
      <c r="E36" s="24">
        <f>H36*12</f>
        <v>22.2</v>
      </c>
      <c r="F36" s="26"/>
      <c r="G36" s="24">
        <f>H36*12</f>
        <v>22.2</v>
      </c>
      <c r="H36" s="24">
        <v>1.85</v>
      </c>
      <c r="I36" s="58">
        <v>8111.82</v>
      </c>
      <c r="J36" s="58">
        <v>1.07</v>
      </c>
      <c r="K36" s="59">
        <v>1.47</v>
      </c>
      <c r="L36" s="58"/>
    </row>
    <row r="37" spans="1:12" s="7" customFormat="1" ht="28.5">
      <c r="A37" s="74" t="s">
        <v>37</v>
      </c>
      <c r="B37" s="77" t="s">
        <v>38</v>
      </c>
      <c r="C37" s="24">
        <f>F37*12</f>
        <v>0</v>
      </c>
      <c r="D37" s="23">
        <f>G37*I37</f>
        <v>381580.01</v>
      </c>
      <c r="E37" s="24">
        <f>H37*12</f>
        <v>47.04</v>
      </c>
      <c r="F37" s="26"/>
      <c r="G37" s="24">
        <f>H37*12</f>
        <v>47.04</v>
      </c>
      <c r="H37" s="24">
        <v>3.92</v>
      </c>
      <c r="I37" s="58">
        <v>8111.82</v>
      </c>
      <c r="J37" s="58">
        <v>1.07</v>
      </c>
      <c r="K37" s="59">
        <v>3.11</v>
      </c>
      <c r="L37" s="58"/>
    </row>
    <row r="38" spans="1:12" s="8" customFormat="1" ht="30">
      <c r="A38" s="74" t="s">
        <v>60</v>
      </c>
      <c r="B38" s="69" t="s">
        <v>9</v>
      </c>
      <c r="C38" s="29"/>
      <c r="D38" s="23">
        <f>2042.21*I38/L38</f>
        <v>1922.79</v>
      </c>
      <c r="E38" s="29"/>
      <c r="F38" s="26"/>
      <c r="G38" s="24">
        <f>D38/I38</f>
        <v>0.24</v>
      </c>
      <c r="H38" s="24">
        <f aca="true" t="shared" si="0" ref="H38:H43">G38/12</f>
        <v>0.02</v>
      </c>
      <c r="I38" s="58">
        <v>8111.82</v>
      </c>
      <c r="J38" s="58">
        <v>1.07</v>
      </c>
      <c r="K38" s="59">
        <v>0.01</v>
      </c>
      <c r="L38" s="66">
        <v>8615.62</v>
      </c>
    </row>
    <row r="39" spans="1:12" s="8" customFormat="1" ht="27.75" customHeight="1">
      <c r="A39" s="74" t="s">
        <v>84</v>
      </c>
      <c r="B39" s="69" t="s">
        <v>9</v>
      </c>
      <c r="C39" s="29"/>
      <c r="D39" s="23">
        <f>2042.21*I39/L39</f>
        <v>1922.79</v>
      </c>
      <c r="E39" s="29"/>
      <c r="F39" s="26"/>
      <c r="G39" s="24">
        <f>D39/I39</f>
        <v>0.24</v>
      </c>
      <c r="H39" s="24">
        <f t="shared" si="0"/>
        <v>0.02</v>
      </c>
      <c r="I39" s="58">
        <v>8111.82</v>
      </c>
      <c r="J39" s="58">
        <v>1.07</v>
      </c>
      <c r="K39" s="59">
        <v>0.01</v>
      </c>
      <c r="L39" s="66">
        <v>8615.62</v>
      </c>
    </row>
    <row r="40" spans="1:12" s="8" customFormat="1" ht="24" customHeight="1">
      <c r="A40" s="74" t="s">
        <v>61</v>
      </c>
      <c r="B40" s="69" t="s">
        <v>9</v>
      </c>
      <c r="C40" s="29"/>
      <c r="D40" s="23">
        <f>12896.1*I40/L40</f>
        <v>12142</v>
      </c>
      <c r="E40" s="29"/>
      <c r="F40" s="26"/>
      <c r="G40" s="24">
        <f>D40/I40</f>
        <v>1.5</v>
      </c>
      <c r="H40" s="24">
        <v>0.13</v>
      </c>
      <c r="I40" s="58">
        <v>8111.82</v>
      </c>
      <c r="J40" s="58">
        <v>1.07</v>
      </c>
      <c r="K40" s="59">
        <v>0.1</v>
      </c>
      <c r="L40" s="66">
        <v>8615.62</v>
      </c>
    </row>
    <row r="41" spans="1:12" s="8" customFormat="1" ht="30" hidden="1">
      <c r="A41" s="74" t="s">
        <v>62</v>
      </c>
      <c r="B41" s="69" t="s">
        <v>12</v>
      </c>
      <c r="C41" s="29"/>
      <c r="D41" s="23">
        <f aca="true" t="shared" si="1" ref="D41:D47">G41*I41</f>
        <v>0</v>
      </c>
      <c r="E41" s="29"/>
      <c r="F41" s="26"/>
      <c r="G41" s="24">
        <f>H41*12</f>
        <v>0</v>
      </c>
      <c r="H41" s="24">
        <f t="shared" si="0"/>
        <v>0.02</v>
      </c>
      <c r="I41" s="58">
        <v>8615.62</v>
      </c>
      <c r="J41" s="58">
        <v>1.07</v>
      </c>
      <c r="K41" s="59">
        <v>0</v>
      </c>
      <c r="L41" s="66"/>
    </row>
    <row r="42" spans="1:12" s="8" customFormat="1" ht="30" hidden="1">
      <c r="A42" s="74" t="s">
        <v>63</v>
      </c>
      <c r="B42" s="69" t="s">
        <v>12</v>
      </c>
      <c r="C42" s="29"/>
      <c r="D42" s="23">
        <f t="shared" si="1"/>
        <v>0</v>
      </c>
      <c r="E42" s="29"/>
      <c r="F42" s="26"/>
      <c r="G42" s="24">
        <f>H42*12</f>
        <v>0</v>
      </c>
      <c r="H42" s="24">
        <f t="shared" si="0"/>
        <v>0.02</v>
      </c>
      <c r="I42" s="58">
        <v>8615.62</v>
      </c>
      <c r="J42" s="58">
        <v>1.07</v>
      </c>
      <c r="K42" s="59">
        <v>0</v>
      </c>
      <c r="L42" s="66"/>
    </row>
    <row r="43" spans="1:12" s="8" customFormat="1" ht="30" hidden="1">
      <c r="A43" s="74" t="s">
        <v>64</v>
      </c>
      <c r="B43" s="69" t="s">
        <v>12</v>
      </c>
      <c r="C43" s="29"/>
      <c r="D43" s="23">
        <f t="shared" si="1"/>
        <v>0</v>
      </c>
      <c r="E43" s="29"/>
      <c r="F43" s="26"/>
      <c r="G43" s="24">
        <f>H43*12</f>
        <v>0</v>
      </c>
      <c r="H43" s="24">
        <f t="shared" si="0"/>
        <v>0.02</v>
      </c>
      <c r="I43" s="58">
        <v>8615.62</v>
      </c>
      <c r="J43" s="58">
        <v>1.07</v>
      </c>
      <c r="K43" s="59">
        <v>0</v>
      </c>
      <c r="L43" s="66"/>
    </row>
    <row r="44" spans="1:12" s="8" customFormat="1" ht="30">
      <c r="A44" s="74" t="s">
        <v>23</v>
      </c>
      <c r="B44" s="69"/>
      <c r="C44" s="29">
        <f>F44*12</f>
        <v>0</v>
      </c>
      <c r="D44" s="23">
        <f t="shared" si="1"/>
        <v>20441.79</v>
      </c>
      <c r="E44" s="29">
        <f>H44*12</f>
        <v>2.52</v>
      </c>
      <c r="F44" s="26"/>
      <c r="G44" s="24">
        <f>H44*12</f>
        <v>2.52</v>
      </c>
      <c r="H44" s="24">
        <v>0.21</v>
      </c>
      <c r="I44" s="58">
        <v>8111.82</v>
      </c>
      <c r="J44" s="58">
        <v>1.07</v>
      </c>
      <c r="K44" s="59">
        <v>0.14</v>
      </c>
      <c r="L44" s="66"/>
    </row>
    <row r="45" spans="1:12" s="7" customFormat="1" ht="15">
      <c r="A45" s="74" t="s">
        <v>25</v>
      </c>
      <c r="B45" s="69" t="s">
        <v>26</v>
      </c>
      <c r="C45" s="29">
        <f>F45*12</f>
        <v>0</v>
      </c>
      <c r="D45" s="23">
        <f t="shared" si="1"/>
        <v>5840.51</v>
      </c>
      <c r="E45" s="29">
        <f>H45*12</f>
        <v>0.72</v>
      </c>
      <c r="F45" s="26"/>
      <c r="G45" s="24">
        <f>H45*12</f>
        <v>0.72</v>
      </c>
      <c r="H45" s="24">
        <v>0.06</v>
      </c>
      <c r="I45" s="58">
        <v>8111.82</v>
      </c>
      <c r="J45" s="58">
        <v>1.07</v>
      </c>
      <c r="K45" s="59">
        <v>0.03</v>
      </c>
      <c r="L45" s="58">
        <v>8615.62</v>
      </c>
    </row>
    <row r="46" spans="1:12" s="7" customFormat="1" ht="15">
      <c r="A46" s="74" t="s">
        <v>27</v>
      </c>
      <c r="B46" s="78" t="s">
        <v>28</v>
      </c>
      <c r="C46" s="30">
        <f>F46*12</f>
        <v>0</v>
      </c>
      <c r="D46" s="23">
        <f t="shared" si="1"/>
        <v>3893.67</v>
      </c>
      <c r="E46" s="30">
        <f>H46*12</f>
        <v>0.48</v>
      </c>
      <c r="F46" s="31"/>
      <c r="G46" s="24">
        <f>12*H46</f>
        <v>0.48</v>
      </c>
      <c r="H46" s="24">
        <v>0.04</v>
      </c>
      <c r="I46" s="58">
        <v>8111.82</v>
      </c>
      <c r="J46" s="58">
        <v>1.07</v>
      </c>
      <c r="K46" s="59">
        <v>0.02</v>
      </c>
      <c r="L46" s="58">
        <v>8615.62</v>
      </c>
    </row>
    <row r="47" spans="1:12" s="9" customFormat="1" ht="30">
      <c r="A47" s="74" t="s">
        <v>24</v>
      </c>
      <c r="B47" s="69" t="s">
        <v>100</v>
      </c>
      <c r="C47" s="29">
        <f>F47*12</f>
        <v>0</v>
      </c>
      <c r="D47" s="23">
        <f t="shared" si="1"/>
        <v>4867.09</v>
      </c>
      <c r="E47" s="29">
        <f>H47*12</f>
        <v>0.6</v>
      </c>
      <c r="F47" s="26"/>
      <c r="G47" s="24">
        <f>12*H47</f>
        <v>0.6</v>
      </c>
      <c r="H47" s="24">
        <v>0.05</v>
      </c>
      <c r="I47" s="58">
        <v>8111.82</v>
      </c>
      <c r="J47" s="58">
        <v>1.07</v>
      </c>
      <c r="K47" s="59">
        <v>0.03</v>
      </c>
      <c r="L47" s="75">
        <v>8615.62</v>
      </c>
    </row>
    <row r="48" spans="1:12" s="9" customFormat="1" ht="15">
      <c r="A48" s="74" t="s">
        <v>43</v>
      </c>
      <c r="B48" s="69"/>
      <c r="C48" s="24"/>
      <c r="D48" s="24">
        <f>D50+D51+D52+D53+D54+D55+D56+D57+D58+D59+D60+D63</f>
        <v>61535.81</v>
      </c>
      <c r="E48" s="24"/>
      <c r="F48" s="26"/>
      <c r="G48" s="24">
        <f>D48/I48</f>
        <v>7.59</v>
      </c>
      <c r="H48" s="24">
        <f>G48/12</f>
        <v>0.63</v>
      </c>
      <c r="I48" s="58">
        <v>8111.82</v>
      </c>
      <c r="J48" s="58">
        <v>1.07</v>
      </c>
      <c r="K48" s="59">
        <v>0.45</v>
      </c>
      <c r="L48" s="75"/>
    </row>
    <row r="49" spans="1:12" s="8" customFormat="1" ht="15" hidden="1">
      <c r="A49" s="79" t="s">
        <v>72</v>
      </c>
      <c r="B49" s="80" t="s">
        <v>17</v>
      </c>
      <c r="C49" s="33"/>
      <c r="D49" s="32"/>
      <c r="E49" s="33"/>
      <c r="F49" s="34"/>
      <c r="G49" s="33"/>
      <c r="H49" s="33">
        <v>0</v>
      </c>
      <c r="I49" s="58">
        <v>8111.12</v>
      </c>
      <c r="J49" s="58">
        <v>1.07</v>
      </c>
      <c r="K49" s="59">
        <v>0</v>
      </c>
      <c r="L49" s="66"/>
    </row>
    <row r="50" spans="1:12" s="8" customFormat="1" ht="15">
      <c r="A50" s="79" t="s">
        <v>54</v>
      </c>
      <c r="B50" s="80" t="s">
        <v>17</v>
      </c>
      <c r="C50" s="33"/>
      <c r="D50" s="32">
        <f>1137.06*I50/L50</f>
        <v>1070.57</v>
      </c>
      <c r="E50" s="33"/>
      <c r="F50" s="34"/>
      <c r="G50" s="33"/>
      <c r="H50" s="33"/>
      <c r="I50" s="58">
        <v>8111.82</v>
      </c>
      <c r="J50" s="58">
        <v>1.07</v>
      </c>
      <c r="K50" s="59">
        <v>0.01</v>
      </c>
      <c r="L50" s="66">
        <v>8615.62</v>
      </c>
    </row>
    <row r="51" spans="1:12" s="8" customFormat="1" ht="15">
      <c r="A51" s="79" t="s">
        <v>18</v>
      </c>
      <c r="B51" s="80" t="s">
        <v>22</v>
      </c>
      <c r="C51" s="33">
        <f>F51*12</f>
        <v>0</v>
      </c>
      <c r="D51" s="32">
        <f>918.96*I51/L51</f>
        <v>865.22</v>
      </c>
      <c r="E51" s="33">
        <f>H51*12</f>
        <v>0</v>
      </c>
      <c r="F51" s="34"/>
      <c r="G51" s="33"/>
      <c r="H51" s="33"/>
      <c r="I51" s="58">
        <v>8111.82</v>
      </c>
      <c r="J51" s="58">
        <v>1.07</v>
      </c>
      <c r="K51" s="59">
        <v>0.01</v>
      </c>
      <c r="L51" s="66">
        <v>8615.62</v>
      </c>
    </row>
    <row r="52" spans="1:12" s="8" customFormat="1" ht="15">
      <c r="A52" s="79" t="s">
        <v>129</v>
      </c>
      <c r="B52" s="81" t="s">
        <v>17</v>
      </c>
      <c r="C52" s="33"/>
      <c r="D52" s="32">
        <v>1637.48</v>
      </c>
      <c r="E52" s="33"/>
      <c r="F52" s="34"/>
      <c r="G52" s="33"/>
      <c r="H52" s="33"/>
      <c r="I52" s="58">
        <v>8111.82</v>
      </c>
      <c r="J52" s="58"/>
      <c r="K52" s="59"/>
      <c r="L52" s="66"/>
    </row>
    <row r="53" spans="1:12" s="8" customFormat="1" ht="15">
      <c r="A53" s="79" t="s">
        <v>147</v>
      </c>
      <c r="B53" s="80" t="s">
        <v>17</v>
      </c>
      <c r="C53" s="33">
        <f>F53*12</f>
        <v>0</v>
      </c>
      <c r="D53" s="32">
        <f>5049.18*I53/L53</f>
        <v>4753.93</v>
      </c>
      <c r="E53" s="33">
        <f>H53*12</f>
        <v>0</v>
      </c>
      <c r="F53" s="34"/>
      <c r="G53" s="33"/>
      <c r="H53" s="33"/>
      <c r="I53" s="58">
        <v>8111.82</v>
      </c>
      <c r="J53" s="58">
        <v>1.07</v>
      </c>
      <c r="K53" s="59">
        <v>0.18</v>
      </c>
      <c r="L53" s="66">
        <v>8615.62</v>
      </c>
    </row>
    <row r="54" spans="1:12" s="8" customFormat="1" ht="15">
      <c r="A54" s="79" t="s">
        <v>70</v>
      </c>
      <c r="B54" s="80" t="s">
        <v>17</v>
      </c>
      <c r="C54" s="33">
        <f>F54*12</f>
        <v>0</v>
      </c>
      <c r="D54" s="32">
        <v>1751.22</v>
      </c>
      <c r="E54" s="33">
        <f>H54*12</f>
        <v>0</v>
      </c>
      <c r="F54" s="34"/>
      <c r="G54" s="33"/>
      <c r="H54" s="33"/>
      <c r="I54" s="58">
        <v>8111.82</v>
      </c>
      <c r="J54" s="58">
        <v>1.07</v>
      </c>
      <c r="K54" s="59">
        <v>0.01</v>
      </c>
      <c r="L54" s="66"/>
    </row>
    <row r="55" spans="1:12" s="8" customFormat="1" ht="15">
      <c r="A55" s="79" t="s">
        <v>19</v>
      </c>
      <c r="B55" s="80" t="s">
        <v>17</v>
      </c>
      <c r="C55" s="33">
        <f>F55*12</f>
        <v>0</v>
      </c>
      <c r="D55" s="32">
        <v>5855.59</v>
      </c>
      <c r="E55" s="33">
        <f>H55*12</f>
        <v>0</v>
      </c>
      <c r="F55" s="34"/>
      <c r="G55" s="33"/>
      <c r="H55" s="33"/>
      <c r="I55" s="58">
        <v>8111.82</v>
      </c>
      <c r="J55" s="58">
        <v>1.07</v>
      </c>
      <c r="K55" s="59">
        <v>0.04</v>
      </c>
      <c r="L55" s="66"/>
    </row>
    <row r="56" spans="1:12" s="8" customFormat="1" ht="15">
      <c r="A56" s="79" t="s">
        <v>20</v>
      </c>
      <c r="B56" s="80" t="s">
        <v>17</v>
      </c>
      <c r="C56" s="33">
        <f>F56*12</f>
        <v>0</v>
      </c>
      <c r="D56" s="32">
        <v>918.95</v>
      </c>
      <c r="E56" s="33">
        <f>H56*12</f>
        <v>0</v>
      </c>
      <c r="F56" s="34"/>
      <c r="G56" s="33"/>
      <c r="H56" s="33"/>
      <c r="I56" s="58">
        <v>8111.82</v>
      </c>
      <c r="J56" s="58">
        <v>1.07</v>
      </c>
      <c r="K56" s="59">
        <v>0.01</v>
      </c>
      <c r="L56" s="66"/>
    </row>
    <row r="57" spans="1:12" s="8" customFormat="1" ht="15">
      <c r="A57" s="79" t="s">
        <v>67</v>
      </c>
      <c r="B57" s="80" t="s">
        <v>17</v>
      </c>
      <c r="C57" s="33"/>
      <c r="D57" s="32">
        <f>875.58*I57/L57</f>
        <v>824.38</v>
      </c>
      <c r="E57" s="33"/>
      <c r="F57" s="34"/>
      <c r="G57" s="33"/>
      <c r="H57" s="33"/>
      <c r="I57" s="58">
        <v>8111.82</v>
      </c>
      <c r="J57" s="58">
        <v>1.07</v>
      </c>
      <c r="K57" s="59">
        <v>0.01</v>
      </c>
      <c r="L57" s="66">
        <v>8615.62</v>
      </c>
    </row>
    <row r="58" spans="1:12" s="8" customFormat="1" ht="15">
      <c r="A58" s="79" t="s">
        <v>68</v>
      </c>
      <c r="B58" s="80" t="s">
        <v>22</v>
      </c>
      <c r="C58" s="33"/>
      <c r="D58" s="32">
        <v>3502.46</v>
      </c>
      <c r="E58" s="33"/>
      <c r="F58" s="34"/>
      <c r="G58" s="33"/>
      <c r="H58" s="33"/>
      <c r="I58" s="58">
        <v>8111.82</v>
      </c>
      <c r="J58" s="58">
        <v>1.07</v>
      </c>
      <c r="K58" s="59">
        <v>0.03</v>
      </c>
      <c r="L58" s="66"/>
    </row>
    <row r="59" spans="1:12" s="8" customFormat="1" ht="25.5">
      <c r="A59" s="79" t="s">
        <v>21</v>
      </c>
      <c r="B59" s="80" t="s">
        <v>17</v>
      </c>
      <c r="C59" s="33">
        <f>F59*12</f>
        <v>0</v>
      </c>
      <c r="D59" s="32">
        <f>7314.39*I59/L59</f>
        <v>6886.68</v>
      </c>
      <c r="E59" s="33">
        <f>H59*12</f>
        <v>0</v>
      </c>
      <c r="F59" s="34"/>
      <c r="G59" s="33"/>
      <c r="H59" s="33"/>
      <c r="I59" s="58">
        <v>8111.82</v>
      </c>
      <c r="J59" s="58">
        <v>1.07</v>
      </c>
      <c r="K59" s="59">
        <v>0.05</v>
      </c>
      <c r="L59" s="66">
        <v>8615.62</v>
      </c>
    </row>
    <row r="60" spans="1:12" s="8" customFormat="1" ht="15">
      <c r="A60" s="79" t="s">
        <v>119</v>
      </c>
      <c r="B60" s="80" t="s">
        <v>17</v>
      </c>
      <c r="C60" s="33"/>
      <c r="D60" s="32">
        <f>6057.57*I60/L60</f>
        <v>5703.35</v>
      </c>
      <c r="E60" s="33"/>
      <c r="F60" s="34"/>
      <c r="G60" s="33"/>
      <c r="H60" s="33"/>
      <c r="I60" s="58">
        <v>8111.82</v>
      </c>
      <c r="J60" s="58">
        <v>1.07</v>
      </c>
      <c r="K60" s="59">
        <v>0.01</v>
      </c>
      <c r="L60" s="66">
        <v>8615.62</v>
      </c>
    </row>
    <row r="61" spans="1:12" s="8" customFormat="1" ht="15" hidden="1">
      <c r="A61" s="79" t="s">
        <v>73</v>
      </c>
      <c r="B61" s="80" t="s">
        <v>17</v>
      </c>
      <c r="C61" s="35"/>
      <c r="D61" s="32"/>
      <c r="E61" s="35"/>
      <c r="F61" s="34"/>
      <c r="G61" s="33"/>
      <c r="H61" s="33"/>
      <c r="I61" s="58">
        <v>8111.82</v>
      </c>
      <c r="J61" s="58">
        <v>1.07</v>
      </c>
      <c r="K61" s="59">
        <v>0</v>
      </c>
      <c r="L61" s="66"/>
    </row>
    <row r="62" spans="1:12" s="8" customFormat="1" ht="15" hidden="1">
      <c r="A62" s="79"/>
      <c r="B62" s="80"/>
      <c r="C62" s="33"/>
      <c r="D62" s="32"/>
      <c r="E62" s="33"/>
      <c r="F62" s="34"/>
      <c r="G62" s="33"/>
      <c r="H62" s="33"/>
      <c r="I62" s="58">
        <v>8111.82</v>
      </c>
      <c r="J62" s="58"/>
      <c r="K62" s="59"/>
      <c r="L62" s="66"/>
    </row>
    <row r="63" spans="1:12" s="8" customFormat="1" ht="25.5">
      <c r="A63" s="82" t="s">
        <v>138</v>
      </c>
      <c r="B63" s="76" t="s">
        <v>12</v>
      </c>
      <c r="C63" s="40"/>
      <c r="D63" s="40">
        <f>29490.44*I63/L63</f>
        <v>27765.98</v>
      </c>
      <c r="E63" s="35"/>
      <c r="F63" s="34"/>
      <c r="G63" s="35"/>
      <c r="H63" s="35"/>
      <c r="I63" s="58">
        <v>8111.82</v>
      </c>
      <c r="J63" s="58"/>
      <c r="K63" s="59"/>
      <c r="L63" s="66">
        <v>8615.62</v>
      </c>
    </row>
    <row r="64" spans="1:12" s="9" customFormat="1" ht="30">
      <c r="A64" s="74" t="s">
        <v>50</v>
      </c>
      <c r="B64" s="69"/>
      <c r="C64" s="24"/>
      <c r="D64" s="24">
        <f>D65+D66+D67+D68+D73</f>
        <v>13452.93</v>
      </c>
      <c r="E64" s="24"/>
      <c r="F64" s="26"/>
      <c r="G64" s="24">
        <f>D64/I64</f>
        <v>1.66</v>
      </c>
      <c r="H64" s="24">
        <f>G64/12</f>
        <v>0.14</v>
      </c>
      <c r="I64" s="58">
        <v>8111.82</v>
      </c>
      <c r="J64" s="58">
        <v>1.07</v>
      </c>
      <c r="K64" s="59">
        <v>0.28</v>
      </c>
      <c r="L64" s="75"/>
    </row>
    <row r="65" spans="1:12" s="8" customFormat="1" ht="15">
      <c r="A65" s="79" t="s">
        <v>44</v>
      </c>
      <c r="B65" s="80" t="s">
        <v>71</v>
      </c>
      <c r="C65" s="33"/>
      <c r="D65" s="32">
        <f>2626.83*I65/L65</f>
        <v>2473.23</v>
      </c>
      <c r="E65" s="33"/>
      <c r="F65" s="34"/>
      <c r="G65" s="33"/>
      <c r="H65" s="33"/>
      <c r="I65" s="58">
        <v>8111.82</v>
      </c>
      <c r="J65" s="58">
        <v>1.07</v>
      </c>
      <c r="K65" s="59">
        <v>0.02</v>
      </c>
      <c r="L65" s="66">
        <v>8615.62</v>
      </c>
    </row>
    <row r="66" spans="1:12" s="8" customFormat="1" ht="25.5">
      <c r="A66" s="79" t="s">
        <v>45</v>
      </c>
      <c r="B66" s="80" t="s">
        <v>55</v>
      </c>
      <c r="C66" s="33"/>
      <c r="D66" s="32">
        <f>1751.23*I66/L66</f>
        <v>1648.83</v>
      </c>
      <c r="E66" s="33"/>
      <c r="F66" s="34"/>
      <c r="G66" s="33"/>
      <c r="H66" s="33"/>
      <c r="I66" s="58">
        <v>8111.82</v>
      </c>
      <c r="J66" s="58">
        <v>1.07</v>
      </c>
      <c r="K66" s="59">
        <v>0.01</v>
      </c>
      <c r="L66" s="66">
        <v>8615.62</v>
      </c>
    </row>
    <row r="67" spans="1:12" s="8" customFormat="1" ht="15">
      <c r="A67" s="79" t="s">
        <v>78</v>
      </c>
      <c r="B67" s="80" t="s">
        <v>77</v>
      </c>
      <c r="C67" s="33"/>
      <c r="D67" s="32">
        <f>1837.85*I67/L67</f>
        <v>1730.38</v>
      </c>
      <c r="E67" s="33"/>
      <c r="F67" s="34"/>
      <c r="G67" s="33"/>
      <c r="H67" s="33"/>
      <c r="I67" s="58">
        <v>8111.82</v>
      </c>
      <c r="J67" s="58">
        <v>1.07</v>
      </c>
      <c r="K67" s="59">
        <v>0.01</v>
      </c>
      <c r="L67" s="66">
        <v>8615.62</v>
      </c>
    </row>
    <row r="68" spans="1:12" s="8" customFormat="1" ht="25.5">
      <c r="A68" s="79" t="s">
        <v>74</v>
      </c>
      <c r="B68" s="80" t="s">
        <v>75</v>
      </c>
      <c r="C68" s="33"/>
      <c r="D68" s="32">
        <f>1751.2*I68/L68</f>
        <v>1736.22</v>
      </c>
      <c r="E68" s="33"/>
      <c r="F68" s="34"/>
      <c r="G68" s="33"/>
      <c r="H68" s="33"/>
      <c r="I68" s="58">
        <v>8111.82</v>
      </c>
      <c r="J68" s="58">
        <v>1.07</v>
      </c>
      <c r="K68" s="59">
        <v>0.01</v>
      </c>
      <c r="L68" s="66">
        <v>8181.82</v>
      </c>
    </row>
    <row r="69" spans="1:12" s="8" customFormat="1" ht="15" hidden="1">
      <c r="A69" s="79" t="s">
        <v>46</v>
      </c>
      <c r="B69" s="80" t="s">
        <v>76</v>
      </c>
      <c r="C69" s="33"/>
      <c r="D69" s="32">
        <f>G69*I69</f>
        <v>0</v>
      </c>
      <c r="E69" s="33"/>
      <c r="F69" s="34"/>
      <c r="G69" s="33"/>
      <c r="H69" s="33"/>
      <c r="I69" s="58">
        <v>8111.82</v>
      </c>
      <c r="J69" s="58">
        <v>1.07</v>
      </c>
      <c r="K69" s="59">
        <v>0</v>
      </c>
      <c r="L69" s="66"/>
    </row>
    <row r="70" spans="1:12" s="8" customFormat="1" ht="15" hidden="1">
      <c r="A70" s="79" t="s">
        <v>58</v>
      </c>
      <c r="B70" s="80" t="s">
        <v>77</v>
      </c>
      <c r="C70" s="33"/>
      <c r="D70" s="32"/>
      <c r="E70" s="33"/>
      <c r="F70" s="34"/>
      <c r="G70" s="33"/>
      <c r="H70" s="33"/>
      <c r="I70" s="58">
        <v>8111.82</v>
      </c>
      <c r="J70" s="58">
        <v>1.07</v>
      </c>
      <c r="K70" s="59">
        <v>0</v>
      </c>
      <c r="L70" s="66"/>
    </row>
    <row r="71" spans="1:12" s="8" customFormat="1" ht="15" hidden="1">
      <c r="A71" s="79" t="s">
        <v>59</v>
      </c>
      <c r="B71" s="80" t="s">
        <v>17</v>
      </c>
      <c r="C71" s="33"/>
      <c r="D71" s="32"/>
      <c r="E71" s="33"/>
      <c r="F71" s="34"/>
      <c r="G71" s="33"/>
      <c r="H71" s="33"/>
      <c r="I71" s="58">
        <v>8111.82</v>
      </c>
      <c r="J71" s="58">
        <v>1.07</v>
      </c>
      <c r="K71" s="59">
        <v>0</v>
      </c>
      <c r="L71" s="66"/>
    </row>
    <row r="72" spans="1:12" s="8" customFormat="1" ht="25.5" hidden="1">
      <c r="A72" s="79" t="s">
        <v>56</v>
      </c>
      <c r="B72" s="80" t="s">
        <v>17</v>
      </c>
      <c r="C72" s="33"/>
      <c r="D72" s="32"/>
      <c r="E72" s="33"/>
      <c r="F72" s="34"/>
      <c r="G72" s="33"/>
      <c r="H72" s="33"/>
      <c r="I72" s="58">
        <v>8111.82</v>
      </c>
      <c r="J72" s="58">
        <v>1.07</v>
      </c>
      <c r="K72" s="59">
        <v>0</v>
      </c>
      <c r="L72" s="66"/>
    </row>
    <row r="73" spans="1:12" s="8" customFormat="1" ht="15">
      <c r="A73" s="79" t="s">
        <v>69</v>
      </c>
      <c r="B73" s="80" t="s">
        <v>9</v>
      </c>
      <c r="C73" s="35"/>
      <c r="D73" s="32">
        <f>6228.48*I73/L73</f>
        <v>5864.27</v>
      </c>
      <c r="E73" s="35"/>
      <c r="F73" s="34"/>
      <c r="G73" s="33"/>
      <c r="H73" s="33"/>
      <c r="I73" s="58">
        <v>8111.82</v>
      </c>
      <c r="J73" s="58">
        <v>1.07</v>
      </c>
      <c r="K73" s="59">
        <v>0.04</v>
      </c>
      <c r="L73" s="66">
        <v>8615.62</v>
      </c>
    </row>
    <row r="74" spans="1:12" s="8" customFormat="1" ht="30">
      <c r="A74" s="74" t="s">
        <v>51</v>
      </c>
      <c r="B74" s="80"/>
      <c r="C74" s="33"/>
      <c r="D74" s="24">
        <v>0</v>
      </c>
      <c r="E74" s="33"/>
      <c r="F74" s="34"/>
      <c r="G74" s="24">
        <f>D74/I74</f>
        <v>0</v>
      </c>
      <c r="H74" s="24">
        <f>G74/12</f>
        <v>0</v>
      </c>
      <c r="I74" s="58">
        <v>8111.82</v>
      </c>
      <c r="J74" s="58">
        <v>1.07</v>
      </c>
      <c r="K74" s="59">
        <v>0.13</v>
      </c>
      <c r="L74" s="66"/>
    </row>
    <row r="75" spans="1:12" s="8" customFormat="1" ht="15">
      <c r="A75" s="74" t="s">
        <v>52</v>
      </c>
      <c r="B75" s="80"/>
      <c r="C75" s="33"/>
      <c r="D75" s="24">
        <f>D76+D77+D78+D82</f>
        <v>23416.22</v>
      </c>
      <c r="E75" s="33"/>
      <c r="F75" s="34"/>
      <c r="G75" s="24">
        <f>D75/I75</f>
        <v>2.89</v>
      </c>
      <c r="H75" s="24">
        <f>G75/12</f>
        <v>0.24</v>
      </c>
      <c r="I75" s="58">
        <v>8111.82</v>
      </c>
      <c r="J75" s="58">
        <v>1.07</v>
      </c>
      <c r="K75" s="59">
        <v>0.28</v>
      </c>
      <c r="L75" s="66"/>
    </row>
    <row r="76" spans="1:12" s="8" customFormat="1" ht="15" customHeight="1">
      <c r="A76" s="79" t="s">
        <v>47</v>
      </c>
      <c r="B76" s="80" t="s">
        <v>9</v>
      </c>
      <c r="C76" s="33"/>
      <c r="D76" s="32">
        <v>1220.4</v>
      </c>
      <c r="E76" s="33"/>
      <c r="F76" s="34"/>
      <c r="G76" s="33"/>
      <c r="H76" s="33"/>
      <c r="I76" s="58">
        <v>8111.82</v>
      </c>
      <c r="J76" s="58">
        <v>1.07</v>
      </c>
      <c r="K76" s="59">
        <v>0.01</v>
      </c>
      <c r="L76" s="66"/>
    </row>
    <row r="77" spans="1:12" s="8" customFormat="1" ht="15">
      <c r="A77" s="79" t="s">
        <v>85</v>
      </c>
      <c r="B77" s="80" t="s">
        <v>17</v>
      </c>
      <c r="C77" s="33"/>
      <c r="D77" s="32">
        <v>17288.22</v>
      </c>
      <c r="E77" s="33"/>
      <c r="F77" s="34"/>
      <c r="G77" s="33"/>
      <c r="H77" s="33"/>
      <c r="I77" s="58">
        <v>8111.82</v>
      </c>
      <c r="J77" s="58">
        <v>1.07</v>
      </c>
      <c r="K77" s="59">
        <v>0.14</v>
      </c>
      <c r="L77" s="66"/>
    </row>
    <row r="78" spans="1:12" s="8" customFormat="1" ht="15">
      <c r="A78" s="79" t="s">
        <v>48</v>
      </c>
      <c r="B78" s="80" t="s">
        <v>17</v>
      </c>
      <c r="C78" s="33"/>
      <c r="D78" s="32">
        <f>915.28*I78/L78</f>
        <v>861.76</v>
      </c>
      <c r="E78" s="33"/>
      <c r="F78" s="34"/>
      <c r="G78" s="33"/>
      <c r="H78" s="33"/>
      <c r="I78" s="58">
        <v>8111.82</v>
      </c>
      <c r="J78" s="58">
        <v>1.07</v>
      </c>
      <c r="K78" s="59">
        <v>0.01</v>
      </c>
      <c r="L78" s="66">
        <v>8615.62</v>
      </c>
    </row>
    <row r="79" spans="1:12" s="8" customFormat="1" ht="30" customHeight="1" hidden="1">
      <c r="A79" s="79" t="s">
        <v>57</v>
      </c>
      <c r="B79" s="80" t="s">
        <v>12</v>
      </c>
      <c r="C79" s="33"/>
      <c r="D79" s="32">
        <f>G79*I79</f>
        <v>0</v>
      </c>
      <c r="E79" s="33"/>
      <c r="F79" s="34"/>
      <c r="G79" s="33"/>
      <c r="H79" s="33"/>
      <c r="I79" s="58">
        <v>8638.3</v>
      </c>
      <c r="J79" s="58">
        <v>1.07</v>
      </c>
      <c r="K79" s="59">
        <v>0.06</v>
      </c>
      <c r="L79" s="66"/>
    </row>
    <row r="80" spans="1:12" s="8" customFormat="1" ht="15" customHeight="1" hidden="1">
      <c r="A80" s="79" t="s">
        <v>79</v>
      </c>
      <c r="B80" s="80" t="s">
        <v>12</v>
      </c>
      <c r="C80" s="33"/>
      <c r="D80" s="32">
        <f>G80*I80</f>
        <v>0</v>
      </c>
      <c r="E80" s="33"/>
      <c r="F80" s="34"/>
      <c r="G80" s="33"/>
      <c r="H80" s="33"/>
      <c r="I80" s="58">
        <v>8111.82</v>
      </c>
      <c r="J80" s="58">
        <v>1.07</v>
      </c>
      <c r="K80" s="59">
        <v>0</v>
      </c>
      <c r="L80" s="66"/>
    </row>
    <row r="81" spans="1:12" s="8" customFormat="1" ht="18" customHeight="1" hidden="1">
      <c r="A81" s="79" t="s">
        <v>83</v>
      </c>
      <c r="B81" s="80" t="s">
        <v>12</v>
      </c>
      <c r="C81" s="33"/>
      <c r="D81" s="32">
        <f>G81*I81</f>
        <v>0</v>
      </c>
      <c r="E81" s="33"/>
      <c r="F81" s="34"/>
      <c r="G81" s="33"/>
      <c r="H81" s="33"/>
      <c r="I81" s="58">
        <v>8111.82</v>
      </c>
      <c r="J81" s="58">
        <v>1.07</v>
      </c>
      <c r="K81" s="59">
        <v>0</v>
      </c>
      <c r="L81" s="66"/>
    </row>
    <row r="82" spans="1:12" s="8" customFormat="1" ht="18.75" customHeight="1">
      <c r="A82" s="79" t="s">
        <v>57</v>
      </c>
      <c r="B82" s="81" t="s">
        <v>148</v>
      </c>
      <c r="C82" s="33"/>
      <c r="D82" s="83">
        <v>4045.84</v>
      </c>
      <c r="E82" s="33"/>
      <c r="F82" s="34"/>
      <c r="G82" s="35"/>
      <c r="H82" s="35"/>
      <c r="I82" s="58">
        <v>8111.82</v>
      </c>
      <c r="J82" s="58"/>
      <c r="K82" s="59"/>
      <c r="L82" s="66"/>
    </row>
    <row r="83" spans="1:12" s="8" customFormat="1" ht="15">
      <c r="A83" s="74" t="s">
        <v>53</v>
      </c>
      <c r="B83" s="80"/>
      <c r="C83" s="33"/>
      <c r="D83" s="24">
        <f>D84</f>
        <v>1033.94</v>
      </c>
      <c r="E83" s="33"/>
      <c r="F83" s="34"/>
      <c r="G83" s="24">
        <f>D83/I83</f>
        <v>0.13</v>
      </c>
      <c r="H83" s="24">
        <f>G83/12</f>
        <v>0.01</v>
      </c>
      <c r="I83" s="58">
        <v>8111.82</v>
      </c>
      <c r="J83" s="58">
        <v>1.07</v>
      </c>
      <c r="K83" s="59">
        <v>0.1</v>
      </c>
      <c r="L83" s="66"/>
    </row>
    <row r="84" spans="1:12" s="8" customFormat="1" ht="15">
      <c r="A84" s="79" t="s">
        <v>49</v>
      </c>
      <c r="B84" s="80" t="s">
        <v>17</v>
      </c>
      <c r="C84" s="33"/>
      <c r="D84" s="32">
        <f>1098.16*I84/L84</f>
        <v>1033.94</v>
      </c>
      <c r="E84" s="33"/>
      <c r="F84" s="34"/>
      <c r="G84" s="33"/>
      <c r="H84" s="33"/>
      <c r="I84" s="58">
        <v>8111.82</v>
      </c>
      <c r="J84" s="58">
        <v>1.07</v>
      </c>
      <c r="K84" s="59">
        <v>0.01</v>
      </c>
      <c r="L84" s="66">
        <v>8615.62</v>
      </c>
    </row>
    <row r="85" spans="1:12" s="7" customFormat="1" ht="15">
      <c r="A85" s="74" t="s">
        <v>66</v>
      </c>
      <c r="B85" s="69"/>
      <c r="C85" s="24"/>
      <c r="D85" s="24">
        <f>D86</f>
        <v>31864.56</v>
      </c>
      <c r="E85" s="24"/>
      <c r="F85" s="26"/>
      <c r="G85" s="24">
        <f>D85/I85</f>
        <v>3.93</v>
      </c>
      <c r="H85" s="24">
        <f>G85/12</f>
        <v>0.33</v>
      </c>
      <c r="I85" s="58">
        <v>8111.82</v>
      </c>
      <c r="J85" s="58">
        <v>1.07</v>
      </c>
      <c r="K85" s="59">
        <v>0.01</v>
      </c>
      <c r="L85" s="58"/>
    </row>
    <row r="86" spans="1:12" s="8" customFormat="1" ht="15">
      <c r="A86" s="79" t="s">
        <v>80</v>
      </c>
      <c r="B86" s="81" t="s">
        <v>22</v>
      </c>
      <c r="C86" s="33">
        <f>F86*12</f>
        <v>0</v>
      </c>
      <c r="D86" s="32">
        <v>31864.56</v>
      </c>
      <c r="E86" s="33"/>
      <c r="F86" s="34"/>
      <c r="G86" s="33"/>
      <c r="H86" s="33"/>
      <c r="I86" s="58">
        <v>8111.82</v>
      </c>
      <c r="J86" s="58">
        <v>1.07</v>
      </c>
      <c r="K86" s="59">
        <v>0</v>
      </c>
      <c r="L86" s="66"/>
    </row>
    <row r="87" spans="1:12" s="7" customFormat="1" ht="15">
      <c r="A87" s="74" t="s">
        <v>65</v>
      </c>
      <c r="B87" s="69"/>
      <c r="C87" s="24"/>
      <c r="D87" s="24">
        <v>0</v>
      </c>
      <c r="E87" s="24"/>
      <c r="F87" s="26"/>
      <c r="G87" s="24">
        <f>D87/I87</f>
        <v>0</v>
      </c>
      <c r="H87" s="24">
        <v>0</v>
      </c>
      <c r="I87" s="58">
        <v>8111.82</v>
      </c>
      <c r="J87" s="58">
        <v>1.07</v>
      </c>
      <c r="K87" s="59">
        <v>0.04</v>
      </c>
      <c r="L87" s="58"/>
    </row>
    <row r="88" spans="1:12" s="8" customFormat="1" ht="25.5" customHeight="1" hidden="1">
      <c r="A88" s="79" t="s">
        <v>81</v>
      </c>
      <c r="B88" s="80" t="s">
        <v>17</v>
      </c>
      <c r="C88" s="33"/>
      <c r="D88" s="32"/>
      <c r="E88" s="33"/>
      <c r="F88" s="34"/>
      <c r="G88" s="33"/>
      <c r="H88" s="33">
        <v>0</v>
      </c>
      <c r="I88" s="58">
        <v>8111.82</v>
      </c>
      <c r="J88" s="58">
        <v>1.07</v>
      </c>
      <c r="K88" s="59">
        <v>0</v>
      </c>
      <c r="L88" s="66"/>
    </row>
    <row r="89" spans="1:12" s="7" customFormat="1" ht="38.25" thickBot="1">
      <c r="A89" s="84" t="s">
        <v>149</v>
      </c>
      <c r="B89" s="78" t="s">
        <v>12</v>
      </c>
      <c r="C89" s="30">
        <f>F89*12</f>
        <v>0</v>
      </c>
      <c r="D89" s="30">
        <v>400973.42</v>
      </c>
      <c r="E89" s="30">
        <f>H89*12</f>
        <v>49.44</v>
      </c>
      <c r="F89" s="31"/>
      <c r="G89" s="30">
        <v>49.43</v>
      </c>
      <c r="H89" s="30">
        <v>4.12</v>
      </c>
      <c r="I89" s="58">
        <v>8111.82</v>
      </c>
      <c r="J89" s="58">
        <v>1.07</v>
      </c>
      <c r="K89" s="59">
        <v>0.3</v>
      </c>
      <c r="L89" s="58"/>
    </row>
    <row r="90" spans="1:12" s="7" customFormat="1" ht="19.5" hidden="1" thickBot="1">
      <c r="A90" s="85" t="s">
        <v>97</v>
      </c>
      <c r="B90" s="56"/>
      <c r="C90" s="36"/>
      <c r="D90" s="36"/>
      <c r="E90" s="36"/>
      <c r="F90" s="37"/>
      <c r="G90" s="30">
        <f aca="true" t="shared" si="2" ref="G90:G102">H90*12</f>
        <v>0</v>
      </c>
      <c r="H90" s="37"/>
      <c r="I90" s="58">
        <v>8111.82</v>
      </c>
      <c r="J90" s="58"/>
      <c r="K90" s="59"/>
      <c r="L90" s="58"/>
    </row>
    <row r="91" spans="1:12" s="7" customFormat="1" ht="19.5" hidden="1" thickBot="1">
      <c r="A91" s="86" t="s">
        <v>39</v>
      </c>
      <c r="B91" s="87"/>
      <c r="C91" s="38">
        <f>F91*12</f>
        <v>0</v>
      </c>
      <c r="D91" s="38"/>
      <c r="E91" s="38"/>
      <c r="F91" s="39"/>
      <c r="G91" s="30">
        <f t="shared" si="2"/>
        <v>0</v>
      </c>
      <c r="H91" s="39"/>
      <c r="I91" s="58">
        <v>8111.82</v>
      </c>
      <c r="J91" s="58"/>
      <c r="K91" s="59"/>
      <c r="L91" s="58"/>
    </row>
    <row r="92" spans="1:12" s="10" customFormat="1" ht="15.75" hidden="1" thickBot="1">
      <c r="A92" s="82" t="s">
        <v>86</v>
      </c>
      <c r="B92" s="76"/>
      <c r="C92" s="40"/>
      <c r="D92" s="40"/>
      <c r="E92" s="40"/>
      <c r="F92" s="40"/>
      <c r="G92" s="30">
        <f t="shared" si="2"/>
        <v>0</v>
      </c>
      <c r="H92" s="28"/>
      <c r="I92" s="58">
        <v>8111.82</v>
      </c>
      <c r="J92" s="88"/>
      <c r="K92" s="89"/>
      <c r="L92" s="88"/>
    </row>
    <row r="93" spans="1:12" s="10" customFormat="1" ht="15.75" hidden="1" thickBot="1">
      <c r="A93" s="90" t="s">
        <v>87</v>
      </c>
      <c r="B93" s="76"/>
      <c r="C93" s="40"/>
      <c r="D93" s="40"/>
      <c r="E93" s="40"/>
      <c r="F93" s="40"/>
      <c r="G93" s="30">
        <f t="shared" si="2"/>
        <v>0</v>
      </c>
      <c r="H93" s="28"/>
      <c r="I93" s="58">
        <v>8111.82</v>
      </c>
      <c r="J93" s="88"/>
      <c r="K93" s="89"/>
      <c r="L93" s="88"/>
    </row>
    <row r="94" spans="1:12" s="10" customFormat="1" ht="15.75" hidden="1" thickBot="1">
      <c r="A94" s="82" t="s">
        <v>88</v>
      </c>
      <c r="B94" s="76"/>
      <c r="C94" s="40"/>
      <c r="D94" s="40"/>
      <c r="E94" s="40"/>
      <c r="F94" s="40"/>
      <c r="G94" s="30">
        <f t="shared" si="2"/>
        <v>0</v>
      </c>
      <c r="H94" s="28"/>
      <c r="I94" s="58">
        <v>8111.82</v>
      </c>
      <c r="J94" s="88"/>
      <c r="K94" s="89"/>
      <c r="L94" s="88"/>
    </row>
    <row r="95" spans="1:12" s="10" customFormat="1" ht="15.75" hidden="1" thickBot="1">
      <c r="A95" s="82" t="s">
        <v>89</v>
      </c>
      <c r="B95" s="76"/>
      <c r="C95" s="40"/>
      <c r="D95" s="40"/>
      <c r="E95" s="40"/>
      <c r="F95" s="40"/>
      <c r="G95" s="30">
        <f t="shared" si="2"/>
        <v>0</v>
      </c>
      <c r="H95" s="28"/>
      <c r="I95" s="58">
        <v>8111.82</v>
      </c>
      <c r="J95" s="88"/>
      <c r="K95" s="89"/>
      <c r="L95" s="88"/>
    </row>
    <row r="96" spans="1:12" s="10" customFormat="1" ht="15.75" hidden="1" thickBot="1">
      <c r="A96" s="82" t="s">
        <v>90</v>
      </c>
      <c r="B96" s="76"/>
      <c r="C96" s="40"/>
      <c r="D96" s="40"/>
      <c r="E96" s="40"/>
      <c r="F96" s="40"/>
      <c r="G96" s="30">
        <f t="shared" si="2"/>
        <v>0</v>
      </c>
      <c r="H96" s="28"/>
      <c r="I96" s="58">
        <v>8111.82</v>
      </c>
      <c r="J96" s="88"/>
      <c r="K96" s="89"/>
      <c r="L96" s="88"/>
    </row>
    <row r="97" spans="1:12" s="10" customFormat="1" ht="15.75" hidden="1" thickBot="1">
      <c r="A97" s="82" t="s">
        <v>91</v>
      </c>
      <c r="B97" s="76"/>
      <c r="C97" s="40"/>
      <c r="D97" s="40"/>
      <c r="E97" s="40"/>
      <c r="F97" s="40"/>
      <c r="G97" s="30">
        <f t="shared" si="2"/>
        <v>0</v>
      </c>
      <c r="H97" s="28"/>
      <c r="I97" s="58">
        <v>8111.82</v>
      </c>
      <c r="J97" s="88"/>
      <c r="K97" s="89"/>
      <c r="L97" s="88"/>
    </row>
    <row r="98" spans="1:12" s="10" customFormat="1" ht="15.75" hidden="1" thickBot="1">
      <c r="A98" s="82" t="s">
        <v>92</v>
      </c>
      <c r="B98" s="76"/>
      <c r="C98" s="40"/>
      <c r="D98" s="40"/>
      <c r="E98" s="40"/>
      <c r="F98" s="40"/>
      <c r="G98" s="30">
        <f t="shared" si="2"/>
        <v>0</v>
      </c>
      <c r="H98" s="28"/>
      <c r="I98" s="58">
        <v>8111.82</v>
      </c>
      <c r="J98" s="88"/>
      <c r="K98" s="89"/>
      <c r="L98" s="88"/>
    </row>
    <row r="99" spans="1:12" s="10" customFormat="1" ht="15.75" hidden="1" thickBot="1">
      <c r="A99" s="82" t="s">
        <v>93</v>
      </c>
      <c r="B99" s="76"/>
      <c r="C99" s="40"/>
      <c r="D99" s="40"/>
      <c r="E99" s="40"/>
      <c r="F99" s="40"/>
      <c r="G99" s="30">
        <f t="shared" si="2"/>
        <v>0</v>
      </c>
      <c r="H99" s="28"/>
      <c r="I99" s="58">
        <v>8111.82</v>
      </c>
      <c r="J99" s="88"/>
      <c r="K99" s="89"/>
      <c r="L99" s="88"/>
    </row>
    <row r="100" spans="1:12" s="10" customFormat="1" ht="15.75" hidden="1" thickBot="1">
      <c r="A100" s="91" t="s">
        <v>94</v>
      </c>
      <c r="B100" s="92"/>
      <c r="C100" s="41"/>
      <c r="D100" s="41"/>
      <c r="E100" s="41"/>
      <c r="F100" s="41"/>
      <c r="G100" s="30">
        <f t="shared" si="2"/>
        <v>0</v>
      </c>
      <c r="H100" s="42"/>
      <c r="I100" s="58">
        <v>8111.82</v>
      </c>
      <c r="J100" s="88"/>
      <c r="K100" s="89"/>
      <c r="L100" s="88"/>
    </row>
    <row r="101" spans="1:12" s="10" customFormat="1" ht="15.75" hidden="1" thickBot="1">
      <c r="A101" s="93"/>
      <c r="B101" s="94"/>
      <c r="C101" s="44"/>
      <c r="D101" s="43"/>
      <c r="E101" s="44"/>
      <c r="F101" s="43"/>
      <c r="G101" s="30">
        <f t="shared" si="2"/>
        <v>0</v>
      </c>
      <c r="H101" s="45"/>
      <c r="I101" s="58">
        <v>8111.82</v>
      </c>
      <c r="J101" s="88"/>
      <c r="K101" s="89"/>
      <c r="L101" s="88"/>
    </row>
    <row r="102" spans="1:12" s="10" customFormat="1" ht="19.5" thickBot="1">
      <c r="A102" s="85" t="s">
        <v>121</v>
      </c>
      <c r="B102" s="48" t="s">
        <v>11</v>
      </c>
      <c r="C102" s="44"/>
      <c r="D102" s="30">
        <f>G102*I102</f>
        <v>165793.51</v>
      </c>
      <c r="E102" s="30"/>
      <c r="F102" s="30"/>
      <c r="G102" s="30">
        <f t="shared" si="2"/>
        <v>20.76</v>
      </c>
      <c r="H102" s="30">
        <v>1.73</v>
      </c>
      <c r="I102" s="58">
        <f>8111.82-125.62</f>
        <v>7986.2</v>
      </c>
      <c r="J102" s="88"/>
      <c r="K102" s="89"/>
      <c r="L102" s="88"/>
    </row>
    <row r="103" spans="1:12" s="7" customFormat="1" ht="19.5" thickBot="1">
      <c r="A103" s="95" t="s">
        <v>40</v>
      </c>
      <c r="B103" s="56"/>
      <c r="C103" s="36">
        <f>F103*12</f>
        <v>0</v>
      </c>
      <c r="D103" s="46">
        <f>D102+D89+D87+D85+D83+D75+D74+D64+D48+D47+D46+D45+D44+D40+D39+D38+D37+D36+D35+D34+D33+D32+D23+D14</f>
        <v>2260306.26</v>
      </c>
      <c r="E103" s="46">
        <f>E102+E89+E87+E85+E83+E75+E74+E64+E48+E47+E46+E45+E44+E40+E39+E38+E37+E36+E35+E34+E33+E32+E23+E14</f>
        <v>238.2</v>
      </c>
      <c r="F103" s="46">
        <f>F102+F89+F87+F85+F83+F75+F74+F64+F48+F47+F46+F45+F44+F40+F39+F38+F37+F36+F35+F34+F33+F32+F23+F14</f>
        <v>0</v>
      </c>
      <c r="G103" s="46">
        <f>G102+G89+G87+G85+G83+G75+G74+G64+G48+G47+G46+G45+G44+G40+G39+G38+G37+G36+G35+G34+G33+G32+G23+G14</f>
        <v>278.99</v>
      </c>
      <c r="H103" s="46">
        <f>H102+H89+H87+H85+H83+H75+H74+H64+H48+H47+H46+H45+H44+H40+H39+H38+H37+H36+H35+H34+H33+H32+H23+H14</f>
        <v>23.26</v>
      </c>
      <c r="I103" s="58"/>
      <c r="J103" s="58"/>
      <c r="K103" s="59"/>
      <c r="L103" s="58"/>
    </row>
    <row r="104" spans="1:12" s="11" customFormat="1" ht="20.25" hidden="1" thickBot="1">
      <c r="A104" s="85" t="s">
        <v>29</v>
      </c>
      <c r="B104" s="48" t="s">
        <v>11</v>
      </c>
      <c r="C104" s="48" t="s">
        <v>30</v>
      </c>
      <c r="D104" s="47"/>
      <c r="E104" s="48" t="s">
        <v>30</v>
      </c>
      <c r="F104" s="49"/>
      <c r="G104" s="48" t="s">
        <v>30</v>
      </c>
      <c r="H104" s="49"/>
      <c r="I104" s="96"/>
      <c r="J104" s="96"/>
      <c r="K104" s="97"/>
      <c r="L104" s="96"/>
    </row>
    <row r="105" spans="1:12" s="1" customFormat="1" ht="12.75">
      <c r="A105" s="98"/>
      <c r="B105" s="50"/>
      <c r="C105" s="50"/>
      <c r="D105" s="50"/>
      <c r="E105" s="50"/>
      <c r="F105" s="50"/>
      <c r="G105" s="50"/>
      <c r="H105" s="50"/>
      <c r="I105" s="50"/>
      <c r="J105" s="50"/>
      <c r="K105" s="99"/>
      <c r="L105" s="50"/>
    </row>
    <row r="106" spans="1:12" s="1" customFormat="1" ht="12.75">
      <c r="A106" s="98"/>
      <c r="B106" s="50"/>
      <c r="C106" s="50"/>
      <c r="D106" s="50"/>
      <c r="E106" s="50"/>
      <c r="F106" s="50"/>
      <c r="G106" s="50"/>
      <c r="H106" s="50"/>
      <c r="I106" s="50"/>
      <c r="J106" s="50"/>
      <c r="K106" s="99"/>
      <c r="L106" s="50"/>
    </row>
    <row r="107" spans="1:12" s="1" customFormat="1" ht="13.5" thickBot="1">
      <c r="A107" s="98"/>
      <c r="B107" s="50"/>
      <c r="C107" s="50"/>
      <c r="D107" s="50"/>
      <c r="E107" s="50"/>
      <c r="F107" s="50"/>
      <c r="G107" s="50"/>
      <c r="H107" s="50"/>
      <c r="I107" s="50"/>
      <c r="J107" s="50"/>
      <c r="K107" s="99"/>
      <c r="L107" s="50"/>
    </row>
    <row r="108" spans="1:12" s="7" customFormat="1" ht="19.5" thickBot="1">
      <c r="A108" s="85" t="s">
        <v>99</v>
      </c>
      <c r="B108" s="56"/>
      <c r="C108" s="36" t="e">
        <f>F108*12</f>
        <v>#REF!</v>
      </c>
      <c r="D108" s="37">
        <v>0</v>
      </c>
      <c r="E108" s="37" t="e">
        <f>#REF!+#REF!+#REF!+#REF!+#REF!+#REF!</f>
        <v>#REF!</v>
      </c>
      <c r="F108" s="37" t="e">
        <f>#REF!+#REF!+#REF!+#REF!+#REF!+#REF!</f>
        <v>#REF!</v>
      </c>
      <c r="G108" s="37">
        <v>0</v>
      </c>
      <c r="H108" s="37">
        <v>0</v>
      </c>
      <c r="I108" s="58"/>
      <c r="J108" s="58"/>
      <c r="K108" s="59"/>
      <c r="L108" s="58"/>
    </row>
    <row r="109" spans="1:12" s="21" customFormat="1" ht="15.75" thickBot="1">
      <c r="A109" s="102" t="s">
        <v>98</v>
      </c>
      <c r="B109" s="103"/>
      <c r="C109" s="103"/>
      <c r="D109" s="53">
        <f>D103+D108</f>
        <v>2260306.26</v>
      </c>
      <c r="E109" s="53" t="e">
        <f>E103+E108</f>
        <v>#REF!</v>
      </c>
      <c r="F109" s="53" t="e">
        <f>F103+F108</f>
        <v>#REF!</v>
      </c>
      <c r="G109" s="53">
        <f>G103+G108</f>
        <v>278.99</v>
      </c>
      <c r="H109" s="53">
        <f>H103+H108</f>
        <v>23.26</v>
      </c>
      <c r="I109" s="104"/>
      <c r="J109" s="105"/>
      <c r="K109" s="104"/>
      <c r="L109" s="104"/>
    </row>
    <row r="110" spans="1:12" s="10" customFormat="1" ht="15">
      <c r="A110" s="100"/>
      <c r="B110" s="101"/>
      <c r="C110" s="52"/>
      <c r="D110" s="52"/>
      <c r="E110" s="52"/>
      <c r="F110" s="52"/>
      <c r="G110" s="52"/>
      <c r="H110" s="52"/>
      <c r="I110" s="58"/>
      <c r="J110" s="88"/>
      <c r="K110" s="89"/>
      <c r="L110" s="88"/>
    </row>
    <row r="111" spans="1:12" s="10" customFormat="1" ht="15">
      <c r="A111" s="100"/>
      <c r="B111" s="101"/>
      <c r="C111" s="52"/>
      <c r="D111" s="52"/>
      <c r="E111" s="52"/>
      <c r="F111" s="52"/>
      <c r="G111" s="52"/>
      <c r="H111" s="52"/>
      <c r="I111" s="58"/>
      <c r="J111" s="88"/>
      <c r="K111" s="89"/>
      <c r="L111" s="88"/>
    </row>
    <row r="112" spans="1:12" s="13" customFormat="1" ht="18.75">
      <c r="A112" s="106" t="s">
        <v>31</v>
      </c>
      <c r="B112" s="107"/>
      <c r="C112" s="108"/>
      <c r="D112" s="108"/>
      <c r="E112" s="108"/>
      <c r="F112" s="108"/>
      <c r="G112" s="108"/>
      <c r="H112" s="108"/>
      <c r="I112" s="109"/>
      <c r="J112" s="109"/>
      <c r="K112" s="110"/>
      <c r="L112" s="109"/>
    </row>
    <row r="113" spans="1:11" s="11" customFormat="1" ht="19.5">
      <c r="A113" s="14"/>
      <c r="B113" s="15"/>
      <c r="C113" s="2"/>
      <c r="D113" s="2"/>
      <c r="E113" s="2"/>
      <c r="F113" s="2"/>
      <c r="G113" s="2"/>
      <c r="H113" s="2"/>
      <c r="K113" s="18"/>
    </row>
    <row r="114" spans="1:11" s="1" customFormat="1" ht="14.25">
      <c r="A114" s="142" t="s">
        <v>32</v>
      </c>
      <c r="B114" s="142"/>
      <c r="C114" s="142"/>
      <c r="D114" s="142"/>
      <c r="E114" s="142"/>
      <c r="F114" s="142"/>
      <c r="K114" s="19"/>
    </row>
    <row r="115" s="1" customFormat="1" ht="12.75">
      <c r="K115" s="19"/>
    </row>
    <row r="116" spans="1:11" s="1" customFormat="1" ht="12.75">
      <c r="A116" s="12" t="s">
        <v>33</v>
      </c>
      <c r="K116" s="19"/>
    </row>
    <row r="117" s="1" customFormat="1" ht="12.75">
      <c r="K117" s="19"/>
    </row>
    <row r="118" s="1" customFormat="1" ht="12.75">
      <c r="K118" s="19"/>
    </row>
    <row r="119" s="1" customFormat="1" ht="12.75">
      <c r="K119" s="19"/>
    </row>
    <row r="120" s="1" customFormat="1" ht="12.75">
      <c r="K120" s="19"/>
    </row>
    <row r="121" s="1" customFormat="1" ht="12.75">
      <c r="K121" s="19"/>
    </row>
    <row r="122" s="1" customFormat="1" ht="12.75">
      <c r="K122" s="19"/>
    </row>
    <row r="123" s="1" customFormat="1" ht="12.75">
      <c r="K123" s="19"/>
    </row>
    <row r="124" s="1" customFormat="1" ht="12.75">
      <c r="K124" s="19"/>
    </row>
    <row r="125" s="1" customFormat="1" ht="12.75">
      <c r="K125" s="19"/>
    </row>
    <row r="126" s="1" customFormat="1" ht="12.75">
      <c r="K126" s="19"/>
    </row>
    <row r="127" s="1" customFormat="1" ht="12.75">
      <c r="K127" s="19"/>
    </row>
    <row r="128" s="1" customFormat="1" ht="12.75">
      <c r="K128" s="19"/>
    </row>
    <row r="129" s="1" customFormat="1" ht="12.75">
      <c r="K129" s="19"/>
    </row>
    <row r="130" s="1" customFormat="1" ht="12.75">
      <c r="K130" s="19"/>
    </row>
    <row r="131" s="1" customFormat="1" ht="12.75">
      <c r="K131" s="19"/>
    </row>
    <row r="132" s="1" customFormat="1" ht="12.75">
      <c r="K132" s="19"/>
    </row>
    <row r="133" s="1" customFormat="1" ht="12.75">
      <c r="K133" s="19"/>
    </row>
    <row r="134" s="1" customFormat="1" ht="12.75">
      <c r="K134" s="19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14:F114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3"/>
  <sheetViews>
    <sheetView zoomScale="75" zoomScaleNormal="75" zoomScalePageLayoutView="0" workbookViewId="0" topLeftCell="A53">
      <selection activeCell="D102" sqref="D102:H102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4.875" style="3" customWidth="1"/>
    <col min="5" max="5" width="13.875" style="3" hidden="1" customWidth="1"/>
    <col min="6" max="6" width="20.875" style="3" hidden="1" customWidth="1"/>
    <col min="7" max="7" width="13.875" style="3" customWidth="1"/>
    <col min="8" max="8" width="20.875" style="3" customWidth="1"/>
    <col min="9" max="9" width="15.375" style="3" customWidth="1"/>
    <col min="10" max="10" width="15.375" style="3" hidden="1" customWidth="1"/>
    <col min="11" max="11" width="15.375" style="16" hidden="1" customWidth="1"/>
    <col min="12" max="14" width="15.375" style="3" customWidth="1"/>
    <col min="15" max="16384" width="9.125" style="3" customWidth="1"/>
  </cols>
  <sheetData>
    <row r="1" spans="1:8" ht="16.5" customHeight="1">
      <c r="A1" s="125" t="s">
        <v>0</v>
      </c>
      <c r="B1" s="126"/>
      <c r="C1" s="126"/>
      <c r="D1" s="126"/>
      <c r="E1" s="126"/>
      <c r="F1" s="126"/>
      <c r="G1" s="126"/>
      <c r="H1" s="126"/>
    </row>
    <row r="2" spans="2:8" ht="12.75" customHeight="1">
      <c r="B2" s="127" t="s">
        <v>1</v>
      </c>
      <c r="C2" s="127"/>
      <c r="D2" s="127"/>
      <c r="E2" s="127"/>
      <c r="F2" s="127"/>
      <c r="G2" s="126"/>
      <c r="H2" s="126"/>
    </row>
    <row r="3" spans="1:8" ht="18" customHeight="1">
      <c r="A3" s="22" t="s">
        <v>143</v>
      </c>
      <c r="B3" s="127" t="s">
        <v>2</v>
      </c>
      <c r="C3" s="127"/>
      <c r="D3" s="127"/>
      <c r="E3" s="127"/>
      <c r="F3" s="127"/>
      <c r="G3" s="126"/>
      <c r="H3" s="126"/>
    </row>
    <row r="4" spans="2:8" ht="14.25" customHeight="1">
      <c r="B4" s="127" t="s">
        <v>41</v>
      </c>
      <c r="C4" s="127"/>
      <c r="D4" s="127"/>
      <c r="E4" s="127"/>
      <c r="F4" s="127"/>
      <c r="G4" s="126"/>
      <c r="H4" s="126"/>
    </row>
    <row r="5" spans="1:8" s="20" customFormat="1" ht="39.75" customHeight="1">
      <c r="A5" s="128"/>
      <c r="B5" s="129"/>
      <c r="C5" s="129"/>
      <c r="D5" s="129"/>
      <c r="E5" s="129"/>
      <c r="F5" s="129"/>
      <c r="G5" s="129"/>
      <c r="H5" s="129"/>
    </row>
    <row r="6" spans="1:8" s="20" customFormat="1" ht="33" customHeight="1">
      <c r="A6" s="130" t="s">
        <v>144</v>
      </c>
      <c r="B6" s="131"/>
      <c r="C6" s="131"/>
      <c r="D6" s="131"/>
      <c r="E6" s="131"/>
      <c r="F6" s="131"/>
      <c r="G6" s="131"/>
      <c r="H6" s="131"/>
    </row>
    <row r="7" spans="1:11" s="4" customFormat="1" ht="22.5" customHeight="1">
      <c r="A7" s="132" t="s">
        <v>3</v>
      </c>
      <c r="B7" s="132"/>
      <c r="C7" s="132"/>
      <c r="D7" s="132"/>
      <c r="E7" s="133"/>
      <c r="F7" s="133"/>
      <c r="G7" s="133"/>
      <c r="H7" s="133"/>
      <c r="K7" s="17"/>
    </row>
    <row r="8" spans="1:8" s="5" customFormat="1" ht="18.75" customHeight="1">
      <c r="A8" s="132" t="s">
        <v>154</v>
      </c>
      <c r="B8" s="132"/>
      <c r="C8" s="132"/>
      <c r="D8" s="132"/>
      <c r="E8" s="133"/>
      <c r="F8" s="133"/>
      <c r="G8" s="133"/>
      <c r="H8" s="133"/>
    </row>
    <row r="9" spans="1:8" s="6" customFormat="1" ht="17.25" customHeight="1">
      <c r="A9" s="134" t="s">
        <v>34</v>
      </c>
      <c r="B9" s="134"/>
      <c r="C9" s="134"/>
      <c r="D9" s="134"/>
      <c r="E9" s="135"/>
      <c r="F9" s="135"/>
      <c r="G9" s="135"/>
      <c r="H9" s="135"/>
    </row>
    <row r="10" spans="1:8" s="5" customFormat="1" ht="30" customHeight="1" thickBot="1">
      <c r="A10" s="136" t="s">
        <v>95</v>
      </c>
      <c r="B10" s="136"/>
      <c r="C10" s="136"/>
      <c r="D10" s="136"/>
      <c r="E10" s="137"/>
      <c r="F10" s="137"/>
      <c r="G10" s="137"/>
      <c r="H10" s="137"/>
    </row>
    <row r="11" spans="1:12" s="7" customFormat="1" ht="139.5" customHeight="1" thickBot="1">
      <c r="A11" s="54" t="s">
        <v>4</v>
      </c>
      <c r="B11" s="55" t="s">
        <v>5</v>
      </c>
      <c r="C11" s="56" t="s">
        <v>6</v>
      </c>
      <c r="D11" s="56" t="s">
        <v>42</v>
      </c>
      <c r="E11" s="56" t="s">
        <v>6</v>
      </c>
      <c r="F11" s="57" t="s">
        <v>7</v>
      </c>
      <c r="G11" s="56" t="s">
        <v>6</v>
      </c>
      <c r="H11" s="57" t="s">
        <v>7</v>
      </c>
      <c r="I11" s="58"/>
      <c r="J11" s="58"/>
      <c r="K11" s="59"/>
      <c r="L11" s="58"/>
    </row>
    <row r="12" spans="1:12" s="8" customFormat="1" ht="12.75">
      <c r="A12" s="60">
        <v>1</v>
      </c>
      <c r="B12" s="61">
        <v>2</v>
      </c>
      <c r="C12" s="61">
        <v>3</v>
      </c>
      <c r="D12" s="62"/>
      <c r="E12" s="61">
        <v>3</v>
      </c>
      <c r="F12" s="63">
        <v>4</v>
      </c>
      <c r="G12" s="64">
        <v>3</v>
      </c>
      <c r="H12" s="65">
        <v>4</v>
      </c>
      <c r="I12" s="66"/>
      <c r="J12" s="66"/>
      <c r="K12" s="67"/>
      <c r="L12" s="66"/>
    </row>
    <row r="13" spans="1:12" s="8" customFormat="1" ht="49.5" customHeight="1">
      <c r="A13" s="138" t="s">
        <v>8</v>
      </c>
      <c r="B13" s="139"/>
      <c r="C13" s="139"/>
      <c r="D13" s="139"/>
      <c r="E13" s="139"/>
      <c r="F13" s="139"/>
      <c r="G13" s="140"/>
      <c r="H13" s="141"/>
      <c r="I13" s="66"/>
      <c r="J13" s="66"/>
      <c r="K13" s="67"/>
      <c r="L13" s="66"/>
    </row>
    <row r="14" spans="1:12" s="7" customFormat="1" ht="20.25" customHeight="1">
      <c r="A14" s="68" t="s">
        <v>135</v>
      </c>
      <c r="B14" s="69" t="s">
        <v>9</v>
      </c>
      <c r="C14" s="24">
        <f>F14*12</f>
        <v>0</v>
      </c>
      <c r="D14" s="23">
        <f>G14*I14</f>
        <v>297866.03</v>
      </c>
      <c r="E14" s="24">
        <f>H14*12</f>
        <v>36.72</v>
      </c>
      <c r="F14" s="25"/>
      <c r="G14" s="24">
        <f>H14*12</f>
        <v>36.72</v>
      </c>
      <c r="H14" s="24">
        <f>H19+H22</f>
        <v>3.06</v>
      </c>
      <c r="I14" s="58">
        <v>8111.82</v>
      </c>
      <c r="J14" s="58">
        <v>1.07</v>
      </c>
      <c r="K14" s="59">
        <v>2.24</v>
      </c>
      <c r="L14" s="58">
        <v>8615.62</v>
      </c>
    </row>
    <row r="15" spans="1:12" s="7" customFormat="1" ht="27.75" customHeight="1">
      <c r="A15" s="70" t="s">
        <v>101</v>
      </c>
      <c r="B15" s="71" t="s">
        <v>102</v>
      </c>
      <c r="C15" s="24"/>
      <c r="D15" s="23"/>
      <c r="E15" s="24"/>
      <c r="F15" s="25"/>
      <c r="G15" s="24"/>
      <c r="H15" s="24"/>
      <c r="I15" s="58"/>
      <c r="J15" s="58"/>
      <c r="K15" s="59"/>
      <c r="L15" s="58"/>
    </row>
    <row r="16" spans="1:12" s="7" customFormat="1" ht="15">
      <c r="A16" s="70" t="s">
        <v>103</v>
      </c>
      <c r="B16" s="71" t="s">
        <v>102</v>
      </c>
      <c r="C16" s="24"/>
      <c r="D16" s="23"/>
      <c r="E16" s="24"/>
      <c r="F16" s="25"/>
      <c r="G16" s="24"/>
      <c r="H16" s="24"/>
      <c r="I16" s="58"/>
      <c r="J16" s="58"/>
      <c r="K16" s="59"/>
      <c r="L16" s="58"/>
    </row>
    <row r="17" spans="1:12" s="7" customFormat="1" ht="15">
      <c r="A17" s="70" t="s">
        <v>104</v>
      </c>
      <c r="B17" s="71" t="s">
        <v>105</v>
      </c>
      <c r="C17" s="24"/>
      <c r="D17" s="23"/>
      <c r="E17" s="24"/>
      <c r="F17" s="25"/>
      <c r="G17" s="24"/>
      <c r="H17" s="24"/>
      <c r="I17" s="58"/>
      <c r="J17" s="58"/>
      <c r="K17" s="59"/>
      <c r="L17" s="58"/>
    </row>
    <row r="18" spans="1:12" s="7" customFormat="1" ht="15">
      <c r="A18" s="70" t="s">
        <v>106</v>
      </c>
      <c r="B18" s="71" t="s">
        <v>102</v>
      </c>
      <c r="C18" s="24"/>
      <c r="D18" s="23"/>
      <c r="E18" s="24"/>
      <c r="F18" s="25"/>
      <c r="G18" s="24"/>
      <c r="H18" s="24"/>
      <c r="I18" s="58"/>
      <c r="J18" s="58"/>
      <c r="K18" s="59"/>
      <c r="L18" s="58"/>
    </row>
    <row r="19" spans="1:12" s="7" customFormat="1" ht="15">
      <c r="A19" s="72" t="s">
        <v>127</v>
      </c>
      <c r="B19" s="71"/>
      <c r="C19" s="24"/>
      <c r="D19" s="23"/>
      <c r="E19" s="24"/>
      <c r="F19" s="25"/>
      <c r="G19" s="24"/>
      <c r="H19" s="24">
        <v>2.83</v>
      </c>
      <c r="I19" s="58"/>
      <c r="J19" s="58"/>
      <c r="K19" s="59"/>
      <c r="L19" s="58"/>
    </row>
    <row r="20" spans="1:12" s="7" customFormat="1" ht="15">
      <c r="A20" s="70" t="s">
        <v>128</v>
      </c>
      <c r="B20" s="71" t="s">
        <v>102</v>
      </c>
      <c r="C20" s="24"/>
      <c r="D20" s="23"/>
      <c r="E20" s="24"/>
      <c r="F20" s="25"/>
      <c r="G20" s="24"/>
      <c r="H20" s="27">
        <v>0.12</v>
      </c>
      <c r="I20" s="58"/>
      <c r="J20" s="58"/>
      <c r="K20" s="59"/>
      <c r="L20" s="58"/>
    </row>
    <row r="21" spans="1:12" s="7" customFormat="1" ht="15">
      <c r="A21" s="70" t="s">
        <v>153</v>
      </c>
      <c r="B21" s="71" t="s">
        <v>102</v>
      </c>
      <c r="C21" s="24"/>
      <c r="D21" s="23"/>
      <c r="E21" s="24"/>
      <c r="F21" s="25"/>
      <c r="G21" s="24"/>
      <c r="H21" s="27">
        <v>0.11</v>
      </c>
      <c r="I21" s="58"/>
      <c r="J21" s="58"/>
      <c r="K21" s="59"/>
      <c r="L21" s="58"/>
    </row>
    <row r="22" spans="1:12" s="7" customFormat="1" ht="15">
      <c r="A22" s="72" t="s">
        <v>127</v>
      </c>
      <c r="B22" s="71"/>
      <c r="C22" s="24"/>
      <c r="D22" s="23"/>
      <c r="E22" s="24"/>
      <c r="F22" s="25"/>
      <c r="G22" s="24"/>
      <c r="H22" s="24">
        <f>H21+H20</f>
        <v>0.23</v>
      </c>
      <c r="I22" s="58"/>
      <c r="J22" s="58"/>
      <c r="K22" s="59"/>
      <c r="L22" s="58"/>
    </row>
    <row r="23" spans="1:12" s="7" customFormat="1" ht="30">
      <c r="A23" s="68" t="s">
        <v>10</v>
      </c>
      <c r="B23" s="73" t="s">
        <v>11</v>
      </c>
      <c r="C23" s="24">
        <f>F23*12</f>
        <v>0</v>
      </c>
      <c r="D23" s="23">
        <f>G23*I23</f>
        <v>170348.22</v>
      </c>
      <c r="E23" s="24">
        <f>H23*12</f>
        <v>21</v>
      </c>
      <c r="F23" s="25"/>
      <c r="G23" s="24">
        <f>H23*12</f>
        <v>21</v>
      </c>
      <c r="H23" s="24">
        <v>1.75</v>
      </c>
      <c r="I23" s="58">
        <v>8111.82</v>
      </c>
      <c r="J23" s="58">
        <v>1.07</v>
      </c>
      <c r="K23" s="59">
        <v>1.31</v>
      </c>
      <c r="L23" s="58"/>
    </row>
    <row r="24" spans="1:12" s="7" customFormat="1" ht="15">
      <c r="A24" s="70" t="s">
        <v>107</v>
      </c>
      <c r="B24" s="71" t="s">
        <v>11</v>
      </c>
      <c r="C24" s="24"/>
      <c r="D24" s="23"/>
      <c r="E24" s="24"/>
      <c r="F24" s="25"/>
      <c r="G24" s="24"/>
      <c r="H24" s="24"/>
      <c r="I24" s="58"/>
      <c r="J24" s="58"/>
      <c r="K24" s="59"/>
      <c r="L24" s="58"/>
    </row>
    <row r="25" spans="1:12" s="7" customFormat="1" ht="15">
      <c r="A25" s="70" t="s">
        <v>108</v>
      </c>
      <c r="B25" s="71" t="s">
        <v>11</v>
      </c>
      <c r="C25" s="24"/>
      <c r="D25" s="23"/>
      <c r="E25" s="24"/>
      <c r="F25" s="25"/>
      <c r="G25" s="24"/>
      <c r="H25" s="24"/>
      <c r="I25" s="58"/>
      <c r="J25" s="58"/>
      <c r="K25" s="59"/>
      <c r="L25" s="58"/>
    </row>
    <row r="26" spans="1:12" s="7" customFormat="1" ht="15">
      <c r="A26" s="70" t="s">
        <v>116</v>
      </c>
      <c r="B26" s="71" t="s">
        <v>117</v>
      </c>
      <c r="C26" s="24"/>
      <c r="D26" s="23"/>
      <c r="E26" s="24"/>
      <c r="F26" s="25"/>
      <c r="G26" s="24"/>
      <c r="H26" s="24"/>
      <c r="I26" s="58"/>
      <c r="J26" s="58"/>
      <c r="K26" s="59"/>
      <c r="L26" s="58"/>
    </row>
    <row r="27" spans="1:12" s="7" customFormat="1" ht="15">
      <c r="A27" s="70" t="s">
        <v>109</v>
      </c>
      <c r="B27" s="71" t="s">
        <v>11</v>
      </c>
      <c r="C27" s="24"/>
      <c r="D27" s="23"/>
      <c r="E27" s="24"/>
      <c r="F27" s="25"/>
      <c r="G27" s="24"/>
      <c r="H27" s="24"/>
      <c r="I27" s="58"/>
      <c r="J27" s="58"/>
      <c r="K27" s="59"/>
      <c r="L27" s="58"/>
    </row>
    <row r="28" spans="1:12" s="7" customFormat="1" ht="25.5">
      <c r="A28" s="70" t="s">
        <v>110</v>
      </c>
      <c r="B28" s="71" t="s">
        <v>12</v>
      </c>
      <c r="C28" s="24"/>
      <c r="D28" s="23"/>
      <c r="E28" s="24"/>
      <c r="F28" s="25"/>
      <c r="G28" s="24"/>
      <c r="H28" s="24"/>
      <c r="I28" s="58"/>
      <c r="J28" s="58"/>
      <c r="K28" s="59"/>
      <c r="L28" s="58"/>
    </row>
    <row r="29" spans="1:12" s="7" customFormat="1" ht="15">
      <c r="A29" s="70" t="s">
        <v>111</v>
      </c>
      <c r="B29" s="71" t="s">
        <v>11</v>
      </c>
      <c r="C29" s="24"/>
      <c r="D29" s="23"/>
      <c r="E29" s="24"/>
      <c r="F29" s="25"/>
      <c r="G29" s="24"/>
      <c r="H29" s="24"/>
      <c r="I29" s="58"/>
      <c r="J29" s="58"/>
      <c r="K29" s="59"/>
      <c r="L29" s="58"/>
    </row>
    <row r="30" spans="1:12" s="7" customFormat="1" ht="15">
      <c r="A30" s="70" t="s">
        <v>112</v>
      </c>
      <c r="B30" s="71" t="s">
        <v>11</v>
      </c>
      <c r="C30" s="24"/>
      <c r="D30" s="23"/>
      <c r="E30" s="24"/>
      <c r="F30" s="25"/>
      <c r="G30" s="24"/>
      <c r="H30" s="24"/>
      <c r="I30" s="58"/>
      <c r="J30" s="58"/>
      <c r="K30" s="59"/>
      <c r="L30" s="58"/>
    </row>
    <row r="31" spans="1:12" s="7" customFormat="1" ht="25.5">
      <c r="A31" s="70" t="s">
        <v>113</v>
      </c>
      <c r="B31" s="71" t="s">
        <v>114</v>
      </c>
      <c r="C31" s="24"/>
      <c r="D31" s="23"/>
      <c r="E31" s="24"/>
      <c r="F31" s="25"/>
      <c r="G31" s="24"/>
      <c r="H31" s="24"/>
      <c r="I31" s="58"/>
      <c r="J31" s="58"/>
      <c r="K31" s="59"/>
      <c r="L31" s="58"/>
    </row>
    <row r="32" spans="1:12" s="9" customFormat="1" ht="15">
      <c r="A32" s="74" t="s">
        <v>13</v>
      </c>
      <c r="B32" s="69" t="s">
        <v>14</v>
      </c>
      <c r="C32" s="24">
        <f>F32*12</f>
        <v>0</v>
      </c>
      <c r="D32" s="23">
        <f>G32*I32</f>
        <v>73006.38</v>
      </c>
      <c r="E32" s="24">
        <f>H32*12</f>
        <v>9</v>
      </c>
      <c r="F32" s="26"/>
      <c r="G32" s="24">
        <f>H32*12</f>
        <v>9</v>
      </c>
      <c r="H32" s="24">
        <v>0.75</v>
      </c>
      <c r="I32" s="58">
        <v>8111.82</v>
      </c>
      <c r="J32" s="58">
        <v>1.07</v>
      </c>
      <c r="K32" s="59">
        <v>0.6</v>
      </c>
      <c r="L32" s="75">
        <v>8615.62</v>
      </c>
    </row>
    <row r="33" spans="1:12" s="7" customFormat="1" ht="15">
      <c r="A33" s="74" t="s">
        <v>15</v>
      </c>
      <c r="B33" s="69" t="s">
        <v>16</v>
      </c>
      <c r="C33" s="24">
        <f>F33*12</f>
        <v>0</v>
      </c>
      <c r="D33" s="23">
        <f>G33*I33</f>
        <v>238487.51</v>
      </c>
      <c r="E33" s="24">
        <f>H33*12</f>
        <v>29.4</v>
      </c>
      <c r="F33" s="26"/>
      <c r="G33" s="24">
        <f>H33*12</f>
        <v>29.4</v>
      </c>
      <c r="H33" s="24">
        <v>2.45</v>
      </c>
      <c r="I33" s="58">
        <v>8111.82</v>
      </c>
      <c r="J33" s="58">
        <v>1.07</v>
      </c>
      <c r="K33" s="59">
        <v>1.94</v>
      </c>
      <c r="L33" s="75">
        <v>8615.62</v>
      </c>
    </row>
    <row r="34" spans="1:12" s="7" customFormat="1" ht="15">
      <c r="A34" s="74" t="s">
        <v>35</v>
      </c>
      <c r="B34" s="69" t="s">
        <v>11</v>
      </c>
      <c r="C34" s="24">
        <f>F34*12</f>
        <v>0</v>
      </c>
      <c r="D34" s="23">
        <f>G34*I34</f>
        <v>154773.53</v>
      </c>
      <c r="E34" s="24">
        <f>H34*12</f>
        <v>19.08</v>
      </c>
      <c r="F34" s="26"/>
      <c r="G34" s="24">
        <f>H34*12</f>
        <v>19.08</v>
      </c>
      <c r="H34" s="24">
        <v>1.59</v>
      </c>
      <c r="I34" s="58">
        <v>8111.82</v>
      </c>
      <c r="J34" s="58">
        <v>1.07</v>
      </c>
      <c r="K34" s="59">
        <v>1.26</v>
      </c>
      <c r="L34" s="58"/>
    </row>
    <row r="35" spans="1:12" s="7" customFormat="1" ht="60">
      <c r="A35" s="74" t="s">
        <v>122</v>
      </c>
      <c r="B35" s="76"/>
      <c r="C35" s="27"/>
      <c r="D35" s="23">
        <f>4*3407.5*1.105</f>
        <v>15061.15</v>
      </c>
      <c r="E35" s="24"/>
      <c r="F35" s="26"/>
      <c r="G35" s="24">
        <f>D35/I35</f>
        <v>1.86</v>
      </c>
      <c r="H35" s="24">
        <f>G35/12</f>
        <v>0.16</v>
      </c>
      <c r="I35" s="58">
        <v>8111.82</v>
      </c>
      <c r="J35" s="58"/>
      <c r="K35" s="59"/>
      <c r="L35" s="58"/>
    </row>
    <row r="36" spans="1:12" s="7" customFormat="1" ht="18" customHeight="1">
      <c r="A36" s="74" t="s">
        <v>36</v>
      </c>
      <c r="B36" s="69" t="s">
        <v>11</v>
      </c>
      <c r="C36" s="24">
        <f>F36*12</f>
        <v>0</v>
      </c>
      <c r="D36" s="23">
        <f>G36*I36</f>
        <v>180082.4</v>
      </c>
      <c r="E36" s="24">
        <f>H36*12</f>
        <v>22.2</v>
      </c>
      <c r="F36" s="26"/>
      <c r="G36" s="24">
        <f>H36*12</f>
        <v>22.2</v>
      </c>
      <c r="H36" s="24">
        <v>1.85</v>
      </c>
      <c r="I36" s="58">
        <v>8111.82</v>
      </c>
      <c r="J36" s="58">
        <v>1.07</v>
      </c>
      <c r="K36" s="59">
        <v>1.47</v>
      </c>
      <c r="L36" s="58"/>
    </row>
    <row r="37" spans="1:12" s="7" customFormat="1" ht="28.5">
      <c r="A37" s="74" t="s">
        <v>37</v>
      </c>
      <c r="B37" s="77" t="s">
        <v>38</v>
      </c>
      <c r="C37" s="24">
        <f>F37*12</f>
        <v>0</v>
      </c>
      <c r="D37" s="23">
        <f>G37*I37</f>
        <v>381580.01</v>
      </c>
      <c r="E37" s="24">
        <f>H37*12</f>
        <v>47.04</v>
      </c>
      <c r="F37" s="26"/>
      <c r="G37" s="24">
        <f>H37*12</f>
        <v>47.04</v>
      </c>
      <c r="H37" s="24">
        <v>3.92</v>
      </c>
      <c r="I37" s="58">
        <v>8111.82</v>
      </c>
      <c r="J37" s="58">
        <v>1.07</v>
      </c>
      <c r="K37" s="59">
        <v>3.11</v>
      </c>
      <c r="L37" s="58"/>
    </row>
    <row r="38" spans="1:12" s="8" customFormat="1" ht="30">
      <c r="A38" s="74" t="s">
        <v>60</v>
      </c>
      <c r="B38" s="69" t="s">
        <v>9</v>
      </c>
      <c r="C38" s="29"/>
      <c r="D38" s="23">
        <f>2042.21*I38/L38</f>
        <v>1922.79</v>
      </c>
      <c r="E38" s="29"/>
      <c r="F38" s="26"/>
      <c r="G38" s="24">
        <f>D38/I38</f>
        <v>0.24</v>
      </c>
      <c r="H38" s="24">
        <f aca="true" t="shared" si="0" ref="H38:H43">G38/12</f>
        <v>0.02</v>
      </c>
      <c r="I38" s="58">
        <v>8111.82</v>
      </c>
      <c r="J38" s="58">
        <v>1.07</v>
      </c>
      <c r="K38" s="59">
        <v>0.01</v>
      </c>
      <c r="L38" s="66">
        <v>8615.62</v>
      </c>
    </row>
    <row r="39" spans="1:12" s="8" customFormat="1" ht="27.75" customHeight="1">
      <c r="A39" s="74" t="s">
        <v>84</v>
      </c>
      <c r="B39" s="69" t="s">
        <v>9</v>
      </c>
      <c r="C39" s="29"/>
      <c r="D39" s="23">
        <f>2042.21*I39/L39</f>
        <v>1922.79</v>
      </c>
      <c r="E39" s="29"/>
      <c r="F39" s="26"/>
      <c r="G39" s="24">
        <f>D39/I39</f>
        <v>0.24</v>
      </c>
      <c r="H39" s="24">
        <f t="shared" si="0"/>
        <v>0.02</v>
      </c>
      <c r="I39" s="58">
        <v>8111.82</v>
      </c>
      <c r="J39" s="58">
        <v>1.07</v>
      </c>
      <c r="K39" s="59">
        <v>0.01</v>
      </c>
      <c r="L39" s="66">
        <v>8615.62</v>
      </c>
    </row>
    <row r="40" spans="1:12" s="8" customFormat="1" ht="24" customHeight="1">
      <c r="A40" s="74" t="s">
        <v>61</v>
      </c>
      <c r="B40" s="69" t="s">
        <v>9</v>
      </c>
      <c r="C40" s="29"/>
      <c r="D40" s="23">
        <f>12896.1*I40/L40</f>
        <v>12142</v>
      </c>
      <c r="E40" s="29"/>
      <c r="F40" s="26"/>
      <c r="G40" s="24">
        <f>D40/I40</f>
        <v>1.5</v>
      </c>
      <c r="H40" s="24">
        <v>0.13</v>
      </c>
      <c r="I40" s="58">
        <v>8111.82</v>
      </c>
      <c r="J40" s="58">
        <v>1.07</v>
      </c>
      <c r="K40" s="59">
        <v>0.1</v>
      </c>
      <c r="L40" s="66">
        <v>8615.62</v>
      </c>
    </row>
    <row r="41" spans="1:12" s="8" customFormat="1" ht="30" hidden="1">
      <c r="A41" s="74" t="s">
        <v>62</v>
      </c>
      <c r="B41" s="69" t="s">
        <v>12</v>
      </c>
      <c r="C41" s="29"/>
      <c r="D41" s="23">
        <f aca="true" t="shared" si="1" ref="D41:D47">G41*I41</f>
        <v>0</v>
      </c>
      <c r="E41" s="29"/>
      <c r="F41" s="26"/>
      <c r="G41" s="24">
        <f>H41*12</f>
        <v>0</v>
      </c>
      <c r="H41" s="24">
        <f t="shared" si="0"/>
        <v>0.02</v>
      </c>
      <c r="I41" s="58">
        <v>8615.62</v>
      </c>
      <c r="J41" s="58">
        <v>1.07</v>
      </c>
      <c r="K41" s="59">
        <v>0</v>
      </c>
      <c r="L41" s="66"/>
    </row>
    <row r="42" spans="1:12" s="8" customFormat="1" ht="30" hidden="1">
      <c r="A42" s="74" t="s">
        <v>63</v>
      </c>
      <c r="B42" s="69" t="s">
        <v>12</v>
      </c>
      <c r="C42" s="29"/>
      <c r="D42" s="23">
        <f t="shared" si="1"/>
        <v>0</v>
      </c>
      <c r="E42" s="29"/>
      <c r="F42" s="26"/>
      <c r="G42" s="24">
        <f>H42*12</f>
        <v>0</v>
      </c>
      <c r="H42" s="24">
        <f t="shared" si="0"/>
        <v>0.02</v>
      </c>
      <c r="I42" s="58">
        <v>8615.62</v>
      </c>
      <c r="J42" s="58">
        <v>1.07</v>
      </c>
      <c r="K42" s="59">
        <v>0</v>
      </c>
      <c r="L42" s="66"/>
    </row>
    <row r="43" spans="1:12" s="8" customFormat="1" ht="30" hidden="1">
      <c r="A43" s="74" t="s">
        <v>64</v>
      </c>
      <c r="B43" s="69" t="s">
        <v>12</v>
      </c>
      <c r="C43" s="29"/>
      <c r="D43" s="23">
        <f t="shared" si="1"/>
        <v>0</v>
      </c>
      <c r="E43" s="29"/>
      <c r="F43" s="26"/>
      <c r="G43" s="24">
        <f>H43*12</f>
        <v>0</v>
      </c>
      <c r="H43" s="24">
        <f t="shared" si="0"/>
        <v>0.02</v>
      </c>
      <c r="I43" s="58">
        <v>8615.62</v>
      </c>
      <c r="J43" s="58">
        <v>1.07</v>
      </c>
      <c r="K43" s="59">
        <v>0</v>
      </c>
      <c r="L43" s="66"/>
    </row>
    <row r="44" spans="1:12" s="8" customFormat="1" ht="30">
      <c r="A44" s="74" t="s">
        <v>23</v>
      </c>
      <c r="B44" s="69"/>
      <c r="C44" s="29">
        <f>F44*12</f>
        <v>0</v>
      </c>
      <c r="D44" s="23">
        <f t="shared" si="1"/>
        <v>20441.79</v>
      </c>
      <c r="E44" s="29">
        <f>H44*12</f>
        <v>2.52</v>
      </c>
      <c r="F44" s="26"/>
      <c r="G44" s="24">
        <f>H44*12</f>
        <v>2.52</v>
      </c>
      <c r="H44" s="24">
        <v>0.21</v>
      </c>
      <c r="I44" s="58">
        <v>8111.82</v>
      </c>
      <c r="J44" s="58">
        <v>1.07</v>
      </c>
      <c r="K44" s="59">
        <v>0.14</v>
      </c>
      <c r="L44" s="66"/>
    </row>
    <row r="45" spans="1:12" s="7" customFormat="1" ht="15">
      <c r="A45" s="74" t="s">
        <v>25</v>
      </c>
      <c r="B45" s="69" t="s">
        <v>26</v>
      </c>
      <c r="C45" s="29">
        <f>F45*12</f>
        <v>0</v>
      </c>
      <c r="D45" s="23">
        <f t="shared" si="1"/>
        <v>5840.51</v>
      </c>
      <c r="E45" s="29">
        <f>H45*12</f>
        <v>0.72</v>
      </c>
      <c r="F45" s="26"/>
      <c r="G45" s="24">
        <f>H45*12</f>
        <v>0.72</v>
      </c>
      <c r="H45" s="24">
        <v>0.06</v>
      </c>
      <c r="I45" s="58">
        <v>8111.82</v>
      </c>
      <c r="J45" s="58">
        <v>1.07</v>
      </c>
      <c r="K45" s="59">
        <v>0.03</v>
      </c>
      <c r="L45" s="58">
        <v>8615.62</v>
      </c>
    </row>
    <row r="46" spans="1:12" s="7" customFormat="1" ht="15">
      <c r="A46" s="74" t="s">
        <v>27</v>
      </c>
      <c r="B46" s="78" t="s">
        <v>28</v>
      </c>
      <c r="C46" s="30">
        <f>F46*12</f>
        <v>0</v>
      </c>
      <c r="D46" s="23">
        <f t="shared" si="1"/>
        <v>3893.67</v>
      </c>
      <c r="E46" s="30">
        <f>H46*12</f>
        <v>0.48</v>
      </c>
      <c r="F46" s="31"/>
      <c r="G46" s="24">
        <f>12*H46</f>
        <v>0.48</v>
      </c>
      <c r="H46" s="24">
        <v>0.04</v>
      </c>
      <c r="I46" s="58">
        <v>8111.82</v>
      </c>
      <c r="J46" s="58">
        <v>1.07</v>
      </c>
      <c r="K46" s="59">
        <v>0.02</v>
      </c>
      <c r="L46" s="58">
        <v>8615.62</v>
      </c>
    </row>
    <row r="47" spans="1:12" s="9" customFormat="1" ht="30">
      <c r="A47" s="74" t="s">
        <v>24</v>
      </c>
      <c r="B47" s="69" t="s">
        <v>100</v>
      </c>
      <c r="C47" s="29">
        <f>F47*12</f>
        <v>0</v>
      </c>
      <c r="D47" s="23">
        <f t="shared" si="1"/>
        <v>4867.09</v>
      </c>
      <c r="E47" s="29">
        <f>H47*12</f>
        <v>0.6</v>
      </c>
      <c r="F47" s="26"/>
      <c r="G47" s="24">
        <f>12*H47</f>
        <v>0.6</v>
      </c>
      <c r="H47" s="24">
        <v>0.05</v>
      </c>
      <c r="I47" s="58">
        <v>8111.82</v>
      </c>
      <c r="J47" s="58">
        <v>1.07</v>
      </c>
      <c r="K47" s="59">
        <v>0.03</v>
      </c>
      <c r="L47" s="75">
        <v>8615.62</v>
      </c>
    </row>
    <row r="48" spans="1:12" s="9" customFormat="1" ht="15">
      <c r="A48" s="74" t="s">
        <v>43</v>
      </c>
      <c r="B48" s="69"/>
      <c r="C48" s="24"/>
      <c r="D48" s="24">
        <f>D50+D51+D52+D53+D54+D55+D56+D57+D58+D59+D60+D63</f>
        <v>61535.81</v>
      </c>
      <c r="E48" s="24"/>
      <c r="F48" s="26"/>
      <c r="G48" s="24">
        <f>D48/I48</f>
        <v>7.59</v>
      </c>
      <c r="H48" s="24">
        <f>G48/12</f>
        <v>0.63</v>
      </c>
      <c r="I48" s="58">
        <v>8111.82</v>
      </c>
      <c r="J48" s="58">
        <v>1.07</v>
      </c>
      <c r="K48" s="59">
        <v>0.45</v>
      </c>
      <c r="L48" s="75"/>
    </row>
    <row r="49" spans="1:12" s="8" customFormat="1" ht="15" hidden="1">
      <c r="A49" s="79" t="s">
        <v>72</v>
      </c>
      <c r="B49" s="80" t="s">
        <v>17</v>
      </c>
      <c r="C49" s="33"/>
      <c r="D49" s="32"/>
      <c r="E49" s="33"/>
      <c r="F49" s="34"/>
      <c r="G49" s="33"/>
      <c r="H49" s="33">
        <v>0</v>
      </c>
      <c r="I49" s="58">
        <v>8111.12</v>
      </c>
      <c r="J49" s="58">
        <v>1.07</v>
      </c>
      <c r="K49" s="59">
        <v>0</v>
      </c>
      <c r="L49" s="66"/>
    </row>
    <row r="50" spans="1:12" s="8" customFormat="1" ht="15">
      <c r="A50" s="79" t="s">
        <v>54</v>
      </c>
      <c r="B50" s="80" t="s">
        <v>17</v>
      </c>
      <c r="C50" s="33"/>
      <c r="D50" s="32">
        <f>1137.06*I50/L50</f>
        <v>1070.57</v>
      </c>
      <c r="E50" s="33"/>
      <c r="F50" s="34"/>
      <c r="G50" s="33"/>
      <c r="H50" s="33"/>
      <c r="I50" s="58">
        <v>8111.82</v>
      </c>
      <c r="J50" s="58">
        <v>1.07</v>
      </c>
      <c r="K50" s="59">
        <v>0.01</v>
      </c>
      <c r="L50" s="66">
        <v>8615.62</v>
      </c>
    </row>
    <row r="51" spans="1:12" s="8" customFormat="1" ht="15">
      <c r="A51" s="79" t="s">
        <v>18</v>
      </c>
      <c r="B51" s="80" t="s">
        <v>22</v>
      </c>
      <c r="C51" s="33">
        <f>F51*12</f>
        <v>0</v>
      </c>
      <c r="D51" s="32">
        <f>918.96*I51/L51</f>
        <v>865.22</v>
      </c>
      <c r="E51" s="33">
        <f>H51*12</f>
        <v>0</v>
      </c>
      <c r="F51" s="34"/>
      <c r="G51" s="33"/>
      <c r="H51" s="33"/>
      <c r="I51" s="58">
        <v>8111.82</v>
      </c>
      <c r="J51" s="58">
        <v>1.07</v>
      </c>
      <c r="K51" s="59">
        <v>0.01</v>
      </c>
      <c r="L51" s="66">
        <v>8615.62</v>
      </c>
    </row>
    <row r="52" spans="1:12" s="8" customFormat="1" ht="15">
      <c r="A52" s="79" t="s">
        <v>129</v>
      </c>
      <c r="B52" s="81" t="s">
        <v>17</v>
      </c>
      <c r="C52" s="33"/>
      <c r="D52" s="32">
        <v>1637.48</v>
      </c>
      <c r="E52" s="33"/>
      <c r="F52" s="34"/>
      <c r="G52" s="33"/>
      <c r="H52" s="33"/>
      <c r="I52" s="58">
        <v>8111.82</v>
      </c>
      <c r="J52" s="58"/>
      <c r="K52" s="59"/>
      <c r="L52" s="66"/>
    </row>
    <row r="53" spans="1:12" s="8" customFormat="1" ht="15">
      <c r="A53" s="79" t="s">
        <v>147</v>
      </c>
      <c r="B53" s="80" t="s">
        <v>17</v>
      </c>
      <c r="C53" s="33">
        <f>F53*12</f>
        <v>0</v>
      </c>
      <c r="D53" s="32">
        <f>5049.18*I53/L53</f>
        <v>4753.93</v>
      </c>
      <c r="E53" s="33">
        <f>H53*12</f>
        <v>0</v>
      </c>
      <c r="F53" s="34"/>
      <c r="G53" s="33"/>
      <c r="H53" s="33"/>
      <c r="I53" s="58">
        <v>8111.82</v>
      </c>
      <c r="J53" s="58">
        <v>1.07</v>
      </c>
      <c r="K53" s="59">
        <v>0.18</v>
      </c>
      <c r="L53" s="66">
        <v>8615.62</v>
      </c>
    </row>
    <row r="54" spans="1:12" s="8" customFormat="1" ht="15">
      <c r="A54" s="79" t="s">
        <v>70</v>
      </c>
      <c r="B54" s="80" t="s">
        <v>17</v>
      </c>
      <c r="C54" s="33">
        <f>F54*12</f>
        <v>0</v>
      </c>
      <c r="D54" s="32">
        <v>1751.22</v>
      </c>
      <c r="E54" s="33">
        <f>H54*12</f>
        <v>0</v>
      </c>
      <c r="F54" s="34"/>
      <c r="G54" s="33"/>
      <c r="H54" s="33"/>
      <c r="I54" s="58">
        <v>8111.82</v>
      </c>
      <c r="J54" s="58">
        <v>1.07</v>
      </c>
      <c r="K54" s="59">
        <v>0.01</v>
      </c>
      <c r="L54" s="66"/>
    </row>
    <row r="55" spans="1:12" s="8" customFormat="1" ht="15">
      <c r="A55" s="79" t="s">
        <v>19</v>
      </c>
      <c r="B55" s="80" t="s">
        <v>17</v>
      </c>
      <c r="C55" s="33">
        <f>F55*12</f>
        <v>0</v>
      </c>
      <c r="D55" s="32">
        <v>5855.59</v>
      </c>
      <c r="E55" s="33">
        <f>H55*12</f>
        <v>0</v>
      </c>
      <c r="F55" s="34"/>
      <c r="G55" s="33"/>
      <c r="H55" s="33"/>
      <c r="I55" s="58">
        <v>8111.82</v>
      </c>
      <c r="J55" s="58">
        <v>1.07</v>
      </c>
      <c r="K55" s="59">
        <v>0.04</v>
      </c>
      <c r="L55" s="66"/>
    </row>
    <row r="56" spans="1:12" s="8" customFormat="1" ht="15">
      <c r="A56" s="79" t="s">
        <v>20</v>
      </c>
      <c r="B56" s="80" t="s">
        <v>17</v>
      </c>
      <c r="C56" s="33">
        <f>F56*12</f>
        <v>0</v>
      </c>
      <c r="D56" s="32">
        <v>918.95</v>
      </c>
      <c r="E56" s="33">
        <f>H56*12</f>
        <v>0</v>
      </c>
      <c r="F56" s="34"/>
      <c r="G56" s="33"/>
      <c r="H56" s="33"/>
      <c r="I56" s="58">
        <v>8111.82</v>
      </c>
      <c r="J56" s="58">
        <v>1.07</v>
      </c>
      <c r="K56" s="59">
        <v>0.01</v>
      </c>
      <c r="L56" s="66"/>
    </row>
    <row r="57" spans="1:12" s="8" customFormat="1" ht="15">
      <c r="A57" s="79" t="s">
        <v>67</v>
      </c>
      <c r="B57" s="80" t="s">
        <v>17</v>
      </c>
      <c r="C57" s="33"/>
      <c r="D57" s="32">
        <f>875.58*I57/L57</f>
        <v>824.38</v>
      </c>
      <c r="E57" s="33"/>
      <c r="F57" s="34"/>
      <c r="G57" s="33"/>
      <c r="H57" s="33"/>
      <c r="I57" s="58">
        <v>8111.82</v>
      </c>
      <c r="J57" s="58">
        <v>1.07</v>
      </c>
      <c r="K57" s="59">
        <v>0.01</v>
      </c>
      <c r="L57" s="66">
        <v>8615.62</v>
      </c>
    </row>
    <row r="58" spans="1:12" s="8" customFormat="1" ht="15">
      <c r="A58" s="79" t="s">
        <v>68</v>
      </c>
      <c r="B58" s="80" t="s">
        <v>22</v>
      </c>
      <c r="C58" s="33"/>
      <c r="D58" s="32">
        <v>3502.46</v>
      </c>
      <c r="E58" s="33"/>
      <c r="F58" s="34"/>
      <c r="G58" s="33"/>
      <c r="H58" s="33"/>
      <c r="I58" s="58">
        <v>8111.82</v>
      </c>
      <c r="J58" s="58">
        <v>1.07</v>
      </c>
      <c r="K58" s="59">
        <v>0.03</v>
      </c>
      <c r="L58" s="66"/>
    </row>
    <row r="59" spans="1:12" s="8" customFormat="1" ht="25.5">
      <c r="A59" s="79" t="s">
        <v>21</v>
      </c>
      <c r="B59" s="80" t="s">
        <v>17</v>
      </c>
      <c r="C59" s="33">
        <f>F59*12</f>
        <v>0</v>
      </c>
      <c r="D59" s="32">
        <f>7314.39*I59/L59</f>
        <v>6886.68</v>
      </c>
      <c r="E59" s="33">
        <f>H59*12</f>
        <v>0</v>
      </c>
      <c r="F59" s="34"/>
      <c r="G59" s="33"/>
      <c r="H59" s="33"/>
      <c r="I59" s="58">
        <v>8111.82</v>
      </c>
      <c r="J59" s="58">
        <v>1.07</v>
      </c>
      <c r="K59" s="59">
        <v>0.05</v>
      </c>
      <c r="L59" s="66">
        <v>8615.62</v>
      </c>
    </row>
    <row r="60" spans="1:12" s="8" customFormat="1" ht="15">
      <c r="A60" s="79" t="s">
        <v>119</v>
      </c>
      <c r="B60" s="80" t="s">
        <v>17</v>
      </c>
      <c r="C60" s="33"/>
      <c r="D60" s="32">
        <f>6057.57*I60/L60</f>
        <v>5703.35</v>
      </c>
      <c r="E60" s="33"/>
      <c r="F60" s="34"/>
      <c r="G60" s="33"/>
      <c r="H60" s="33"/>
      <c r="I60" s="58">
        <v>8111.82</v>
      </c>
      <c r="J60" s="58">
        <v>1.07</v>
      </c>
      <c r="K60" s="59">
        <v>0.01</v>
      </c>
      <c r="L60" s="66">
        <v>8615.62</v>
      </c>
    </row>
    <row r="61" spans="1:12" s="8" customFormat="1" ht="15" hidden="1">
      <c r="A61" s="79" t="s">
        <v>73</v>
      </c>
      <c r="B61" s="80" t="s">
        <v>17</v>
      </c>
      <c r="C61" s="35"/>
      <c r="D61" s="32"/>
      <c r="E61" s="35"/>
      <c r="F61" s="34"/>
      <c r="G61" s="33"/>
      <c r="H61" s="33"/>
      <c r="I61" s="58">
        <v>8111.82</v>
      </c>
      <c r="J61" s="58">
        <v>1.07</v>
      </c>
      <c r="K61" s="59">
        <v>0</v>
      </c>
      <c r="L61" s="66"/>
    </row>
    <row r="62" spans="1:12" s="8" customFormat="1" ht="15" hidden="1">
      <c r="A62" s="79"/>
      <c r="B62" s="80"/>
      <c r="C62" s="33"/>
      <c r="D62" s="32"/>
      <c r="E62" s="33"/>
      <c r="F62" s="34"/>
      <c r="G62" s="33"/>
      <c r="H62" s="33"/>
      <c r="I62" s="58">
        <v>8111.82</v>
      </c>
      <c r="J62" s="58"/>
      <c r="K62" s="59"/>
      <c r="L62" s="66"/>
    </row>
    <row r="63" spans="1:12" s="8" customFormat="1" ht="25.5">
      <c r="A63" s="82" t="s">
        <v>138</v>
      </c>
      <c r="B63" s="76" t="s">
        <v>12</v>
      </c>
      <c r="C63" s="40"/>
      <c r="D63" s="40">
        <f>29490.44*I63/L63</f>
        <v>27765.98</v>
      </c>
      <c r="E63" s="35"/>
      <c r="F63" s="34"/>
      <c r="G63" s="35"/>
      <c r="H63" s="35"/>
      <c r="I63" s="58">
        <v>8111.82</v>
      </c>
      <c r="J63" s="58"/>
      <c r="K63" s="59"/>
      <c r="L63" s="66">
        <v>8615.62</v>
      </c>
    </row>
    <row r="64" spans="1:12" s="9" customFormat="1" ht="30">
      <c r="A64" s="74" t="s">
        <v>50</v>
      </c>
      <c r="B64" s="69"/>
      <c r="C64" s="24"/>
      <c r="D64" s="24">
        <f>D65+D66+D67+D68+D73</f>
        <v>13452.93</v>
      </c>
      <c r="E64" s="24"/>
      <c r="F64" s="26"/>
      <c r="G64" s="24">
        <f>D64/I64</f>
        <v>1.66</v>
      </c>
      <c r="H64" s="24">
        <f>G64/12</f>
        <v>0.14</v>
      </c>
      <c r="I64" s="58">
        <v>8111.82</v>
      </c>
      <c r="J64" s="58">
        <v>1.07</v>
      </c>
      <c r="K64" s="59">
        <v>0.28</v>
      </c>
      <c r="L64" s="75"/>
    </row>
    <row r="65" spans="1:12" s="8" customFormat="1" ht="15">
      <c r="A65" s="79" t="s">
        <v>44</v>
      </c>
      <c r="B65" s="80" t="s">
        <v>71</v>
      </c>
      <c r="C65" s="33"/>
      <c r="D65" s="32">
        <f>2626.83*I65/L65</f>
        <v>2473.23</v>
      </c>
      <c r="E65" s="33"/>
      <c r="F65" s="34"/>
      <c r="G65" s="33"/>
      <c r="H65" s="33"/>
      <c r="I65" s="58">
        <v>8111.82</v>
      </c>
      <c r="J65" s="58">
        <v>1.07</v>
      </c>
      <c r="K65" s="59">
        <v>0.02</v>
      </c>
      <c r="L65" s="66">
        <v>8615.62</v>
      </c>
    </row>
    <row r="66" spans="1:12" s="8" customFormat="1" ht="25.5">
      <c r="A66" s="79" t="s">
        <v>45</v>
      </c>
      <c r="B66" s="80" t="s">
        <v>55</v>
      </c>
      <c r="C66" s="33"/>
      <c r="D66" s="32">
        <f>1751.23*I66/L66</f>
        <v>1648.83</v>
      </c>
      <c r="E66" s="33"/>
      <c r="F66" s="34"/>
      <c r="G66" s="33"/>
      <c r="H66" s="33"/>
      <c r="I66" s="58">
        <v>8111.82</v>
      </c>
      <c r="J66" s="58">
        <v>1.07</v>
      </c>
      <c r="K66" s="59">
        <v>0.01</v>
      </c>
      <c r="L66" s="66">
        <v>8615.62</v>
      </c>
    </row>
    <row r="67" spans="1:12" s="8" customFormat="1" ht="15">
      <c r="A67" s="79" t="s">
        <v>78</v>
      </c>
      <c r="B67" s="80" t="s">
        <v>77</v>
      </c>
      <c r="C67" s="33"/>
      <c r="D67" s="32">
        <f>1837.85*I67/L67</f>
        <v>1730.38</v>
      </c>
      <c r="E67" s="33"/>
      <c r="F67" s="34"/>
      <c r="G67" s="33"/>
      <c r="H67" s="33"/>
      <c r="I67" s="58">
        <v>8111.82</v>
      </c>
      <c r="J67" s="58">
        <v>1.07</v>
      </c>
      <c r="K67" s="59">
        <v>0.01</v>
      </c>
      <c r="L67" s="66">
        <v>8615.62</v>
      </c>
    </row>
    <row r="68" spans="1:12" s="8" customFormat="1" ht="25.5">
      <c r="A68" s="79" t="s">
        <v>74</v>
      </c>
      <c r="B68" s="80" t="s">
        <v>75</v>
      </c>
      <c r="C68" s="33"/>
      <c r="D68" s="32">
        <f>1751.2*I68/L68</f>
        <v>1736.22</v>
      </c>
      <c r="E68" s="33"/>
      <c r="F68" s="34"/>
      <c r="G68" s="33"/>
      <c r="H68" s="33"/>
      <c r="I68" s="58">
        <v>8111.82</v>
      </c>
      <c r="J68" s="58">
        <v>1.07</v>
      </c>
      <c r="K68" s="59">
        <v>0.01</v>
      </c>
      <c r="L68" s="66">
        <v>8181.82</v>
      </c>
    </row>
    <row r="69" spans="1:12" s="8" customFormat="1" ht="15" hidden="1">
      <c r="A69" s="79" t="s">
        <v>46</v>
      </c>
      <c r="B69" s="80" t="s">
        <v>76</v>
      </c>
      <c r="C69" s="33"/>
      <c r="D69" s="32">
        <f>G69*I69</f>
        <v>0</v>
      </c>
      <c r="E69" s="33"/>
      <c r="F69" s="34"/>
      <c r="G69" s="33"/>
      <c r="H69" s="33"/>
      <c r="I69" s="58">
        <v>8111.82</v>
      </c>
      <c r="J69" s="58">
        <v>1.07</v>
      </c>
      <c r="K69" s="59">
        <v>0</v>
      </c>
      <c r="L69" s="66"/>
    </row>
    <row r="70" spans="1:12" s="8" customFormat="1" ht="15" hidden="1">
      <c r="A70" s="79" t="s">
        <v>58</v>
      </c>
      <c r="B70" s="80" t="s">
        <v>77</v>
      </c>
      <c r="C70" s="33"/>
      <c r="D70" s="32"/>
      <c r="E70" s="33"/>
      <c r="F70" s="34"/>
      <c r="G70" s="33"/>
      <c r="H70" s="33"/>
      <c r="I70" s="58">
        <v>8111.82</v>
      </c>
      <c r="J70" s="58">
        <v>1.07</v>
      </c>
      <c r="K70" s="59">
        <v>0</v>
      </c>
      <c r="L70" s="66"/>
    </row>
    <row r="71" spans="1:12" s="8" customFormat="1" ht="15" hidden="1">
      <c r="A71" s="79" t="s">
        <v>59</v>
      </c>
      <c r="B71" s="80" t="s">
        <v>17</v>
      </c>
      <c r="C71" s="33"/>
      <c r="D71" s="32"/>
      <c r="E71" s="33"/>
      <c r="F71" s="34"/>
      <c r="G71" s="33"/>
      <c r="H71" s="33"/>
      <c r="I71" s="58">
        <v>8111.82</v>
      </c>
      <c r="J71" s="58">
        <v>1.07</v>
      </c>
      <c r="K71" s="59">
        <v>0</v>
      </c>
      <c r="L71" s="66"/>
    </row>
    <row r="72" spans="1:12" s="8" customFormat="1" ht="25.5" hidden="1">
      <c r="A72" s="79" t="s">
        <v>56</v>
      </c>
      <c r="B72" s="80" t="s">
        <v>17</v>
      </c>
      <c r="C72" s="33"/>
      <c r="D72" s="32"/>
      <c r="E72" s="33"/>
      <c r="F72" s="34"/>
      <c r="G72" s="33"/>
      <c r="H72" s="33"/>
      <c r="I72" s="58">
        <v>8111.82</v>
      </c>
      <c r="J72" s="58">
        <v>1.07</v>
      </c>
      <c r="K72" s="59">
        <v>0</v>
      </c>
      <c r="L72" s="66"/>
    </row>
    <row r="73" spans="1:12" s="8" customFormat="1" ht="15">
      <c r="A73" s="79" t="s">
        <v>69</v>
      </c>
      <c r="B73" s="80" t="s">
        <v>9</v>
      </c>
      <c r="C73" s="35"/>
      <c r="D73" s="32">
        <f>6228.48*I73/L73</f>
        <v>5864.27</v>
      </c>
      <c r="E73" s="35"/>
      <c r="F73" s="34"/>
      <c r="G73" s="33"/>
      <c r="H73" s="33"/>
      <c r="I73" s="58">
        <v>8111.82</v>
      </c>
      <c r="J73" s="58">
        <v>1.07</v>
      </c>
      <c r="K73" s="59">
        <v>0.04</v>
      </c>
      <c r="L73" s="66">
        <v>8615.62</v>
      </c>
    </row>
    <row r="74" spans="1:12" s="8" customFormat="1" ht="30">
      <c r="A74" s="74" t="s">
        <v>51</v>
      </c>
      <c r="B74" s="80"/>
      <c r="C74" s="33"/>
      <c r="D74" s="24">
        <v>0</v>
      </c>
      <c r="E74" s="33"/>
      <c r="F74" s="34"/>
      <c r="G74" s="24">
        <f>D74/I74</f>
        <v>0</v>
      </c>
      <c r="H74" s="24">
        <f>G74/12</f>
        <v>0</v>
      </c>
      <c r="I74" s="58">
        <v>8111.82</v>
      </c>
      <c r="J74" s="58">
        <v>1.07</v>
      </c>
      <c r="K74" s="59">
        <v>0.13</v>
      </c>
      <c r="L74" s="66"/>
    </row>
    <row r="75" spans="1:12" s="8" customFormat="1" ht="15">
      <c r="A75" s="74" t="s">
        <v>52</v>
      </c>
      <c r="B75" s="80"/>
      <c r="C75" s="33"/>
      <c r="D75" s="24">
        <f>D76+D77+D78+D82</f>
        <v>23416.22</v>
      </c>
      <c r="E75" s="33"/>
      <c r="F75" s="34"/>
      <c r="G75" s="24">
        <f>D75/I75</f>
        <v>2.89</v>
      </c>
      <c r="H75" s="24">
        <f>G75/12</f>
        <v>0.24</v>
      </c>
      <c r="I75" s="58">
        <v>8111.82</v>
      </c>
      <c r="J75" s="58">
        <v>1.07</v>
      </c>
      <c r="K75" s="59">
        <v>0.28</v>
      </c>
      <c r="L75" s="66"/>
    </row>
    <row r="76" spans="1:12" s="8" customFormat="1" ht="15" customHeight="1">
      <c r="A76" s="79" t="s">
        <v>47</v>
      </c>
      <c r="B76" s="80" t="s">
        <v>9</v>
      </c>
      <c r="C76" s="33"/>
      <c r="D76" s="32">
        <v>1220.4</v>
      </c>
      <c r="E76" s="33"/>
      <c r="F76" s="34"/>
      <c r="G76" s="33"/>
      <c r="H76" s="33"/>
      <c r="I76" s="58">
        <v>8111.82</v>
      </c>
      <c r="J76" s="58">
        <v>1.07</v>
      </c>
      <c r="K76" s="59">
        <v>0.01</v>
      </c>
      <c r="L76" s="66"/>
    </row>
    <row r="77" spans="1:12" s="8" customFormat="1" ht="15">
      <c r="A77" s="79" t="s">
        <v>85</v>
      </c>
      <c r="B77" s="80" t="s">
        <v>17</v>
      </c>
      <c r="C77" s="33"/>
      <c r="D77" s="32">
        <v>17288.22</v>
      </c>
      <c r="E77" s="33"/>
      <c r="F77" s="34"/>
      <c r="G77" s="33"/>
      <c r="H77" s="33"/>
      <c r="I77" s="58">
        <v>8111.82</v>
      </c>
      <c r="J77" s="58">
        <v>1.07</v>
      </c>
      <c r="K77" s="59">
        <v>0.14</v>
      </c>
      <c r="L77" s="66"/>
    </row>
    <row r="78" spans="1:12" s="8" customFormat="1" ht="15">
      <c r="A78" s="79" t="s">
        <v>48</v>
      </c>
      <c r="B78" s="80" t="s">
        <v>17</v>
      </c>
      <c r="C78" s="33"/>
      <c r="D78" s="32">
        <f>915.28*I78/L78</f>
        <v>861.76</v>
      </c>
      <c r="E78" s="33"/>
      <c r="F78" s="34"/>
      <c r="G78" s="33"/>
      <c r="H78" s="33"/>
      <c r="I78" s="58">
        <v>8111.82</v>
      </c>
      <c r="J78" s="58">
        <v>1.07</v>
      </c>
      <c r="K78" s="59">
        <v>0.01</v>
      </c>
      <c r="L78" s="66">
        <v>8615.62</v>
      </c>
    </row>
    <row r="79" spans="1:12" s="8" customFormat="1" ht="30" customHeight="1" hidden="1">
      <c r="A79" s="79" t="s">
        <v>57</v>
      </c>
      <c r="B79" s="80" t="s">
        <v>12</v>
      </c>
      <c r="C79" s="33"/>
      <c r="D79" s="32">
        <f>G79*I79</f>
        <v>0</v>
      </c>
      <c r="E79" s="33"/>
      <c r="F79" s="34"/>
      <c r="G79" s="33"/>
      <c r="H79" s="33"/>
      <c r="I79" s="58">
        <v>8638.3</v>
      </c>
      <c r="J79" s="58">
        <v>1.07</v>
      </c>
      <c r="K79" s="59">
        <v>0.06</v>
      </c>
      <c r="L79" s="66"/>
    </row>
    <row r="80" spans="1:12" s="8" customFormat="1" ht="15" customHeight="1" hidden="1">
      <c r="A80" s="79" t="s">
        <v>79</v>
      </c>
      <c r="B80" s="80" t="s">
        <v>12</v>
      </c>
      <c r="C80" s="33"/>
      <c r="D80" s="32">
        <f>G80*I80</f>
        <v>0</v>
      </c>
      <c r="E80" s="33"/>
      <c r="F80" s="34"/>
      <c r="G80" s="33"/>
      <c r="H80" s="33"/>
      <c r="I80" s="58">
        <v>8111.82</v>
      </c>
      <c r="J80" s="58">
        <v>1.07</v>
      </c>
      <c r="K80" s="59">
        <v>0</v>
      </c>
      <c r="L80" s="66"/>
    </row>
    <row r="81" spans="1:12" s="8" customFormat="1" ht="18" customHeight="1" hidden="1">
      <c r="A81" s="79" t="s">
        <v>83</v>
      </c>
      <c r="B81" s="80" t="s">
        <v>12</v>
      </c>
      <c r="C81" s="33"/>
      <c r="D81" s="32">
        <f>G81*I81</f>
        <v>0</v>
      </c>
      <c r="E81" s="33"/>
      <c r="F81" s="34"/>
      <c r="G81" s="33"/>
      <c r="H81" s="33"/>
      <c r="I81" s="58">
        <v>8111.82</v>
      </c>
      <c r="J81" s="58">
        <v>1.07</v>
      </c>
      <c r="K81" s="59">
        <v>0</v>
      </c>
      <c r="L81" s="66"/>
    </row>
    <row r="82" spans="1:12" s="8" customFormat="1" ht="18.75" customHeight="1">
      <c r="A82" s="79" t="s">
        <v>57</v>
      </c>
      <c r="B82" s="81" t="s">
        <v>148</v>
      </c>
      <c r="C82" s="33"/>
      <c r="D82" s="83">
        <v>4045.84</v>
      </c>
      <c r="E82" s="33"/>
      <c r="F82" s="34"/>
      <c r="G82" s="35"/>
      <c r="H82" s="35"/>
      <c r="I82" s="58">
        <v>8111.82</v>
      </c>
      <c r="J82" s="58"/>
      <c r="K82" s="59"/>
      <c r="L82" s="66"/>
    </row>
    <row r="83" spans="1:12" s="8" customFormat="1" ht="15">
      <c r="A83" s="74" t="s">
        <v>53</v>
      </c>
      <c r="B83" s="80"/>
      <c r="C83" s="33"/>
      <c r="D83" s="24">
        <f>D84</f>
        <v>1033.94</v>
      </c>
      <c r="E83" s="33"/>
      <c r="F83" s="34"/>
      <c r="G83" s="24">
        <f>D83/I83</f>
        <v>0.13</v>
      </c>
      <c r="H83" s="24">
        <f>G83/12</f>
        <v>0.01</v>
      </c>
      <c r="I83" s="58">
        <v>8111.82</v>
      </c>
      <c r="J83" s="58">
        <v>1.07</v>
      </c>
      <c r="K83" s="59">
        <v>0.1</v>
      </c>
      <c r="L83" s="66"/>
    </row>
    <row r="84" spans="1:12" s="8" customFormat="1" ht="15">
      <c r="A84" s="79" t="s">
        <v>49</v>
      </c>
      <c r="B84" s="80" t="s">
        <v>17</v>
      </c>
      <c r="C84" s="33"/>
      <c r="D84" s="32">
        <f>1098.16*I84/L84</f>
        <v>1033.94</v>
      </c>
      <c r="E84" s="33"/>
      <c r="F84" s="34"/>
      <c r="G84" s="33"/>
      <c r="H84" s="33"/>
      <c r="I84" s="58">
        <v>8111.82</v>
      </c>
      <c r="J84" s="58">
        <v>1.07</v>
      </c>
      <c r="K84" s="59">
        <v>0.01</v>
      </c>
      <c r="L84" s="66">
        <v>8615.62</v>
      </c>
    </row>
    <row r="85" spans="1:12" s="7" customFormat="1" ht="15">
      <c r="A85" s="74" t="s">
        <v>66</v>
      </c>
      <c r="B85" s="69"/>
      <c r="C85" s="24"/>
      <c r="D85" s="24">
        <f>D86</f>
        <v>31864.56</v>
      </c>
      <c r="E85" s="24"/>
      <c r="F85" s="26"/>
      <c r="G85" s="24">
        <f>D85/I85</f>
        <v>3.93</v>
      </c>
      <c r="H85" s="24">
        <f>G85/12</f>
        <v>0.33</v>
      </c>
      <c r="I85" s="58">
        <v>8111.82</v>
      </c>
      <c r="J85" s="58">
        <v>1.07</v>
      </c>
      <c r="K85" s="59">
        <v>0.01</v>
      </c>
      <c r="L85" s="58"/>
    </row>
    <row r="86" spans="1:12" s="8" customFormat="1" ht="15">
      <c r="A86" s="79" t="s">
        <v>80</v>
      </c>
      <c r="B86" s="81" t="s">
        <v>22</v>
      </c>
      <c r="C86" s="33">
        <f>F86*12</f>
        <v>0</v>
      </c>
      <c r="D86" s="32">
        <v>31864.56</v>
      </c>
      <c r="E86" s="33"/>
      <c r="F86" s="34"/>
      <c r="G86" s="33"/>
      <c r="H86" s="33"/>
      <c r="I86" s="58">
        <v>8111.82</v>
      </c>
      <c r="J86" s="58">
        <v>1.07</v>
      </c>
      <c r="K86" s="59">
        <v>0</v>
      </c>
      <c r="L86" s="66"/>
    </row>
    <row r="87" spans="1:12" s="7" customFormat="1" ht="15">
      <c r="A87" s="74" t="s">
        <v>65</v>
      </c>
      <c r="B87" s="69"/>
      <c r="C87" s="24"/>
      <c r="D87" s="24">
        <v>0</v>
      </c>
      <c r="E87" s="24"/>
      <c r="F87" s="26"/>
      <c r="G87" s="24">
        <f>D87/I87</f>
        <v>0</v>
      </c>
      <c r="H87" s="24">
        <v>0</v>
      </c>
      <c r="I87" s="58">
        <v>8111.82</v>
      </c>
      <c r="J87" s="58">
        <v>1.07</v>
      </c>
      <c r="K87" s="59">
        <v>0.04</v>
      </c>
      <c r="L87" s="58"/>
    </row>
    <row r="88" spans="1:12" s="8" customFormat="1" ht="25.5" customHeight="1" hidden="1">
      <c r="A88" s="79" t="s">
        <v>81</v>
      </c>
      <c r="B88" s="80" t="s">
        <v>17</v>
      </c>
      <c r="C88" s="33"/>
      <c r="D88" s="32"/>
      <c r="E88" s="33"/>
      <c r="F88" s="34"/>
      <c r="G88" s="33"/>
      <c r="H88" s="33">
        <v>0</v>
      </c>
      <c r="I88" s="58">
        <v>8111.82</v>
      </c>
      <c r="J88" s="58">
        <v>1.07</v>
      </c>
      <c r="K88" s="59">
        <v>0</v>
      </c>
      <c r="L88" s="66"/>
    </row>
    <row r="89" spans="1:12" s="7" customFormat="1" ht="38.25" thickBot="1">
      <c r="A89" s="84" t="s">
        <v>149</v>
      </c>
      <c r="B89" s="78" t="s">
        <v>12</v>
      </c>
      <c r="C89" s="30">
        <f>F89*12</f>
        <v>0</v>
      </c>
      <c r="D89" s="30">
        <v>400973.42</v>
      </c>
      <c r="E89" s="30">
        <f>H89*12</f>
        <v>49.44</v>
      </c>
      <c r="F89" s="31"/>
      <c r="G89" s="30">
        <v>49.43</v>
      </c>
      <c r="H89" s="30">
        <v>4.12</v>
      </c>
      <c r="I89" s="58">
        <v>8111.82</v>
      </c>
      <c r="J89" s="58">
        <v>1.07</v>
      </c>
      <c r="K89" s="59">
        <v>0.3</v>
      </c>
      <c r="L89" s="58"/>
    </row>
    <row r="90" spans="1:12" s="7" customFormat="1" ht="19.5" hidden="1" thickBot="1">
      <c r="A90" s="85" t="s">
        <v>97</v>
      </c>
      <c r="B90" s="56"/>
      <c r="C90" s="36"/>
      <c r="D90" s="36"/>
      <c r="E90" s="36"/>
      <c r="F90" s="37"/>
      <c r="G90" s="30">
        <f aca="true" t="shared" si="2" ref="G90:G101">H90*12</f>
        <v>0</v>
      </c>
      <c r="H90" s="37"/>
      <c r="I90" s="58">
        <v>8111.82</v>
      </c>
      <c r="J90" s="58"/>
      <c r="K90" s="59"/>
      <c r="L90" s="58"/>
    </row>
    <row r="91" spans="1:12" s="7" customFormat="1" ht="19.5" hidden="1" thickBot="1">
      <c r="A91" s="86" t="s">
        <v>39</v>
      </c>
      <c r="B91" s="87"/>
      <c r="C91" s="38">
        <f>F91*12</f>
        <v>0</v>
      </c>
      <c r="D91" s="38"/>
      <c r="E91" s="38"/>
      <c r="F91" s="39"/>
      <c r="G91" s="30">
        <f t="shared" si="2"/>
        <v>0</v>
      </c>
      <c r="H91" s="39"/>
      <c r="I91" s="58">
        <v>8111.82</v>
      </c>
      <c r="J91" s="58"/>
      <c r="K91" s="59"/>
      <c r="L91" s="58"/>
    </row>
    <row r="92" spans="1:12" s="10" customFormat="1" ht="15.75" hidden="1" thickBot="1">
      <c r="A92" s="82" t="s">
        <v>86</v>
      </c>
      <c r="B92" s="76"/>
      <c r="C92" s="40"/>
      <c r="D92" s="40"/>
      <c r="E92" s="40"/>
      <c r="F92" s="40"/>
      <c r="G92" s="30">
        <f t="shared" si="2"/>
        <v>0</v>
      </c>
      <c r="H92" s="28"/>
      <c r="I92" s="58">
        <v>8111.82</v>
      </c>
      <c r="J92" s="88"/>
      <c r="K92" s="89"/>
      <c r="L92" s="88"/>
    </row>
    <row r="93" spans="1:12" s="10" customFormat="1" ht="15.75" hidden="1" thickBot="1">
      <c r="A93" s="90" t="s">
        <v>87</v>
      </c>
      <c r="B93" s="76"/>
      <c r="C93" s="40"/>
      <c r="D93" s="40"/>
      <c r="E93" s="40"/>
      <c r="F93" s="40"/>
      <c r="G93" s="30">
        <f t="shared" si="2"/>
        <v>0</v>
      </c>
      <c r="H93" s="28"/>
      <c r="I93" s="58">
        <v>8111.82</v>
      </c>
      <c r="J93" s="88"/>
      <c r="K93" s="89"/>
      <c r="L93" s="88"/>
    </row>
    <row r="94" spans="1:12" s="10" customFormat="1" ht="15.75" hidden="1" thickBot="1">
      <c r="A94" s="82" t="s">
        <v>88</v>
      </c>
      <c r="B94" s="76"/>
      <c r="C94" s="40"/>
      <c r="D94" s="40"/>
      <c r="E94" s="40"/>
      <c r="F94" s="40"/>
      <c r="G94" s="30">
        <f t="shared" si="2"/>
        <v>0</v>
      </c>
      <c r="H94" s="28"/>
      <c r="I94" s="58">
        <v>8111.82</v>
      </c>
      <c r="J94" s="88"/>
      <c r="K94" s="89"/>
      <c r="L94" s="88"/>
    </row>
    <row r="95" spans="1:12" s="10" customFormat="1" ht="15.75" hidden="1" thickBot="1">
      <c r="A95" s="82" t="s">
        <v>89</v>
      </c>
      <c r="B95" s="76"/>
      <c r="C95" s="40"/>
      <c r="D95" s="40"/>
      <c r="E95" s="40"/>
      <c r="F95" s="40"/>
      <c r="G95" s="30">
        <f t="shared" si="2"/>
        <v>0</v>
      </c>
      <c r="H95" s="28"/>
      <c r="I95" s="58">
        <v>8111.82</v>
      </c>
      <c r="J95" s="88"/>
      <c r="K95" s="89"/>
      <c r="L95" s="88"/>
    </row>
    <row r="96" spans="1:12" s="10" customFormat="1" ht="15.75" hidden="1" thickBot="1">
      <c r="A96" s="82" t="s">
        <v>90</v>
      </c>
      <c r="B96" s="76"/>
      <c r="C96" s="40"/>
      <c r="D96" s="40"/>
      <c r="E96" s="40"/>
      <c r="F96" s="40"/>
      <c r="G96" s="30">
        <f t="shared" si="2"/>
        <v>0</v>
      </c>
      <c r="H96" s="28"/>
      <c r="I96" s="58">
        <v>8111.82</v>
      </c>
      <c r="J96" s="88"/>
      <c r="K96" s="89"/>
      <c r="L96" s="88"/>
    </row>
    <row r="97" spans="1:12" s="10" customFormat="1" ht="15.75" hidden="1" thickBot="1">
      <c r="A97" s="82" t="s">
        <v>91</v>
      </c>
      <c r="B97" s="76"/>
      <c r="C97" s="40"/>
      <c r="D97" s="40"/>
      <c r="E97" s="40"/>
      <c r="F97" s="40"/>
      <c r="G97" s="30">
        <f t="shared" si="2"/>
        <v>0</v>
      </c>
      <c r="H97" s="28"/>
      <c r="I97" s="58">
        <v>8111.82</v>
      </c>
      <c r="J97" s="88"/>
      <c r="K97" s="89"/>
      <c r="L97" s="88"/>
    </row>
    <row r="98" spans="1:12" s="10" customFormat="1" ht="15.75" hidden="1" thickBot="1">
      <c r="A98" s="82" t="s">
        <v>92</v>
      </c>
      <c r="B98" s="76"/>
      <c r="C98" s="40"/>
      <c r="D98" s="40"/>
      <c r="E98" s="40"/>
      <c r="F98" s="40"/>
      <c r="G98" s="30">
        <f t="shared" si="2"/>
        <v>0</v>
      </c>
      <c r="H98" s="28"/>
      <c r="I98" s="58">
        <v>8111.82</v>
      </c>
      <c r="J98" s="88"/>
      <c r="K98" s="89"/>
      <c r="L98" s="88"/>
    </row>
    <row r="99" spans="1:12" s="10" customFormat="1" ht="15.75" hidden="1" thickBot="1">
      <c r="A99" s="82" t="s">
        <v>93</v>
      </c>
      <c r="B99" s="76"/>
      <c r="C99" s="40"/>
      <c r="D99" s="40"/>
      <c r="E99" s="40"/>
      <c r="F99" s="40"/>
      <c r="G99" s="30">
        <f t="shared" si="2"/>
        <v>0</v>
      </c>
      <c r="H99" s="28"/>
      <c r="I99" s="58">
        <v>8111.82</v>
      </c>
      <c r="J99" s="88"/>
      <c r="K99" s="89"/>
      <c r="L99" s="88"/>
    </row>
    <row r="100" spans="1:12" s="10" customFormat="1" ht="15.75" hidden="1" thickBot="1">
      <c r="A100" s="91" t="s">
        <v>94</v>
      </c>
      <c r="B100" s="92"/>
      <c r="C100" s="41"/>
      <c r="D100" s="41"/>
      <c r="E100" s="41"/>
      <c r="F100" s="41"/>
      <c r="G100" s="30">
        <f t="shared" si="2"/>
        <v>0</v>
      </c>
      <c r="H100" s="42"/>
      <c r="I100" s="58">
        <v>8111.82</v>
      </c>
      <c r="J100" s="88"/>
      <c r="K100" s="89"/>
      <c r="L100" s="88"/>
    </row>
    <row r="101" spans="1:12" s="10" customFormat="1" ht="15.75" hidden="1" thickBot="1">
      <c r="A101" s="93"/>
      <c r="B101" s="94"/>
      <c r="C101" s="44"/>
      <c r="D101" s="43"/>
      <c r="E101" s="44"/>
      <c r="F101" s="43"/>
      <c r="G101" s="30">
        <f t="shared" si="2"/>
        <v>0</v>
      </c>
      <c r="H101" s="45"/>
      <c r="I101" s="58">
        <v>8111.82</v>
      </c>
      <c r="J101" s="88"/>
      <c r="K101" s="89"/>
      <c r="L101" s="88"/>
    </row>
    <row r="102" spans="1:12" s="7" customFormat="1" ht="19.5" thickBot="1">
      <c r="A102" s="95" t="s">
        <v>40</v>
      </c>
      <c r="B102" s="56"/>
      <c r="C102" s="36">
        <f>F102*12</f>
        <v>0</v>
      </c>
      <c r="D102" s="46">
        <f>D89+D87+D85+D83+D75+D74+D64+D48+D47+D46+D45+D44+D40+D39+D38+D37+D36+D35+D34+D33+D32+D23+D14</f>
        <v>2094512.75</v>
      </c>
      <c r="E102" s="46">
        <f>E89+E87+E85+E83+E75+E74+E64+E48+E47+E46+E45+E44+E40+E39+E38+E37+E36+E35+E34+E33+E32+E23+E14</f>
        <v>238.2</v>
      </c>
      <c r="F102" s="46">
        <f>F89+F87+F85+F83+F75+F74+F64+F48+F47+F46+F45+F44+F40+F39+F38+F37+F36+F35+F34+F33+F32+F23+F14</f>
        <v>0</v>
      </c>
      <c r="G102" s="46">
        <f>G89+G87+G85+G83+G75+G74+G64+G48+G47+G46+G45+G44+G40+G39+G38+G37+G36+G35+G34+G33+G32+G23+G14</f>
        <v>258.23</v>
      </c>
      <c r="H102" s="46">
        <f>H89+H87+H85+H83+H75+H74+H64+H48+H47+H46+H45+H44+H40+H39+H38+H37+H36+H35+H34+H33+H32+H23+H14</f>
        <v>21.53</v>
      </c>
      <c r="I102" s="58"/>
      <c r="J102" s="58"/>
      <c r="K102" s="59"/>
      <c r="L102" s="58"/>
    </row>
    <row r="103" spans="1:12" s="11" customFormat="1" ht="20.25" hidden="1" thickBot="1">
      <c r="A103" s="85" t="s">
        <v>29</v>
      </c>
      <c r="B103" s="48" t="s">
        <v>11</v>
      </c>
      <c r="C103" s="48" t="s">
        <v>30</v>
      </c>
      <c r="D103" s="47"/>
      <c r="E103" s="48" t="s">
        <v>30</v>
      </c>
      <c r="F103" s="49"/>
      <c r="G103" s="48" t="s">
        <v>30</v>
      </c>
      <c r="H103" s="49"/>
      <c r="I103" s="96"/>
      <c r="J103" s="96"/>
      <c r="K103" s="97"/>
      <c r="L103" s="96"/>
    </row>
    <row r="104" spans="1:12" s="1" customFormat="1" ht="12.75">
      <c r="A104" s="98"/>
      <c r="B104" s="50"/>
      <c r="C104" s="50"/>
      <c r="D104" s="50"/>
      <c r="E104" s="50"/>
      <c r="F104" s="50"/>
      <c r="G104" s="50"/>
      <c r="H104" s="50"/>
      <c r="I104" s="50"/>
      <c r="J104" s="50"/>
      <c r="K104" s="99"/>
      <c r="L104" s="50"/>
    </row>
    <row r="105" spans="1:12" s="1" customFormat="1" ht="12.75">
      <c r="A105" s="98"/>
      <c r="B105" s="50"/>
      <c r="C105" s="50"/>
      <c r="D105" s="50"/>
      <c r="E105" s="50"/>
      <c r="F105" s="50"/>
      <c r="G105" s="50"/>
      <c r="H105" s="50"/>
      <c r="I105" s="50"/>
      <c r="J105" s="50"/>
      <c r="K105" s="99"/>
      <c r="L105" s="50"/>
    </row>
    <row r="106" spans="1:12" s="1" customFormat="1" ht="13.5" thickBot="1">
      <c r="A106" s="98"/>
      <c r="B106" s="50"/>
      <c r="C106" s="50"/>
      <c r="D106" s="50"/>
      <c r="E106" s="50"/>
      <c r="F106" s="50"/>
      <c r="G106" s="50"/>
      <c r="H106" s="50"/>
      <c r="I106" s="50"/>
      <c r="J106" s="50"/>
      <c r="K106" s="99"/>
      <c r="L106" s="50"/>
    </row>
    <row r="107" spans="1:12" s="7" customFormat="1" ht="19.5" thickBot="1">
      <c r="A107" s="85" t="s">
        <v>99</v>
      </c>
      <c r="B107" s="56"/>
      <c r="C107" s="36" t="e">
        <f>F107*12</f>
        <v>#REF!</v>
      </c>
      <c r="D107" s="37">
        <v>0</v>
      </c>
      <c r="E107" s="37" t="e">
        <f>#REF!+#REF!+#REF!+#REF!+#REF!+#REF!</f>
        <v>#REF!</v>
      </c>
      <c r="F107" s="37" t="e">
        <f>#REF!+#REF!+#REF!+#REF!+#REF!+#REF!</f>
        <v>#REF!</v>
      </c>
      <c r="G107" s="37">
        <v>0</v>
      </c>
      <c r="H107" s="37">
        <v>0</v>
      </c>
      <c r="I107" s="58"/>
      <c r="J107" s="58"/>
      <c r="K107" s="59"/>
      <c r="L107" s="58"/>
    </row>
    <row r="108" spans="1:12" s="21" customFormat="1" ht="15.75" thickBot="1">
      <c r="A108" s="102" t="s">
        <v>98</v>
      </c>
      <c r="B108" s="103"/>
      <c r="C108" s="103"/>
      <c r="D108" s="53">
        <f>D102+D107</f>
        <v>2094512.75</v>
      </c>
      <c r="E108" s="53" t="e">
        <f>E102+E107</f>
        <v>#REF!</v>
      </c>
      <c r="F108" s="53" t="e">
        <f>F102+F107</f>
        <v>#REF!</v>
      </c>
      <c r="G108" s="53">
        <f>G102+G107</f>
        <v>258.23</v>
      </c>
      <c r="H108" s="53">
        <f>H102+H107</f>
        <v>21.53</v>
      </c>
      <c r="I108" s="104"/>
      <c r="J108" s="105"/>
      <c r="K108" s="104"/>
      <c r="L108" s="104"/>
    </row>
    <row r="109" spans="1:12" s="10" customFormat="1" ht="15">
      <c r="A109" s="100"/>
      <c r="B109" s="101"/>
      <c r="C109" s="52"/>
      <c r="D109" s="52"/>
      <c r="E109" s="52"/>
      <c r="F109" s="52"/>
      <c r="G109" s="52"/>
      <c r="H109" s="52"/>
      <c r="I109" s="58"/>
      <c r="J109" s="88"/>
      <c r="K109" s="89"/>
      <c r="L109" s="88"/>
    </row>
    <row r="110" spans="1:12" s="10" customFormat="1" ht="15">
      <c r="A110" s="100"/>
      <c r="B110" s="101"/>
      <c r="C110" s="52"/>
      <c r="D110" s="52"/>
      <c r="E110" s="52"/>
      <c r="F110" s="52"/>
      <c r="G110" s="52"/>
      <c r="H110" s="52"/>
      <c r="I110" s="58"/>
      <c r="J110" s="88"/>
      <c r="K110" s="89"/>
      <c r="L110" s="88"/>
    </row>
    <row r="111" spans="1:12" s="13" customFormat="1" ht="18.75">
      <c r="A111" s="106" t="s">
        <v>31</v>
      </c>
      <c r="B111" s="107"/>
      <c r="C111" s="108"/>
      <c r="D111" s="108"/>
      <c r="E111" s="108"/>
      <c r="F111" s="108"/>
      <c r="G111" s="108"/>
      <c r="H111" s="108"/>
      <c r="I111" s="109"/>
      <c r="J111" s="109"/>
      <c r="K111" s="110"/>
      <c r="L111" s="109"/>
    </row>
    <row r="112" spans="1:11" s="11" customFormat="1" ht="19.5">
      <c r="A112" s="14"/>
      <c r="B112" s="15"/>
      <c r="C112" s="2"/>
      <c r="D112" s="2"/>
      <c r="E112" s="2"/>
      <c r="F112" s="2"/>
      <c r="G112" s="2"/>
      <c r="H112" s="2"/>
      <c r="K112" s="18"/>
    </row>
    <row r="113" spans="1:11" s="1" customFormat="1" ht="14.25">
      <c r="A113" s="142" t="s">
        <v>32</v>
      </c>
      <c r="B113" s="142"/>
      <c r="C113" s="142"/>
      <c r="D113" s="142"/>
      <c r="E113" s="142"/>
      <c r="F113" s="142"/>
      <c r="K113" s="19"/>
    </row>
    <row r="114" s="1" customFormat="1" ht="12.75">
      <c r="K114" s="19"/>
    </row>
    <row r="115" spans="1:11" s="1" customFormat="1" ht="12.75">
      <c r="A115" s="12" t="s">
        <v>33</v>
      </c>
      <c r="K115" s="19"/>
    </row>
    <row r="116" s="1" customFormat="1" ht="12.75">
      <c r="K116" s="19"/>
    </row>
    <row r="117" s="1" customFormat="1" ht="12.75">
      <c r="K117" s="19"/>
    </row>
    <row r="118" s="1" customFormat="1" ht="12.75">
      <c r="K118" s="19"/>
    </row>
    <row r="119" s="1" customFormat="1" ht="12.75">
      <c r="K119" s="19"/>
    </row>
    <row r="120" s="1" customFormat="1" ht="12.75">
      <c r="K120" s="19"/>
    </row>
    <row r="121" s="1" customFormat="1" ht="12.75">
      <c r="K121" s="19"/>
    </row>
    <row r="122" s="1" customFormat="1" ht="12.75">
      <c r="K122" s="19"/>
    </row>
    <row r="123" s="1" customFormat="1" ht="12.75">
      <c r="K123" s="19"/>
    </row>
    <row r="124" s="1" customFormat="1" ht="12.75">
      <c r="K124" s="19"/>
    </row>
    <row r="125" s="1" customFormat="1" ht="12.75">
      <c r="K125" s="19"/>
    </row>
    <row r="126" s="1" customFormat="1" ht="12.75">
      <c r="K126" s="19"/>
    </row>
    <row r="127" s="1" customFormat="1" ht="12.75">
      <c r="K127" s="19"/>
    </row>
    <row r="128" s="1" customFormat="1" ht="12.75">
      <c r="K128" s="19"/>
    </row>
    <row r="129" s="1" customFormat="1" ht="12.75">
      <c r="K129" s="19"/>
    </row>
    <row r="130" s="1" customFormat="1" ht="12.75">
      <c r="K130" s="19"/>
    </row>
    <row r="131" s="1" customFormat="1" ht="12.75">
      <c r="K131" s="19"/>
    </row>
    <row r="132" s="1" customFormat="1" ht="12.75">
      <c r="K132" s="19"/>
    </row>
    <row r="133" s="1" customFormat="1" ht="12.75">
      <c r="K133" s="19"/>
    </row>
  </sheetData>
  <sheetProtection/>
  <mergeCells count="12">
    <mergeCell ref="A7:H7"/>
    <mergeCell ref="A8:H8"/>
    <mergeCell ref="A9:H9"/>
    <mergeCell ref="A10:H10"/>
    <mergeCell ref="A13:H13"/>
    <mergeCell ref="A113:F113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4"/>
  <sheetViews>
    <sheetView zoomScale="75" zoomScaleNormal="75" zoomScalePageLayoutView="0" workbookViewId="0" topLeftCell="A26">
      <selection activeCell="A1" sqref="A1:H78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4.875" style="3" customWidth="1"/>
    <col min="5" max="5" width="13.875" style="3" hidden="1" customWidth="1"/>
    <col min="6" max="6" width="20.875" style="3" hidden="1" customWidth="1"/>
    <col min="7" max="7" width="13.875" style="3" customWidth="1"/>
    <col min="8" max="8" width="20.875" style="3" customWidth="1"/>
    <col min="9" max="9" width="15.375" style="3" customWidth="1"/>
    <col min="10" max="10" width="15.375" style="3" hidden="1" customWidth="1"/>
    <col min="11" max="11" width="15.375" style="16" hidden="1" customWidth="1"/>
    <col min="12" max="14" width="15.375" style="3" customWidth="1"/>
    <col min="15" max="16384" width="9.125" style="3" customWidth="1"/>
  </cols>
  <sheetData>
    <row r="1" spans="1:8" ht="16.5" customHeight="1">
      <c r="A1" s="125" t="s">
        <v>0</v>
      </c>
      <c r="B1" s="126"/>
      <c r="C1" s="126"/>
      <c r="D1" s="126"/>
      <c r="E1" s="126"/>
      <c r="F1" s="126"/>
      <c r="G1" s="126"/>
      <c r="H1" s="126"/>
    </row>
    <row r="2" spans="2:8" ht="12.75" customHeight="1">
      <c r="B2" s="127" t="s">
        <v>1</v>
      </c>
      <c r="C2" s="127"/>
      <c r="D2" s="127"/>
      <c r="E2" s="127"/>
      <c r="F2" s="127"/>
      <c r="G2" s="126"/>
      <c r="H2" s="126"/>
    </row>
    <row r="3" spans="1:8" ht="18" customHeight="1">
      <c r="A3" s="22" t="s">
        <v>143</v>
      </c>
      <c r="B3" s="127" t="s">
        <v>2</v>
      </c>
      <c r="C3" s="127"/>
      <c r="D3" s="127"/>
      <c r="E3" s="127"/>
      <c r="F3" s="127"/>
      <c r="G3" s="126"/>
      <c r="H3" s="126"/>
    </row>
    <row r="4" spans="2:8" ht="14.25" customHeight="1">
      <c r="B4" s="127" t="s">
        <v>41</v>
      </c>
      <c r="C4" s="127"/>
      <c r="D4" s="127"/>
      <c r="E4" s="127"/>
      <c r="F4" s="127"/>
      <c r="G4" s="126"/>
      <c r="H4" s="126"/>
    </row>
    <row r="5" spans="1:8" s="20" customFormat="1" ht="39.75" customHeight="1">
      <c r="A5" s="128"/>
      <c r="B5" s="129"/>
      <c r="C5" s="129"/>
      <c r="D5" s="129"/>
      <c r="E5" s="129"/>
      <c r="F5" s="129"/>
      <c r="G5" s="129"/>
      <c r="H5" s="129"/>
    </row>
    <row r="6" spans="1:8" s="20" customFormat="1" ht="33" customHeight="1">
      <c r="A6" s="130" t="s">
        <v>144</v>
      </c>
      <c r="B6" s="131"/>
      <c r="C6" s="131"/>
      <c r="D6" s="131"/>
      <c r="E6" s="131"/>
      <c r="F6" s="131"/>
      <c r="G6" s="131"/>
      <c r="H6" s="131"/>
    </row>
    <row r="7" spans="1:11" s="4" customFormat="1" ht="22.5" customHeight="1">
      <c r="A7" s="132" t="s">
        <v>3</v>
      </c>
      <c r="B7" s="132"/>
      <c r="C7" s="132"/>
      <c r="D7" s="132"/>
      <c r="E7" s="133"/>
      <c r="F7" s="133"/>
      <c r="G7" s="133"/>
      <c r="H7" s="133"/>
      <c r="K7" s="17"/>
    </row>
    <row r="8" spans="1:8" s="5" customFormat="1" ht="18.75" customHeight="1">
      <c r="A8" s="132" t="s">
        <v>124</v>
      </c>
      <c r="B8" s="132"/>
      <c r="C8" s="132"/>
      <c r="D8" s="132"/>
      <c r="E8" s="133"/>
      <c r="F8" s="133"/>
      <c r="G8" s="133"/>
      <c r="H8" s="133"/>
    </row>
    <row r="9" spans="1:8" s="6" customFormat="1" ht="17.25" customHeight="1">
      <c r="A9" s="134" t="s">
        <v>34</v>
      </c>
      <c r="B9" s="134"/>
      <c r="C9" s="134"/>
      <c r="D9" s="134"/>
      <c r="E9" s="135"/>
      <c r="F9" s="135"/>
      <c r="G9" s="135"/>
      <c r="H9" s="135"/>
    </row>
    <row r="10" spans="1:8" s="6" customFormat="1" ht="17.25" customHeight="1">
      <c r="A10" s="143" t="s">
        <v>123</v>
      </c>
      <c r="B10" s="143"/>
      <c r="C10" s="143"/>
      <c r="D10" s="143"/>
      <c r="E10" s="143"/>
      <c r="F10" s="143"/>
      <c r="G10" s="143"/>
      <c r="H10" s="143"/>
    </row>
    <row r="11" spans="1:8" s="5" customFormat="1" ht="30" customHeight="1" thickBot="1">
      <c r="A11" s="136" t="s">
        <v>95</v>
      </c>
      <c r="B11" s="136"/>
      <c r="C11" s="136"/>
      <c r="D11" s="136"/>
      <c r="E11" s="136"/>
      <c r="F11" s="136"/>
      <c r="G11" s="136"/>
      <c r="H11" s="136"/>
    </row>
    <row r="12" spans="1:12" s="7" customFormat="1" ht="139.5" customHeight="1" thickBot="1">
      <c r="A12" s="54" t="s">
        <v>4</v>
      </c>
      <c r="B12" s="55" t="s">
        <v>5</v>
      </c>
      <c r="C12" s="56" t="s">
        <v>6</v>
      </c>
      <c r="D12" s="56" t="s">
        <v>42</v>
      </c>
      <c r="E12" s="56" t="s">
        <v>6</v>
      </c>
      <c r="F12" s="57" t="s">
        <v>7</v>
      </c>
      <c r="G12" s="56" t="s">
        <v>6</v>
      </c>
      <c r="H12" s="57" t="s">
        <v>7</v>
      </c>
      <c r="I12" s="58"/>
      <c r="J12" s="58"/>
      <c r="K12" s="59"/>
      <c r="L12" s="58"/>
    </row>
    <row r="13" spans="1:12" s="8" customFormat="1" ht="12.75">
      <c r="A13" s="60">
        <v>1</v>
      </c>
      <c r="B13" s="61">
        <v>2</v>
      </c>
      <c r="C13" s="61">
        <v>3</v>
      </c>
      <c r="D13" s="62"/>
      <c r="E13" s="61">
        <v>3</v>
      </c>
      <c r="F13" s="63">
        <v>4</v>
      </c>
      <c r="G13" s="64">
        <v>3</v>
      </c>
      <c r="H13" s="65">
        <v>4</v>
      </c>
      <c r="I13" s="66"/>
      <c r="J13" s="66"/>
      <c r="K13" s="67"/>
      <c r="L13" s="66"/>
    </row>
    <row r="14" spans="1:12" s="8" customFormat="1" ht="49.5" customHeight="1">
      <c r="A14" s="138" t="s">
        <v>8</v>
      </c>
      <c r="B14" s="139"/>
      <c r="C14" s="139"/>
      <c r="D14" s="139"/>
      <c r="E14" s="139"/>
      <c r="F14" s="139"/>
      <c r="G14" s="140"/>
      <c r="H14" s="141"/>
      <c r="I14" s="66"/>
      <c r="J14" s="66"/>
      <c r="K14" s="67"/>
      <c r="L14" s="66"/>
    </row>
    <row r="15" spans="1:12" s="7" customFormat="1" ht="20.25" customHeight="1">
      <c r="A15" s="68" t="s">
        <v>135</v>
      </c>
      <c r="B15" s="69" t="s">
        <v>9</v>
      </c>
      <c r="C15" s="24">
        <f>F15*12</f>
        <v>0</v>
      </c>
      <c r="D15" s="23">
        <f>G15*I15</f>
        <v>15356.52</v>
      </c>
      <c r="E15" s="24">
        <f>H15*12</f>
        <v>35.4</v>
      </c>
      <c r="F15" s="25"/>
      <c r="G15" s="24">
        <f>H15*12</f>
        <v>35.4</v>
      </c>
      <c r="H15" s="24">
        <f>H20+H22</f>
        <v>2.95</v>
      </c>
      <c r="I15" s="58">
        <v>433.8</v>
      </c>
      <c r="J15" s="58">
        <v>1.07</v>
      </c>
      <c r="K15" s="59">
        <v>2.24</v>
      </c>
      <c r="L15" s="58">
        <v>8615.62</v>
      </c>
    </row>
    <row r="16" spans="1:12" s="7" customFormat="1" ht="27.75" customHeight="1">
      <c r="A16" s="70" t="s">
        <v>101</v>
      </c>
      <c r="B16" s="71" t="s">
        <v>102</v>
      </c>
      <c r="C16" s="24"/>
      <c r="D16" s="23"/>
      <c r="E16" s="24"/>
      <c r="F16" s="25"/>
      <c r="G16" s="24"/>
      <c r="H16" s="24"/>
      <c r="I16" s="58"/>
      <c r="J16" s="58"/>
      <c r="K16" s="59"/>
      <c r="L16" s="58"/>
    </row>
    <row r="17" spans="1:12" s="7" customFormat="1" ht="15">
      <c r="A17" s="70" t="s">
        <v>103</v>
      </c>
      <c r="B17" s="71" t="s">
        <v>102</v>
      </c>
      <c r="C17" s="24"/>
      <c r="D17" s="23"/>
      <c r="E17" s="24"/>
      <c r="F17" s="25"/>
      <c r="G17" s="24"/>
      <c r="H17" s="24"/>
      <c r="I17" s="58"/>
      <c r="J17" s="58"/>
      <c r="K17" s="59"/>
      <c r="L17" s="58"/>
    </row>
    <row r="18" spans="1:12" s="7" customFormat="1" ht="15">
      <c r="A18" s="70" t="s">
        <v>104</v>
      </c>
      <c r="B18" s="71" t="s">
        <v>105</v>
      </c>
      <c r="C18" s="24"/>
      <c r="D18" s="23"/>
      <c r="E18" s="24"/>
      <c r="F18" s="25"/>
      <c r="G18" s="24"/>
      <c r="H18" s="24"/>
      <c r="I18" s="58"/>
      <c r="J18" s="58"/>
      <c r="K18" s="59"/>
      <c r="L18" s="58"/>
    </row>
    <row r="19" spans="1:12" s="7" customFormat="1" ht="15">
      <c r="A19" s="70" t="s">
        <v>106</v>
      </c>
      <c r="B19" s="71" t="s">
        <v>102</v>
      </c>
      <c r="C19" s="24"/>
      <c r="D19" s="23"/>
      <c r="E19" s="24"/>
      <c r="F19" s="25"/>
      <c r="G19" s="24"/>
      <c r="H19" s="24"/>
      <c r="I19" s="58"/>
      <c r="J19" s="58"/>
      <c r="K19" s="59"/>
      <c r="L19" s="58"/>
    </row>
    <row r="20" spans="1:12" s="7" customFormat="1" ht="15">
      <c r="A20" s="72" t="s">
        <v>127</v>
      </c>
      <c r="B20" s="71"/>
      <c r="C20" s="24"/>
      <c r="D20" s="23"/>
      <c r="E20" s="24"/>
      <c r="F20" s="25"/>
      <c r="G20" s="24"/>
      <c r="H20" s="24">
        <v>2.83</v>
      </c>
      <c r="I20" s="58"/>
      <c r="J20" s="58"/>
      <c r="K20" s="59"/>
      <c r="L20" s="58"/>
    </row>
    <row r="21" spans="1:12" s="7" customFormat="1" ht="15">
      <c r="A21" s="70" t="s">
        <v>128</v>
      </c>
      <c r="B21" s="71" t="s">
        <v>102</v>
      </c>
      <c r="C21" s="24"/>
      <c r="D21" s="23"/>
      <c r="E21" s="24"/>
      <c r="F21" s="25"/>
      <c r="G21" s="24"/>
      <c r="H21" s="27">
        <v>0.12</v>
      </c>
      <c r="I21" s="58"/>
      <c r="J21" s="58"/>
      <c r="K21" s="59"/>
      <c r="L21" s="58"/>
    </row>
    <row r="22" spans="1:12" s="7" customFormat="1" ht="15">
      <c r="A22" s="72" t="s">
        <v>127</v>
      </c>
      <c r="B22" s="71"/>
      <c r="C22" s="24"/>
      <c r="D22" s="23"/>
      <c r="E22" s="24"/>
      <c r="F22" s="25"/>
      <c r="G22" s="24"/>
      <c r="H22" s="24">
        <f>H21</f>
        <v>0.12</v>
      </c>
      <c r="I22" s="58"/>
      <c r="J22" s="58"/>
      <c r="K22" s="59"/>
      <c r="L22" s="58"/>
    </row>
    <row r="23" spans="1:12" s="9" customFormat="1" ht="15">
      <c r="A23" s="74" t="s">
        <v>13</v>
      </c>
      <c r="B23" s="69" t="s">
        <v>14</v>
      </c>
      <c r="C23" s="24">
        <f>F23*12</f>
        <v>0</v>
      </c>
      <c r="D23" s="23">
        <f>G23*I23</f>
        <v>3904.2</v>
      </c>
      <c r="E23" s="24">
        <f>H23*12</f>
        <v>9</v>
      </c>
      <c r="F23" s="26"/>
      <c r="G23" s="24">
        <f>H23*12</f>
        <v>9</v>
      </c>
      <c r="H23" s="24">
        <v>0.75</v>
      </c>
      <c r="I23" s="58">
        <v>433.8</v>
      </c>
      <c r="J23" s="58">
        <v>1.07</v>
      </c>
      <c r="K23" s="59">
        <v>0.6</v>
      </c>
      <c r="L23" s="75">
        <v>8615.62</v>
      </c>
    </row>
    <row r="24" spans="1:12" s="7" customFormat="1" ht="15">
      <c r="A24" s="74" t="s">
        <v>15</v>
      </c>
      <c r="B24" s="69" t="s">
        <v>16</v>
      </c>
      <c r="C24" s="24">
        <f>F24*12</f>
        <v>0</v>
      </c>
      <c r="D24" s="23">
        <f>G24*I24</f>
        <v>12753.72</v>
      </c>
      <c r="E24" s="24">
        <f>H24*12</f>
        <v>29.4</v>
      </c>
      <c r="F24" s="26"/>
      <c r="G24" s="24">
        <f>H24*12</f>
        <v>29.4</v>
      </c>
      <c r="H24" s="24">
        <v>2.45</v>
      </c>
      <c r="I24" s="58">
        <v>433.8</v>
      </c>
      <c r="J24" s="58">
        <v>1.07</v>
      </c>
      <c r="K24" s="59">
        <v>1.94</v>
      </c>
      <c r="L24" s="75">
        <v>8615.62</v>
      </c>
    </row>
    <row r="25" spans="1:12" s="8" customFormat="1" ht="30">
      <c r="A25" s="74" t="s">
        <v>60</v>
      </c>
      <c r="B25" s="69" t="s">
        <v>9</v>
      </c>
      <c r="C25" s="29"/>
      <c r="D25" s="23">
        <f>2042.21*I25/L25</f>
        <v>102.83</v>
      </c>
      <c r="E25" s="29"/>
      <c r="F25" s="26"/>
      <c r="G25" s="24">
        <f>D25/I25</f>
        <v>0.24</v>
      </c>
      <c r="H25" s="24">
        <f aca="true" t="shared" si="0" ref="H25:H30">G25/12</f>
        <v>0.02</v>
      </c>
      <c r="I25" s="58">
        <v>433.8</v>
      </c>
      <c r="J25" s="58">
        <v>1.07</v>
      </c>
      <c r="K25" s="59">
        <v>0.01</v>
      </c>
      <c r="L25" s="66">
        <v>8615.62</v>
      </c>
    </row>
    <row r="26" spans="1:12" s="8" customFormat="1" ht="27.75" customHeight="1">
      <c r="A26" s="74" t="s">
        <v>84</v>
      </c>
      <c r="B26" s="69" t="s">
        <v>9</v>
      </c>
      <c r="C26" s="29"/>
      <c r="D26" s="23">
        <f>2042.21*I26/L26</f>
        <v>102.83</v>
      </c>
      <c r="E26" s="29"/>
      <c r="F26" s="26"/>
      <c r="G26" s="24">
        <f>D26/I26</f>
        <v>0.24</v>
      </c>
      <c r="H26" s="24">
        <f t="shared" si="0"/>
        <v>0.02</v>
      </c>
      <c r="I26" s="58">
        <v>433.8</v>
      </c>
      <c r="J26" s="58">
        <v>1.07</v>
      </c>
      <c r="K26" s="59">
        <v>0.01</v>
      </c>
      <c r="L26" s="66">
        <v>8615.62</v>
      </c>
    </row>
    <row r="27" spans="1:12" s="8" customFormat="1" ht="24" customHeight="1">
      <c r="A27" s="74" t="s">
        <v>61</v>
      </c>
      <c r="B27" s="69" t="s">
        <v>9</v>
      </c>
      <c r="C27" s="29"/>
      <c r="D27" s="23">
        <f>12896.1*I27/L27</f>
        <v>649.32</v>
      </c>
      <c r="E27" s="29"/>
      <c r="F27" s="26"/>
      <c r="G27" s="24">
        <f>D27/I27</f>
        <v>1.5</v>
      </c>
      <c r="H27" s="24">
        <v>0.13</v>
      </c>
      <c r="I27" s="58">
        <v>433.8</v>
      </c>
      <c r="J27" s="58">
        <v>1.07</v>
      </c>
      <c r="K27" s="59">
        <v>0.1</v>
      </c>
      <c r="L27" s="66">
        <v>8615.62</v>
      </c>
    </row>
    <row r="28" spans="1:12" s="8" customFormat="1" ht="30" hidden="1">
      <c r="A28" s="74" t="s">
        <v>62</v>
      </c>
      <c r="B28" s="69" t="s">
        <v>12</v>
      </c>
      <c r="C28" s="29"/>
      <c r="D28" s="23">
        <f aca="true" t="shared" si="1" ref="D28:D33">G28*I28</f>
        <v>0</v>
      </c>
      <c r="E28" s="29"/>
      <c r="F28" s="26"/>
      <c r="G28" s="24">
        <f>H28*12</f>
        <v>0</v>
      </c>
      <c r="H28" s="24">
        <f t="shared" si="0"/>
        <v>0.02</v>
      </c>
      <c r="I28" s="58">
        <v>433.8</v>
      </c>
      <c r="J28" s="58">
        <v>1.07</v>
      </c>
      <c r="K28" s="59">
        <v>0</v>
      </c>
      <c r="L28" s="66"/>
    </row>
    <row r="29" spans="1:12" s="8" customFormat="1" ht="30" hidden="1">
      <c r="A29" s="74" t="s">
        <v>63</v>
      </c>
      <c r="B29" s="69" t="s">
        <v>12</v>
      </c>
      <c r="C29" s="29"/>
      <c r="D29" s="23">
        <f t="shared" si="1"/>
        <v>0</v>
      </c>
      <c r="E29" s="29"/>
      <c r="F29" s="26"/>
      <c r="G29" s="24">
        <f>H29*12</f>
        <v>0</v>
      </c>
      <c r="H29" s="24">
        <f t="shared" si="0"/>
        <v>0.02</v>
      </c>
      <c r="I29" s="58">
        <v>433.8</v>
      </c>
      <c r="J29" s="58">
        <v>1.07</v>
      </c>
      <c r="K29" s="59">
        <v>0</v>
      </c>
      <c r="L29" s="66"/>
    </row>
    <row r="30" spans="1:12" s="8" customFormat="1" ht="30" hidden="1">
      <c r="A30" s="74" t="s">
        <v>64</v>
      </c>
      <c r="B30" s="69" t="s">
        <v>12</v>
      </c>
      <c r="C30" s="29"/>
      <c r="D30" s="23">
        <f t="shared" si="1"/>
        <v>0</v>
      </c>
      <c r="E30" s="29"/>
      <c r="F30" s="26"/>
      <c r="G30" s="24">
        <f>H30*12</f>
        <v>0</v>
      </c>
      <c r="H30" s="24">
        <f t="shared" si="0"/>
        <v>0.02</v>
      </c>
      <c r="I30" s="58">
        <v>433.8</v>
      </c>
      <c r="J30" s="58">
        <v>1.07</v>
      </c>
      <c r="K30" s="59">
        <v>0</v>
      </c>
      <c r="L30" s="66"/>
    </row>
    <row r="31" spans="1:12" s="7" customFormat="1" ht="15">
      <c r="A31" s="74" t="s">
        <v>25</v>
      </c>
      <c r="B31" s="69" t="s">
        <v>26</v>
      </c>
      <c r="C31" s="29">
        <f>F31*12</f>
        <v>0</v>
      </c>
      <c r="D31" s="23">
        <f t="shared" si="1"/>
        <v>312.34</v>
      </c>
      <c r="E31" s="29">
        <f>H31*12</f>
        <v>0.72</v>
      </c>
      <c r="F31" s="26"/>
      <c r="G31" s="24">
        <f>H31*12</f>
        <v>0.72</v>
      </c>
      <c r="H31" s="24">
        <v>0.06</v>
      </c>
      <c r="I31" s="58">
        <v>433.8</v>
      </c>
      <c r="J31" s="58">
        <v>1.07</v>
      </c>
      <c r="K31" s="59">
        <v>0.03</v>
      </c>
      <c r="L31" s="58">
        <v>8615.62</v>
      </c>
    </row>
    <row r="32" spans="1:12" s="7" customFormat="1" ht="15">
      <c r="A32" s="74" t="s">
        <v>27</v>
      </c>
      <c r="B32" s="78" t="s">
        <v>28</v>
      </c>
      <c r="C32" s="30">
        <f>F32*12</f>
        <v>0</v>
      </c>
      <c r="D32" s="23">
        <f t="shared" si="1"/>
        <v>208.22</v>
      </c>
      <c r="E32" s="30">
        <f>H32*12</f>
        <v>0.48</v>
      </c>
      <c r="F32" s="31"/>
      <c r="G32" s="24">
        <f>12*H32</f>
        <v>0.48</v>
      </c>
      <c r="H32" s="24">
        <v>0.04</v>
      </c>
      <c r="I32" s="58">
        <v>433.8</v>
      </c>
      <c r="J32" s="58">
        <v>1.07</v>
      </c>
      <c r="K32" s="59">
        <v>0.02</v>
      </c>
      <c r="L32" s="58">
        <v>8615.62</v>
      </c>
    </row>
    <row r="33" spans="1:12" s="9" customFormat="1" ht="30">
      <c r="A33" s="74" t="s">
        <v>24</v>
      </c>
      <c r="B33" s="69" t="s">
        <v>100</v>
      </c>
      <c r="C33" s="29">
        <f>F33*12</f>
        <v>0</v>
      </c>
      <c r="D33" s="23">
        <f t="shared" si="1"/>
        <v>260.28</v>
      </c>
      <c r="E33" s="29">
        <f>H33*12</f>
        <v>0.6</v>
      </c>
      <c r="F33" s="26"/>
      <c r="G33" s="24">
        <f>12*H33</f>
        <v>0.6</v>
      </c>
      <c r="H33" s="24">
        <v>0.05</v>
      </c>
      <c r="I33" s="58">
        <v>433.8</v>
      </c>
      <c r="J33" s="58">
        <v>1.07</v>
      </c>
      <c r="K33" s="59">
        <v>0.03</v>
      </c>
      <c r="L33" s="75">
        <v>8615.62</v>
      </c>
    </row>
    <row r="34" spans="1:12" s="9" customFormat="1" ht="15">
      <c r="A34" s="74" t="s">
        <v>43</v>
      </c>
      <c r="B34" s="69"/>
      <c r="C34" s="24"/>
      <c r="D34" s="24">
        <f>D36+D37+D38+D39+D40+D43+D44</f>
        <v>2559.98</v>
      </c>
      <c r="E34" s="24"/>
      <c r="F34" s="26"/>
      <c r="G34" s="24">
        <f>D34/I34</f>
        <v>5.9</v>
      </c>
      <c r="H34" s="24">
        <f>G34/12</f>
        <v>0.49</v>
      </c>
      <c r="I34" s="58">
        <v>433.8</v>
      </c>
      <c r="J34" s="58">
        <v>1.07</v>
      </c>
      <c r="K34" s="59">
        <v>0.45</v>
      </c>
      <c r="L34" s="75"/>
    </row>
    <row r="35" spans="1:12" s="8" customFormat="1" ht="15" hidden="1">
      <c r="A35" s="79" t="s">
        <v>72</v>
      </c>
      <c r="B35" s="80" t="s">
        <v>17</v>
      </c>
      <c r="C35" s="33"/>
      <c r="D35" s="32"/>
      <c r="E35" s="33"/>
      <c r="F35" s="34"/>
      <c r="G35" s="33"/>
      <c r="H35" s="33">
        <v>0</v>
      </c>
      <c r="I35" s="58">
        <v>433.8</v>
      </c>
      <c r="J35" s="58">
        <v>1.07</v>
      </c>
      <c r="K35" s="59">
        <v>0</v>
      </c>
      <c r="L35" s="66"/>
    </row>
    <row r="36" spans="1:12" s="8" customFormat="1" ht="15">
      <c r="A36" s="79" t="s">
        <v>54</v>
      </c>
      <c r="B36" s="80" t="s">
        <v>17</v>
      </c>
      <c r="C36" s="33"/>
      <c r="D36" s="32">
        <f>1137.06*I36/L36</f>
        <v>57.25</v>
      </c>
      <c r="E36" s="33"/>
      <c r="F36" s="34"/>
      <c r="G36" s="33"/>
      <c r="H36" s="33"/>
      <c r="I36" s="58">
        <v>433.8</v>
      </c>
      <c r="J36" s="58"/>
      <c r="K36" s="59"/>
      <c r="L36" s="66">
        <v>8615.62</v>
      </c>
    </row>
    <row r="37" spans="1:12" s="8" customFormat="1" ht="15">
      <c r="A37" s="79" t="s">
        <v>18</v>
      </c>
      <c r="B37" s="80" t="s">
        <v>22</v>
      </c>
      <c r="C37" s="33">
        <f>F37*12</f>
        <v>0</v>
      </c>
      <c r="D37" s="32">
        <f>918.96*I37/L37</f>
        <v>46.27</v>
      </c>
      <c r="E37" s="33">
        <f>H37*12</f>
        <v>0</v>
      </c>
      <c r="F37" s="34"/>
      <c r="G37" s="33"/>
      <c r="H37" s="33"/>
      <c r="I37" s="58">
        <v>433.8</v>
      </c>
      <c r="J37" s="58">
        <v>1.07</v>
      </c>
      <c r="K37" s="59">
        <v>0.01</v>
      </c>
      <c r="L37" s="66">
        <v>8615.62</v>
      </c>
    </row>
    <row r="38" spans="1:12" s="8" customFormat="1" ht="15">
      <c r="A38" s="79" t="s">
        <v>147</v>
      </c>
      <c r="B38" s="80" t="s">
        <v>17</v>
      </c>
      <c r="C38" s="33">
        <f>F38*12</f>
        <v>0</v>
      </c>
      <c r="D38" s="32">
        <f>5049.18*I38/L38</f>
        <v>254.23</v>
      </c>
      <c r="E38" s="33">
        <f>H38*12</f>
        <v>0</v>
      </c>
      <c r="F38" s="34"/>
      <c r="G38" s="33"/>
      <c r="H38" s="33"/>
      <c r="I38" s="58">
        <v>433.8</v>
      </c>
      <c r="J38" s="58">
        <v>1.07</v>
      </c>
      <c r="K38" s="59">
        <v>0.18</v>
      </c>
      <c r="L38" s="66">
        <v>8615.62</v>
      </c>
    </row>
    <row r="39" spans="1:12" s="8" customFormat="1" ht="15">
      <c r="A39" s="79" t="s">
        <v>67</v>
      </c>
      <c r="B39" s="80" t="s">
        <v>17</v>
      </c>
      <c r="C39" s="33"/>
      <c r="D39" s="32">
        <f>875.58*I39/L39</f>
        <v>44.09</v>
      </c>
      <c r="E39" s="33"/>
      <c r="F39" s="34"/>
      <c r="G39" s="33"/>
      <c r="H39" s="33"/>
      <c r="I39" s="58">
        <v>433.8</v>
      </c>
      <c r="J39" s="58">
        <v>1.07</v>
      </c>
      <c r="K39" s="59">
        <v>0.01</v>
      </c>
      <c r="L39" s="66">
        <v>8615.62</v>
      </c>
    </row>
    <row r="40" spans="1:12" s="8" customFormat="1" ht="25.5">
      <c r="A40" s="79" t="s">
        <v>21</v>
      </c>
      <c r="B40" s="80" t="s">
        <v>17</v>
      </c>
      <c r="C40" s="33">
        <f>F40*12</f>
        <v>0</v>
      </c>
      <c r="D40" s="32">
        <f>7314.39*I40/L40</f>
        <v>368.28</v>
      </c>
      <c r="E40" s="33">
        <f>H40*12</f>
        <v>0</v>
      </c>
      <c r="F40" s="34"/>
      <c r="G40" s="33"/>
      <c r="H40" s="33"/>
      <c r="I40" s="58">
        <v>433.8</v>
      </c>
      <c r="J40" s="58">
        <v>1.07</v>
      </c>
      <c r="K40" s="59">
        <v>0.05</v>
      </c>
      <c r="L40" s="66">
        <v>8615.62</v>
      </c>
    </row>
    <row r="41" spans="1:12" s="8" customFormat="1" ht="15" hidden="1">
      <c r="A41" s="79" t="s">
        <v>73</v>
      </c>
      <c r="B41" s="80" t="s">
        <v>17</v>
      </c>
      <c r="C41" s="35"/>
      <c r="D41" s="32"/>
      <c r="E41" s="35"/>
      <c r="F41" s="34"/>
      <c r="G41" s="33"/>
      <c r="H41" s="33"/>
      <c r="I41" s="58">
        <v>433.8</v>
      </c>
      <c r="J41" s="58">
        <v>1.07</v>
      </c>
      <c r="K41" s="59">
        <v>0</v>
      </c>
      <c r="L41" s="66"/>
    </row>
    <row r="42" spans="1:12" s="8" customFormat="1" ht="15" hidden="1">
      <c r="A42" s="79"/>
      <c r="B42" s="80"/>
      <c r="C42" s="33"/>
      <c r="D42" s="32"/>
      <c r="E42" s="33"/>
      <c r="F42" s="34"/>
      <c r="G42" s="33"/>
      <c r="H42" s="33"/>
      <c r="I42" s="58">
        <v>433.8</v>
      </c>
      <c r="J42" s="58"/>
      <c r="K42" s="59"/>
      <c r="L42" s="66"/>
    </row>
    <row r="43" spans="1:12" s="8" customFormat="1" ht="15">
      <c r="A43" s="79" t="s">
        <v>119</v>
      </c>
      <c r="B43" s="80" t="s">
        <v>17</v>
      </c>
      <c r="C43" s="33"/>
      <c r="D43" s="32">
        <f>6057.57*I43/L43</f>
        <v>305</v>
      </c>
      <c r="E43" s="35"/>
      <c r="F43" s="34"/>
      <c r="G43" s="35"/>
      <c r="H43" s="35"/>
      <c r="I43" s="58">
        <v>433.8</v>
      </c>
      <c r="J43" s="58"/>
      <c r="K43" s="59"/>
      <c r="L43" s="66">
        <v>8615.62</v>
      </c>
    </row>
    <row r="44" spans="1:12" s="8" customFormat="1" ht="25.5">
      <c r="A44" s="82" t="s">
        <v>138</v>
      </c>
      <c r="B44" s="76" t="s">
        <v>12</v>
      </c>
      <c r="C44" s="40"/>
      <c r="D44" s="40">
        <f>29490.44*I44/L44</f>
        <v>1484.86</v>
      </c>
      <c r="E44" s="35"/>
      <c r="F44" s="34"/>
      <c r="G44" s="35"/>
      <c r="H44" s="35"/>
      <c r="I44" s="58">
        <v>433.8</v>
      </c>
      <c r="J44" s="58"/>
      <c r="K44" s="59"/>
      <c r="L44" s="66">
        <v>8615.62</v>
      </c>
    </row>
    <row r="45" spans="1:12" s="9" customFormat="1" ht="30">
      <c r="A45" s="74" t="s">
        <v>50</v>
      </c>
      <c r="B45" s="69"/>
      <c r="C45" s="24"/>
      <c r="D45" s="24">
        <f>D46+D47+D48+D53</f>
        <v>626.59</v>
      </c>
      <c r="E45" s="24"/>
      <c r="F45" s="26"/>
      <c r="G45" s="24">
        <f>D45/I45</f>
        <v>1.44</v>
      </c>
      <c r="H45" s="24">
        <f>G45/12</f>
        <v>0.12</v>
      </c>
      <c r="I45" s="58">
        <v>433.8</v>
      </c>
      <c r="J45" s="58">
        <v>1.07</v>
      </c>
      <c r="K45" s="59">
        <v>0.28</v>
      </c>
      <c r="L45" s="75"/>
    </row>
    <row r="46" spans="1:12" s="8" customFormat="1" ht="15">
      <c r="A46" s="79" t="s">
        <v>44</v>
      </c>
      <c r="B46" s="80" t="s">
        <v>71</v>
      </c>
      <c r="C46" s="33"/>
      <c r="D46" s="32">
        <f>2626.83*I46/L46</f>
        <v>132.26</v>
      </c>
      <c r="E46" s="33"/>
      <c r="F46" s="34"/>
      <c r="G46" s="33"/>
      <c r="H46" s="33"/>
      <c r="I46" s="58">
        <v>433.8</v>
      </c>
      <c r="J46" s="58">
        <v>1.07</v>
      </c>
      <c r="K46" s="59">
        <v>0.02</v>
      </c>
      <c r="L46" s="66">
        <v>8615.62</v>
      </c>
    </row>
    <row r="47" spans="1:12" s="8" customFormat="1" ht="25.5">
      <c r="A47" s="79" t="s">
        <v>45</v>
      </c>
      <c r="B47" s="80" t="s">
        <v>55</v>
      </c>
      <c r="C47" s="33"/>
      <c r="D47" s="32">
        <f>1751.23*I47/L47</f>
        <v>88.18</v>
      </c>
      <c r="E47" s="33"/>
      <c r="F47" s="34"/>
      <c r="G47" s="33"/>
      <c r="H47" s="33"/>
      <c r="I47" s="58">
        <v>433.8</v>
      </c>
      <c r="J47" s="58">
        <v>1.07</v>
      </c>
      <c r="K47" s="59">
        <v>0.01</v>
      </c>
      <c r="L47" s="66">
        <v>8615.62</v>
      </c>
    </row>
    <row r="48" spans="1:12" s="8" customFormat="1" ht="15">
      <c r="A48" s="79" t="s">
        <v>78</v>
      </c>
      <c r="B48" s="80" t="s">
        <v>77</v>
      </c>
      <c r="C48" s="33"/>
      <c r="D48" s="32">
        <f>1837.85*I48/L48</f>
        <v>92.54</v>
      </c>
      <c r="E48" s="33"/>
      <c r="F48" s="34"/>
      <c r="G48" s="33"/>
      <c r="H48" s="33"/>
      <c r="I48" s="58">
        <v>433.8</v>
      </c>
      <c r="J48" s="58">
        <v>1.07</v>
      </c>
      <c r="K48" s="59">
        <v>0.01</v>
      </c>
      <c r="L48" s="66">
        <v>8615.62</v>
      </c>
    </row>
    <row r="49" spans="1:12" s="8" customFormat="1" ht="15" hidden="1">
      <c r="A49" s="79" t="s">
        <v>46</v>
      </c>
      <c r="B49" s="80" t="s">
        <v>76</v>
      </c>
      <c r="C49" s="33"/>
      <c r="D49" s="32">
        <f>G49*I49</f>
        <v>0</v>
      </c>
      <c r="E49" s="33"/>
      <c r="F49" s="34"/>
      <c r="G49" s="33"/>
      <c r="H49" s="33"/>
      <c r="I49" s="58">
        <v>433.8</v>
      </c>
      <c r="J49" s="58">
        <v>1.07</v>
      </c>
      <c r="K49" s="59">
        <v>0</v>
      </c>
      <c r="L49" s="66"/>
    </row>
    <row r="50" spans="1:12" s="8" customFormat="1" ht="15" hidden="1">
      <c r="A50" s="79" t="s">
        <v>58</v>
      </c>
      <c r="B50" s="80" t="s">
        <v>77</v>
      </c>
      <c r="C50" s="33"/>
      <c r="D50" s="32"/>
      <c r="E50" s="33"/>
      <c r="F50" s="34"/>
      <c r="G50" s="33"/>
      <c r="H50" s="33"/>
      <c r="I50" s="58">
        <v>433.8</v>
      </c>
      <c r="J50" s="58">
        <v>1.07</v>
      </c>
      <c r="K50" s="59">
        <v>0</v>
      </c>
      <c r="L50" s="66"/>
    </row>
    <row r="51" spans="1:12" s="8" customFormat="1" ht="15" hidden="1">
      <c r="A51" s="79" t="s">
        <v>59</v>
      </c>
      <c r="B51" s="80" t="s">
        <v>17</v>
      </c>
      <c r="C51" s="33"/>
      <c r="D51" s="32"/>
      <c r="E51" s="33"/>
      <c r="F51" s="34"/>
      <c r="G51" s="33"/>
      <c r="H51" s="33"/>
      <c r="I51" s="58">
        <v>433.8</v>
      </c>
      <c r="J51" s="58">
        <v>1.07</v>
      </c>
      <c r="K51" s="59">
        <v>0</v>
      </c>
      <c r="L51" s="66"/>
    </row>
    <row r="52" spans="1:12" s="8" customFormat="1" ht="25.5" hidden="1">
      <c r="A52" s="79" t="s">
        <v>56</v>
      </c>
      <c r="B52" s="80" t="s">
        <v>17</v>
      </c>
      <c r="C52" s="33"/>
      <c r="D52" s="32"/>
      <c r="E52" s="33"/>
      <c r="F52" s="34"/>
      <c r="G52" s="33"/>
      <c r="H52" s="33"/>
      <c r="I52" s="58">
        <v>433.8</v>
      </c>
      <c r="J52" s="58">
        <v>1.07</v>
      </c>
      <c r="K52" s="59">
        <v>0</v>
      </c>
      <c r="L52" s="66"/>
    </row>
    <row r="53" spans="1:12" s="8" customFormat="1" ht="15">
      <c r="A53" s="79" t="s">
        <v>69</v>
      </c>
      <c r="B53" s="80" t="s">
        <v>9</v>
      </c>
      <c r="C53" s="35"/>
      <c r="D53" s="32">
        <f>6228.48*I53/L53</f>
        <v>313.61</v>
      </c>
      <c r="E53" s="35"/>
      <c r="F53" s="34"/>
      <c r="G53" s="33"/>
      <c r="H53" s="33"/>
      <c r="I53" s="58">
        <v>433.8</v>
      </c>
      <c r="J53" s="58">
        <v>1.07</v>
      </c>
      <c r="K53" s="59">
        <v>0.04</v>
      </c>
      <c r="L53" s="66">
        <v>8615.62</v>
      </c>
    </row>
    <row r="54" spans="1:12" s="8" customFormat="1" ht="30">
      <c r="A54" s="74" t="s">
        <v>51</v>
      </c>
      <c r="B54" s="80"/>
      <c r="C54" s="33"/>
      <c r="D54" s="24">
        <v>0</v>
      </c>
      <c r="E54" s="33"/>
      <c r="F54" s="34"/>
      <c r="G54" s="24">
        <f>D54/I54</f>
        <v>0</v>
      </c>
      <c r="H54" s="24">
        <f>G54/12</f>
        <v>0</v>
      </c>
      <c r="I54" s="58">
        <v>433.8</v>
      </c>
      <c r="J54" s="58">
        <v>1.07</v>
      </c>
      <c r="K54" s="59">
        <v>0.13</v>
      </c>
      <c r="L54" s="66"/>
    </row>
    <row r="55" spans="1:12" s="8" customFormat="1" ht="15">
      <c r="A55" s="74" t="s">
        <v>52</v>
      </c>
      <c r="B55" s="80"/>
      <c r="C55" s="33"/>
      <c r="D55" s="24">
        <f>D56</f>
        <v>46.08</v>
      </c>
      <c r="E55" s="33"/>
      <c r="F55" s="34"/>
      <c r="G55" s="24">
        <f>D55/I55</f>
        <v>0.11</v>
      </c>
      <c r="H55" s="24">
        <f>G55/12</f>
        <v>0.01</v>
      </c>
      <c r="I55" s="58">
        <v>433.8</v>
      </c>
      <c r="J55" s="58">
        <v>1.07</v>
      </c>
      <c r="K55" s="59">
        <v>0.28</v>
      </c>
      <c r="L55" s="66"/>
    </row>
    <row r="56" spans="1:12" s="8" customFormat="1" ht="15">
      <c r="A56" s="79" t="s">
        <v>48</v>
      </c>
      <c r="B56" s="80" t="s">
        <v>17</v>
      </c>
      <c r="C56" s="33"/>
      <c r="D56" s="32">
        <f>915.28*I56/L56</f>
        <v>46.08</v>
      </c>
      <c r="E56" s="33"/>
      <c r="F56" s="34"/>
      <c r="G56" s="33"/>
      <c r="H56" s="33"/>
      <c r="I56" s="58">
        <v>433.8</v>
      </c>
      <c r="J56" s="58">
        <v>1.07</v>
      </c>
      <c r="K56" s="59">
        <v>0.01</v>
      </c>
      <c r="L56" s="66">
        <v>8615.62</v>
      </c>
    </row>
    <row r="57" spans="1:12" s="8" customFormat="1" ht="30" customHeight="1" hidden="1">
      <c r="A57" s="79" t="s">
        <v>57</v>
      </c>
      <c r="B57" s="80" t="s">
        <v>12</v>
      </c>
      <c r="C57" s="33"/>
      <c r="D57" s="32">
        <f>G57*I57</f>
        <v>0</v>
      </c>
      <c r="E57" s="33"/>
      <c r="F57" s="34"/>
      <c r="G57" s="33"/>
      <c r="H57" s="33"/>
      <c r="I57" s="58">
        <v>433.8</v>
      </c>
      <c r="J57" s="58">
        <v>1.07</v>
      </c>
      <c r="K57" s="59">
        <v>0.06</v>
      </c>
      <c r="L57" s="66"/>
    </row>
    <row r="58" spans="1:12" s="8" customFormat="1" ht="15" customHeight="1" hidden="1">
      <c r="A58" s="79" t="s">
        <v>79</v>
      </c>
      <c r="B58" s="80" t="s">
        <v>12</v>
      </c>
      <c r="C58" s="33"/>
      <c r="D58" s="32">
        <f>G58*I58</f>
        <v>0</v>
      </c>
      <c r="E58" s="33"/>
      <c r="F58" s="34"/>
      <c r="G58" s="33"/>
      <c r="H58" s="33"/>
      <c r="I58" s="58">
        <v>433.8</v>
      </c>
      <c r="J58" s="58">
        <v>1.07</v>
      </c>
      <c r="K58" s="59">
        <v>0</v>
      </c>
      <c r="L58" s="66"/>
    </row>
    <row r="59" spans="1:12" s="8" customFormat="1" ht="18" customHeight="1" hidden="1">
      <c r="A59" s="79" t="s">
        <v>83</v>
      </c>
      <c r="B59" s="80" t="s">
        <v>12</v>
      </c>
      <c r="C59" s="33"/>
      <c r="D59" s="32">
        <f>G59*I59</f>
        <v>0</v>
      </c>
      <c r="E59" s="33"/>
      <c r="F59" s="34"/>
      <c r="G59" s="33"/>
      <c r="H59" s="33"/>
      <c r="I59" s="58">
        <v>433.8</v>
      </c>
      <c r="J59" s="58">
        <v>1.07</v>
      </c>
      <c r="K59" s="59">
        <v>0</v>
      </c>
      <c r="L59" s="66"/>
    </row>
    <row r="60" spans="1:12" s="8" customFormat="1" ht="15">
      <c r="A60" s="74" t="s">
        <v>53</v>
      </c>
      <c r="B60" s="80"/>
      <c r="C60" s="33"/>
      <c r="D60" s="24">
        <f>D61</f>
        <v>55.29</v>
      </c>
      <c r="E60" s="33"/>
      <c r="F60" s="34"/>
      <c r="G60" s="24">
        <f>D60/I60</f>
        <v>0.13</v>
      </c>
      <c r="H60" s="24">
        <f>G60/12</f>
        <v>0.01</v>
      </c>
      <c r="I60" s="58">
        <v>433.8</v>
      </c>
      <c r="J60" s="58">
        <v>1.07</v>
      </c>
      <c r="K60" s="59">
        <v>0.1</v>
      </c>
      <c r="L60" s="66"/>
    </row>
    <row r="61" spans="1:12" s="8" customFormat="1" ht="15">
      <c r="A61" s="79" t="s">
        <v>49</v>
      </c>
      <c r="B61" s="80" t="s">
        <v>17</v>
      </c>
      <c r="C61" s="33"/>
      <c r="D61" s="32">
        <f>1098.16*I61/L61</f>
        <v>55.29</v>
      </c>
      <c r="E61" s="33"/>
      <c r="F61" s="34"/>
      <c r="G61" s="33"/>
      <c r="H61" s="33"/>
      <c r="I61" s="58">
        <v>433.8</v>
      </c>
      <c r="J61" s="58">
        <v>1.07</v>
      </c>
      <c r="K61" s="59">
        <v>0.01</v>
      </c>
      <c r="L61" s="66">
        <v>8615.62</v>
      </c>
    </row>
    <row r="62" spans="1:12" s="8" customFormat="1" ht="37.5">
      <c r="A62" s="122" t="s">
        <v>149</v>
      </c>
      <c r="B62" s="80"/>
      <c r="C62" s="33"/>
      <c r="D62" s="29">
        <f>G62*I62</f>
        <v>624.67</v>
      </c>
      <c r="E62" s="29"/>
      <c r="F62" s="29"/>
      <c r="G62" s="29">
        <f>12*H62</f>
        <v>1.44</v>
      </c>
      <c r="H62" s="29">
        <v>0.12</v>
      </c>
      <c r="I62" s="58">
        <v>433.8</v>
      </c>
      <c r="J62" s="58"/>
      <c r="K62" s="59"/>
      <c r="L62" s="66"/>
    </row>
    <row r="63" spans="1:12" s="7" customFormat="1" ht="19.5" thickBot="1">
      <c r="A63" s="123" t="s">
        <v>40</v>
      </c>
      <c r="B63" s="118"/>
      <c r="C63" s="119">
        <f>F63*12</f>
        <v>0</v>
      </c>
      <c r="D63" s="120">
        <f>D15+D23+D24+D25+D26+D27+D31+D32+D33+D34+D45+D54+D55+D60+D62</f>
        <v>37562.87</v>
      </c>
      <c r="E63" s="120">
        <f>E15+E23+E24+E25+E26+E27+E31+E32+E33+E34+E45+E54+E55+E60+E62</f>
        <v>75.6</v>
      </c>
      <c r="F63" s="120">
        <f>F15+F23+F24+F25+F26+F27+F31+F32+F33+F34+F45+F54+F55+F60+F62</f>
        <v>0</v>
      </c>
      <c r="G63" s="120">
        <f>G15+G23+G24+G25+G26+G27+G31+G32+G33+G34+G45+G54+G55+G60+G62</f>
        <v>86.6</v>
      </c>
      <c r="H63" s="120">
        <f>H15+H23+H24+H25+H26+H27+H31+H32+H33+H34+H45+H54+H55+H60+H62</f>
        <v>7.22</v>
      </c>
      <c r="I63" s="58"/>
      <c r="J63" s="58"/>
      <c r="K63" s="59"/>
      <c r="L63" s="58"/>
    </row>
    <row r="64" spans="1:12" s="11" customFormat="1" ht="20.25" hidden="1" thickBot="1">
      <c r="A64" s="121" t="s">
        <v>29</v>
      </c>
      <c r="B64" s="48" t="s">
        <v>11</v>
      </c>
      <c r="C64" s="48" t="s">
        <v>30</v>
      </c>
      <c r="D64" s="47"/>
      <c r="E64" s="48" t="s">
        <v>30</v>
      </c>
      <c r="F64" s="49"/>
      <c r="G64" s="48" t="s">
        <v>30</v>
      </c>
      <c r="H64" s="49"/>
      <c r="I64" s="96"/>
      <c r="J64" s="96"/>
      <c r="K64" s="97"/>
      <c r="L64" s="96"/>
    </row>
    <row r="65" spans="1:12" s="1" customFormat="1" ht="12.75">
      <c r="A65" s="98"/>
      <c r="B65" s="50"/>
      <c r="C65" s="50"/>
      <c r="D65" s="50"/>
      <c r="E65" s="50"/>
      <c r="F65" s="50"/>
      <c r="G65" s="50"/>
      <c r="H65" s="50"/>
      <c r="I65" s="50"/>
      <c r="J65" s="50"/>
      <c r="K65" s="99"/>
      <c r="L65" s="50"/>
    </row>
    <row r="66" spans="1:12" s="1" customFormat="1" ht="12.75">
      <c r="A66" s="98"/>
      <c r="B66" s="50"/>
      <c r="C66" s="50"/>
      <c r="D66" s="50"/>
      <c r="E66" s="50"/>
      <c r="F66" s="50"/>
      <c r="G66" s="50"/>
      <c r="H66" s="50"/>
      <c r="I66" s="50"/>
      <c r="J66" s="50"/>
      <c r="K66" s="99"/>
      <c r="L66" s="50"/>
    </row>
    <row r="67" spans="1:12" s="1" customFormat="1" ht="13.5" thickBot="1">
      <c r="A67" s="98"/>
      <c r="B67" s="50"/>
      <c r="C67" s="50"/>
      <c r="D67" s="50"/>
      <c r="E67" s="50"/>
      <c r="F67" s="50"/>
      <c r="G67" s="50"/>
      <c r="H67" s="50"/>
      <c r="I67" s="50"/>
      <c r="J67" s="50"/>
      <c r="K67" s="99"/>
      <c r="L67" s="50"/>
    </row>
    <row r="68" spans="1:12" s="7" customFormat="1" ht="19.5" thickBot="1">
      <c r="A68" s="85" t="s">
        <v>99</v>
      </c>
      <c r="B68" s="56"/>
      <c r="C68" s="36" t="e">
        <f>F68*12</f>
        <v>#REF!</v>
      </c>
      <c r="D68" s="37">
        <v>0</v>
      </c>
      <c r="E68" s="37" t="e">
        <f>#REF!+#REF!</f>
        <v>#REF!</v>
      </c>
      <c r="F68" s="37" t="e">
        <f>#REF!+#REF!</f>
        <v>#REF!</v>
      </c>
      <c r="G68" s="37">
        <v>0</v>
      </c>
      <c r="H68" s="37">
        <v>0</v>
      </c>
      <c r="I68" s="58"/>
      <c r="J68" s="58"/>
      <c r="K68" s="59"/>
      <c r="L68" s="58"/>
    </row>
    <row r="69" spans="1:12" s="21" customFormat="1" ht="15.75" thickBot="1">
      <c r="A69" s="102" t="s">
        <v>98</v>
      </c>
      <c r="B69" s="103"/>
      <c r="C69" s="103"/>
      <c r="D69" s="53">
        <f>D63+D68</f>
        <v>37562.87</v>
      </c>
      <c r="E69" s="53" t="e">
        <f>E63+E68</f>
        <v>#REF!</v>
      </c>
      <c r="F69" s="53" t="e">
        <f>F63+F68</f>
        <v>#REF!</v>
      </c>
      <c r="G69" s="53">
        <f>G63+G68</f>
        <v>86.6</v>
      </c>
      <c r="H69" s="53">
        <f>H63+H68</f>
        <v>7.22</v>
      </c>
      <c r="I69" s="104"/>
      <c r="J69" s="105"/>
      <c r="K69" s="104"/>
      <c r="L69" s="104"/>
    </row>
    <row r="70" spans="1:12" s="10" customFormat="1" ht="15">
      <c r="A70" s="100"/>
      <c r="B70" s="101"/>
      <c r="C70" s="52"/>
      <c r="D70" s="52"/>
      <c r="E70" s="52"/>
      <c r="F70" s="52"/>
      <c r="G70" s="52"/>
      <c r="H70" s="52"/>
      <c r="I70" s="58"/>
      <c r="J70" s="88"/>
      <c r="K70" s="89"/>
      <c r="L70" s="88"/>
    </row>
    <row r="71" spans="1:12" s="10" customFormat="1" ht="15">
      <c r="A71" s="100"/>
      <c r="B71" s="101"/>
      <c r="C71" s="52"/>
      <c r="D71" s="52"/>
      <c r="E71" s="52"/>
      <c r="F71" s="52"/>
      <c r="G71" s="52"/>
      <c r="H71" s="52"/>
      <c r="I71" s="58"/>
      <c r="J71" s="88"/>
      <c r="K71" s="89"/>
      <c r="L71" s="88"/>
    </row>
    <row r="72" spans="1:12" s="13" customFormat="1" ht="18.75">
      <c r="A72" s="106" t="s">
        <v>31</v>
      </c>
      <c r="B72" s="107"/>
      <c r="C72" s="108"/>
      <c r="D72" s="108"/>
      <c r="E72" s="108"/>
      <c r="F72" s="108"/>
      <c r="G72" s="108"/>
      <c r="H72" s="108"/>
      <c r="I72" s="109"/>
      <c r="J72" s="109"/>
      <c r="K72" s="110"/>
      <c r="L72" s="109"/>
    </row>
    <row r="73" spans="1:11" s="11" customFormat="1" ht="19.5">
      <c r="A73" s="14"/>
      <c r="B73" s="15"/>
      <c r="C73" s="2"/>
      <c r="D73" s="2"/>
      <c r="E73" s="2"/>
      <c r="F73" s="2"/>
      <c r="G73" s="2"/>
      <c r="H73" s="2"/>
      <c r="K73" s="18"/>
    </row>
    <row r="74" spans="1:11" s="1" customFormat="1" ht="14.25">
      <c r="A74" s="142" t="s">
        <v>32</v>
      </c>
      <c r="B74" s="142"/>
      <c r="C74" s="142"/>
      <c r="D74" s="142"/>
      <c r="E74" s="142"/>
      <c r="F74" s="142"/>
      <c r="K74" s="19"/>
    </row>
    <row r="75" s="1" customFormat="1" ht="12.75">
      <c r="K75" s="19"/>
    </row>
    <row r="76" spans="1:11" s="1" customFormat="1" ht="12.75">
      <c r="A76" s="12" t="s">
        <v>33</v>
      </c>
      <c r="K76" s="19"/>
    </row>
    <row r="77" s="1" customFormat="1" ht="12.75">
      <c r="K77" s="19"/>
    </row>
    <row r="78" s="1" customFormat="1" ht="12.75">
      <c r="K78" s="19"/>
    </row>
    <row r="79" s="1" customFormat="1" ht="12.75">
      <c r="K79" s="19"/>
    </row>
    <row r="80" s="1" customFormat="1" ht="12.75">
      <c r="K80" s="19"/>
    </row>
    <row r="81" s="1" customFormat="1" ht="12.75">
      <c r="K81" s="19"/>
    </row>
    <row r="82" s="1" customFormat="1" ht="12.75">
      <c r="K82" s="19"/>
    </row>
    <row r="83" s="1" customFormat="1" ht="12.75">
      <c r="K83" s="19"/>
    </row>
    <row r="84" s="1" customFormat="1" ht="12.75">
      <c r="K84" s="19"/>
    </row>
    <row r="85" s="1" customFormat="1" ht="12.75">
      <c r="K85" s="19"/>
    </row>
    <row r="86" s="1" customFormat="1" ht="12.75">
      <c r="K86" s="19"/>
    </row>
    <row r="87" s="1" customFormat="1" ht="12.75">
      <c r="K87" s="19"/>
    </row>
    <row r="88" s="1" customFormat="1" ht="12.75">
      <c r="K88" s="19"/>
    </row>
    <row r="89" s="1" customFormat="1" ht="12.75">
      <c r="K89" s="19"/>
    </row>
    <row r="90" s="1" customFormat="1" ht="12.75">
      <c r="K90" s="19"/>
    </row>
    <row r="91" s="1" customFormat="1" ht="12.75">
      <c r="K91" s="19"/>
    </row>
    <row r="92" s="1" customFormat="1" ht="12.75">
      <c r="K92" s="19"/>
    </row>
    <row r="93" s="1" customFormat="1" ht="12.75">
      <c r="K93" s="19"/>
    </row>
    <row r="94" s="1" customFormat="1" ht="12.75">
      <c r="K94" s="19"/>
    </row>
  </sheetData>
  <sheetProtection/>
  <mergeCells count="13">
    <mergeCell ref="A9:H9"/>
    <mergeCell ref="A11:H11"/>
    <mergeCell ref="A14:H14"/>
    <mergeCell ref="A74:F74"/>
    <mergeCell ref="A1:H1"/>
    <mergeCell ref="B2:H2"/>
    <mergeCell ref="B3:H3"/>
    <mergeCell ref="B4:H4"/>
    <mergeCell ref="A5:H5"/>
    <mergeCell ref="A6:H6"/>
    <mergeCell ref="A10:H10"/>
    <mergeCell ref="A7:H7"/>
    <mergeCell ref="A8:H8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5"/>
  <sheetViews>
    <sheetView zoomScale="75" zoomScaleNormal="75" zoomScalePageLayoutView="0" workbookViewId="0" topLeftCell="A24">
      <selection activeCell="A1" sqref="A1:H78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4.875" style="3" customWidth="1"/>
    <col min="5" max="5" width="13.875" style="3" hidden="1" customWidth="1"/>
    <col min="6" max="6" width="20.875" style="3" hidden="1" customWidth="1"/>
    <col min="7" max="7" width="13.875" style="3" customWidth="1"/>
    <col min="8" max="8" width="20.875" style="3" customWidth="1"/>
    <col min="9" max="9" width="15.375" style="3" customWidth="1"/>
    <col min="10" max="10" width="15.375" style="3" hidden="1" customWidth="1"/>
    <col min="11" max="11" width="15.375" style="16" hidden="1" customWidth="1"/>
    <col min="12" max="14" width="15.375" style="3" customWidth="1"/>
    <col min="15" max="16384" width="9.125" style="3" customWidth="1"/>
  </cols>
  <sheetData>
    <row r="1" spans="1:8" ht="16.5" customHeight="1">
      <c r="A1" s="125" t="s">
        <v>0</v>
      </c>
      <c r="B1" s="126"/>
      <c r="C1" s="126"/>
      <c r="D1" s="126"/>
      <c r="E1" s="126"/>
      <c r="F1" s="126"/>
      <c r="G1" s="126"/>
      <c r="H1" s="126"/>
    </row>
    <row r="2" spans="2:8" ht="12.75" customHeight="1">
      <c r="B2" s="127" t="s">
        <v>1</v>
      </c>
      <c r="C2" s="127"/>
      <c r="D2" s="127"/>
      <c r="E2" s="127"/>
      <c r="F2" s="127"/>
      <c r="G2" s="126"/>
      <c r="H2" s="126"/>
    </row>
    <row r="3" spans="1:8" ht="18" customHeight="1">
      <c r="A3" s="22" t="s">
        <v>143</v>
      </c>
      <c r="B3" s="127" t="s">
        <v>2</v>
      </c>
      <c r="C3" s="127"/>
      <c r="D3" s="127"/>
      <c r="E3" s="127"/>
      <c r="F3" s="127"/>
      <c r="G3" s="126"/>
      <c r="H3" s="126"/>
    </row>
    <row r="4" spans="2:8" ht="14.25" customHeight="1">
      <c r="B4" s="127" t="s">
        <v>41</v>
      </c>
      <c r="C4" s="127"/>
      <c r="D4" s="127"/>
      <c r="E4" s="127"/>
      <c r="F4" s="127"/>
      <c r="G4" s="126"/>
      <c r="H4" s="126"/>
    </row>
    <row r="5" spans="1:8" s="20" customFormat="1" ht="39.75" customHeight="1">
      <c r="A5" s="128"/>
      <c r="B5" s="129"/>
      <c r="C5" s="129"/>
      <c r="D5" s="129"/>
      <c r="E5" s="129"/>
      <c r="F5" s="129"/>
      <c r="G5" s="129"/>
      <c r="H5" s="129"/>
    </row>
    <row r="6" spans="1:8" s="20" customFormat="1" ht="33" customHeight="1">
      <c r="A6" s="130" t="s">
        <v>144</v>
      </c>
      <c r="B6" s="131"/>
      <c r="C6" s="131"/>
      <c r="D6" s="131"/>
      <c r="E6" s="131"/>
      <c r="F6" s="131"/>
      <c r="G6" s="131"/>
      <c r="H6" s="131"/>
    </row>
    <row r="7" spans="1:11" s="4" customFormat="1" ht="22.5" customHeight="1">
      <c r="A7" s="132" t="s">
        <v>3</v>
      </c>
      <c r="B7" s="132"/>
      <c r="C7" s="132"/>
      <c r="D7" s="132"/>
      <c r="E7" s="133"/>
      <c r="F7" s="133"/>
      <c r="G7" s="133"/>
      <c r="H7" s="133"/>
      <c r="K7" s="17"/>
    </row>
    <row r="8" spans="1:8" s="5" customFormat="1" ht="18.75" customHeight="1">
      <c r="A8" s="132" t="s">
        <v>125</v>
      </c>
      <c r="B8" s="132"/>
      <c r="C8" s="132"/>
      <c r="D8" s="132"/>
      <c r="E8" s="133"/>
      <c r="F8" s="133"/>
      <c r="G8" s="133"/>
      <c r="H8" s="133"/>
    </row>
    <row r="9" spans="1:8" s="6" customFormat="1" ht="17.25" customHeight="1">
      <c r="A9" s="134" t="s">
        <v>34</v>
      </c>
      <c r="B9" s="134"/>
      <c r="C9" s="134"/>
      <c r="D9" s="134"/>
      <c r="E9" s="135"/>
      <c r="F9" s="135"/>
      <c r="G9" s="135"/>
      <c r="H9" s="135"/>
    </row>
    <row r="10" spans="1:8" s="6" customFormat="1" ht="17.25" customHeight="1">
      <c r="A10" s="143" t="s">
        <v>126</v>
      </c>
      <c r="B10" s="143"/>
      <c r="C10" s="143"/>
      <c r="D10" s="143"/>
      <c r="E10" s="143"/>
      <c r="F10" s="143"/>
      <c r="G10" s="143"/>
      <c r="H10" s="143"/>
    </row>
    <row r="11" spans="1:8" s="5" customFormat="1" ht="30" customHeight="1" thickBot="1">
      <c r="A11" s="136" t="s">
        <v>95</v>
      </c>
      <c r="B11" s="136"/>
      <c r="C11" s="136"/>
      <c r="D11" s="136"/>
      <c r="E11" s="137"/>
      <c r="F11" s="137"/>
      <c r="G11" s="137"/>
      <c r="H11" s="137"/>
    </row>
    <row r="12" spans="1:12" s="7" customFormat="1" ht="139.5" customHeight="1" thickBot="1">
      <c r="A12" s="54" t="s">
        <v>4</v>
      </c>
      <c r="B12" s="55" t="s">
        <v>5</v>
      </c>
      <c r="C12" s="56" t="s">
        <v>6</v>
      </c>
      <c r="D12" s="56" t="s">
        <v>42</v>
      </c>
      <c r="E12" s="56" t="s">
        <v>6</v>
      </c>
      <c r="F12" s="57" t="s">
        <v>7</v>
      </c>
      <c r="G12" s="56" t="s">
        <v>6</v>
      </c>
      <c r="H12" s="57" t="s">
        <v>7</v>
      </c>
      <c r="I12" s="58"/>
      <c r="J12" s="58"/>
      <c r="K12" s="59"/>
      <c r="L12" s="58"/>
    </row>
    <row r="13" spans="1:12" s="8" customFormat="1" ht="12.75">
      <c r="A13" s="60">
        <v>1</v>
      </c>
      <c r="B13" s="61">
        <v>2</v>
      </c>
      <c r="C13" s="61">
        <v>3</v>
      </c>
      <c r="D13" s="62"/>
      <c r="E13" s="61">
        <v>3</v>
      </c>
      <c r="F13" s="63">
        <v>4</v>
      </c>
      <c r="G13" s="64">
        <v>3</v>
      </c>
      <c r="H13" s="65">
        <v>4</v>
      </c>
      <c r="I13" s="66"/>
      <c r="J13" s="66"/>
      <c r="K13" s="67"/>
      <c r="L13" s="66"/>
    </row>
    <row r="14" spans="1:12" s="8" customFormat="1" ht="49.5" customHeight="1">
      <c r="A14" s="138" t="s">
        <v>8</v>
      </c>
      <c r="B14" s="139"/>
      <c r="C14" s="139"/>
      <c r="D14" s="139"/>
      <c r="E14" s="139"/>
      <c r="F14" s="139"/>
      <c r="G14" s="140"/>
      <c r="H14" s="141"/>
      <c r="I14" s="66"/>
      <c r="J14" s="66"/>
      <c r="K14" s="67"/>
      <c r="L14" s="66"/>
    </row>
    <row r="15" spans="1:12" s="7" customFormat="1" ht="20.25" customHeight="1">
      <c r="A15" s="68" t="s">
        <v>135</v>
      </c>
      <c r="B15" s="69" t="s">
        <v>9</v>
      </c>
      <c r="C15" s="24">
        <f>F15*12</f>
        <v>0</v>
      </c>
      <c r="D15" s="23">
        <f>G15*I15</f>
        <v>2478</v>
      </c>
      <c r="E15" s="24">
        <f>H15*12</f>
        <v>35.4</v>
      </c>
      <c r="F15" s="25"/>
      <c r="G15" s="24">
        <f>H15*12</f>
        <v>35.4</v>
      </c>
      <c r="H15" s="24">
        <f>H20+H22</f>
        <v>2.95</v>
      </c>
      <c r="I15" s="58">
        <v>70</v>
      </c>
      <c r="J15" s="58">
        <v>1.07</v>
      </c>
      <c r="K15" s="59">
        <v>2.24</v>
      </c>
      <c r="L15" s="58">
        <v>8615.62</v>
      </c>
    </row>
    <row r="16" spans="1:12" s="7" customFormat="1" ht="27.75" customHeight="1">
      <c r="A16" s="70" t="s">
        <v>101</v>
      </c>
      <c r="B16" s="71" t="s">
        <v>102</v>
      </c>
      <c r="C16" s="24"/>
      <c r="D16" s="23"/>
      <c r="E16" s="24"/>
      <c r="F16" s="25"/>
      <c r="G16" s="24"/>
      <c r="H16" s="24"/>
      <c r="I16" s="58"/>
      <c r="J16" s="58"/>
      <c r="K16" s="59"/>
      <c r="L16" s="58"/>
    </row>
    <row r="17" spans="1:12" s="7" customFormat="1" ht="15">
      <c r="A17" s="70" t="s">
        <v>103</v>
      </c>
      <c r="B17" s="71" t="s">
        <v>102</v>
      </c>
      <c r="C17" s="24"/>
      <c r="D17" s="23"/>
      <c r="E17" s="24"/>
      <c r="F17" s="25"/>
      <c r="G17" s="24"/>
      <c r="H17" s="24"/>
      <c r="I17" s="58"/>
      <c r="J17" s="58"/>
      <c r="K17" s="59"/>
      <c r="L17" s="58"/>
    </row>
    <row r="18" spans="1:12" s="7" customFormat="1" ht="15">
      <c r="A18" s="70" t="s">
        <v>104</v>
      </c>
      <c r="B18" s="71" t="s">
        <v>105</v>
      </c>
      <c r="C18" s="24"/>
      <c r="D18" s="23"/>
      <c r="E18" s="24"/>
      <c r="F18" s="25"/>
      <c r="G18" s="24"/>
      <c r="H18" s="24"/>
      <c r="I18" s="58"/>
      <c r="J18" s="58"/>
      <c r="K18" s="59"/>
      <c r="L18" s="58"/>
    </row>
    <row r="19" spans="1:12" s="7" customFormat="1" ht="15">
      <c r="A19" s="70" t="s">
        <v>106</v>
      </c>
      <c r="B19" s="71" t="s">
        <v>102</v>
      </c>
      <c r="C19" s="24"/>
      <c r="D19" s="23"/>
      <c r="E19" s="24"/>
      <c r="F19" s="25"/>
      <c r="G19" s="24"/>
      <c r="H19" s="24"/>
      <c r="I19" s="58"/>
      <c r="J19" s="58"/>
      <c r="K19" s="59"/>
      <c r="L19" s="58"/>
    </row>
    <row r="20" spans="1:12" s="7" customFormat="1" ht="15">
      <c r="A20" s="72" t="s">
        <v>127</v>
      </c>
      <c r="B20" s="71"/>
      <c r="C20" s="24"/>
      <c r="D20" s="23"/>
      <c r="E20" s="24"/>
      <c r="F20" s="25"/>
      <c r="G20" s="24"/>
      <c r="H20" s="24">
        <v>2.83</v>
      </c>
      <c r="I20" s="58"/>
      <c r="J20" s="58"/>
      <c r="K20" s="59"/>
      <c r="L20" s="58"/>
    </row>
    <row r="21" spans="1:12" s="7" customFormat="1" ht="15">
      <c r="A21" s="70" t="s">
        <v>128</v>
      </c>
      <c r="B21" s="71" t="s">
        <v>102</v>
      </c>
      <c r="C21" s="24"/>
      <c r="D21" s="23"/>
      <c r="E21" s="24"/>
      <c r="F21" s="25"/>
      <c r="G21" s="24"/>
      <c r="H21" s="27">
        <v>0.12</v>
      </c>
      <c r="I21" s="58"/>
      <c r="J21" s="58"/>
      <c r="K21" s="59"/>
      <c r="L21" s="58"/>
    </row>
    <row r="22" spans="1:12" s="7" customFormat="1" ht="15">
      <c r="A22" s="72" t="s">
        <v>127</v>
      </c>
      <c r="B22" s="71"/>
      <c r="C22" s="24"/>
      <c r="D22" s="23"/>
      <c r="E22" s="24"/>
      <c r="F22" s="25"/>
      <c r="G22" s="24"/>
      <c r="H22" s="24">
        <f>H21</f>
        <v>0.12</v>
      </c>
      <c r="I22" s="58"/>
      <c r="J22" s="58"/>
      <c r="K22" s="59"/>
      <c r="L22" s="58"/>
    </row>
    <row r="23" spans="1:12" s="9" customFormat="1" ht="15">
      <c r="A23" s="74" t="s">
        <v>13</v>
      </c>
      <c r="B23" s="69" t="s">
        <v>14</v>
      </c>
      <c r="C23" s="24">
        <f>F23*12</f>
        <v>0</v>
      </c>
      <c r="D23" s="23">
        <f>G23*I23</f>
        <v>630</v>
      </c>
      <c r="E23" s="24">
        <f>H23*12</f>
        <v>9</v>
      </c>
      <c r="F23" s="26"/>
      <c r="G23" s="24">
        <f>H23*12</f>
        <v>9</v>
      </c>
      <c r="H23" s="24">
        <v>0.75</v>
      </c>
      <c r="I23" s="58">
        <v>70</v>
      </c>
      <c r="J23" s="58">
        <v>1.07</v>
      </c>
      <c r="K23" s="59">
        <v>0.6</v>
      </c>
      <c r="L23" s="75">
        <v>8615.62</v>
      </c>
    </row>
    <row r="24" spans="1:12" s="7" customFormat="1" ht="15">
      <c r="A24" s="74" t="s">
        <v>15</v>
      </c>
      <c r="B24" s="69" t="s">
        <v>16</v>
      </c>
      <c r="C24" s="24">
        <f>F24*12</f>
        <v>0</v>
      </c>
      <c r="D24" s="23">
        <f>G24*I24</f>
        <v>2058</v>
      </c>
      <c r="E24" s="24">
        <f>H24*12</f>
        <v>29.4</v>
      </c>
      <c r="F24" s="26"/>
      <c r="G24" s="24">
        <f>H24*12</f>
        <v>29.4</v>
      </c>
      <c r="H24" s="24">
        <v>2.45</v>
      </c>
      <c r="I24" s="58">
        <v>70</v>
      </c>
      <c r="J24" s="58">
        <v>1.07</v>
      </c>
      <c r="K24" s="59">
        <v>1.94</v>
      </c>
      <c r="L24" s="75">
        <v>8615.62</v>
      </c>
    </row>
    <row r="25" spans="1:12" s="8" customFormat="1" ht="30">
      <c r="A25" s="74" t="s">
        <v>60</v>
      </c>
      <c r="B25" s="69" t="s">
        <v>9</v>
      </c>
      <c r="C25" s="29"/>
      <c r="D25" s="23">
        <f>2042.21*I25/L25</f>
        <v>16.59</v>
      </c>
      <c r="E25" s="29"/>
      <c r="F25" s="26"/>
      <c r="G25" s="24">
        <f>D25/I25</f>
        <v>0.24</v>
      </c>
      <c r="H25" s="24">
        <f aca="true" t="shared" si="0" ref="H25:H30">G25/12</f>
        <v>0.02</v>
      </c>
      <c r="I25" s="58">
        <v>70</v>
      </c>
      <c r="J25" s="58">
        <v>1.07</v>
      </c>
      <c r="K25" s="59">
        <v>0.01</v>
      </c>
      <c r="L25" s="66">
        <v>8615.62</v>
      </c>
    </row>
    <row r="26" spans="1:12" s="8" customFormat="1" ht="27.75" customHeight="1">
      <c r="A26" s="74" t="s">
        <v>84</v>
      </c>
      <c r="B26" s="69" t="s">
        <v>9</v>
      </c>
      <c r="C26" s="29"/>
      <c r="D26" s="23">
        <f>2042.21*I26/L26</f>
        <v>16.59</v>
      </c>
      <c r="E26" s="29"/>
      <c r="F26" s="26"/>
      <c r="G26" s="24">
        <f>D26/I26</f>
        <v>0.24</v>
      </c>
      <c r="H26" s="24">
        <f t="shared" si="0"/>
        <v>0.02</v>
      </c>
      <c r="I26" s="58">
        <v>70</v>
      </c>
      <c r="J26" s="58">
        <v>1.07</v>
      </c>
      <c r="K26" s="59">
        <v>0.01</v>
      </c>
      <c r="L26" s="66">
        <v>8615.62</v>
      </c>
    </row>
    <row r="27" spans="1:12" s="8" customFormat="1" ht="24" customHeight="1">
      <c r="A27" s="74" t="s">
        <v>61</v>
      </c>
      <c r="B27" s="69" t="s">
        <v>9</v>
      </c>
      <c r="C27" s="29"/>
      <c r="D27" s="23">
        <f>12896.1*I27/L27</f>
        <v>104.78</v>
      </c>
      <c r="E27" s="29"/>
      <c r="F27" s="26"/>
      <c r="G27" s="24">
        <f>D27/I27</f>
        <v>1.5</v>
      </c>
      <c r="H27" s="24">
        <v>0.13</v>
      </c>
      <c r="I27" s="58">
        <v>70</v>
      </c>
      <c r="J27" s="58">
        <v>1.07</v>
      </c>
      <c r="K27" s="59">
        <v>0.1</v>
      </c>
      <c r="L27" s="66">
        <v>8615.62</v>
      </c>
    </row>
    <row r="28" spans="1:12" s="8" customFormat="1" ht="30" hidden="1">
      <c r="A28" s="74" t="s">
        <v>62</v>
      </c>
      <c r="B28" s="69" t="s">
        <v>12</v>
      </c>
      <c r="C28" s="29"/>
      <c r="D28" s="23">
        <f aca="true" t="shared" si="1" ref="D28:D33">G28*I28</f>
        <v>0</v>
      </c>
      <c r="E28" s="29"/>
      <c r="F28" s="26"/>
      <c r="G28" s="24">
        <f>H28*12</f>
        <v>0</v>
      </c>
      <c r="H28" s="24">
        <f t="shared" si="0"/>
        <v>0.02</v>
      </c>
      <c r="I28" s="58">
        <v>70</v>
      </c>
      <c r="J28" s="58">
        <v>1.07</v>
      </c>
      <c r="K28" s="59">
        <v>0</v>
      </c>
      <c r="L28" s="66"/>
    </row>
    <row r="29" spans="1:12" s="8" customFormat="1" ht="30" hidden="1">
      <c r="A29" s="74" t="s">
        <v>63</v>
      </c>
      <c r="B29" s="69" t="s">
        <v>12</v>
      </c>
      <c r="C29" s="29"/>
      <c r="D29" s="23">
        <f t="shared" si="1"/>
        <v>0</v>
      </c>
      <c r="E29" s="29"/>
      <c r="F29" s="26"/>
      <c r="G29" s="24">
        <f>H29*12</f>
        <v>0</v>
      </c>
      <c r="H29" s="24">
        <f t="shared" si="0"/>
        <v>0.02</v>
      </c>
      <c r="I29" s="58">
        <v>70</v>
      </c>
      <c r="J29" s="58">
        <v>1.07</v>
      </c>
      <c r="K29" s="59">
        <v>0</v>
      </c>
      <c r="L29" s="66"/>
    </row>
    <row r="30" spans="1:12" s="8" customFormat="1" ht="30" hidden="1">
      <c r="A30" s="74" t="s">
        <v>64</v>
      </c>
      <c r="B30" s="69" t="s">
        <v>12</v>
      </c>
      <c r="C30" s="29"/>
      <c r="D30" s="23">
        <f t="shared" si="1"/>
        <v>0</v>
      </c>
      <c r="E30" s="29"/>
      <c r="F30" s="26"/>
      <c r="G30" s="24">
        <f>H30*12</f>
        <v>0</v>
      </c>
      <c r="H30" s="24">
        <f t="shared" si="0"/>
        <v>0.02</v>
      </c>
      <c r="I30" s="58">
        <v>70</v>
      </c>
      <c r="J30" s="58">
        <v>1.07</v>
      </c>
      <c r="K30" s="59">
        <v>0</v>
      </c>
      <c r="L30" s="66"/>
    </row>
    <row r="31" spans="1:12" s="7" customFormat="1" ht="15">
      <c r="A31" s="74" t="s">
        <v>25</v>
      </c>
      <c r="B31" s="69" t="s">
        <v>26</v>
      </c>
      <c r="C31" s="29">
        <f>F31*12</f>
        <v>0</v>
      </c>
      <c r="D31" s="23">
        <f t="shared" si="1"/>
        <v>50.4</v>
      </c>
      <c r="E31" s="29">
        <f>H31*12</f>
        <v>0.72</v>
      </c>
      <c r="F31" s="26"/>
      <c r="G31" s="24">
        <f>H31*12</f>
        <v>0.72</v>
      </c>
      <c r="H31" s="24">
        <v>0.06</v>
      </c>
      <c r="I31" s="58">
        <v>70</v>
      </c>
      <c r="J31" s="58">
        <v>1.07</v>
      </c>
      <c r="K31" s="59">
        <v>0.03</v>
      </c>
      <c r="L31" s="58">
        <v>8615.62</v>
      </c>
    </row>
    <row r="32" spans="1:12" s="7" customFormat="1" ht="15">
      <c r="A32" s="74" t="s">
        <v>27</v>
      </c>
      <c r="B32" s="78" t="s">
        <v>28</v>
      </c>
      <c r="C32" s="30">
        <f>F32*12</f>
        <v>0</v>
      </c>
      <c r="D32" s="23">
        <f t="shared" si="1"/>
        <v>33.6</v>
      </c>
      <c r="E32" s="30">
        <f>H32*12</f>
        <v>0.48</v>
      </c>
      <c r="F32" s="31"/>
      <c r="G32" s="24">
        <f>12*H32</f>
        <v>0.48</v>
      </c>
      <c r="H32" s="24">
        <v>0.04</v>
      </c>
      <c r="I32" s="58">
        <v>70</v>
      </c>
      <c r="J32" s="58">
        <v>1.07</v>
      </c>
      <c r="K32" s="59">
        <v>0.02</v>
      </c>
      <c r="L32" s="58">
        <v>8615.62</v>
      </c>
    </row>
    <row r="33" spans="1:12" s="9" customFormat="1" ht="30">
      <c r="A33" s="74" t="s">
        <v>24</v>
      </c>
      <c r="B33" s="69" t="s">
        <v>100</v>
      </c>
      <c r="C33" s="29">
        <f>F33*12</f>
        <v>0</v>
      </c>
      <c r="D33" s="23">
        <f t="shared" si="1"/>
        <v>42</v>
      </c>
      <c r="E33" s="29">
        <f>H33*12</f>
        <v>0.6</v>
      </c>
      <c r="F33" s="26"/>
      <c r="G33" s="24">
        <f>12*H33</f>
        <v>0.6</v>
      </c>
      <c r="H33" s="24">
        <v>0.05</v>
      </c>
      <c r="I33" s="58">
        <v>70</v>
      </c>
      <c r="J33" s="58">
        <v>1.07</v>
      </c>
      <c r="K33" s="59">
        <v>0.03</v>
      </c>
      <c r="L33" s="75">
        <v>8615.62</v>
      </c>
    </row>
    <row r="34" spans="1:12" s="9" customFormat="1" ht="15">
      <c r="A34" s="74" t="s">
        <v>43</v>
      </c>
      <c r="B34" s="69"/>
      <c r="C34" s="24"/>
      <c r="D34" s="24">
        <f>D36+D37+D38+D39+D40+D41+D44</f>
        <v>413.09</v>
      </c>
      <c r="E34" s="24"/>
      <c r="F34" s="26"/>
      <c r="G34" s="24">
        <f>D34/I34</f>
        <v>5.9</v>
      </c>
      <c r="H34" s="24">
        <f>G34/12</f>
        <v>0.49</v>
      </c>
      <c r="I34" s="58">
        <v>70</v>
      </c>
      <c r="J34" s="58">
        <v>1.07</v>
      </c>
      <c r="K34" s="59">
        <v>0.45</v>
      </c>
      <c r="L34" s="75"/>
    </row>
    <row r="35" spans="1:12" s="8" customFormat="1" ht="15" hidden="1">
      <c r="A35" s="79" t="s">
        <v>72</v>
      </c>
      <c r="B35" s="80" t="s">
        <v>17</v>
      </c>
      <c r="C35" s="33"/>
      <c r="D35" s="32"/>
      <c r="E35" s="33"/>
      <c r="F35" s="34"/>
      <c r="G35" s="33"/>
      <c r="H35" s="33">
        <v>0</v>
      </c>
      <c r="I35" s="58">
        <v>70</v>
      </c>
      <c r="J35" s="58">
        <v>1.07</v>
      </c>
      <c r="K35" s="59">
        <v>0</v>
      </c>
      <c r="L35" s="66"/>
    </row>
    <row r="36" spans="1:12" s="8" customFormat="1" ht="15">
      <c r="A36" s="79" t="s">
        <v>54</v>
      </c>
      <c r="B36" s="80" t="s">
        <v>17</v>
      </c>
      <c r="C36" s="33"/>
      <c r="D36" s="32">
        <f>1137.06*I36/L36</f>
        <v>9.24</v>
      </c>
      <c r="E36" s="33"/>
      <c r="F36" s="34"/>
      <c r="G36" s="33"/>
      <c r="H36" s="33"/>
      <c r="I36" s="58">
        <v>70</v>
      </c>
      <c r="J36" s="58">
        <v>1.07</v>
      </c>
      <c r="K36" s="59">
        <v>0.01</v>
      </c>
      <c r="L36" s="66">
        <v>8615.62</v>
      </c>
    </row>
    <row r="37" spans="1:12" s="8" customFormat="1" ht="15">
      <c r="A37" s="79" t="s">
        <v>18</v>
      </c>
      <c r="B37" s="80" t="s">
        <v>22</v>
      </c>
      <c r="C37" s="33">
        <f>F37*12</f>
        <v>0</v>
      </c>
      <c r="D37" s="32">
        <f>918.96*I37/L37</f>
        <v>7.47</v>
      </c>
      <c r="E37" s="33">
        <f>H37*12</f>
        <v>0</v>
      </c>
      <c r="F37" s="34"/>
      <c r="G37" s="33"/>
      <c r="H37" s="33"/>
      <c r="I37" s="58">
        <v>70</v>
      </c>
      <c r="J37" s="58">
        <v>1.07</v>
      </c>
      <c r="K37" s="59">
        <v>0.01</v>
      </c>
      <c r="L37" s="66">
        <v>8615.62</v>
      </c>
    </row>
    <row r="38" spans="1:12" s="8" customFormat="1" ht="15">
      <c r="A38" s="79" t="s">
        <v>147</v>
      </c>
      <c r="B38" s="80" t="s">
        <v>17</v>
      </c>
      <c r="C38" s="33">
        <f>F38*12</f>
        <v>0</v>
      </c>
      <c r="D38" s="32">
        <f>5049.18*I38/L38</f>
        <v>41.02</v>
      </c>
      <c r="E38" s="33">
        <f>H38*12</f>
        <v>0</v>
      </c>
      <c r="F38" s="34"/>
      <c r="G38" s="33"/>
      <c r="H38" s="33"/>
      <c r="I38" s="58">
        <v>70</v>
      </c>
      <c r="J38" s="58">
        <v>1.07</v>
      </c>
      <c r="K38" s="59">
        <v>0.18</v>
      </c>
      <c r="L38" s="66">
        <v>8615.62</v>
      </c>
    </row>
    <row r="39" spans="1:12" s="8" customFormat="1" ht="15">
      <c r="A39" s="79" t="s">
        <v>67</v>
      </c>
      <c r="B39" s="80" t="s">
        <v>17</v>
      </c>
      <c r="C39" s="33"/>
      <c r="D39" s="32">
        <f>875.58*I39/L39</f>
        <v>7.11</v>
      </c>
      <c r="E39" s="33"/>
      <c r="F39" s="34"/>
      <c r="G39" s="33"/>
      <c r="H39" s="33"/>
      <c r="I39" s="58">
        <v>70</v>
      </c>
      <c r="J39" s="58">
        <v>1.07</v>
      </c>
      <c r="K39" s="59">
        <v>0.01</v>
      </c>
      <c r="L39" s="66">
        <v>8615.62</v>
      </c>
    </row>
    <row r="40" spans="1:12" s="8" customFormat="1" ht="25.5">
      <c r="A40" s="79" t="s">
        <v>21</v>
      </c>
      <c r="B40" s="80" t="s">
        <v>17</v>
      </c>
      <c r="C40" s="33">
        <f>F40*12</f>
        <v>0</v>
      </c>
      <c r="D40" s="32">
        <f>7314.39*I40/L40</f>
        <v>59.43</v>
      </c>
      <c r="E40" s="33">
        <f>H40*12</f>
        <v>0</v>
      </c>
      <c r="F40" s="34"/>
      <c r="G40" s="33"/>
      <c r="H40" s="33"/>
      <c r="I40" s="58">
        <v>70</v>
      </c>
      <c r="J40" s="58">
        <v>1.07</v>
      </c>
      <c r="K40" s="59">
        <v>0.05</v>
      </c>
      <c r="L40" s="66">
        <v>8615.62</v>
      </c>
    </row>
    <row r="41" spans="1:12" s="8" customFormat="1" ht="15">
      <c r="A41" s="79" t="s">
        <v>119</v>
      </c>
      <c r="B41" s="80" t="s">
        <v>17</v>
      </c>
      <c r="C41" s="33"/>
      <c r="D41" s="32">
        <f>6057.57*I41/L41</f>
        <v>49.22</v>
      </c>
      <c r="E41" s="33"/>
      <c r="F41" s="34"/>
      <c r="G41" s="33"/>
      <c r="H41" s="33"/>
      <c r="I41" s="58">
        <v>70</v>
      </c>
      <c r="J41" s="58">
        <v>1.07</v>
      </c>
      <c r="K41" s="59">
        <v>0.01</v>
      </c>
      <c r="L41" s="66">
        <v>8615.62</v>
      </c>
    </row>
    <row r="42" spans="1:12" s="8" customFormat="1" ht="15" hidden="1">
      <c r="A42" s="79" t="s">
        <v>73</v>
      </c>
      <c r="B42" s="80" t="s">
        <v>17</v>
      </c>
      <c r="C42" s="35"/>
      <c r="D42" s="32"/>
      <c r="E42" s="35"/>
      <c r="F42" s="34"/>
      <c r="G42" s="33"/>
      <c r="H42" s="33"/>
      <c r="I42" s="58">
        <v>70</v>
      </c>
      <c r="J42" s="58">
        <v>1.07</v>
      </c>
      <c r="K42" s="59">
        <v>0</v>
      </c>
      <c r="L42" s="66"/>
    </row>
    <row r="43" spans="1:12" s="8" customFormat="1" ht="15" hidden="1">
      <c r="A43" s="79"/>
      <c r="B43" s="80"/>
      <c r="C43" s="33"/>
      <c r="D43" s="32"/>
      <c r="E43" s="33"/>
      <c r="F43" s="34"/>
      <c r="G43" s="33"/>
      <c r="H43" s="33"/>
      <c r="I43" s="58">
        <v>70</v>
      </c>
      <c r="J43" s="58"/>
      <c r="K43" s="59"/>
      <c r="L43" s="66"/>
    </row>
    <row r="44" spans="1:12" s="8" customFormat="1" ht="25.5">
      <c r="A44" s="82" t="s">
        <v>138</v>
      </c>
      <c r="B44" s="76" t="s">
        <v>12</v>
      </c>
      <c r="C44" s="40"/>
      <c r="D44" s="40">
        <f>29490.44*I44/L44</f>
        <v>239.6</v>
      </c>
      <c r="E44" s="35"/>
      <c r="F44" s="34"/>
      <c r="G44" s="35"/>
      <c r="H44" s="35"/>
      <c r="I44" s="58">
        <v>70</v>
      </c>
      <c r="J44" s="58"/>
      <c r="K44" s="59"/>
      <c r="L44" s="66">
        <v>8615.62</v>
      </c>
    </row>
    <row r="45" spans="1:12" s="9" customFormat="1" ht="30">
      <c r="A45" s="74" t="s">
        <v>50</v>
      </c>
      <c r="B45" s="69"/>
      <c r="C45" s="24"/>
      <c r="D45" s="24">
        <f>D46+D47+D48+D49+D54</f>
        <v>116.09</v>
      </c>
      <c r="E45" s="24"/>
      <c r="F45" s="26"/>
      <c r="G45" s="24">
        <f>D45/I45</f>
        <v>1.66</v>
      </c>
      <c r="H45" s="24">
        <f>G45/12</f>
        <v>0.14</v>
      </c>
      <c r="I45" s="58">
        <v>70</v>
      </c>
      <c r="J45" s="58">
        <v>1.07</v>
      </c>
      <c r="K45" s="59">
        <v>0.28</v>
      </c>
      <c r="L45" s="75"/>
    </row>
    <row r="46" spans="1:12" s="8" customFormat="1" ht="15">
      <c r="A46" s="79" t="s">
        <v>44</v>
      </c>
      <c r="B46" s="80" t="s">
        <v>71</v>
      </c>
      <c r="C46" s="33"/>
      <c r="D46" s="32">
        <f>2626.83*I46/L46</f>
        <v>21.34</v>
      </c>
      <c r="E46" s="33"/>
      <c r="F46" s="34"/>
      <c r="G46" s="33"/>
      <c r="H46" s="33"/>
      <c r="I46" s="58">
        <v>70</v>
      </c>
      <c r="J46" s="58">
        <v>1.07</v>
      </c>
      <c r="K46" s="59">
        <v>0.02</v>
      </c>
      <c r="L46" s="66">
        <v>8615.62</v>
      </c>
    </row>
    <row r="47" spans="1:12" s="8" customFormat="1" ht="25.5">
      <c r="A47" s="79" t="s">
        <v>45</v>
      </c>
      <c r="B47" s="80" t="s">
        <v>55</v>
      </c>
      <c r="C47" s="33"/>
      <c r="D47" s="32">
        <f>1751.23*I47/L47</f>
        <v>14.23</v>
      </c>
      <c r="E47" s="33"/>
      <c r="F47" s="34"/>
      <c r="G47" s="33"/>
      <c r="H47" s="33"/>
      <c r="I47" s="58">
        <v>70</v>
      </c>
      <c r="J47" s="58">
        <v>1.07</v>
      </c>
      <c r="K47" s="59">
        <v>0.01</v>
      </c>
      <c r="L47" s="66">
        <v>8615.62</v>
      </c>
    </row>
    <row r="48" spans="1:12" s="8" customFormat="1" ht="15">
      <c r="A48" s="79" t="s">
        <v>78</v>
      </c>
      <c r="B48" s="80" t="s">
        <v>77</v>
      </c>
      <c r="C48" s="33"/>
      <c r="D48" s="32">
        <f>1837.85*I48/L48</f>
        <v>14.93</v>
      </c>
      <c r="E48" s="33"/>
      <c r="F48" s="34"/>
      <c r="G48" s="33"/>
      <c r="H48" s="33"/>
      <c r="I48" s="58">
        <v>70</v>
      </c>
      <c r="J48" s="58">
        <v>1.07</v>
      </c>
      <c r="K48" s="59">
        <v>0.01</v>
      </c>
      <c r="L48" s="66">
        <v>8615.62</v>
      </c>
    </row>
    <row r="49" spans="1:12" s="8" customFormat="1" ht="25.5">
      <c r="A49" s="79" t="s">
        <v>74</v>
      </c>
      <c r="B49" s="80" t="s">
        <v>75</v>
      </c>
      <c r="C49" s="33"/>
      <c r="D49" s="32">
        <f>1751.2*I49/L49</f>
        <v>14.98</v>
      </c>
      <c r="E49" s="33"/>
      <c r="F49" s="34"/>
      <c r="G49" s="33"/>
      <c r="H49" s="33"/>
      <c r="I49" s="58">
        <v>70</v>
      </c>
      <c r="J49" s="58">
        <v>1.07</v>
      </c>
      <c r="K49" s="59">
        <v>0.01</v>
      </c>
      <c r="L49" s="66">
        <v>8181.82</v>
      </c>
    </row>
    <row r="50" spans="1:12" s="8" customFormat="1" ht="15" hidden="1">
      <c r="A50" s="79" t="s">
        <v>46</v>
      </c>
      <c r="B50" s="80" t="s">
        <v>76</v>
      </c>
      <c r="C50" s="33"/>
      <c r="D50" s="32">
        <f>G50*I50</f>
        <v>0</v>
      </c>
      <c r="E50" s="33"/>
      <c r="F50" s="34"/>
      <c r="G50" s="33"/>
      <c r="H50" s="33"/>
      <c r="I50" s="58">
        <v>70</v>
      </c>
      <c r="J50" s="58">
        <v>1.07</v>
      </c>
      <c r="K50" s="59">
        <v>0</v>
      </c>
      <c r="L50" s="66"/>
    </row>
    <row r="51" spans="1:12" s="8" customFormat="1" ht="15" hidden="1">
      <c r="A51" s="79" t="s">
        <v>58</v>
      </c>
      <c r="B51" s="80" t="s">
        <v>77</v>
      </c>
      <c r="C51" s="33"/>
      <c r="D51" s="32"/>
      <c r="E51" s="33"/>
      <c r="F51" s="34"/>
      <c r="G51" s="33"/>
      <c r="H51" s="33"/>
      <c r="I51" s="58">
        <v>70</v>
      </c>
      <c r="J51" s="58">
        <v>1.07</v>
      </c>
      <c r="K51" s="59">
        <v>0</v>
      </c>
      <c r="L51" s="66"/>
    </row>
    <row r="52" spans="1:12" s="8" customFormat="1" ht="15" hidden="1">
      <c r="A52" s="79" t="s">
        <v>59</v>
      </c>
      <c r="B52" s="80" t="s">
        <v>17</v>
      </c>
      <c r="C52" s="33"/>
      <c r="D52" s="32"/>
      <c r="E52" s="33"/>
      <c r="F52" s="34"/>
      <c r="G52" s="33"/>
      <c r="H52" s="33"/>
      <c r="I52" s="58">
        <v>70</v>
      </c>
      <c r="J52" s="58">
        <v>1.07</v>
      </c>
      <c r="K52" s="59">
        <v>0</v>
      </c>
      <c r="L52" s="66"/>
    </row>
    <row r="53" spans="1:12" s="8" customFormat="1" ht="25.5" hidden="1">
      <c r="A53" s="79" t="s">
        <v>56</v>
      </c>
      <c r="B53" s="80" t="s">
        <v>17</v>
      </c>
      <c r="C53" s="33"/>
      <c r="D53" s="32"/>
      <c r="E53" s="33"/>
      <c r="F53" s="34"/>
      <c r="G53" s="33"/>
      <c r="H53" s="33"/>
      <c r="I53" s="58">
        <v>70</v>
      </c>
      <c r="J53" s="58">
        <v>1.07</v>
      </c>
      <c r="K53" s="59">
        <v>0</v>
      </c>
      <c r="L53" s="66"/>
    </row>
    <row r="54" spans="1:12" s="8" customFormat="1" ht="15">
      <c r="A54" s="79" t="s">
        <v>69</v>
      </c>
      <c r="B54" s="80" t="s">
        <v>9</v>
      </c>
      <c r="C54" s="35"/>
      <c r="D54" s="32">
        <f>6228.48*I54/L54</f>
        <v>50.61</v>
      </c>
      <c r="E54" s="35"/>
      <c r="F54" s="34"/>
      <c r="G54" s="33"/>
      <c r="H54" s="33"/>
      <c r="I54" s="58">
        <v>70</v>
      </c>
      <c r="J54" s="58">
        <v>1.07</v>
      </c>
      <c r="K54" s="59">
        <v>0.04</v>
      </c>
      <c r="L54" s="66">
        <v>8615.62</v>
      </c>
    </row>
    <row r="55" spans="1:12" s="8" customFormat="1" ht="30">
      <c r="A55" s="74" t="s">
        <v>51</v>
      </c>
      <c r="B55" s="80"/>
      <c r="C55" s="33"/>
      <c r="D55" s="24">
        <v>0</v>
      </c>
      <c r="E55" s="33"/>
      <c r="F55" s="34"/>
      <c r="G55" s="24">
        <f>D55/I55</f>
        <v>0</v>
      </c>
      <c r="H55" s="24">
        <f>G55/12</f>
        <v>0</v>
      </c>
      <c r="I55" s="58">
        <v>70</v>
      </c>
      <c r="J55" s="58">
        <v>1.07</v>
      </c>
      <c r="K55" s="59">
        <v>0.13</v>
      </c>
      <c r="L55" s="66"/>
    </row>
    <row r="56" spans="1:12" s="8" customFormat="1" ht="15">
      <c r="A56" s="74" t="s">
        <v>52</v>
      </c>
      <c r="B56" s="80"/>
      <c r="C56" s="33"/>
      <c r="D56" s="24">
        <f>D57</f>
        <v>7.44</v>
      </c>
      <c r="E56" s="33"/>
      <c r="F56" s="34"/>
      <c r="G56" s="24">
        <f>D56/I56</f>
        <v>0.11</v>
      </c>
      <c r="H56" s="24">
        <f>G56/12</f>
        <v>0.01</v>
      </c>
      <c r="I56" s="58">
        <v>70</v>
      </c>
      <c r="J56" s="58">
        <v>1.07</v>
      </c>
      <c r="K56" s="59">
        <v>0.28</v>
      </c>
      <c r="L56" s="66"/>
    </row>
    <row r="57" spans="1:12" s="8" customFormat="1" ht="15">
      <c r="A57" s="79" t="s">
        <v>48</v>
      </c>
      <c r="B57" s="80" t="s">
        <v>17</v>
      </c>
      <c r="C57" s="33"/>
      <c r="D57" s="32">
        <f>915.28*I57/L57</f>
        <v>7.44</v>
      </c>
      <c r="E57" s="33"/>
      <c r="F57" s="34"/>
      <c r="G57" s="33"/>
      <c r="H57" s="33"/>
      <c r="I57" s="58">
        <v>70</v>
      </c>
      <c r="J57" s="58">
        <v>1.07</v>
      </c>
      <c r="K57" s="59">
        <v>0.01</v>
      </c>
      <c r="L57" s="66">
        <v>8615.62</v>
      </c>
    </row>
    <row r="58" spans="1:12" s="8" customFormat="1" ht="30" customHeight="1" hidden="1">
      <c r="A58" s="79" t="s">
        <v>57</v>
      </c>
      <c r="B58" s="80" t="s">
        <v>12</v>
      </c>
      <c r="C58" s="33"/>
      <c r="D58" s="32">
        <f>G58*I58</f>
        <v>0</v>
      </c>
      <c r="E58" s="33"/>
      <c r="F58" s="34"/>
      <c r="G58" s="33"/>
      <c r="H58" s="33"/>
      <c r="I58" s="58">
        <v>70</v>
      </c>
      <c r="J58" s="58">
        <v>1.07</v>
      </c>
      <c r="K58" s="59">
        <v>0.06</v>
      </c>
      <c r="L58" s="66"/>
    </row>
    <row r="59" spans="1:12" s="8" customFormat="1" ht="15" customHeight="1" hidden="1">
      <c r="A59" s="79" t="s">
        <v>79</v>
      </c>
      <c r="B59" s="80" t="s">
        <v>12</v>
      </c>
      <c r="C59" s="33"/>
      <c r="D59" s="32">
        <f>G59*I59</f>
        <v>0</v>
      </c>
      <c r="E59" s="33"/>
      <c r="F59" s="34"/>
      <c r="G59" s="33"/>
      <c r="H59" s="33"/>
      <c r="I59" s="58">
        <v>70</v>
      </c>
      <c r="J59" s="58">
        <v>1.07</v>
      </c>
      <c r="K59" s="59">
        <v>0</v>
      </c>
      <c r="L59" s="66"/>
    </row>
    <row r="60" spans="1:12" s="8" customFormat="1" ht="18" customHeight="1" hidden="1">
      <c r="A60" s="79" t="s">
        <v>83</v>
      </c>
      <c r="B60" s="80" t="s">
        <v>12</v>
      </c>
      <c r="C60" s="33"/>
      <c r="D60" s="32">
        <f>G60*I60</f>
        <v>0</v>
      </c>
      <c r="E60" s="33"/>
      <c r="F60" s="34"/>
      <c r="G60" s="33"/>
      <c r="H60" s="33"/>
      <c r="I60" s="58">
        <v>70</v>
      </c>
      <c r="J60" s="58">
        <v>1.07</v>
      </c>
      <c r="K60" s="59">
        <v>0</v>
      </c>
      <c r="L60" s="66"/>
    </row>
    <row r="61" spans="1:12" s="8" customFormat="1" ht="15">
      <c r="A61" s="74" t="s">
        <v>53</v>
      </c>
      <c r="B61" s="80"/>
      <c r="C61" s="33"/>
      <c r="D61" s="24">
        <f>D62</f>
        <v>8.92</v>
      </c>
      <c r="E61" s="33"/>
      <c r="F61" s="34"/>
      <c r="G61" s="24">
        <f>D61/I61</f>
        <v>0.13</v>
      </c>
      <c r="H61" s="24">
        <f>G61/12</f>
        <v>0.01</v>
      </c>
      <c r="I61" s="58">
        <v>70</v>
      </c>
      <c r="J61" s="58">
        <v>1.07</v>
      </c>
      <c r="K61" s="59">
        <v>0.1</v>
      </c>
      <c r="L61" s="66"/>
    </row>
    <row r="62" spans="1:12" s="8" customFormat="1" ht="15">
      <c r="A62" s="79" t="s">
        <v>49</v>
      </c>
      <c r="B62" s="80" t="s">
        <v>17</v>
      </c>
      <c r="C62" s="33"/>
      <c r="D62" s="32">
        <f>1098.16*I62/L62</f>
        <v>8.92</v>
      </c>
      <c r="E62" s="33"/>
      <c r="F62" s="34"/>
      <c r="G62" s="33"/>
      <c r="H62" s="33"/>
      <c r="I62" s="58">
        <v>70</v>
      </c>
      <c r="J62" s="58">
        <v>1.07</v>
      </c>
      <c r="K62" s="59">
        <v>0.01</v>
      </c>
      <c r="L62" s="66">
        <v>8615.62</v>
      </c>
    </row>
    <row r="63" spans="1:12" s="8" customFormat="1" ht="38.25" thickBot="1">
      <c r="A63" s="84" t="s">
        <v>149</v>
      </c>
      <c r="B63" s="116"/>
      <c r="C63" s="117"/>
      <c r="D63" s="124">
        <v>99.8</v>
      </c>
      <c r="E63" s="124"/>
      <c r="F63" s="39"/>
      <c r="G63" s="124">
        <f>12*H63</f>
        <v>1.44</v>
      </c>
      <c r="H63" s="29">
        <v>0.12</v>
      </c>
      <c r="I63" s="58">
        <v>70</v>
      </c>
      <c r="J63" s="58"/>
      <c r="K63" s="59"/>
      <c r="L63" s="66"/>
    </row>
    <row r="64" spans="1:12" s="7" customFormat="1" ht="19.5" thickBot="1">
      <c r="A64" s="95" t="s">
        <v>40</v>
      </c>
      <c r="B64" s="56"/>
      <c r="C64" s="36">
        <f>F64*12</f>
        <v>0</v>
      </c>
      <c r="D64" s="46">
        <f>D15+D23+D24+D25+D26+D27+D31+D32+D33+D34+D45+D55+D56+D61+D63</f>
        <v>6075.3</v>
      </c>
      <c r="E64" s="46">
        <f>E15+E23+E24+E25+E26+E27+E31+E32+E33+E34+E45+E55+E56+E61+E63</f>
        <v>75.6</v>
      </c>
      <c r="F64" s="46">
        <f>F15+F23+F24+F25+F26+F27+F31+F32+F33+F34+F45+F55+F56+F61+F63</f>
        <v>0</v>
      </c>
      <c r="G64" s="46">
        <f>G15+G23+G24+G25+G26+G27+G31+G32+G33+G34+G45+G55+G56+G61+G63</f>
        <v>86.82</v>
      </c>
      <c r="H64" s="46">
        <f>H15+H23+H24+H25+H26+H27+H31+H32+H33+H34+H45+H55+H56+H61+H63</f>
        <v>7.24</v>
      </c>
      <c r="I64" s="58"/>
      <c r="J64" s="58"/>
      <c r="K64" s="59"/>
      <c r="L64" s="58"/>
    </row>
    <row r="65" spans="1:12" s="11" customFormat="1" ht="20.25" hidden="1" thickBot="1">
      <c r="A65" s="85" t="s">
        <v>29</v>
      </c>
      <c r="B65" s="48" t="s">
        <v>11</v>
      </c>
      <c r="C65" s="48" t="s">
        <v>30</v>
      </c>
      <c r="D65" s="47"/>
      <c r="E65" s="48" t="s">
        <v>30</v>
      </c>
      <c r="F65" s="49"/>
      <c r="G65" s="48" t="s">
        <v>30</v>
      </c>
      <c r="H65" s="49"/>
      <c r="I65" s="96"/>
      <c r="J65" s="96"/>
      <c r="K65" s="97"/>
      <c r="L65" s="96"/>
    </row>
    <row r="66" spans="1:12" s="1" customFormat="1" ht="12.75">
      <c r="A66" s="98"/>
      <c r="B66" s="50"/>
      <c r="C66" s="50"/>
      <c r="D66" s="50"/>
      <c r="E66" s="50"/>
      <c r="F66" s="50"/>
      <c r="G66" s="50"/>
      <c r="H66" s="50"/>
      <c r="I66" s="50"/>
      <c r="J66" s="50"/>
      <c r="K66" s="99"/>
      <c r="L66" s="50"/>
    </row>
    <row r="67" spans="1:12" s="1" customFormat="1" ht="12.75">
      <c r="A67" s="98"/>
      <c r="B67" s="50"/>
      <c r="C67" s="50"/>
      <c r="D67" s="50"/>
      <c r="E67" s="50"/>
      <c r="F67" s="50"/>
      <c r="G67" s="50"/>
      <c r="H67" s="50"/>
      <c r="I67" s="50"/>
      <c r="J67" s="50"/>
      <c r="K67" s="99"/>
      <c r="L67" s="50"/>
    </row>
    <row r="68" spans="1:12" s="1" customFormat="1" ht="13.5" thickBot="1">
      <c r="A68" s="98"/>
      <c r="B68" s="50"/>
      <c r="C68" s="50"/>
      <c r="D68" s="50"/>
      <c r="E68" s="50"/>
      <c r="F68" s="50"/>
      <c r="G68" s="50"/>
      <c r="H68" s="50"/>
      <c r="I68" s="50"/>
      <c r="J68" s="50"/>
      <c r="K68" s="99"/>
      <c r="L68" s="50"/>
    </row>
    <row r="69" spans="1:12" s="7" customFormat="1" ht="19.5" thickBot="1">
      <c r="A69" s="85" t="s">
        <v>99</v>
      </c>
      <c r="B69" s="56"/>
      <c r="C69" s="36" t="e">
        <f>F69*12</f>
        <v>#REF!</v>
      </c>
      <c r="D69" s="37">
        <v>0</v>
      </c>
      <c r="E69" s="37" t="e">
        <f>#REF!+#REF!</f>
        <v>#REF!</v>
      </c>
      <c r="F69" s="37" t="e">
        <f>#REF!+#REF!</f>
        <v>#REF!</v>
      </c>
      <c r="G69" s="37">
        <v>0</v>
      </c>
      <c r="H69" s="37">
        <v>0</v>
      </c>
      <c r="I69" s="58"/>
      <c r="J69" s="58"/>
      <c r="K69" s="59"/>
      <c r="L69" s="58"/>
    </row>
    <row r="70" spans="1:12" s="21" customFormat="1" ht="15.75" thickBot="1">
      <c r="A70" s="102" t="s">
        <v>98</v>
      </c>
      <c r="B70" s="103"/>
      <c r="C70" s="103"/>
      <c r="D70" s="53">
        <f>D64+D69</f>
        <v>6075.3</v>
      </c>
      <c r="E70" s="53" t="e">
        <f>E64+E69</f>
        <v>#REF!</v>
      </c>
      <c r="F70" s="53" t="e">
        <f>F64+F69</f>
        <v>#REF!</v>
      </c>
      <c r="G70" s="53">
        <f>G64+G69</f>
        <v>86.82</v>
      </c>
      <c r="H70" s="53">
        <f>H64+H69</f>
        <v>7.24</v>
      </c>
      <c r="I70" s="104"/>
      <c r="J70" s="105"/>
      <c r="K70" s="104"/>
      <c r="L70" s="104"/>
    </row>
    <row r="71" spans="1:12" s="10" customFormat="1" ht="15">
      <c r="A71" s="100"/>
      <c r="B71" s="101"/>
      <c r="C71" s="52"/>
      <c r="D71" s="52"/>
      <c r="E71" s="52"/>
      <c r="F71" s="52"/>
      <c r="G71" s="52"/>
      <c r="H71" s="52"/>
      <c r="I71" s="58"/>
      <c r="J71" s="88"/>
      <c r="K71" s="89"/>
      <c r="L71" s="88"/>
    </row>
    <row r="72" spans="1:12" s="10" customFormat="1" ht="15">
      <c r="A72" s="100"/>
      <c r="B72" s="101"/>
      <c r="C72" s="52"/>
      <c r="D72" s="52"/>
      <c r="E72" s="52"/>
      <c r="F72" s="52"/>
      <c r="G72" s="52"/>
      <c r="H72" s="52"/>
      <c r="I72" s="58"/>
      <c r="J72" s="88"/>
      <c r="K72" s="89"/>
      <c r="L72" s="88"/>
    </row>
    <row r="73" spans="1:12" s="13" customFormat="1" ht="18.75">
      <c r="A73" s="106" t="s">
        <v>31</v>
      </c>
      <c r="B73" s="107"/>
      <c r="C73" s="108"/>
      <c r="D73" s="108"/>
      <c r="E73" s="108"/>
      <c r="F73" s="108"/>
      <c r="G73" s="108"/>
      <c r="H73" s="108"/>
      <c r="I73" s="109"/>
      <c r="J73" s="109"/>
      <c r="K73" s="110"/>
      <c r="L73" s="109"/>
    </row>
    <row r="74" spans="1:11" s="11" customFormat="1" ht="19.5">
      <c r="A74" s="14"/>
      <c r="B74" s="15"/>
      <c r="C74" s="2"/>
      <c r="D74" s="2"/>
      <c r="E74" s="2"/>
      <c r="F74" s="2"/>
      <c r="G74" s="2"/>
      <c r="H74" s="2"/>
      <c r="K74" s="18"/>
    </row>
    <row r="75" spans="1:11" s="1" customFormat="1" ht="14.25">
      <c r="A75" s="142" t="s">
        <v>32</v>
      </c>
      <c r="B75" s="142"/>
      <c r="C75" s="142"/>
      <c r="D75" s="142"/>
      <c r="E75" s="142"/>
      <c r="F75" s="142"/>
      <c r="K75" s="19"/>
    </row>
    <row r="76" s="1" customFormat="1" ht="12.75">
      <c r="K76" s="19"/>
    </row>
    <row r="77" spans="1:11" s="1" customFormat="1" ht="12.75">
      <c r="A77" s="12" t="s">
        <v>33</v>
      </c>
      <c r="K77" s="19"/>
    </row>
    <row r="78" s="1" customFormat="1" ht="12.75">
      <c r="K78" s="19"/>
    </row>
    <row r="79" s="1" customFormat="1" ht="12.75">
      <c r="K79" s="19"/>
    </row>
    <row r="80" s="1" customFormat="1" ht="12.75">
      <c r="K80" s="19"/>
    </row>
    <row r="81" s="1" customFormat="1" ht="12.75">
      <c r="K81" s="19"/>
    </row>
    <row r="82" s="1" customFormat="1" ht="12.75">
      <c r="K82" s="19"/>
    </row>
    <row r="83" s="1" customFormat="1" ht="12.75">
      <c r="K83" s="19"/>
    </row>
    <row r="84" s="1" customFormat="1" ht="12.75">
      <c r="K84" s="19"/>
    </row>
    <row r="85" s="1" customFormat="1" ht="12.75">
      <c r="K85" s="19"/>
    </row>
    <row r="86" s="1" customFormat="1" ht="12.75">
      <c r="K86" s="19"/>
    </row>
    <row r="87" s="1" customFormat="1" ht="12.75">
      <c r="K87" s="19"/>
    </row>
    <row r="88" s="1" customFormat="1" ht="12.75">
      <c r="K88" s="19"/>
    </row>
    <row r="89" s="1" customFormat="1" ht="12.75">
      <c r="K89" s="19"/>
    </row>
    <row r="90" s="1" customFormat="1" ht="12.75">
      <c r="K90" s="19"/>
    </row>
    <row r="91" s="1" customFormat="1" ht="12.75">
      <c r="K91" s="19"/>
    </row>
    <row r="92" s="1" customFormat="1" ht="12.75">
      <c r="K92" s="19"/>
    </row>
    <row r="93" s="1" customFormat="1" ht="12.75">
      <c r="K93" s="19"/>
    </row>
    <row r="94" s="1" customFormat="1" ht="12.75">
      <c r="K94" s="19"/>
    </row>
    <row r="95" s="1" customFormat="1" ht="12.75">
      <c r="K95" s="19"/>
    </row>
  </sheetData>
  <sheetProtection/>
  <mergeCells count="13">
    <mergeCell ref="A7:H7"/>
    <mergeCell ref="A8:H8"/>
    <mergeCell ref="A9:H9"/>
    <mergeCell ref="A11:H11"/>
    <mergeCell ref="A14:H14"/>
    <mergeCell ref="A75:F75"/>
    <mergeCell ref="A10:H10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2015-05-26T13:28:19Z</cp:lastPrinted>
  <dcterms:created xsi:type="dcterms:W3CDTF">2010-04-02T14:46:04Z</dcterms:created>
  <dcterms:modified xsi:type="dcterms:W3CDTF">2015-06-18T06:24:06Z</dcterms:modified>
  <cp:category/>
  <cp:version/>
  <cp:contentType/>
  <cp:contentStatus/>
</cp:coreProperties>
</file>