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<sst xmlns="http://schemas.openxmlformats.org/spreadsheetml/2006/main" count="406" uniqueCount="256">
  <si>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</si>
  <si>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</si>
  <si>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</si>
  <si>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</si>
  <si>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</si>
  <si>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</si>
  <si>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</si>
  <si>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</si>
  <si>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</si>
  <si>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</si>
  <si>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</si>
  <si>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</si>
  <si>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</si>
  <si>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</si>
  <si>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</si>
  <si>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</si>
  <si>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</si>
  <si>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</si>
  <si>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</si>
  <si>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</si>
  <si>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</si>
  <si>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</si>
  <si>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</si>
  <si>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</si>
  <si>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</si>
  <si>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</si>
  <si>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</si>
  <si>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</si>
  <si>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</si>
  <si>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</si>
  <si>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</si>
  <si>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</si>
  <si>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</si>
  <si>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</si>
  <si>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</si>
  <si>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</si>
  <si>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</si>
  <si>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</si>
  <si>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</si>
  <si>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</si>
  <si>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</si>
  <si>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</si>
  <si>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</si>
  <si>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</si>
  <si>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</si>
  <si>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</si>
  <si>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</si>
  <si>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</si>
  <si>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</si>
  <si>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</si>
  <si>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</si>
  <si>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</si>
  <si>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</si>
  <si>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</si>
  <si>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</si>
  <si>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</si>
  <si>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</si>
  <si>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</si>
  <si>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</si>
  <si>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</si>
  <si>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</si>
  <si>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</si>
  <si>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</si>
  <si>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</si>
  <si>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</si>
  <si>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</si>
  <si>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</si>
  <si>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</si>
  <si>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</si>
  <si>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</si>
  <si>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</si>
  <si>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</si>
  <si>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</si>
  <si>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</si>
  <si>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</si>
  <si>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</si>
  <si>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</si>
  <si>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</si>
  <si>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</si>
  <si>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</si>
  <si>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</si>
  <si>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</si>
  <si>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</si>
  <si>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</si>
  <si>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</si>
  <si>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</si>
  <si>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</si>
  <si>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</si>
  <si>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</si>
  <si>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</si>
  <si>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</si>
  <si>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</si>
  <si>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</si>
  <si>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</si>
  <si>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</si>
  <si>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</si>
  <si>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</si>
  <si>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</si>
  <si>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</si>
  <si>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</si>
  <si>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</si>
  <si>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</si>
  <si>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</si>
  <si>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</si>
  <si>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</si>
  <si>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</si>
  <si>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</si>
  <si>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</si>
  <si>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</si>
  <si>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</si>
  <si>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</si>
  <si>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</si>
  <si>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</si>
  <si>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</si>
  <si>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</si>
  <si>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</si>
  <si>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</si>
  <si>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Обслуживание вводных и внутренних газопроводов жилого фонда</t>
  </si>
  <si>
    <t>ревизия задвижек  ХВС (диам.50мм- 2 шт.)</t>
  </si>
  <si>
    <t>восстановление подъездного освещения</t>
  </si>
  <si>
    <t>очистка кровли от снега и скалывание сосулек</t>
  </si>
  <si>
    <t>ремонт кровли</t>
  </si>
  <si>
    <t>ремонт балконных плит</t>
  </si>
  <si>
    <t>окраска трубопроводов отопления составом "Корунд"</t>
  </si>
  <si>
    <t>окраска газопровода</t>
  </si>
  <si>
    <t>2013-2014гг.</t>
  </si>
  <si>
    <t>по адресу: ул.Ленинского Комсомола, д.38 (S=2524,3 м2, Sзем.уч.=1908,74 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</si>
  <si>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</si>
  <si>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</si>
  <si>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</si>
  <si>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</si>
  <si>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ревизия задвижек отопления ( д.80мм-2 шт., д.100мм-1шт.)</t>
  </si>
  <si>
    <t>замена  КИП манометр 4 шт.,термометр 4 шт.</t>
  </si>
  <si>
    <t>установка КИП на ВВП</t>
  </si>
  <si>
    <t xml:space="preserve">1 раз </t>
  </si>
  <si>
    <t>замена насоса ГВС (резерв)</t>
  </si>
  <si>
    <t>замена  КИП на ВВП манометр 6 шт.</t>
  </si>
  <si>
    <t>замена  КИП манометр 1 шт.</t>
  </si>
  <si>
    <t>ревизия задвижек  ХВС (д.50мм - 4 шт)</t>
  </si>
  <si>
    <t>электроизмерения (замеры сопротивления изоляции)</t>
  </si>
  <si>
    <t>1 раз в 3 года</t>
  </si>
  <si>
    <t>очистка от снега и наледи подъездных козырьков</t>
  </si>
  <si>
    <t xml:space="preserve">Работы заявочного характера </t>
  </si>
  <si>
    <t>Погашение задолженности прошлых периодов</t>
  </si>
  <si>
    <t>ремонт системы ГВС</t>
  </si>
  <si>
    <t>ремонт системы водоотведения</t>
  </si>
  <si>
    <t>ремонт секций бойлера-3шт.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</si>
  <si>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</si>
  <si>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</si>
  <si>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</si>
  <si>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по состоянию на 1.05.2012г.</t>
  </si>
  <si>
    <t>Сбор, вывоз и утилизация ТБО*, руб./м2</t>
  </si>
  <si>
    <t>руб./чел.</t>
  </si>
  <si>
    <t>Предлагаемый перечень работ по текущему ремонту                                       ( на выбор собственников)</t>
  </si>
  <si>
    <t>установка дверей выхода на кровлю - 1 шт.</t>
  </si>
  <si>
    <t>ремонт подъездных козырьков ( 4 шт)</t>
  </si>
  <si>
    <t>ремонт кровли 400 м2</t>
  </si>
  <si>
    <t>ремонт отмостки</t>
  </si>
  <si>
    <t>установка фильтров (отопление)</t>
  </si>
  <si>
    <t xml:space="preserve">смена шаровых кранов (отопление) диам.20 мм - 60 шт., диам.15мм - 60 шт., </t>
  </si>
  <si>
    <t>укрепление элеваторного узла</t>
  </si>
  <si>
    <t>смена задвижек (отопление) диам.80 - 2 шт.,диам.100 - 1 шт.</t>
  </si>
  <si>
    <t>смена задвижек ВВП диам.50 - 2 шт.</t>
  </si>
  <si>
    <t>смена задвижек (ХВС) диам.50 мм - 2 шт.</t>
  </si>
  <si>
    <t>окраска секций ВВП</t>
  </si>
  <si>
    <t>уборка мусора в подвале</t>
  </si>
  <si>
    <t>ремонт освещения в подвале</t>
  </si>
  <si>
    <t>монтаж установки "Термит Т- 60" с целью защиты бойлера от закипания</t>
  </si>
  <si>
    <t>Энергоаудит</t>
  </si>
  <si>
    <t>установка электронного регулятора температуры на ВВП</t>
  </si>
  <si>
    <t>Ревизия эл.щитка</t>
  </si>
  <si>
    <t>Лицевой счет многоквартирного дома по адресу: ул. Ленинского Комсомола, д. 38 на период с 1 мая 2013 по 30 апреля 2014 года</t>
  </si>
  <si>
    <t>119</t>
  </si>
  <si>
    <t>127</t>
  </si>
  <si>
    <t>Устранение течи вентиля на ХВС  (кв.4)</t>
  </si>
  <si>
    <t>132</t>
  </si>
  <si>
    <t>108</t>
  </si>
  <si>
    <t>Перевод ВВП на летнюю схему</t>
  </si>
  <si>
    <t>113</t>
  </si>
  <si>
    <t>Устранение течи батареи в подъезде</t>
  </si>
  <si>
    <t>Удаление воздушных пробок после ремонтных работ ТПК</t>
  </si>
  <si>
    <t>142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</si>
  <si>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</si>
  <si>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</si>
  <si>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</si>
  <si>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</si>
  <si>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</si>
  <si>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Смена регулятора РТДО </t>
  </si>
  <si>
    <t>160</t>
  </si>
  <si>
    <t>166</t>
  </si>
  <si>
    <t>Подключение системы отопления после работ ТПК</t>
  </si>
  <si>
    <t>170</t>
  </si>
  <si>
    <t>Смена стояка ХВС (кв.44, 48)</t>
  </si>
  <si>
    <t>180</t>
  </si>
  <si>
    <t>Устранение течи батареи, перемотка к/гайки (кв.57)</t>
  </si>
  <si>
    <t>184</t>
  </si>
  <si>
    <t>190</t>
  </si>
  <si>
    <t>192</t>
  </si>
  <si>
    <t>Замена лампочек в подъезде (кв.19)</t>
  </si>
  <si>
    <t>194</t>
  </si>
  <si>
    <t>211</t>
  </si>
  <si>
    <t>Перевод ВВП на зимнюю схему</t>
  </si>
  <si>
    <t xml:space="preserve">Устранение течи в тепловом узле </t>
  </si>
  <si>
    <t>219</t>
  </si>
  <si>
    <t>Замена стекла</t>
  </si>
  <si>
    <t>228</t>
  </si>
  <si>
    <t>Замена 2х кранов Маевского (кв.59)</t>
  </si>
  <si>
    <t>Ремонт батареи (кв.59)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</si>
  <si>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</si>
  <si>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</si>
  <si>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</si>
  <si>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</si>
  <si>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</si>
  <si>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</si>
  <si>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</si>
  <si>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</si>
  <si>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</si>
  <si>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</si>
  <si>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</si>
  <si>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</si>
  <si>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</si>
  <si>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</si>
  <si>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Вымпелком</t>
  </si>
  <si>
    <t>9693,31 (по тарифу)</t>
  </si>
  <si>
    <t>247</t>
  </si>
  <si>
    <t>256</t>
  </si>
  <si>
    <t>229</t>
  </si>
  <si>
    <t>30.09.2013 (акт от 7.11.13)</t>
  </si>
  <si>
    <t>30.09.2013 (акт от 15.11.13)</t>
  </si>
  <si>
    <t>Смена счетчика воды</t>
  </si>
  <si>
    <t>30.09.2013 (акт от 30.10.13)</t>
  </si>
  <si>
    <t>30.09.2013 (акт от 19.12.13)</t>
  </si>
  <si>
    <t>Замена датчика движения (кв.19)</t>
  </si>
  <si>
    <t>Ревизия эл.щитка, замена деталей (кв.8)</t>
  </si>
  <si>
    <t>30.09.2013 (акт от 5.12.13)</t>
  </si>
  <si>
    <t>257</t>
  </si>
  <si>
    <t>Устранение течи канализац.стояка (кв.38)</t>
  </si>
  <si>
    <t>6</t>
  </si>
  <si>
    <t>17</t>
  </si>
  <si>
    <t>76</t>
  </si>
  <si>
    <t>22</t>
  </si>
  <si>
    <t>29</t>
  </si>
  <si>
    <t>Генеральный директор</t>
  </si>
  <si>
    <t>А.В. Митрофанов</t>
  </si>
  <si>
    <t>Экономист 2-ой категории по учету лицевых счетов МКД</t>
  </si>
  <si>
    <t>Замок навесной</t>
  </si>
  <si>
    <t>А/о 3</t>
  </si>
  <si>
    <t>5/02336</t>
  </si>
  <si>
    <t>Услуги типографии по печати доп.соглашений</t>
  </si>
  <si>
    <t>151</t>
  </si>
  <si>
    <t>Отключение и подключение воды с прогонкой п/сушителей для работ ТПК</t>
  </si>
  <si>
    <t>39</t>
  </si>
  <si>
    <t>42</t>
  </si>
  <si>
    <t>Регулятор РТДО ф 25</t>
  </si>
  <si>
    <t>3110</t>
  </si>
  <si>
    <t>Н.Ф.Каюткина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</si>
</sst>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2" fontId="27" fillId="25" borderId="12" xfId="0" applyNumberFormat="1" applyFont="1" applyFill="1" applyBorder="1" applyAlignment="1">
      <alignment horizontal="center" vertical="center" wrapText="1"/>
    </xf>
    <xf numFmtId="2" fontId="27" fillId="25" borderId="46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27" fillId="25" borderId="34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2" fontId="27" fillId="25" borderId="47" xfId="0" applyNumberFormat="1" applyFont="1" applyFill="1" applyBorder="1" applyAlignment="1">
      <alignment horizontal="center" vertical="center" wrapText="1"/>
    </xf>
    <xf numFmtId="2" fontId="27" fillId="25" borderId="48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8" fillId="26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7" fillId="25" borderId="45" xfId="0" applyNumberFormat="1" applyFont="1" applyFill="1" applyBorder="1" applyAlignment="1">
      <alignment horizontal="left" vertical="center" wrapText="1"/>
    </xf>
    <xf numFmtId="4" fontId="27" fillId="25" borderId="12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left" vertical="center" wrapText="1"/>
    </xf>
    <xf numFmtId="0" fontId="18" fillId="25" borderId="57" xfId="0" applyFont="1" applyFill="1" applyBorder="1" applyAlignment="1">
      <alignment horizontal="left" vertical="center" wrapText="1"/>
    </xf>
    <xf numFmtId="0" fontId="18" fillId="25" borderId="58" xfId="0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2" fontId="20" fillId="25" borderId="59" xfId="0" applyNumberFormat="1" applyFont="1" applyFill="1" applyBorder="1" applyAlignment="1">
      <alignment horizontal="center"/>
    </xf>
    <xf numFmtId="2" fontId="20" fillId="25" borderId="60" xfId="0" applyNumberFormat="1" applyFont="1" applyFill="1" applyBorder="1" applyAlignment="1">
      <alignment horizontal="center"/>
    </xf>
    <xf numFmtId="0" fontId="20" fillId="25" borderId="56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 wrapText="1"/>
    </xf>
    <xf numFmtId="2" fontId="20" fillId="25" borderId="44" xfId="0" applyNumberFormat="1" applyFont="1" applyFill="1" applyBorder="1" applyAlignment="1">
      <alignment horizontal="center"/>
    </xf>
    <xf numFmtId="2" fontId="20" fillId="25" borderId="49" xfId="0" applyNumberFormat="1" applyFont="1" applyFill="1" applyBorder="1" applyAlignment="1">
      <alignment horizontal="center"/>
    </xf>
    <xf numFmtId="0" fontId="18" fillId="25" borderId="39" xfId="0" applyFont="1" applyFill="1" applyBorder="1" applyAlignment="1">
      <alignment horizontal="center" vertical="center"/>
    </xf>
    <xf numFmtId="2" fontId="18" fillId="25" borderId="59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9" fillId="25" borderId="45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center" vertical="center" wrapText="1"/>
    </xf>
    <xf numFmtId="2" fontId="27" fillId="26" borderId="10" xfId="0" applyNumberFormat="1" applyFont="1" applyFill="1" applyBorder="1" applyAlignment="1">
      <alignment horizontal="center" vertical="center" wrapText="1"/>
    </xf>
    <xf numFmtId="0" fontId="29" fillId="25" borderId="61" xfId="0" applyFont="1" applyFill="1" applyBorder="1" applyAlignment="1">
      <alignment horizontal="left" vertical="center" wrapText="1"/>
    </xf>
    <xf numFmtId="0" fontId="27" fillId="25" borderId="62" xfId="0" applyFont="1" applyFill="1" applyBorder="1" applyAlignment="1">
      <alignment horizontal="center" vertical="center" wrapText="1"/>
    </xf>
    <xf numFmtId="2" fontId="27" fillId="26" borderId="62" xfId="0" applyNumberFormat="1" applyFont="1" applyFill="1" applyBorder="1" applyAlignment="1">
      <alignment horizontal="center" vertical="center" wrapText="1"/>
    </xf>
    <xf numFmtId="2" fontId="27" fillId="25" borderId="62" xfId="0" applyNumberFormat="1" applyFont="1" applyFill="1" applyBorder="1" applyAlignment="1">
      <alignment horizontal="center" vertical="center" wrapText="1"/>
    </xf>
    <xf numFmtId="2" fontId="27" fillId="25" borderId="63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left" vertical="center"/>
    </xf>
    <xf numFmtId="0" fontId="18" fillId="25" borderId="39" xfId="0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18" fillId="24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39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left" vertical="center" wrapText="1"/>
    </xf>
    <xf numFmtId="0" fontId="29" fillId="28" borderId="11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left" vertical="center" wrapText="1"/>
    </xf>
    <xf numFmtId="49" fontId="18" fillId="29" borderId="20" xfId="0" applyNumberFormat="1" applyFont="1" applyFill="1" applyBorder="1" applyAlignment="1">
      <alignment horizontal="center" vertical="center" wrapText="1"/>
    </xf>
    <xf numFmtId="14" fontId="0" fillId="29" borderId="10" xfId="0" applyNumberFormat="1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38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3" xfId="0" applyFont="1" applyFill="1" applyBorder="1" applyAlignment="1">
      <alignment horizontal="left" vertical="center" wrapText="1"/>
    </xf>
    <xf numFmtId="49" fontId="0" fillId="29" borderId="20" xfId="0" applyNumberFormat="1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49" fontId="0" fillId="29" borderId="20" xfId="0" applyNumberFormat="1" applyFont="1" applyFill="1" applyBorder="1" applyAlignment="1">
      <alignment horizontal="center" vertical="center" wrapText="1"/>
    </xf>
    <xf numFmtId="0" fontId="18" fillId="29" borderId="2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35" fillId="24" borderId="0" xfId="0" applyFont="1" applyFill="1" applyAlignment="1">
      <alignment horizontal="right"/>
    </xf>
    <xf numFmtId="0" fontId="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75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76" xfId="0" applyNumberFormat="1" applyFont="1" applyFill="1" applyBorder="1" applyAlignment="1">
      <alignment horizontal="center" vertical="center" wrapText="1"/>
    </xf>
    <xf numFmtId="14" fontId="0" fillId="24" borderId="58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7" xfId="0" applyNumberFormat="1" applyFont="1" applyFill="1" applyBorder="1" applyAlignment="1">
      <alignment horizontal="center" vertical="center" wrapText="1"/>
    </xf>
    <xf numFmtId="2" fontId="18" fillId="24" borderId="78" xfId="0" applyNumberFormat="1" applyFont="1" applyFill="1" applyBorder="1" applyAlignment="1">
      <alignment horizontal="center" vertical="center" wrapText="1"/>
    </xf>
    <xf numFmtId="0" fontId="35" fillId="24" borderId="79" xfId="0" applyFont="1" applyFill="1" applyBorder="1" applyAlignment="1">
      <alignment horizontal="left"/>
    </xf>
    <xf numFmtId="0" fontId="35" fillId="24" borderId="79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FZ74">
            <v>20345.57488095239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zoomScale="75" zoomScaleNormal="75" zoomScalePageLayoutView="0" workbookViewId="0" topLeftCell="A44">
      <selection activeCell="A65" sqref="A65"/>
    </sheetView>
  </sheetViews>
  <sheetFormatPr defaultColWidth="9.00390625" defaultRowHeight="12.75"/>
  <cols>
    <col min="1" max="1" width="72.75390625" style="117" customWidth="1"/>
    <col min="2" max="2" width="19.125" style="117" customWidth="1"/>
    <col min="3" max="3" width="13.875" style="117" hidden="1" customWidth="1"/>
    <col min="4" max="4" width="14.875" style="117" customWidth="1"/>
    <col min="5" max="5" width="13.875" style="117" hidden="1" customWidth="1"/>
    <col min="6" max="6" width="20.875" style="117" hidden="1" customWidth="1"/>
    <col min="7" max="7" width="13.875" style="117" customWidth="1"/>
    <col min="8" max="8" width="20.875" style="117" customWidth="1"/>
    <col min="9" max="9" width="15.375" style="117" customWidth="1"/>
    <col min="10" max="10" width="15.375" style="118" hidden="1" customWidth="1"/>
    <col min="11" max="14" width="15.375" style="117" customWidth="1"/>
    <col min="15" max="16384" width="9.125" style="117" customWidth="1"/>
  </cols>
  <sheetData>
    <row r="1" spans="1:8" ht="16.5" customHeight="1">
      <c r="A1" s="254" t="s">
        <v>31</v>
      </c>
      <c r="B1" s="255"/>
      <c r="C1" s="255"/>
      <c r="D1" s="255"/>
      <c r="E1" s="255"/>
      <c r="F1" s="255"/>
      <c r="G1" s="255"/>
      <c r="H1" s="255"/>
    </row>
    <row r="2" spans="2:8" ht="12.75" customHeight="1">
      <c r="B2" s="256" t="s">
        <v>32</v>
      </c>
      <c r="C2" s="256"/>
      <c r="D2" s="256"/>
      <c r="E2" s="256"/>
      <c r="F2" s="256"/>
      <c r="G2" s="255"/>
      <c r="H2" s="255"/>
    </row>
    <row r="3" spans="2:8" ht="14.25" customHeight="1">
      <c r="B3" s="256" t="s">
        <v>33</v>
      </c>
      <c r="C3" s="256"/>
      <c r="D3" s="256"/>
      <c r="E3" s="256"/>
      <c r="F3" s="256"/>
      <c r="G3" s="255"/>
      <c r="H3" s="255"/>
    </row>
    <row r="4" spans="1:8" ht="20.25" customHeight="1">
      <c r="A4" s="119" t="s">
        <v>125</v>
      </c>
      <c r="B4" s="256" t="s">
        <v>34</v>
      </c>
      <c r="C4" s="256"/>
      <c r="D4" s="256"/>
      <c r="E4" s="256"/>
      <c r="F4" s="256"/>
      <c r="G4" s="255"/>
      <c r="H4" s="255"/>
    </row>
    <row r="5" spans="1:10" ht="33" customHeight="1">
      <c r="A5" s="257"/>
      <c r="B5" s="257"/>
      <c r="C5" s="257"/>
      <c r="D5" s="257"/>
      <c r="E5" s="257"/>
      <c r="F5" s="257"/>
      <c r="G5" s="257"/>
      <c r="H5" s="257"/>
      <c r="J5" s="117"/>
    </row>
    <row r="6" spans="1:10" s="120" customFormat="1" ht="22.5" customHeight="1">
      <c r="A6" s="258" t="s">
        <v>35</v>
      </c>
      <c r="B6" s="258"/>
      <c r="C6" s="258"/>
      <c r="D6" s="258"/>
      <c r="E6" s="259"/>
      <c r="F6" s="259"/>
      <c r="G6" s="259"/>
      <c r="H6" s="259"/>
      <c r="J6" s="121"/>
    </row>
    <row r="7" spans="1:8" s="122" customFormat="1" ht="18.75" customHeight="1">
      <c r="A7" s="258" t="s">
        <v>126</v>
      </c>
      <c r="B7" s="258"/>
      <c r="C7" s="258"/>
      <c r="D7" s="258"/>
      <c r="E7" s="259"/>
      <c r="F7" s="259"/>
      <c r="G7" s="259"/>
      <c r="H7" s="259"/>
    </row>
    <row r="8" spans="1:8" s="123" customFormat="1" ht="17.25" customHeight="1">
      <c r="A8" s="260" t="s">
        <v>115</v>
      </c>
      <c r="B8" s="260"/>
      <c r="C8" s="260"/>
      <c r="D8" s="260"/>
      <c r="E8" s="261"/>
      <c r="F8" s="261"/>
      <c r="G8" s="261"/>
      <c r="H8" s="261"/>
    </row>
    <row r="9" spans="1:8" s="122" customFormat="1" ht="30" customHeight="1" thickBot="1">
      <c r="A9" s="262" t="s">
        <v>36</v>
      </c>
      <c r="B9" s="262"/>
      <c r="C9" s="262"/>
      <c r="D9" s="262"/>
      <c r="E9" s="263"/>
      <c r="F9" s="263"/>
      <c r="G9" s="263"/>
      <c r="H9" s="263"/>
    </row>
    <row r="10" spans="1:10" s="128" customFormat="1" ht="139.5" customHeight="1" thickBot="1">
      <c r="A10" s="124" t="s">
        <v>0</v>
      </c>
      <c r="B10" s="125" t="s">
        <v>37</v>
      </c>
      <c r="C10" s="126" t="s">
        <v>38</v>
      </c>
      <c r="D10" s="126" t="s">
        <v>5</v>
      </c>
      <c r="E10" s="126" t="s">
        <v>38</v>
      </c>
      <c r="F10" s="127" t="s">
        <v>39</v>
      </c>
      <c r="G10" s="126" t="s">
        <v>38</v>
      </c>
      <c r="H10" s="127" t="s">
        <v>39</v>
      </c>
      <c r="J10" s="129"/>
    </row>
    <row r="11" spans="1:10" s="136" customFormat="1" ht="12.75">
      <c r="A11" s="130">
        <v>1</v>
      </c>
      <c r="B11" s="131">
        <v>2</v>
      </c>
      <c r="C11" s="131">
        <v>3</v>
      </c>
      <c r="D11" s="132"/>
      <c r="E11" s="131">
        <v>3</v>
      </c>
      <c r="F11" s="133">
        <v>4</v>
      </c>
      <c r="G11" s="134">
        <v>3</v>
      </c>
      <c r="H11" s="135">
        <v>4</v>
      </c>
      <c r="J11" s="137"/>
    </row>
    <row r="12" spans="1:10" s="136" customFormat="1" ht="49.5" customHeight="1">
      <c r="A12" s="264" t="s">
        <v>1</v>
      </c>
      <c r="B12" s="265"/>
      <c r="C12" s="265"/>
      <c r="D12" s="265"/>
      <c r="E12" s="265"/>
      <c r="F12" s="265"/>
      <c r="G12" s="266"/>
      <c r="H12" s="267"/>
      <c r="J12" s="137"/>
    </row>
    <row r="13" spans="1:10" s="128" customFormat="1" ht="15">
      <c r="A13" s="138" t="s">
        <v>40</v>
      </c>
      <c r="B13" s="139"/>
      <c r="C13" s="14">
        <f>F13*12</f>
        <v>0</v>
      </c>
      <c r="D13" s="15">
        <f>G13*I13</f>
        <v>72699.84</v>
      </c>
      <c r="E13" s="14">
        <f>H13*12</f>
        <v>28.8</v>
      </c>
      <c r="F13" s="96"/>
      <c r="G13" s="14">
        <f>H13*12</f>
        <v>28.8</v>
      </c>
      <c r="H13" s="14">
        <v>2.4</v>
      </c>
      <c r="I13" s="128">
        <v>2524.3</v>
      </c>
      <c r="J13" s="129">
        <v>2.24</v>
      </c>
    </row>
    <row r="14" spans="1:10" s="128" customFormat="1" ht="27.75" customHeight="1">
      <c r="A14" s="140" t="s">
        <v>116</v>
      </c>
      <c r="B14" s="141" t="s">
        <v>41</v>
      </c>
      <c r="C14" s="14"/>
      <c r="D14" s="15"/>
      <c r="E14" s="14"/>
      <c r="F14" s="96"/>
      <c r="G14" s="14"/>
      <c r="H14" s="14"/>
      <c r="J14" s="129"/>
    </row>
    <row r="15" spans="1:10" s="128" customFormat="1" ht="15">
      <c r="A15" s="140" t="s">
        <v>42</v>
      </c>
      <c r="B15" s="141" t="s">
        <v>41</v>
      </c>
      <c r="C15" s="14"/>
      <c r="D15" s="15"/>
      <c r="E15" s="14"/>
      <c r="F15" s="96"/>
      <c r="G15" s="14"/>
      <c r="H15" s="14"/>
      <c r="J15" s="129"/>
    </row>
    <row r="16" spans="1:10" s="128" customFormat="1" ht="15">
      <c r="A16" s="140" t="s">
        <v>43</v>
      </c>
      <c r="B16" s="141" t="s">
        <v>44</v>
      </c>
      <c r="C16" s="14"/>
      <c r="D16" s="15"/>
      <c r="E16" s="14"/>
      <c r="F16" s="96"/>
      <c r="G16" s="14"/>
      <c r="H16" s="14"/>
      <c r="J16" s="129"/>
    </row>
    <row r="17" spans="1:10" s="128" customFormat="1" ht="15">
      <c r="A17" s="140" t="s">
        <v>45</v>
      </c>
      <c r="B17" s="141" t="s">
        <v>41</v>
      </c>
      <c r="C17" s="14"/>
      <c r="D17" s="15"/>
      <c r="E17" s="14"/>
      <c r="F17" s="96"/>
      <c r="G17" s="14"/>
      <c r="H17" s="14"/>
      <c r="J17" s="129"/>
    </row>
    <row r="18" spans="1:10" s="128" customFormat="1" ht="30">
      <c r="A18" s="138" t="s">
        <v>46</v>
      </c>
      <c r="B18" s="142"/>
      <c r="C18" s="14">
        <f>F18*12</f>
        <v>0</v>
      </c>
      <c r="D18" s="15">
        <f>G18*I18</f>
        <v>70882.34</v>
      </c>
      <c r="E18" s="14">
        <f>H18*12</f>
        <v>28.08</v>
      </c>
      <c r="F18" s="96"/>
      <c r="G18" s="14">
        <f>H18*12</f>
        <v>28.08</v>
      </c>
      <c r="H18" s="14">
        <v>2.34</v>
      </c>
      <c r="I18" s="128">
        <v>2524.3</v>
      </c>
      <c r="J18" s="129">
        <v>2.18</v>
      </c>
    </row>
    <row r="19" spans="1:10" s="128" customFormat="1" ht="15">
      <c r="A19" s="140" t="s">
        <v>47</v>
      </c>
      <c r="B19" s="141" t="s">
        <v>48</v>
      </c>
      <c r="C19" s="14"/>
      <c r="D19" s="15"/>
      <c r="E19" s="14"/>
      <c r="F19" s="96"/>
      <c r="G19" s="14"/>
      <c r="H19" s="14"/>
      <c r="J19" s="129"/>
    </row>
    <row r="20" spans="1:10" s="128" customFormat="1" ht="15">
      <c r="A20" s="140" t="s">
        <v>49</v>
      </c>
      <c r="B20" s="141" t="s">
        <v>48</v>
      </c>
      <c r="C20" s="14"/>
      <c r="D20" s="15"/>
      <c r="E20" s="14"/>
      <c r="F20" s="96"/>
      <c r="G20" s="14"/>
      <c r="H20" s="14"/>
      <c r="J20" s="129"/>
    </row>
    <row r="21" spans="1:10" s="128" customFormat="1" ht="15">
      <c r="A21" s="140" t="s">
        <v>50</v>
      </c>
      <c r="B21" s="141" t="s">
        <v>113</v>
      </c>
      <c r="C21" s="14"/>
      <c r="D21" s="15"/>
      <c r="E21" s="14"/>
      <c r="F21" s="96"/>
      <c r="G21" s="14"/>
      <c r="H21" s="14"/>
      <c r="J21" s="129"/>
    </row>
    <row r="22" spans="1:10" s="128" customFormat="1" ht="15">
      <c r="A22" s="140" t="s">
        <v>51</v>
      </c>
      <c r="B22" s="141" t="s">
        <v>48</v>
      </c>
      <c r="C22" s="14"/>
      <c r="D22" s="15"/>
      <c r="E22" s="14"/>
      <c r="F22" s="96"/>
      <c r="G22" s="14"/>
      <c r="H22" s="14"/>
      <c r="J22" s="129"/>
    </row>
    <row r="23" spans="1:10" s="128" customFormat="1" ht="25.5">
      <c r="A23" s="140" t="s">
        <v>52</v>
      </c>
      <c r="B23" s="141" t="s">
        <v>53</v>
      </c>
      <c r="C23" s="14"/>
      <c r="D23" s="15"/>
      <c r="E23" s="14"/>
      <c r="F23" s="96"/>
      <c r="G23" s="14"/>
      <c r="H23" s="14"/>
      <c r="J23" s="129"/>
    </row>
    <row r="24" spans="1:10" s="128" customFormat="1" ht="15">
      <c r="A24" s="140" t="s">
        <v>127</v>
      </c>
      <c r="B24" s="141" t="s">
        <v>48</v>
      </c>
      <c r="C24" s="14"/>
      <c r="D24" s="15"/>
      <c r="E24" s="14"/>
      <c r="F24" s="96"/>
      <c r="G24" s="14"/>
      <c r="H24" s="14"/>
      <c r="J24" s="129"/>
    </row>
    <row r="25" spans="1:10" s="128" customFormat="1" ht="15">
      <c r="A25" s="140" t="s">
        <v>128</v>
      </c>
      <c r="B25" s="141" t="s">
        <v>48</v>
      </c>
      <c r="C25" s="14"/>
      <c r="D25" s="15"/>
      <c r="E25" s="14"/>
      <c r="F25" s="96"/>
      <c r="G25" s="14"/>
      <c r="H25" s="14"/>
      <c r="J25" s="129"/>
    </row>
    <row r="26" spans="1:10" s="128" customFormat="1" ht="25.5">
      <c r="A26" s="140" t="s">
        <v>129</v>
      </c>
      <c r="B26" s="141" t="s">
        <v>54</v>
      </c>
      <c r="C26" s="14"/>
      <c r="D26" s="15"/>
      <c r="E26" s="14"/>
      <c r="F26" s="96"/>
      <c r="G26" s="14"/>
      <c r="H26" s="14"/>
      <c r="J26" s="129"/>
    </row>
    <row r="27" spans="1:10" s="144" customFormat="1" ht="15">
      <c r="A27" s="143" t="s">
        <v>55</v>
      </c>
      <c r="B27" s="139" t="s">
        <v>114</v>
      </c>
      <c r="C27" s="14">
        <f>F27*12</f>
        <v>0</v>
      </c>
      <c r="D27" s="15">
        <f>G27*I27</f>
        <v>19386.62</v>
      </c>
      <c r="E27" s="14">
        <f>H27*12</f>
        <v>7.68</v>
      </c>
      <c r="F27" s="98"/>
      <c r="G27" s="14">
        <f>H27*12</f>
        <v>7.68</v>
      </c>
      <c r="H27" s="14">
        <v>0.64</v>
      </c>
      <c r="I27" s="128">
        <v>2524.3</v>
      </c>
      <c r="J27" s="129">
        <v>0.6</v>
      </c>
    </row>
    <row r="28" spans="1:10" s="128" customFormat="1" ht="15">
      <c r="A28" s="143" t="s">
        <v>57</v>
      </c>
      <c r="B28" s="139" t="s">
        <v>58</v>
      </c>
      <c r="C28" s="14">
        <f>F28*12</f>
        <v>0</v>
      </c>
      <c r="D28" s="15">
        <f>G28*I28</f>
        <v>63006.53</v>
      </c>
      <c r="E28" s="14">
        <f>H28*12</f>
        <v>24.96</v>
      </c>
      <c r="F28" s="98"/>
      <c r="G28" s="14">
        <f>H28*12</f>
        <v>24.96</v>
      </c>
      <c r="H28" s="14">
        <v>2.08</v>
      </c>
      <c r="I28" s="128">
        <v>2524.3</v>
      </c>
      <c r="J28" s="129">
        <v>1.94</v>
      </c>
    </row>
    <row r="29" spans="1:10" s="136" customFormat="1" ht="30">
      <c r="A29" s="143" t="s">
        <v>59</v>
      </c>
      <c r="B29" s="139" t="s">
        <v>56</v>
      </c>
      <c r="C29" s="99"/>
      <c r="D29" s="15">
        <v>1733.72</v>
      </c>
      <c r="E29" s="99"/>
      <c r="F29" s="98"/>
      <c r="G29" s="14">
        <f aca="true" t="shared" si="0" ref="G29:G34">D29/I29</f>
        <v>0.69</v>
      </c>
      <c r="H29" s="14">
        <f aca="true" t="shared" si="1" ref="H29:H34">G29/12</f>
        <v>0.06</v>
      </c>
      <c r="I29" s="128">
        <v>2524.3</v>
      </c>
      <c r="J29" s="129">
        <v>0.05</v>
      </c>
    </row>
    <row r="30" spans="1:10" s="136" customFormat="1" ht="30.75" customHeight="1">
      <c r="A30" s="143" t="s">
        <v>60</v>
      </c>
      <c r="B30" s="139" t="s">
        <v>56</v>
      </c>
      <c r="C30" s="99"/>
      <c r="D30" s="15">
        <v>1733.72</v>
      </c>
      <c r="E30" s="99"/>
      <c r="F30" s="98"/>
      <c r="G30" s="14">
        <f t="shared" si="0"/>
        <v>0.69</v>
      </c>
      <c r="H30" s="14">
        <f t="shared" si="1"/>
        <v>0.06</v>
      </c>
      <c r="I30" s="128">
        <v>2524.3</v>
      </c>
      <c r="J30" s="129">
        <v>0.05</v>
      </c>
    </row>
    <row r="31" spans="1:10" s="136" customFormat="1" ht="15">
      <c r="A31" s="143" t="s">
        <v>61</v>
      </c>
      <c r="B31" s="139" t="s">
        <v>56</v>
      </c>
      <c r="C31" s="99"/>
      <c r="D31" s="15">
        <v>10948.1</v>
      </c>
      <c r="E31" s="99"/>
      <c r="F31" s="98"/>
      <c r="G31" s="14">
        <f t="shared" si="0"/>
        <v>4.34</v>
      </c>
      <c r="H31" s="14">
        <f t="shared" si="1"/>
        <v>0.36</v>
      </c>
      <c r="I31" s="128">
        <v>2524.3</v>
      </c>
      <c r="J31" s="129">
        <v>0.34</v>
      </c>
    </row>
    <row r="32" spans="1:10" s="136" customFormat="1" ht="30" hidden="1">
      <c r="A32" s="143" t="s">
        <v>62</v>
      </c>
      <c r="B32" s="139" t="s">
        <v>53</v>
      </c>
      <c r="C32" s="99"/>
      <c r="D32" s="15">
        <f>G32*I32</f>
        <v>0</v>
      </c>
      <c r="E32" s="99"/>
      <c r="F32" s="98"/>
      <c r="G32" s="14">
        <f t="shared" si="0"/>
        <v>4.337083547914273</v>
      </c>
      <c r="H32" s="14">
        <f t="shared" si="1"/>
        <v>0.36142362899285607</v>
      </c>
      <c r="I32" s="128">
        <v>2524.3</v>
      </c>
      <c r="J32" s="129">
        <v>0</v>
      </c>
    </row>
    <row r="33" spans="1:10" s="136" customFormat="1" ht="30" hidden="1">
      <c r="A33" s="143" t="s">
        <v>130</v>
      </c>
      <c r="B33" s="139" t="s">
        <v>53</v>
      </c>
      <c r="C33" s="99"/>
      <c r="D33" s="15">
        <f>G33*I33</f>
        <v>0</v>
      </c>
      <c r="E33" s="99"/>
      <c r="F33" s="98"/>
      <c r="G33" s="14">
        <f t="shared" si="0"/>
        <v>4.337083547914273</v>
      </c>
      <c r="H33" s="14">
        <f t="shared" si="1"/>
        <v>0.36142362899285607</v>
      </c>
      <c r="I33" s="128">
        <v>2524.3</v>
      </c>
      <c r="J33" s="129">
        <v>0</v>
      </c>
    </row>
    <row r="34" spans="1:10" s="136" customFormat="1" ht="30">
      <c r="A34" s="143" t="s">
        <v>130</v>
      </c>
      <c r="B34" s="139" t="s">
        <v>53</v>
      </c>
      <c r="C34" s="99"/>
      <c r="D34" s="15">
        <v>3100.59</v>
      </c>
      <c r="E34" s="99"/>
      <c r="F34" s="98"/>
      <c r="G34" s="14">
        <f t="shared" si="0"/>
        <v>1.23</v>
      </c>
      <c r="H34" s="14">
        <f t="shared" si="1"/>
        <v>0.1</v>
      </c>
      <c r="I34" s="128">
        <v>2524.3</v>
      </c>
      <c r="J34" s="129"/>
    </row>
    <row r="35" spans="1:10" s="136" customFormat="1" ht="30">
      <c r="A35" s="143" t="s">
        <v>117</v>
      </c>
      <c r="B35" s="139"/>
      <c r="C35" s="99">
        <f>F35*12</f>
        <v>0</v>
      </c>
      <c r="D35" s="15">
        <f>G35*I35</f>
        <v>5452.49</v>
      </c>
      <c r="E35" s="99">
        <f>H35*12</f>
        <v>2.16</v>
      </c>
      <c r="F35" s="98"/>
      <c r="G35" s="14">
        <f>H35*12</f>
        <v>2.16</v>
      </c>
      <c r="H35" s="14">
        <v>0.18</v>
      </c>
      <c r="I35" s="128">
        <v>2524.3</v>
      </c>
      <c r="J35" s="129">
        <v>0.14</v>
      </c>
    </row>
    <row r="36" spans="1:10" s="128" customFormat="1" ht="15">
      <c r="A36" s="143" t="s">
        <v>63</v>
      </c>
      <c r="B36" s="139" t="s">
        <v>64</v>
      </c>
      <c r="C36" s="99">
        <f>F36*12</f>
        <v>0</v>
      </c>
      <c r="D36" s="15">
        <v>1211.66</v>
      </c>
      <c r="E36" s="99">
        <f>H36*12</f>
        <v>0.48</v>
      </c>
      <c r="F36" s="98"/>
      <c r="G36" s="14">
        <f>D36/I36</f>
        <v>0.48</v>
      </c>
      <c r="H36" s="14">
        <v>0.04</v>
      </c>
      <c r="I36" s="128">
        <v>2524.3</v>
      </c>
      <c r="J36" s="129">
        <v>0.03</v>
      </c>
    </row>
    <row r="37" spans="1:10" s="128" customFormat="1" ht="15">
      <c r="A37" s="143" t="s">
        <v>65</v>
      </c>
      <c r="B37" s="145" t="s">
        <v>66</v>
      </c>
      <c r="C37" s="100">
        <f>F37*12</f>
        <v>0</v>
      </c>
      <c r="D37" s="15">
        <v>648.24</v>
      </c>
      <c r="E37" s="100">
        <f>H37*12</f>
        <v>0.24</v>
      </c>
      <c r="F37" s="101"/>
      <c r="G37" s="14">
        <f>D37/I37</f>
        <v>0.26</v>
      </c>
      <c r="H37" s="14">
        <f>G37/12</f>
        <v>0.02</v>
      </c>
      <c r="I37" s="128">
        <v>2524.3</v>
      </c>
      <c r="J37" s="129">
        <v>0.02</v>
      </c>
    </row>
    <row r="38" spans="1:10" s="144" customFormat="1" ht="30">
      <c r="A38" s="143" t="s">
        <v>67</v>
      </c>
      <c r="B38" s="139" t="s">
        <v>68</v>
      </c>
      <c r="C38" s="99">
        <f>F38*12</f>
        <v>0</v>
      </c>
      <c r="D38" s="15">
        <v>972.36</v>
      </c>
      <c r="E38" s="99">
        <f>H38*12</f>
        <v>0.36</v>
      </c>
      <c r="F38" s="98"/>
      <c r="G38" s="14">
        <f>D38/I38</f>
        <v>0.39</v>
      </c>
      <c r="H38" s="14">
        <f>G38/12</f>
        <v>0.03</v>
      </c>
      <c r="I38" s="128">
        <v>2524.3</v>
      </c>
      <c r="J38" s="129">
        <v>0.03</v>
      </c>
    </row>
    <row r="39" spans="1:10" s="144" customFormat="1" ht="15">
      <c r="A39" s="143" t="s">
        <v>69</v>
      </c>
      <c r="B39" s="139"/>
      <c r="C39" s="14"/>
      <c r="D39" s="14">
        <f>D41+D42+D43+D44+D45+D46+D47+D48+D49+D50+D53</f>
        <v>16955.7</v>
      </c>
      <c r="E39" s="14"/>
      <c r="F39" s="98"/>
      <c r="G39" s="14">
        <f>D39/I39</f>
        <v>6.72</v>
      </c>
      <c r="H39" s="14">
        <f>G39/12</f>
        <v>0.56</v>
      </c>
      <c r="I39" s="128">
        <v>2524.3</v>
      </c>
      <c r="J39" s="129">
        <v>0.73</v>
      </c>
    </row>
    <row r="40" spans="1:10" s="136" customFormat="1" ht="15" hidden="1">
      <c r="A40" s="146"/>
      <c r="B40" s="147"/>
      <c r="C40" s="102"/>
      <c r="D40" s="16"/>
      <c r="E40" s="102"/>
      <c r="F40" s="103"/>
      <c r="G40" s="102"/>
      <c r="H40" s="102"/>
      <c r="I40" s="128"/>
      <c r="J40" s="103"/>
    </row>
    <row r="41" spans="1:10" s="136" customFormat="1" ht="15">
      <c r="A41" s="146" t="s">
        <v>70</v>
      </c>
      <c r="B41" s="147" t="s">
        <v>71</v>
      </c>
      <c r="C41" s="102"/>
      <c r="D41" s="16">
        <v>184.33</v>
      </c>
      <c r="E41" s="102"/>
      <c r="F41" s="103"/>
      <c r="G41" s="102"/>
      <c r="H41" s="102"/>
      <c r="I41" s="128">
        <v>2524.3</v>
      </c>
      <c r="J41" s="103">
        <v>0.01</v>
      </c>
    </row>
    <row r="42" spans="1:10" s="136" customFormat="1" ht="15">
      <c r="A42" s="146" t="s">
        <v>72</v>
      </c>
      <c r="B42" s="147" t="s">
        <v>73</v>
      </c>
      <c r="C42" s="102">
        <f>F42*12</f>
        <v>0</v>
      </c>
      <c r="D42" s="16">
        <v>390.07</v>
      </c>
      <c r="E42" s="102">
        <f>H42*12</f>
        <v>0</v>
      </c>
      <c r="F42" s="103"/>
      <c r="G42" s="102"/>
      <c r="H42" s="102"/>
      <c r="I42" s="128">
        <v>2524.3</v>
      </c>
      <c r="J42" s="103">
        <v>0.01</v>
      </c>
    </row>
    <row r="43" spans="1:10" s="136" customFormat="1" ht="15">
      <c r="A43" s="146" t="s">
        <v>131</v>
      </c>
      <c r="B43" s="147" t="s">
        <v>71</v>
      </c>
      <c r="C43" s="102">
        <f>F43*12</f>
        <v>0</v>
      </c>
      <c r="D43" s="16">
        <v>2143.26</v>
      </c>
      <c r="E43" s="102">
        <f>H43*12</f>
        <v>0</v>
      </c>
      <c r="F43" s="103"/>
      <c r="G43" s="102"/>
      <c r="H43" s="102"/>
      <c r="I43" s="128">
        <v>2524.3</v>
      </c>
      <c r="J43" s="103">
        <v>0.25</v>
      </c>
    </row>
    <row r="44" spans="1:10" s="136" customFormat="1" ht="15">
      <c r="A44" s="146" t="s">
        <v>74</v>
      </c>
      <c r="B44" s="147" t="s">
        <v>71</v>
      </c>
      <c r="C44" s="102">
        <f>F44*12</f>
        <v>0</v>
      </c>
      <c r="D44" s="16">
        <v>743.35</v>
      </c>
      <c r="E44" s="102">
        <f>H44*12</f>
        <v>0</v>
      </c>
      <c r="F44" s="103"/>
      <c r="G44" s="102"/>
      <c r="H44" s="102"/>
      <c r="I44" s="128">
        <v>2524.3</v>
      </c>
      <c r="J44" s="103">
        <v>0.02</v>
      </c>
    </row>
    <row r="45" spans="1:10" s="136" customFormat="1" ht="15">
      <c r="A45" s="146" t="s">
        <v>75</v>
      </c>
      <c r="B45" s="147" t="s">
        <v>71</v>
      </c>
      <c r="C45" s="102">
        <f>F45*12</f>
        <v>0</v>
      </c>
      <c r="D45" s="16">
        <v>3314.05</v>
      </c>
      <c r="E45" s="102">
        <f>H45*12</f>
        <v>0</v>
      </c>
      <c r="F45" s="103"/>
      <c r="G45" s="102"/>
      <c r="H45" s="102"/>
      <c r="I45" s="128">
        <v>2524.3</v>
      </c>
      <c r="J45" s="103">
        <v>0.11</v>
      </c>
    </row>
    <row r="46" spans="1:10" s="136" customFormat="1" ht="15">
      <c r="A46" s="146" t="s">
        <v>76</v>
      </c>
      <c r="B46" s="147" t="s">
        <v>71</v>
      </c>
      <c r="C46" s="102">
        <f>F46*12</f>
        <v>0</v>
      </c>
      <c r="D46" s="16">
        <v>780.14</v>
      </c>
      <c r="E46" s="102">
        <f>H46*12</f>
        <v>0</v>
      </c>
      <c r="F46" s="103"/>
      <c r="G46" s="102"/>
      <c r="H46" s="102"/>
      <c r="I46" s="128">
        <v>2524.3</v>
      </c>
      <c r="J46" s="103">
        <v>0.02</v>
      </c>
    </row>
    <row r="47" spans="1:10" s="136" customFormat="1" ht="15">
      <c r="A47" s="146" t="s">
        <v>77</v>
      </c>
      <c r="B47" s="147" t="s">
        <v>71</v>
      </c>
      <c r="C47" s="102"/>
      <c r="D47" s="16">
        <v>371.66</v>
      </c>
      <c r="E47" s="102"/>
      <c r="F47" s="103"/>
      <c r="G47" s="102"/>
      <c r="H47" s="102"/>
      <c r="I47" s="128">
        <v>2524.3</v>
      </c>
      <c r="J47" s="103">
        <v>0.01</v>
      </c>
    </row>
    <row r="48" spans="1:10" s="136" customFormat="1" ht="15">
      <c r="A48" s="146" t="s">
        <v>78</v>
      </c>
      <c r="B48" s="147" t="s">
        <v>73</v>
      </c>
      <c r="C48" s="102"/>
      <c r="D48" s="16">
        <v>1486.7</v>
      </c>
      <c r="E48" s="102"/>
      <c r="F48" s="103"/>
      <c r="G48" s="102"/>
      <c r="H48" s="102"/>
      <c r="I48" s="128">
        <v>2524.3</v>
      </c>
      <c r="J48" s="103">
        <v>0.04</v>
      </c>
    </row>
    <row r="49" spans="1:10" s="136" customFormat="1" ht="25.5">
      <c r="A49" s="146" t="s">
        <v>79</v>
      </c>
      <c r="B49" s="147" t="s">
        <v>71</v>
      </c>
      <c r="C49" s="102">
        <f>F49*12</f>
        <v>0</v>
      </c>
      <c r="D49" s="16">
        <v>1967.23</v>
      </c>
      <c r="E49" s="102">
        <f>H49*12</f>
        <v>0</v>
      </c>
      <c r="F49" s="103"/>
      <c r="G49" s="102"/>
      <c r="H49" s="102"/>
      <c r="I49" s="128">
        <v>2524.3</v>
      </c>
      <c r="J49" s="103">
        <v>0.06</v>
      </c>
    </row>
    <row r="50" spans="1:10" s="136" customFormat="1" ht="15">
      <c r="A50" s="146" t="s">
        <v>80</v>
      </c>
      <c r="B50" s="147" t="s">
        <v>71</v>
      </c>
      <c r="C50" s="102"/>
      <c r="D50" s="16">
        <v>2617.3</v>
      </c>
      <c r="E50" s="102"/>
      <c r="F50" s="103"/>
      <c r="G50" s="102"/>
      <c r="H50" s="102"/>
      <c r="I50" s="128">
        <v>2524.3</v>
      </c>
      <c r="J50" s="103">
        <v>0.01</v>
      </c>
    </row>
    <row r="51" spans="1:10" s="136" customFormat="1" ht="15" hidden="1">
      <c r="A51" s="146"/>
      <c r="B51" s="147"/>
      <c r="C51" s="104"/>
      <c r="D51" s="16"/>
      <c r="E51" s="104"/>
      <c r="F51" s="103"/>
      <c r="G51" s="102"/>
      <c r="H51" s="102"/>
      <c r="I51" s="128"/>
      <c r="J51" s="103"/>
    </row>
    <row r="52" spans="1:10" s="136" customFormat="1" ht="15" hidden="1">
      <c r="A52" s="146"/>
      <c r="B52" s="147"/>
      <c r="C52" s="102"/>
      <c r="D52" s="16"/>
      <c r="E52" s="102"/>
      <c r="F52" s="103"/>
      <c r="G52" s="102"/>
      <c r="H52" s="102"/>
      <c r="I52" s="128"/>
      <c r="J52" s="103"/>
    </row>
    <row r="53" spans="1:10" s="136" customFormat="1" ht="25.5">
      <c r="A53" s="146" t="s">
        <v>132</v>
      </c>
      <c r="B53" s="148" t="s">
        <v>53</v>
      </c>
      <c r="C53" s="102"/>
      <c r="D53" s="16">
        <v>2957.61</v>
      </c>
      <c r="E53" s="102"/>
      <c r="F53" s="103"/>
      <c r="G53" s="102"/>
      <c r="H53" s="102"/>
      <c r="I53" s="128">
        <v>2524.3</v>
      </c>
      <c r="J53" s="103">
        <v>0.04</v>
      </c>
    </row>
    <row r="54" spans="1:10" s="144" customFormat="1" ht="30">
      <c r="A54" s="143" t="s">
        <v>81</v>
      </c>
      <c r="B54" s="139"/>
      <c r="C54" s="14"/>
      <c r="D54" s="14">
        <f>D55+D56+D57+D58+D63+D64+D65</f>
        <v>26108.66</v>
      </c>
      <c r="E54" s="14"/>
      <c r="F54" s="98"/>
      <c r="G54" s="14">
        <f>D54/I54</f>
        <v>10.34</v>
      </c>
      <c r="H54" s="14">
        <f>G54/12</f>
        <v>0.86</v>
      </c>
      <c r="I54" s="128">
        <v>2524.3</v>
      </c>
      <c r="J54" s="129">
        <v>0.82</v>
      </c>
    </row>
    <row r="55" spans="1:10" s="136" customFormat="1" ht="15">
      <c r="A55" s="146" t="s">
        <v>82</v>
      </c>
      <c r="B55" s="147" t="s">
        <v>83</v>
      </c>
      <c r="C55" s="102"/>
      <c r="D55" s="16">
        <v>2230.05</v>
      </c>
      <c r="E55" s="102"/>
      <c r="F55" s="103"/>
      <c r="G55" s="102"/>
      <c r="H55" s="102"/>
      <c r="I55" s="128">
        <v>2524.3</v>
      </c>
      <c r="J55" s="103">
        <v>0.06</v>
      </c>
    </row>
    <row r="56" spans="1:10" s="136" customFormat="1" ht="25.5">
      <c r="A56" s="146" t="s">
        <v>84</v>
      </c>
      <c r="B56" s="148" t="s">
        <v>71</v>
      </c>
      <c r="C56" s="102"/>
      <c r="D56" s="16">
        <v>1486.7</v>
      </c>
      <c r="E56" s="102"/>
      <c r="F56" s="103"/>
      <c r="G56" s="102"/>
      <c r="H56" s="102"/>
      <c r="I56" s="128">
        <v>2524.3</v>
      </c>
      <c r="J56" s="103">
        <v>0.04</v>
      </c>
    </row>
    <row r="57" spans="1:10" s="136" customFormat="1" ht="15">
      <c r="A57" s="146" t="s">
        <v>85</v>
      </c>
      <c r="B57" s="147" t="s">
        <v>86</v>
      </c>
      <c r="C57" s="102"/>
      <c r="D57" s="16">
        <v>1560.23</v>
      </c>
      <c r="E57" s="102"/>
      <c r="F57" s="103"/>
      <c r="G57" s="102"/>
      <c r="H57" s="102"/>
      <c r="I57" s="128">
        <v>2524.3</v>
      </c>
      <c r="J57" s="103">
        <v>0.04</v>
      </c>
    </row>
    <row r="58" spans="1:10" s="136" customFormat="1" ht="25.5">
      <c r="A58" s="146" t="s">
        <v>87</v>
      </c>
      <c r="B58" s="147" t="s">
        <v>88</v>
      </c>
      <c r="C58" s="102"/>
      <c r="D58" s="16">
        <v>1486.68</v>
      </c>
      <c r="E58" s="102"/>
      <c r="F58" s="103"/>
      <c r="G58" s="102"/>
      <c r="H58" s="102"/>
      <c r="I58" s="128">
        <v>2524.3</v>
      </c>
      <c r="J58" s="103">
        <v>0.04</v>
      </c>
    </row>
    <row r="59" spans="1:10" s="136" customFormat="1" ht="15" hidden="1">
      <c r="A59" s="146" t="s">
        <v>133</v>
      </c>
      <c r="B59" s="147" t="s">
        <v>134</v>
      </c>
      <c r="C59" s="102"/>
      <c r="D59" s="16">
        <f>G59*I59</f>
        <v>0</v>
      </c>
      <c r="E59" s="102"/>
      <c r="F59" s="103"/>
      <c r="G59" s="102"/>
      <c r="H59" s="102"/>
      <c r="I59" s="128">
        <v>2524.3</v>
      </c>
      <c r="J59" s="103">
        <v>0</v>
      </c>
    </row>
    <row r="60" spans="1:10" s="136" customFormat="1" ht="15" hidden="1">
      <c r="A60" s="146" t="s">
        <v>89</v>
      </c>
      <c r="B60" s="147" t="s">
        <v>86</v>
      </c>
      <c r="C60" s="102"/>
      <c r="D60" s="16"/>
      <c r="E60" s="102"/>
      <c r="F60" s="103"/>
      <c r="G60" s="102"/>
      <c r="H60" s="102"/>
      <c r="I60" s="128">
        <v>2524.3</v>
      </c>
      <c r="J60" s="103">
        <v>0</v>
      </c>
    </row>
    <row r="61" spans="1:10" s="136" customFormat="1" ht="15" hidden="1">
      <c r="A61" s="146" t="s">
        <v>90</v>
      </c>
      <c r="B61" s="147" t="s">
        <v>71</v>
      </c>
      <c r="C61" s="102"/>
      <c r="D61" s="16"/>
      <c r="E61" s="102"/>
      <c r="F61" s="103"/>
      <c r="G61" s="102"/>
      <c r="H61" s="102"/>
      <c r="I61" s="128">
        <v>2524.3</v>
      </c>
      <c r="J61" s="103">
        <v>0</v>
      </c>
    </row>
    <row r="62" spans="1:10" s="136" customFormat="1" ht="25.5" hidden="1">
      <c r="A62" s="146" t="s">
        <v>91</v>
      </c>
      <c r="B62" s="147" t="s">
        <v>71</v>
      </c>
      <c r="C62" s="102"/>
      <c r="D62" s="16"/>
      <c r="E62" s="102"/>
      <c r="F62" s="103"/>
      <c r="G62" s="102"/>
      <c r="H62" s="102"/>
      <c r="I62" s="128">
        <v>2524.3</v>
      </c>
      <c r="J62" s="103">
        <v>0</v>
      </c>
    </row>
    <row r="63" spans="1:10" s="136" customFormat="1" ht="25.5">
      <c r="A63" s="146" t="s">
        <v>135</v>
      </c>
      <c r="B63" s="147" t="s">
        <v>53</v>
      </c>
      <c r="C63" s="102"/>
      <c r="D63" s="16">
        <v>10360.56</v>
      </c>
      <c r="E63" s="102"/>
      <c r="F63" s="103"/>
      <c r="G63" s="102"/>
      <c r="H63" s="102"/>
      <c r="I63" s="128">
        <v>2524.3</v>
      </c>
      <c r="J63" s="149">
        <v>0</v>
      </c>
    </row>
    <row r="64" spans="1:10" s="136" customFormat="1" ht="15">
      <c r="A64" s="146" t="s">
        <v>92</v>
      </c>
      <c r="B64" s="147" t="s">
        <v>56</v>
      </c>
      <c r="C64" s="104"/>
      <c r="D64" s="16">
        <v>5287.68</v>
      </c>
      <c r="E64" s="104"/>
      <c r="F64" s="103"/>
      <c r="G64" s="102"/>
      <c r="H64" s="102"/>
      <c r="I64" s="128">
        <v>2524.3</v>
      </c>
      <c r="J64" s="103">
        <v>0.16</v>
      </c>
    </row>
    <row r="65" spans="1:10" s="136" customFormat="1" ht="25.5">
      <c r="A65" s="146" t="s">
        <v>136</v>
      </c>
      <c r="B65" s="148" t="s">
        <v>53</v>
      </c>
      <c r="C65" s="102"/>
      <c r="D65" s="16">
        <v>3696.76</v>
      </c>
      <c r="E65" s="102"/>
      <c r="F65" s="103"/>
      <c r="G65" s="102"/>
      <c r="H65" s="102"/>
      <c r="I65" s="128">
        <v>2524.3</v>
      </c>
      <c r="J65" s="103">
        <v>0.44</v>
      </c>
    </row>
    <row r="66" spans="1:10" s="136" customFormat="1" ht="30">
      <c r="A66" s="143" t="s">
        <v>93</v>
      </c>
      <c r="B66" s="147"/>
      <c r="C66" s="102"/>
      <c r="D66" s="14">
        <f>D67+D68</f>
        <v>2436.07</v>
      </c>
      <c r="E66" s="102"/>
      <c r="F66" s="103"/>
      <c r="G66" s="14">
        <f>D66/I66</f>
        <v>0.97</v>
      </c>
      <c r="H66" s="14">
        <f>G66/12</f>
        <v>0.08</v>
      </c>
      <c r="I66" s="128">
        <v>2524.3</v>
      </c>
      <c r="J66" s="129">
        <v>0.09</v>
      </c>
    </row>
    <row r="67" spans="1:10" s="136" customFormat="1" ht="25.5">
      <c r="A67" s="146" t="s">
        <v>137</v>
      </c>
      <c r="B67" s="148" t="s">
        <v>53</v>
      </c>
      <c r="C67" s="102"/>
      <c r="D67" s="16">
        <v>321.07</v>
      </c>
      <c r="E67" s="102"/>
      <c r="F67" s="103"/>
      <c r="G67" s="102"/>
      <c r="H67" s="102"/>
      <c r="I67" s="128">
        <v>2524.3</v>
      </c>
      <c r="J67" s="103">
        <v>0.03</v>
      </c>
    </row>
    <row r="68" spans="1:10" s="136" customFormat="1" ht="15">
      <c r="A68" s="146" t="s">
        <v>138</v>
      </c>
      <c r="B68" s="147" t="s">
        <v>71</v>
      </c>
      <c r="C68" s="102"/>
      <c r="D68" s="16">
        <v>2115</v>
      </c>
      <c r="E68" s="102"/>
      <c r="F68" s="103"/>
      <c r="G68" s="102"/>
      <c r="H68" s="102"/>
      <c r="I68" s="128">
        <v>2524.3</v>
      </c>
      <c r="J68" s="103">
        <v>0.05</v>
      </c>
    </row>
    <row r="69" spans="1:10" s="136" customFormat="1" ht="15" hidden="1">
      <c r="A69" s="146" t="s">
        <v>94</v>
      </c>
      <c r="B69" s="147" t="s">
        <v>56</v>
      </c>
      <c r="C69" s="102"/>
      <c r="D69" s="16">
        <f>G69*I69</f>
        <v>0</v>
      </c>
      <c r="E69" s="102"/>
      <c r="F69" s="103"/>
      <c r="G69" s="102">
        <f>H69*12</f>
        <v>0</v>
      </c>
      <c r="H69" s="102">
        <v>0</v>
      </c>
      <c r="I69" s="128">
        <v>2524.3</v>
      </c>
      <c r="J69" s="129">
        <v>0</v>
      </c>
    </row>
    <row r="70" spans="1:10" s="136" customFormat="1" ht="15">
      <c r="A70" s="143" t="s">
        <v>95</v>
      </c>
      <c r="B70" s="147"/>
      <c r="C70" s="102"/>
      <c r="D70" s="14">
        <f>SUM(D71:D78)</f>
        <v>20797.71</v>
      </c>
      <c r="E70" s="102"/>
      <c r="F70" s="103"/>
      <c r="G70" s="14">
        <f>D70/I70</f>
        <v>8.24</v>
      </c>
      <c r="H70" s="14">
        <f>G70/12</f>
        <v>0.69</v>
      </c>
      <c r="I70" s="128">
        <v>2524.3</v>
      </c>
      <c r="J70" s="129">
        <v>0.39</v>
      </c>
    </row>
    <row r="71" spans="1:10" s="136" customFormat="1" ht="15" hidden="1">
      <c r="A71" s="146" t="s">
        <v>96</v>
      </c>
      <c r="B71" s="147" t="s">
        <v>56</v>
      </c>
      <c r="C71" s="102"/>
      <c r="D71" s="16">
        <f aca="true" t="shared" si="2" ref="D71:D78">G71*I71</f>
        <v>0</v>
      </c>
      <c r="E71" s="102"/>
      <c r="F71" s="103"/>
      <c r="G71" s="102">
        <f aca="true" t="shared" si="3" ref="G71:G78">H71*12</f>
        <v>0</v>
      </c>
      <c r="H71" s="102">
        <v>0</v>
      </c>
      <c r="I71" s="128">
        <v>2524.3</v>
      </c>
      <c r="J71" s="129">
        <v>0</v>
      </c>
    </row>
    <row r="72" spans="1:10" s="136" customFormat="1" ht="15">
      <c r="A72" s="146" t="s">
        <v>97</v>
      </c>
      <c r="B72" s="147" t="s">
        <v>71</v>
      </c>
      <c r="C72" s="102"/>
      <c r="D72" s="16">
        <v>8150.1</v>
      </c>
      <c r="E72" s="102"/>
      <c r="F72" s="103"/>
      <c r="G72" s="102"/>
      <c r="H72" s="102"/>
      <c r="I72" s="128">
        <v>2524.3</v>
      </c>
      <c r="J72" s="103">
        <v>0.26</v>
      </c>
    </row>
    <row r="73" spans="1:10" s="136" customFormat="1" ht="15">
      <c r="A73" s="146" t="s">
        <v>98</v>
      </c>
      <c r="B73" s="147" t="s">
        <v>71</v>
      </c>
      <c r="C73" s="102"/>
      <c r="D73" s="16">
        <v>777.03</v>
      </c>
      <c r="E73" s="102"/>
      <c r="F73" s="103"/>
      <c r="G73" s="102"/>
      <c r="H73" s="102"/>
      <c r="I73" s="128">
        <v>2524.3</v>
      </c>
      <c r="J73" s="103">
        <v>0.02</v>
      </c>
    </row>
    <row r="74" spans="1:10" s="136" customFormat="1" ht="27.75" customHeight="1">
      <c r="A74" s="150" t="s">
        <v>139</v>
      </c>
      <c r="B74" s="151" t="s">
        <v>140</v>
      </c>
      <c r="C74" s="151"/>
      <c r="D74" s="151">
        <v>11870.58</v>
      </c>
      <c r="E74" s="102"/>
      <c r="F74" s="103"/>
      <c r="G74" s="102"/>
      <c r="H74" s="102"/>
      <c r="I74" s="128"/>
      <c r="J74" s="149"/>
    </row>
    <row r="75" spans="1:10" s="136" customFormat="1" ht="25.5" hidden="1">
      <c r="A75" s="146" t="s">
        <v>119</v>
      </c>
      <c r="B75" s="147" t="s">
        <v>53</v>
      </c>
      <c r="C75" s="102"/>
      <c r="D75" s="16">
        <f t="shared" si="2"/>
        <v>0</v>
      </c>
      <c r="E75" s="102"/>
      <c r="F75" s="103"/>
      <c r="G75" s="102">
        <f t="shared" si="3"/>
        <v>0</v>
      </c>
      <c r="H75" s="102">
        <v>0</v>
      </c>
      <c r="I75" s="128">
        <v>2524.3</v>
      </c>
      <c r="J75" s="129">
        <v>0</v>
      </c>
    </row>
    <row r="76" spans="1:10" s="136" customFormat="1" ht="25.5" hidden="1">
      <c r="A76" s="146" t="s">
        <v>99</v>
      </c>
      <c r="B76" s="147" t="s">
        <v>53</v>
      </c>
      <c r="C76" s="102"/>
      <c r="D76" s="16">
        <f t="shared" si="2"/>
        <v>0</v>
      </c>
      <c r="E76" s="102"/>
      <c r="F76" s="103"/>
      <c r="G76" s="102">
        <f t="shared" si="3"/>
        <v>0</v>
      </c>
      <c r="H76" s="102">
        <v>0</v>
      </c>
      <c r="I76" s="128">
        <v>2524.3</v>
      </c>
      <c r="J76" s="129">
        <v>0</v>
      </c>
    </row>
    <row r="77" spans="1:10" s="136" customFormat="1" ht="25.5" hidden="1">
      <c r="A77" s="146" t="s">
        <v>100</v>
      </c>
      <c r="B77" s="147" t="s">
        <v>53</v>
      </c>
      <c r="C77" s="102"/>
      <c r="D77" s="16">
        <f t="shared" si="2"/>
        <v>0</v>
      </c>
      <c r="E77" s="102"/>
      <c r="F77" s="103"/>
      <c r="G77" s="102">
        <f t="shared" si="3"/>
        <v>0</v>
      </c>
      <c r="H77" s="102">
        <v>0</v>
      </c>
      <c r="I77" s="128">
        <v>2524.3</v>
      </c>
      <c r="J77" s="129">
        <v>0</v>
      </c>
    </row>
    <row r="78" spans="1:10" s="136" customFormat="1" ht="25.5" hidden="1">
      <c r="A78" s="146" t="s">
        <v>101</v>
      </c>
      <c r="B78" s="147" t="s">
        <v>53</v>
      </c>
      <c r="C78" s="102"/>
      <c r="D78" s="16">
        <f t="shared" si="2"/>
        <v>0</v>
      </c>
      <c r="E78" s="102"/>
      <c r="F78" s="103"/>
      <c r="G78" s="102">
        <f t="shared" si="3"/>
        <v>0</v>
      </c>
      <c r="H78" s="102">
        <v>0</v>
      </c>
      <c r="I78" s="128">
        <v>2524.3</v>
      </c>
      <c r="J78" s="129">
        <v>0</v>
      </c>
    </row>
    <row r="79" spans="1:10" s="136" customFormat="1" ht="15">
      <c r="A79" s="143" t="s">
        <v>102</v>
      </c>
      <c r="B79" s="147"/>
      <c r="C79" s="102"/>
      <c r="D79" s="14">
        <f>D80+D81</f>
        <v>1681.99</v>
      </c>
      <c r="E79" s="102"/>
      <c r="F79" s="103"/>
      <c r="G79" s="14">
        <f>D79/I79</f>
        <v>0.67</v>
      </c>
      <c r="H79" s="14">
        <f>G79/12</f>
        <v>0.06</v>
      </c>
      <c r="I79" s="128">
        <v>2524.3</v>
      </c>
      <c r="J79" s="129">
        <v>0.15</v>
      </c>
    </row>
    <row r="80" spans="1:10" s="136" customFormat="1" ht="15">
      <c r="A80" s="146" t="s">
        <v>103</v>
      </c>
      <c r="B80" s="147" t="s">
        <v>71</v>
      </c>
      <c r="C80" s="102"/>
      <c r="D80" s="16">
        <v>932.26</v>
      </c>
      <c r="E80" s="102"/>
      <c r="F80" s="103"/>
      <c r="G80" s="102"/>
      <c r="H80" s="102"/>
      <c r="I80" s="128">
        <v>2524.3</v>
      </c>
      <c r="J80" s="103">
        <v>0.03</v>
      </c>
    </row>
    <row r="81" spans="1:10" s="136" customFormat="1" ht="15">
      <c r="A81" s="146" t="s">
        <v>104</v>
      </c>
      <c r="B81" s="147" t="s">
        <v>71</v>
      </c>
      <c r="C81" s="102"/>
      <c r="D81" s="16">
        <v>749.73</v>
      </c>
      <c r="E81" s="102"/>
      <c r="F81" s="103"/>
      <c r="G81" s="102"/>
      <c r="H81" s="102"/>
      <c r="I81" s="128">
        <v>2524.3</v>
      </c>
      <c r="J81" s="103">
        <v>0.02</v>
      </c>
    </row>
    <row r="82" spans="1:10" s="128" customFormat="1" ht="15">
      <c r="A82" s="143" t="s">
        <v>105</v>
      </c>
      <c r="B82" s="139"/>
      <c r="C82" s="14"/>
      <c r="D82" s="14">
        <f>D83+D84</f>
        <v>12801.19</v>
      </c>
      <c r="E82" s="14"/>
      <c r="F82" s="98"/>
      <c r="G82" s="14">
        <f>D82/I82</f>
        <v>5.07</v>
      </c>
      <c r="H82" s="14">
        <f>G82/12</f>
        <v>0.42</v>
      </c>
      <c r="I82" s="128">
        <v>2524.3</v>
      </c>
      <c r="J82" s="129">
        <v>0.4</v>
      </c>
    </row>
    <row r="83" spans="1:10" s="136" customFormat="1" ht="25.5">
      <c r="A83" s="146" t="s">
        <v>106</v>
      </c>
      <c r="B83" s="148" t="s">
        <v>53</v>
      </c>
      <c r="C83" s="102"/>
      <c r="D83" s="16">
        <v>1381.39</v>
      </c>
      <c r="E83" s="102"/>
      <c r="F83" s="103"/>
      <c r="G83" s="102"/>
      <c r="H83" s="102"/>
      <c r="I83" s="128">
        <v>2524.3</v>
      </c>
      <c r="J83" s="103">
        <v>0.04</v>
      </c>
    </row>
    <row r="84" spans="1:10" s="136" customFormat="1" ht="25.5">
      <c r="A84" s="146" t="s">
        <v>107</v>
      </c>
      <c r="B84" s="147" t="s">
        <v>53</v>
      </c>
      <c r="C84" s="102">
        <f>F84*12</f>
        <v>0</v>
      </c>
      <c r="D84" s="16">
        <v>11419.8</v>
      </c>
      <c r="E84" s="102">
        <f>H84*12</f>
        <v>0</v>
      </c>
      <c r="F84" s="103"/>
      <c r="G84" s="102"/>
      <c r="H84" s="102"/>
      <c r="I84" s="128">
        <v>2524.3</v>
      </c>
      <c r="J84" s="103">
        <v>0.35</v>
      </c>
    </row>
    <row r="85" spans="1:10" s="128" customFormat="1" ht="15">
      <c r="A85" s="143" t="s">
        <v>108</v>
      </c>
      <c r="B85" s="139"/>
      <c r="C85" s="14"/>
      <c r="D85" s="14">
        <f>D86+D87</f>
        <v>16347.03</v>
      </c>
      <c r="E85" s="14"/>
      <c r="F85" s="98"/>
      <c r="G85" s="14">
        <f>D85/I85</f>
        <v>6.48</v>
      </c>
      <c r="H85" s="14">
        <f>G85/12</f>
        <v>0.54</v>
      </c>
      <c r="I85" s="128">
        <v>2524.3</v>
      </c>
      <c r="J85" s="129">
        <v>0.5</v>
      </c>
    </row>
    <row r="86" spans="1:10" s="136" customFormat="1" ht="15">
      <c r="A86" s="146" t="s">
        <v>120</v>
      </c>
      <c r="B86" s="147" t="s">
        <v>83</v>
      </c>
      <c r="C86" s="102"/>
      <c r="D86" s="16">
        <v>14730.75</v>
      </c>
      <c r="E86" s="102"/>
      <c r="F86" s="103"/>
      <c r="G86" s="102"/>
      <c r="H86" s="102"/>
      <c r="I86" s="128">
        <v>2524.3</v>
      </c>
      <c r="J86" s="103">
        <v>0.45</v>
      </c>
    </row>
    <row r="87" spans="1:10" s="136" customFormat="1" ht="15.75" thickBot="1">
      <c r="A87" s="146" t="s">
        <v>141</v>
      </c>
      <c r="B87" s="147" t="s">
        <v>83</v>
      </c>
      <c r="C87" s="102"/>
      <c r="D87" s="16">
        <v>1616.28</v>
      </c>
      <c r="E87" s="102"/>
      <c r="F87" s="103"/>
      <c r="G87" s="102"/>
      <c r="H87" s="102"/>
      <c r="I87" s="128">
        <v>2524.3</v>
      </c>
      <c r="J87" s="103">
        <v>0.05</v>
      </c>
    </row>
    <row r="88" spans="1:10" s="136" customFormat="1" ht="25.5" customHeight="1" hidden="1" thickBot="1">
      <c r="A88" s="152" t="s">
        <v>109</v>
      </c>
      <c r="B88" s="153" t="s">
        <v>71</v>
      </c>
      <c r="C88" s="154"/>
      <c r="D88" s="155"/>
      <c r="E88" s="154"/>
      <c r="F88" s="156"/>
      <c r="G88" s="154"/>
      <c r="H88" s="154">
        <v>0</v>
      </c>
      <c r="I88" s="128">
        <v>2524.3</v>
      </c>
      <c r="J88" s="129">
        <v>0</v>
      </c>
    </row>
    <row r="89" spans="1:10" s="128" customFormat="1" ht="19.5" hidden="1" thickBot="1">
      <c r="A89" s="157"/>
      <c r="B89" s="148"/>
      <c r="C89" s="105"/>
      <c r="D89" s="105"/>
      <c r="E89" s="105"/>
      <c r="F89" s="106"/>
      <c r="G89" s="105"/>
      <c r="H89" s="105"/>
      <c r="J89" s="129"/>
    </row>
    <row r="90" spans="1:10" s="128" customFormat="1" ht="30.75" thickBot="1">
      <c r="A90" s="157" t="s">
        <v>142</v>
      </c>
      <c r="B90" s="126" t="s">
        <v>53</v>
      </c>
      <c r="C90" s="105">
        <f>F90*12</f>
        <v>0</v>
      </c>
      <c r="D90" s="105">
        <f>G90*I90</f>
        <v>9693.31</v>
      </c>
      <c r="E90" s="105">
        <f>H90*12</f>
        <v>3.84</v>
      </c>
      <c r="F90" s="106"/>
      <c r="G90" s="105">
        <f>H90*12</f>
        <v>3.84</v>
      </c>
      <c r="H90" s="105">
        <v>0.32</v>
      </c>
      <c r="I90" s="128">
        <v>2524.3</v>
      </c>
      <c r="J90" s="129">
        <v>0.3</v>
      </c>
    </row>
    <row r="91" spans="1:10" s="128" customFormat="1" ht="19.5" hidden="1" thickBot="1">
      <c r="A91" s="158" t="s">
        <v>143</v>
      </c>
      <c r="B91" s="159"/>
      <c r="C91" s="160"/>
      <c r="D91" s="161"/>
      <c r="E91" s="160"/>
      <c r="F91" s="162"/>
      <c r="G91" s="160"/>
      <c r="H91" s="160"/>
      <c r="I91" s="128">
        <v>2524.3</v>
      </c>
      <c r="J91" s="129"/>
    </row>
    <row r="92" spans="1:10" s="128" customFormat="1" ht="19.5" hidden="1" thickBot="1">
      <c r="A92" s="163" t="s">
        <v>3</v>
      </c>
      <c r="B92" s="145"/>
      <c r="C92" s="100">
        <f>F92*12</f>
        <v>0</v>
      </c>
      <c r="D92" s="100"/>
      <c r="E92" s="100"/>
      <c r="F92" s="101"/>
      <c r="G92" s="100"/>
      <c r="H92" s="100"/>
      <c r="I92" s="128">
        <v>2524.3</v>
      </c>
      <c r="J92" s="129"/>
    </row>
    <row r="93" spans="1:10" s="128" customFormat="1" ht="15.75" hidden="1" thickBot="1">
      <c r="A93" s="164" t="s">
        <v>121</v>
      </c>
      <c r="B93" s="165"/>
      <c r="C93" s="114"/>
      <c r="D93" s="113"/>
      <c r="E93" s="113"/>
      <c r="F93" s="116"/>
      <c r="G93" s="113"/>
      <c r="H93" s="113"/>
      <c r="I93" s="128">
        <v>2524.3</v>
      </c>
      <c r="J93" s="129"/>
    </row>
    <row r="94" spans="1:10" s="128" customFormat="1" ht="15.75" hidden="1" thickBot="1">
      <c r="A94" s="164" t="s">
        <v>122</v>
      </c>
      <c r="B94" s="165"/>
      <c r="C94" s="114"/>
      <c r="D94" s="113"/>
      <c r="E94" s="113"/>
      <c r="F94" s="116"/>
      <c r="G94" s="113"/>
      <c r="H94" s="113"/>
      <c r="I94" s="128">
        <v>2524.3</v>
      </c>
      <c r="J94" s="129"/>
    </row>
    <row r="95" spans="1:10" s="128" customFormat="1" ht="15.75" hidden="1" thickBot="1">
      <c r="A95" s="164" t="s">
        <v>144</v>
      </c>
      <c r="B95" s="165"/>
      <c r="C95" s="114"/>
      <c r="D95" s="113"/>
      <c r="E95" s="113"/>
      <c r="F95" s="116"/>
      <c r="G95" s="113"/>
      <c r="H95" s="113"/>
      <c r="I95" s="128">
        <v>2524.3</v>
      </c>
      <c r="J95" s="129"/>
    </row>
    <row r="96" spans="1:10" s="128" customFormat="1" ht="15.75" hidden="1" thickBot="1">
      <c r="A96" s="164" t="s">
        <v>145</v>
      </c>
      <c r="B96" s="165"/>
      <c r="C96" s="114"/>
      <c r="D96" s="113"/>
      <c r="E96" s="113"/>
      <c r="F96" s="116"/>
      <c r="G96" s="113"/>
      <c r="H96" s="113"/>
      <c r="I96" s="128">
        <v>2524.3</v>
      </c>
      <c r="J96" s="129"/>
    </row>
    <row r="97" spans="1:10" s="128" customFormat="1" ht="15.75" hidden="1" thickBot="1">
      <c r="A97" s="164" t="s">
        <v>146</v>
      </c>
      <c r="B97" s="165"/>
      <c r="C97" s="114"/>
      <c r="D97" s="113"/>
      <c r="E97" s="113"/>
      <c r="F97" s="116"/>
      <c r="G97" s="113"/>
      <c r="H97" s="113"/>
      <c r="I97" s="128">
        <v>2524.3</v>
      </c>
      <c r="J97" s="129"/>
    </row>
    <row r="98" spans="1:10" s="128" customFormat="1" ht="15.75" hidden="1" thickBot="1">
      <c r="A98" s="164" t="s">
        <v>147</v>
      </c>
      <c r="B98" s="165"/>
      <c r="C98" s="114"/>
      <c r="D98" s="113"/>
      <c r="E98" s="113"/>
      <c r="F98" s="116"/>
      <c r="G98" s="113"/>
      <c r="H98" s="113"/>
      <c r="I98" s="128">
        <v>2524.3</v>
      </c>
      <c r="J98" s="129"/>
    </row>
    <row r="99" spans="1:10" s="128" customFormat="1" ht="15.75" hidden="1" thickBot="1">
      <c r="A99" s="164" t="s">
        <v>148</v>
      </c>
      <c r="B99" s="165"/>
      <c r="C99" s="114"/>
      <c r="D99" s="113"/>
      <c r="E99" s="113"/>
      <c r="F99" s="116"/>
      <c r="G99" s="113"/>
      <c r="H99" s="113"/>
      <c r="I99" s="128">
        <v>2524.3</v>
      </c>
      <c r="J99" s="129"/>
    </row>
    <row r="100" spans="1:10" s="128" customFormat="1" ht="29.25" hidden="1" thickBot="1">
      <c r="A100" s="164" t="s">
        <v>149</v>
      </c>
      <c r="B100" s="165"/>
      <c r="C100" s="114"/>
      <c r="D100" s="114"/>
      <c r="E100" s="114"/>
      <c r="F100" s="114"/>
      <c r="G100" s="114"/>
      <c r="H100" s="114"/>
      <c r="I100" s="128">
        <v>2524.3</v>
      </c>
      <c r="J100" s="129"/>
    </row>
    <row r="101" spans="1:9" s="128" customFormat="1" ht="26.25" hidden="1" thickBot="1">
      <c r="A101" s="166" t="s">
        <v>143</v>
      </c>
      <c r="B101" s="148" t="s">
        <v>150</v>
      </c>
      <c r="C101" s="105"/>
      <c r="D101" s="167"/>
      <c r="E101" s="105"/>
      <c r="F101" s="168"/>
      <c r="G101" s="105">
        <f>H101*12</f>
        <v>0</v>
      </c>
      <c r="H101" s="168"/>
      <c r="I101" s="128">
        <v>2524.3</v>
      </c>
    </row>
    <row r="102" spans="1:9" s="128" customFormat="1" ht="19.5" thickBot="1">
      <c r="A102" s="157" t="s">
        <v>151</v>
      </c>
      <c r="B102" s="169" t="s">
        <v>48</v>
      </c>
      <c r="C102" s="160"/>
      <c r="D102" s="161">
        <f>G102*I102</f>
        <v>42711.16</v>
      </c>
      <c r="E102" s="170"/>
      <c r="F102" s="162"/>
      <c r="G102" s="170">
        <f>12*H102</f>
        <v>16.92</v>
      </c>
      <c r="H102" s="162">
        <v>1.41</v>
      </c>
      <c r="I102" s="128">
        <v>2524.3</v>
      </c>
    </row>
    <row r="103" spans="1:10" s="128" customFormat="1" ht="19.5" thickBot="1">
      <c r="A103" s="166" t="s">
        <v>4</v>
      </c>
      <c r="B103" s="126"/>
      <c r="C103" s="105">
        <f>F103*12</f>
        <v>0</v>
      </c>
      <c r="D103" s="168">
        <f>D13+D18+D27+D28+D29+D30+D31+D34+D35+D36+D37+D38+D39+D54+D66+D70+D79+D82+D85+D90+D102</f>
        <v>401309.03</v>
      </c>
      <c r="E103" s="168">
        <f>E13+E18+E27+E28+E29+E30+E31+E34+E35+E36+E37+E38+E39+E54+E66+E70+E79+E82+E85+E90+E102</f>
        <v>96.6</v>
      </c>
      <c r="F103" s="168">
        <f>F13+F18+F27+F28+F29+F30+F31+F34+F35+F36+F37+F38+F39+F54+F66+F70+F79+F82+F85+F90+F102</f>
        <v>0</v>
      </c>
      <c r="G103" s="168">
        <v>159.01</v>
      </c>
      <c r="H103" s="168">
        <f>H13+H18+H27+H28+H29+H30+H31+H34+H35+H36+H37+H38+H39+H54+H66+H70+H79+H82+H85+H90+H102</f>
        <v>13.25</v>
      </c>
      <c r="I103" s="128">
        <v>2524.3</v>
      </c>
      <c r="J103" s="162" t="e">
        <f>J13+J18+J27+J28+J29+J30+J31+J32+J33+#REF!+J35+J36+J37+J38+J39+J54+J66+J70+J79+J82+J85+J90+J92+J91</f>
        <v>#REF!</v>
      </c>
    </row>
    <row r="104" spans="1:10" s="128" customFormat="1" ht="19.5" hidden="1" thickBot="1">
      <c r="A104" s="158" t="s">
        <v>143</v>
      </c>
      <c r="B104" s="159"/>
      <c r="C104" s="160"/>
      <c r="D104" s="161"/>
      <c r="E104" s="160"/>
      <c r="F104" s="162"/>
      <c r="G104" s="160"/>
      <c r="H104" s="162"/>
      <c r="I104" s="128">
        <v>2524.3</v>
      </c>
      <c r="J104" s="129"/>
    </row>
    <row r="105" spans="1:10" s="128" customFormat="1" ht="19.5" hidden="1" thickBot="1">
      <c r="A105" s="158" t="s">
        <v>6</v>
      </c>
      <c r="B105" s="159"/>
      <c r="C105" s="160"/>
      <c r="D105" s="161"/>
      <c r="E105" s="160"/>
      <c r="F105" s="162"/>
      <c r="G105" s="161"/>
      <c r="H105" s="162"/>
      <c r="I105" s="128">
        <v>2524.3</v>
      </c>
      <c r="J105" s="129"/>
    </row>
    <row r="106" spans="1:10" s="173" customFormat="1" ht="20.25" hidden="1" thickBot="1">
      <c r="A106" s="157" t="s">
        <v>2</v>
      </c>
      <c r="B106" s="169" t="s">
        <v>48</v>
      </c>
      <c r="C106" s="169" t="s">
        <v>152</v>
      </c>
      <c r="D106" s="171"/>
      <c r="E106" s="169" t="s">
        <v>152</v>
      </c>
      <c r="F106" s="172"/>
      <c r="G106" s="169" t="s">
        <v>152</v>
      </c>
      <c r="H106" s="172"/>
      <c r="J106" s="174"/>
    </row>
    <row r="107" spans="1:10" s="108" customFormat="1" ht="12.75">
      <c r="A107" s="175"/>
      <c r="J107" s="176"/>
    </row>
    <row r="108" spans="1:10" s="108" customFormat="1" ht="12.75">
      <c r="A108" s="175"/>
      <c r="J108" s="176"/>
    </row>
    <row r="109" spans="1:10" s="128" customFormat="1" ht="19.5" hidden="1" thickBot="1">
      <c r="A109" s="157"/>
      <c r="B109" s="126"/>
      <c r="C109" s="105"/>
      <c r="D109" s="105"/>
      <c r="E109" s="105"/>
      <c r="F109" s="106"/>
      <c r="G109" s="105"/>
      <c r="H109" s="106"/>
      <c r="J109" s="129"/>
    </row>
    <row r="110" spans="1:10" s="128" customFormat="1" ht="18.75">
      <c r="A110" s="177"/>
      <c r="B110" s="178"/>
      <c r="C110" s="179"/>
      <c r="D110" s="179"/>
      <c r="E110" s="179"/>
      <c r="F110" s="179"/>
      <c r="G110" s="179"/>
      <c r="H110" s="179"/>
      <c r="J110" s="129"/>
    </row>
    <row r="111" spans="1:10" s="108" customFormat="1" ht="13.5" thickBot="1">
      <c r="A111" s="175"/>
      <c r="J111" s="176"/>
    </row>
    <row r="112" spans="1:12" s="128" customFormat="1" ht="30.75" thickBot="1">
      <c r="A112" s="166" t="s">
        <v>153</v>
      </c>
      <c r="B112" s="126"/>
      <c r="C112" s="105">
        <f>F112*12</f>
        <v>0</v>
      </c>
      <c r="D112" s="105">
        <f>D113+D115+D120+D124+D126+D127+D128+D129+D130+D131+D132+D133+D134+D135+D136+D137+D138+D139+D140</f>
        <v>192936.58</v>
      </c>
      <c r="E112" s="105">
        <f>E113+E115+E120+E124+E126+E127+E128+E129+E130+E131+E132+E133+E134+E135+E136+E137+E138+E139+E140</f>
        <v>0</v>
      </c>
      <c r="F112" s="105">
        <f>F113+F115+F120+F124+F126+F127+F128+F129+F130+F131+F132+F133+F134+F135+F136+F137+F138+F139+F140</f>
        <v>0</v>
      </c>
      <c r="G112" s="105">
        <f>G113+G115+G120+G124+G126+G127+G128+G129+G130+G131+G132+G133+G134+G135+G136+G137+G138+G139+G140</f>
        <v>76.43</v>
      </c>
      <c r="H112" s="106">
        <f>H113+H120+H129+H130+H131</f>
        <v>6.37</v>
      </c>
      <c r="I112" s="128">
        <v>2524.3</v>
      </c>
      <c r="J112" s="129"/>
      <c r="L112" s="129"/>
    </row>
    <row r="113" spans="1:10" s="128" customFormat="1" ht="15">
      <c r="A113" s="180" t="s">
        <v>154</v>
      </c>
      <c r="B113" s="181"/>
      <c r="C113" s="109"/>
      <c r="D113" s="109">
        <v>1554.05</v>
      </c>
      <c r="E113" s="109"/>
      <c r="F113" s="109"/>
      <c r="G113" s="109">
        <f>D113/I113</f>
        <v>0.62</v>
      </c>
      <c r="H113" s="110">
        <f>G113/12</f>
        <v>0.05</v>
      </c>
      <c r="I113" s="128">
        <v>2524.3</v>
      </c>
      <c r="J113" s="129"/>
    </row>
    <row r="114" spans="1:10" s="128" customFormat="1" ht="15" hidden="1">
      <c r="A114" s="164"/>
      <c r="B114" s="165"/>
      <c r="C114" s="114"/>
      <c r="D114" s="114"/>
      <c r="E114" s="114"/>
      <c r="F114" s="114"/>
      <c r="G114" s="109" t="e">
        <f aca="true" t="shared" si="4" ref="G114:G120">D114/I114</f>
        <v>#DIV/0!</v>
      </c>
      <c r="H114" s="110" t="e">
        <f aca="true" t="shared" si="5" ref="H114:H119">G114/12</f>
        <v>#DIV/0!</v>
      </c>
      <c r="J114" s="129"/>
    </row>
    <row r="115" spans="1:10" s="128" customFormat="1" ht="15" hidden="1">
      <c r="A115" s="164" t="s">
        <v>155</v>
      </c>
      <c r="B115" s="165"/>
      <c r="C115" s="114"/>
      <c r="D115" s="114"/>
      <c r="E115" s="114"/>
      <c r="F115" s="114"/>
      <c r="G115" s="109">
        <f t="shared" si="4"/>
        <v>0</v>
      </c>
      <c r="H115" s="110">
        <f t="shared" si="5"/>
        <v>0</v>
      </c>
      <c r="I115" s="128">
        <v>2524.3</v>
      </c>
      <c r="J115" s="129"/>
    </row>
    <row r="116" spans="1:10" s="128" customFormat="1" ht="15" hidden="1">
      <c r="A116" s="164"/>
      <c r="B116" s="165"/>
      <c r="C116" s="114"/>
      <c r="D116" s="114"/>
      <c r="E116" s="114"/>
      <c r="F116" s="114"/>
      <c r="G116" s="109" t="e">
        <f t="shared" si="4"/>
        <v>#DIV/0!</v>
      </c>
      <c r="H116" s="110" t="e">
        <f t="shared" si="5"/>
        <v>#DIV/0!</v>
      </c>
      <c r="J116" s="129"/>
    </row>
    <row r="117" spans="1:10" s="128" customFormat="1" ht="15" hidden="1">
      <c r="A117" s="164"/>
      <c r="B117" s="165"/>
      <c r="C117" s="114"/>
      <c r="D117" s="114"/>
      <c r="E117" s="114"/>
      <c r="F117" s="114"/>
      <c r="G117" s="109" t="e">
        <f t="shared" si="4"/>
        <v>#DIV/0!</v>
      </c>
      <c r="H117" s="110" t="e">
        <f t="shared" si="5"/>
        <v>#DIV/0!</v>
      </c>
      <c r="J117" s="129"/>
    </row>
    <row r="118" spans="1:10" s="128" customFormat="1" ht="15" hidden="1">
      <c r="A118" s="180"/>
      <c r="B118" s="165"/>
      <c r="C118" s="114"/>
      <c r="D118" s="114"/>
      <c r="E118" s="114"/>
      <c r="F118" s="114"/>
      <c r="G118" s="109" t="e">
        <f t="shared" si="4"/>
        <v>#DIV/0!</v>
      </c>
      <c r="H118" s="110" t="e">
        <f t="shared" si="5"/>
        <v>#DIV/0!</v>
      </c>
      <c r="J118" s="129"/>
    </row>
    <row r="119" spans="1:10" s="128" customFormat="1" ht="15" hidden="1">
      <c r="A119" s="164"/>
      <c r="B119" s="165"/>
      <c r="C119" s="114"/>
      <c r="D119" s="114"/>
      <c r="E119" s="114"/>
      <c r="F119" s="114"/>
      <c r="G119" s="109" t="e">
        <f t="shared" si="4"/>
        <v>#DIV/0!</v>
      </c>
      <c r="H119" s="110" t="e">
        <f t="shared" si="5"/>
        <v>#DIV/0!</v>
      </c>
      <c r="J119" s="129"/>
    </row>
    <row r="120" spans="1:10" s="128" customFormat="1" ht="15">
      <c r="A120" s="164" t="s">
        <v>156</v>
      </c>
      <c r="B120" s="165"/>
      <c r="C120" s="114"/>
      <c r="D120" s="114">
        <v>153724.14</v>
      </c>
      <c r="E120" s="114"/>
      <c r="F120" s="114"/>
      <c r="G120" s="109">
        <f t="shared" si="4"/>
        <v>60.9</v>
      </c>
      <c r="H120" s="110">
        <v>5.08</v>
      </c>
      <c r="I120" s="128">
        <v>2524.3</v>
      </c>
      <c r="J120" s="129"/>
    </row>
    <row r="121" spans="1:10" s="128" customFormat="1" ht="15" hidden="1">
      <c r="A121" s="164"/>
      <c r="B121" s="165"/>
      <c r="C121" s="114"/>
      <c r="D121" s="114"/>
      <c r="E121" s="114"/>
      <c r="F121" s="114"/>
      <c r="G121" s="114" t="e">
        <f>D121/I121</f>
        <v>#DIV/0!</v>
      </c>
      <c r="H121" s="115" t="e">
        <f>G121/12</f>
        <v>#DIV/0!</v>
      </c>
      <c r="J121" s="129"/>
    </row>
    <row r="122" spans="1:10" s="128" customFormat="1" ht="15" hidden="1">
      <c r="A122" s="164"/>
      <c r="B122" s="165"/>
      <c r="C122" s="114"/>
      <c r="D122" s="114"/>
      <c r="E122" s="114"/>
      <c r="F122" s="114"/>
      <c r="G122" s="114" t="e">
        <f>D122/I122</f>
        <v>#DIV/0!</v>
      </c>
      <c r="H122" s="115" t="e">
        <f>G122/12</f>
        <v>#DIV/0!</v>
      </c>
      <c r="J122" s="129"/>
    </row>
    <row r="123" spans="1:10" s="128" customFormat="1" ht="15" hidden="1">
      <c r="A123" s="164"/>
      <c r="B123" s="165"/>
      <c r="C123" s="114"/>
      <c r="D123" s="114"/>
      <c r="E123" s="114"/>
      <c r="F123" s="114"/>
      <c r="G123" s="114" t="e">
        <f>D123/I123</f>
        <v>#DIV/0!</v>
      </c>
      <c r="H123" s="115" t="e">
        <f>G123/12</f>
        <v>#DIV/0!</v>
      </c>
      <c r="J123" s="129"/>
    </row>
    <row r="124" spans="1:10" s="128" customFormat="1" ht="15" hidden="1">
      <c r="A124" s="164" t="s">
        <v>157</v>
      </c>
      <c r="B124" s="165"/>
      <c r="C124" s="114"/>
      <c r="D124" s="114"/>
      <c r="E124" s="114"/>
      <c r="F124" s="114"/>
      <c r="G124" s="114"/>
      <c r="H124" s="115"/>
      <c r="I124" s="128">
        <v>2524.3</v>
      </c>
      <c r="J124" s="129"/>
    </row>
    <row r="125" spans="1:10" s="128" customFormat="1" ht="15" hidden="1">
      <c r="A125" s="164"/>
      <c r="B125" s="165"/>
      <c r="C125" s="114"/>
      <c r="D125" s="165"/>
      <c r="E125" s="165"/>
      <c r="F125" s="165"/>
      <c r="G125" s="114"/>
      <c r="H125" s="115"/>
      <c r="I125" s="128">
        <v>2524.3</v>
      </c>
      <c r="J125" s="129"/>
    </row>
    <row r="126" spans="1:10" s="128" customFormat="1" ht="15" hidden="1">
      <c r="A126" s="164" t="s">
        <v>158</v>
      </c>
      <c r="B126" s="165"/>
      <c r="C126" s="114"/>
      <c r="D126" s="165"/>
      <c r="E126" s="165"/>
      <c r="F126" s="165"/>
      <c r="G126" s="114"/>
      <c r="H126" s="115"/>
      <c r="I126" s="128">
        <v>2524.3</v>
      </c>
      <c r="J126" s="129"/>
    </row>
    <row r="127" spans="1:10" s="128" customFormat="1" ht="28.5" hidden="1">
      <c r="A127" s="164" t="s">
        <v>159</v>
      </c>
      <c r="B127" s="165"/>
      <c r="C127" s="114"/>
      <c r="D127" s="165"/>
      <c r="E127" s="165"/>
      <c r="F127" s="165"/>
      <c r="G127" s="114"/>
      <c r="H127" s="115"/>
      <c r="I127" s="128">
        <v>2524.3</v>
      </c>
      <c r="J127" s="129"/>
    </row>
    <row r="128" spans="1:10" s="128" customFormat="1" ht="15" hidden="1">
      <c r="A128" s="164" t="s">
        <v>160</v>
      </c>
      <c r="B128" s="165"/>
      <c r="C128" s="182"/>
      <c r="D128" s="165"/>
      <c r="E128" s="165"/>
      <c r="F128" s="165"/>
      <c r="G128" s="114"/>
      <c r="H128" s="115"/>
      <c r="I128" s="128">
        <v>2524.3</v>
      </c>
      <c r="J128" s="129"/>
    </row>
    <row r="129" spans="1:10" s="128" customFormat="1" ht="15">
      <c r="A129" s="164" t="s">
        <v>161</v>
      </c>
      <c r="B129" s="165"/>
      <c r="C129" s="182"/>
      <c r="D129" s="165">
        <v>19919.09</v>
      </c>
      <c r="E129" s="165"/>
      <c r="F129" s="165"/>
      <c r="G129" s="114">
        <f>D129/I129</f>
        <v>7.89</v>
      </c>
      <c r="H129" s="115">
        <f>G129/12</f>
        <v>0.66</v>
      </c>
      <c r="I129" s="128">
        <v>2524.3</v>
      </c>
      <c r="J129" s="129"/>
    </row>
    <row r="130" spans="1:10" s="128" customFormat="1" ht="15">
      <c r="A130" s="164" t="s">
        <v>162</v>
      </c>
      <c r="B130" s="165"/>
      <c r="C130" s="182"/>
      <c r="D130" s="165">
        <v>8869.65</v>
      </c>
      <c r="E130" s="165"/>
      <c r="F130" s="165"/>
      <c r="G130" s="114">
        <f>D130/I130</f>
        <v>3.51</v>
      </c>
      <c r="H130" s="115">
        <f>G130/12</f>
        <v>0.29</v>
      </c>
      <c r="I130" s="128">
        <v>2524.3</v>
      </c>
      <c r="J130" s="129"/>
    </row>
    <row r="131" spans="1:10" s="128" customFormat="1" ht="15.75" thickBot="1">
      <c r="A131" s="183" t="s">
        <v>163</v>
      </c>
      <c r="B131" s="184"/>
      <c r="C131" s="185"/>
      <c r="D131" s="184">
        <v>8869.65</v>
      </c>
      <c r="E131" s="184"/>
      <c r="F131" s="184"/>
      <c r="G131" s="186">
        <f>D131/I131</f>
        <v>3.51</v>
      </c>
      <c r="H131" s="187">
        <f>G131/12</f>
        <v>0.29</v>
      </c>
      <c r="I131" s="128">
        <v>2524.3</v>
      </c>
      <c r="J131" s="129"/>
    </row>
    <row r="132" spans="1:10" s="108" customFormat="1" ht="15" hidden="1">
      <c r="A132" s="188" t="s">
        <v>123</v>
      </c>
      <c r="B132" s="189"/>
      <c r="C132" s="189"/>
      <c r="D132" s="189"/>
      <c r="E132" s="189"/>
      <c r="F132" s="189"/>
      <c r="G132" s="109"/>
      <c r="H132" s="109"/>
      <c r="I132" s="128">
        <v>2524.3</v>
      </c>
      <c r="J132" s="176"/>
    </row>
    <row r="133" spans="1:10" s="108" customFormat="1" ht="15" hidden="1">
      <c r="A133" s="150" t="s">
        <v>164</v>
      </c>
      <c r="B133" s="151"/>
      <c r="C133" s="151"/>
      <c r="D133" s="151"/>
      <c r="E133" s="151"/>
      <c r="F133" s="151"/>
      <c r="G133" s="114"/>
      <c r="H133" s="114"/>
      <c r="I133" s="128">
        <v>2524.3</v>
      </c>
      <c r="J133" s="176"/>
    </row>
    <row r="134" spans="1:10" s="108" customFormat="1" ht="15" hidden="1">
      <c r="A134" s="150" t="s">
        <v>165</v>
      </c>
      <c r="B134" s="151"/>
      <c r="C134" s="151"/>
      <c r="D134" s="151"/>
      <c r="E134" s="151"/>
      <c r="F134" s="151"/>
      <c r="G134" s="114"/>
      <c r="H134" s="114"/>
      <c r="I134" s="128">
        <v>2524.3</v>
      </c>
      <c r="J134" s="176"/>
    </row>
    <row r="135" spans="1:10" s="108" customFormat="1" ht="15" hidden="1">
      <c r="A135" s="150" t="s">
        <v>166</v>
      </c>
      <c r="B135" s="151"/>
      <c r="C135" s="151"/>
      <c r="D135" s="151"/>
      <c r="E135" s="151"/>
      <c r="F135" s="151"/>
      <c r="G135" s="114"/>
      <c r="H135" s="114"/>
      <c r="I135" s="128">
        <v>2524.3</v>
      </c>
      <c r="J135" s="176"/>
    </row>
    <row r="136" spans="1:10" s="108" customFormat="1" ht="15" hidden="1">
      <c r="A136" s="150" t="s">
        <v>124</v>
      </c>
      <c r="B136" s="151"/>
      <c r="C136" s="151"/>
      <c r="D136" s="151"/>
      <c r="E136" s="151"/>
      <c r="F136" s="151"/>
      <c r="G136" s="114"/>
      <c r="H136" s="114"/>
      <c r="I136" s="128">
        <v>2524.3</v>
      </c>
      <c r="J136" s="176"/>
    </row>
    <row r="137" spans="1:10" s="108" customFormat="1" ht="15" hidden="1">
      <c r="A137" s="150" t="s">
        <v>167</v>
      </c>
      <c r="B137" s="151"/>
      <c r="C137" s="151"/>
      <c r="D137" s="190"/>
      <c r="E137" s="151"/>
      <c r="F137" s="151"/>
      <c r="G137" s="114"/>
      <c r="H137" s="114"/>
      <c r="I137" s="128">
        <v>2524.3</v>
      </c>
      <c r="J137" s="176"/>
    </row>
    <row r="138" spans="1:10" s="108" customFormat="1" ht="15" hidden="1">
      <c r="A138" s="150" t="s">
        <v>168</v>
      </c>
      <c r="B138" s="151"/>
      <c r="C138" s="151"/>
      <c r="D138" s="190"/>
      <c r="E138" s="151"/>
      <c r="F138" s="151"/>
      <c r="G138" s="114"/>
      <c r="H138" s="114"/>
      <c r="I138" s="128">
        <v>2524.3</v>
      </c>
      <c r="J138" s="176"/>
    </row>
    <row r="139" spans="1:10" s="108" customFormat="1" ht="18" customHeight="1" hidden="1">
      <c r="A139" s="150" t="s">
        <v>139</v>
      </c>
      <c r="B139" s="151"/>
      <c r="C139" s="151"/>
      <c r="D139" s="151"/>
      <c r="E139" s="151"/>
      <c r="F139" s="151"/>
      <c r="G139" s="114"/>
      <c r="H139" s="114"/>
      <c r="I139" s="128">
        <v>2524.3</v>
      </c>
      <c r="J139" s="176"/>
    </row>
    <row r="140" spans="1:10" s="108" customFormat="1" ht="17.25" customHeight="1" hidden="1">
      <c r="A140" s="150" t="s">
        <v>169</v>
      </c>
      <c r="B140" s="151"/>
      <c r="C140" s="151"/>
      <c r="D140" s="151"/>
      <c r="E140" s="151"/>
      <c r="F140" s="151"/>
      <c r="G140" s="114"/>
      <c r="H140" s="114"/>
      <c r="I140" s="128">
        <v>2524.3</v>
      </c>
      <c r="J140" s="176"/>
    </row>
    <row r="141" spans="1:10" s="108" customFormat="1" ht="21" customHeight="1">
      <c r="A141" s="191"/>
      <c r="B141" s="192"/>
      <c r="C141" s="192"/>
      <c r="D141" s="192"/>
      <c r="E141" s="192"/>
      <c r="F141" s="192"/>
      <c r="G141" s="192"/>
      <c r="H141" s="192"/>
      <c r="J141" s="176"/>
    </row>
    <row r="142" spans="1:10" s="108" customFormat="1" ht="13.5" thickBot="1">
      <c r="A142" s="175"/>
      <c r="J142" s="176"/>
    </row>
    <row r="143" spans="1:10" s="196" customFormat="1" ht="15.75" thickBot="1">
      <c r="A143" s="193" t="s">
        <v>6</v>
      </c>
      <c r="B143" s="194"/>
      <c r="C143" s="194"/>
      <c r="D143" s="195">
        <f>D103+D112</f>
        <v>594245.61</v>
      </c>
      <c r="E143" s="195">
        <f>E103+E112</f>
        <v>96.6</v>
      </c>
      <c r="F143" s="195">
        <f>F103+F112</f>
        <v>0</v>
      </c>
      <c r="G143" s="195">
        <f>G103+G112</f>
        <v>235.44</v>
      </c>
      <c r="H143" s="195">
        <f>H103+H112</f>
        <v>19.62</v>
      </c>
      <c r="J143" s="197"/>
    </row>
    <row r="144" spans="1:10" s="108" customFormat="1" ht="12.75">
      <c r="A144" s="175"/>
      <c r="J144" s="176"/>
    </row>
    <row r="145" spans="1:10" s="108" customFormat="1" ht="12.75">
      <c r="A145" s="175"/>
      <c r="J145" s="176"/>
    </row>
    <row r="146" spans="1:10" s="108" customFormat="1" ht="12.75">
      <c r="A146" s="175"/>
      <c r="J146" s="176"/>
    </row>
    <row r="147" spans="1:10" s="108" customFormat="1" ht="12.75">
      <c r="A147" s="175"/>
      <c r="J147" s="176"/>
    </row>
    <row r="148" spans="1:10" s="108" customFormat="1" ht="12.75">
      <c r="A148" s="175"/>
      <c r="J148" s="176"/>
    </row>
    <row r="149" spans="1:10" s="108" customFormat="1" ht="12.75">
      <c r="A149" s="175"/>
      <c r="J149" s="176"/>
    </row>
    <row r="150" spans="1:10" s="173" customFormat="1" ht="19.5">
      <c r="A150" s="198"/>
      <c r="B150" s="199"/>
      <c r="C150" s="200"/>
      <c r="D150" s="200"/>
      <c r="E150" s="200"/>
      <c r="F150" s="200"/>
      <c r="G150" s="200"/>
      <c r="H150" s="200"/>
      <c r="J150" s="174"/>
    </row>
    <row r="151" spans="1:10" s="108" customFormat="1" ht="14.25">
      <c r="A151" s="268" t="s">
        <v>111</v>
      </c>
      <c r="B151" s="268"/>
      <c r="C151" s="268"/>
      <c r="D151" s="268"/>
      <c r="E151" s="268"/>
      <c r="F151" s="268"/>
      <c r="J151" s="176"/>
    </row>
    <row r="152" s="108" customFormat="1" ht="12.75">
      <c r="J152" s="176"/>
    </row>
    <row r="153" spans="1:10" s="108" customFormat="1" ht="12.75">
      <c r="A153" s="175" t="s">
        <v>112</v>
      </c>
      <c r="J153" s="176"/>
    </row>
    <row r="154" s="108" customFormat="1" ht="12.75">
      <c r="J154" s="176"/>
    </row>
    <row r="155" s="108" customFormat="1" ht="12.75">
      <c r="J155" s="176"/>
    </row>
    <row r="156" s="108" customFormat="1" ht="12.75">
      <c r="J156" s="176"/>
    </row>
    <row r="157" s="108" customFormat="1" ht="12.75">
      <c r="J157" s="176"/>
    </row>
    <row r="158" s="108" customFormat="1" ht="12.75">
      <c r="J158" s="176"/>
    </row>
    <row r="159" s="108" customFormat="1" ht="12.75">
      <c r="J159" s="176"/>
    </row>
    <row r="160" s="108" customFormat="1" ht="12.75">
      <c r="J160" s="176"/>
    </row>
    <row r="161" s="108" customFormat="1" ht="12.75">
      <c r="J161" s="176"/>
    </row>
    <row r="162" s="108" customFormat="1" ht="12.75">
      <c r="J162" s="176"/>
    </row>
    <row r="163" s="108" customFormat="1" ht="12.75">
      <c r="J163" s="176"/>
    </row>
    <row r="164" s="108" customFormat="1" ht="12.75">
      <c r="J164" s="176"/>
    </row>
    <row r="165" s="108" customFormat="1" ht="12.75">
      <c r="J165" s="176"/>
    </row>
    <row r="166" s="108" customFormat="1" ht="12.75">
      <c r="J166" s="176"/>
    </row>
    <row r="167" s="108" customFormat="1" ht="12.75">
      <c r="J167" s="176"/>
    </row>
    <row r="168" s="108" customFormat="1" ht="12.75">
      <c r="J168" s="176"/>
    </row>
    <row r="169" s="108" customFormat="1" ht="12.75">
      <c r="J169" s="176"/>
    </row>
    <row r="170" s="108" customFormat="1" ht="12.75">
      <c r="J170" s="176"/>
    </row>
    <row r="171" s="108" customFormat="1" ht="12.75">
      <c r="J171" s="176"/>
    </row>
  </sheetData>
  <sheetProtection/>
  <mergeCells count="11">
    <mergeCell ref="A7:H7"/>
    <mergeCell ref="A8:H8"/>
    <mergeCell ref="A9:H9"/>
    <mergeCell ref="A12:H12"/>
    <mergeCell ref="A151:F15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="80" zoomScaleNormal="80" zoomScalePageLayoutView="0" workbookViewId="0" topLeftCell="A1">
      <pane xSplit="1" ySplit="2" topLeftCell="G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19" sqref="K11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3" t="s">
        <v>171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5" s="5" customFormat="1" ht="83.25" customHeight="1" thickBot="1">
      <c r="A2" s="210" t="s">
        <v>0</v>
      </c>
      <c r="B2" s="280" t="s">
        <v>183</v>
      </c>
      <c r="C2" s="281"/>
      <c r="D2" s="282"/>
      <c r="E2" s="281" t="s">
        <v>184</v>
      </c>
      <c r="F2" s="281"/>
      <c r="G2" s="281"/>
      <c r="H2" s="280" t="s">
        <v>185</v>
      </c>
      <c r="I2" s="281"/>
      <c r="J2" s="282"/>
      <c r="K2" s="280" t="s">
        <v>186</v>
      </c>
      <c r="L2" s="281"/>
      <c r="M2" s="282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83" t="s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1:15" s="5" customFormat="1" ht="14.25" customHeight="1">
      <c r="A5" s="95" t="s">
        <v>40</v>
      </c>
      <c r="B5" s="201"/>
      <c r="C5" s="206"/>
      <c r="D5" s="59">
        <f>O5/4</f>
        <v>18174.96</v>
      </c>
      <c r="E5" s="48"/>
      <c r="F5" s="7"/>
      <c r="G5" s="59">
        <f>O5/4</f>
        <v>18174.96</v>
      </c>
      <c r="H5" s="31"/>
      <c r="I5" s="7"/>
      <c r="J5" s="59">
        <f>O5/4</f>
        <v>18174.96</v>
      </c>
      <c r="K5" s="31"/>
      <c r="L5" s="7"/>
      <c r="M5" s="59">
        <f>O5/4</f>
        <v>18174.96</v>
      </c>
      <c r="N5" s="53">
        <f>M5+J5+G5+D5</f>
        <v>72699.84</v>
      </c>
      <c r="O5" s="15">
        <v>72699.84</v>
      </c>
    </row>
    <row r="6" spans="1:15" s="5" customFormat="1" ht="30">
      <c r="A6" s="95" t="s">
        <v>46</v>
      </c>
      <c r="B6" s="201"/>
      <c r="C6" s="206"/>
      <c r="D6" s="59">
        <f aca="true" t="shared" si="0" ref="D6:D16">O6/4</f>
        <v>17720.59</v>
      </c>
      <c r="E6" s="48"/>
      <c r="F6" s="7"/>
      <c r="G6" s="59">
        <f aca="true" t="shared" si="1" ref="G6:G16">O6/4</f>
        <v>17720.59</v>
      </c>
      <c r="H6" s="31"/>
      <c r="I6" s="7"/>
      <c r="J6" s="59">
        <f aca="true" t="shared" si="2" ref="J6:J15">O6/4</f>
        <v>17720.59</v>
      </c>
      <c r="K6" s="31"/>
      <c r="L6" s="7"/>
      <c r="M6" s="59">
        <f aca="true" t="shared" si="3" ref="M6:M16">O6/4</f>
        <v>17720.59</v>
      </c>
      <c r="N6" s="53">
        <f aca="true" t="shared" si="4" ref="N6:N57">M6+J6+G6+D6</f>
        <v>70882.36</v>
      </c>
      <c r="O6" s="15">
        <v>70882.34</v>
      </c>
    </row>
    <row r="7" spans="1:15" s="5" customFormat="1" ht="15">
      <c r="A7" s="97" t="s">
        <v>55</v>
      </c>
      <c r="B7" s="201"/>
      <c r="C7" s="206"/>
      <c r="D7" s="59">
        <f t="shared" si="0"/>
        <v>4846.66</v>
      </c>
      <c r="E7" s="48"/>
      <c r="F7" s="7"/>
      <c r="G7" s="59">
        <f t="shared" si="1"/>
        <v>4846.66</v>
      </c>
      <c r="H7" s="31"/>
      <c r="I7" s="7"/>
      <c r="J7" s="59">
        <f t="shared" si="2"/>
        <v>4846.66</v>
      </c>
      <c r="K7" s="31"/>
      <c r="L7" s="7"/>
      <c r="M7" s="59">
        <f t="shared" si="3"/>
        <v>4846.66</v>
      </c>
      <c r="N7" s="53">
        <f t="shared" si="4"/>
        <v>19386.64</v>
      </c>
      <c r="O7" s="15">
        <v>19386.62</v>
      </c>
    </row>
    <row r="8" spans="1:15" s="5" customFormat="1" ht="15">
      <c r="A8" s="97" t="s">
        <v>57</v>
      </c>
      <c r="B8" s="201"/>
      <c r="C8" s="206"/>
      <c r="D8" s="59">
        <f t="shared" si="0"/>
        <v>15751.63</v>
      </c>
      <c r="E8" s="48"/>
      <c r="F8" s="7"/>
      <c r="G8" s="59">
        <f t="shared" si="1"/>
        <v>15751.63</v>
      </c>
      <c r="H8" s="31"/>
      <c r="I8" s="7"/>
      <c r="J8" s="59">
        <f t="shared" si="2"/>
        <v>15751.63</v>
      </c>
      <c r="K8" s="31"/>
      <c r="L8" s="7"/>
      <c r="M8" s="59">
        <f t="shared" si="3"/>
        <v>15751.63</v>
      </c>
      <c r="N8" s="53">
        <f t="shared" si="4"/>
        <v>63006.52</v>
      </c>
      <c r="O8" s="15">
        <v>63006.53</v>
      </c>
    </row>
    <row r="9" spans="1:15" s="5" customFormat="1" ht="30">
      <c r="A9" s="97" t="s">
        <v>59</v>
      </c>
      <c r="B9" s="201"/>
      <c r="C9" s="206"/>
      <c r="D9" s="59">
        <f t="shared" si="0"/>
        <v>433.43</v>
      </c>
      <c r="E9" s="48"/>
      <c r="F9" s="7"/>
      <c r="G9" s="59">
        <f t="shared" si="1"/>
        <v>433.43</v>
      </c>
      <c r="H9" s="31"/>
      <c r="I9" s="7"/>
      <c r="J9" s="59">
        <f t="shared" si="2"/>
        <v>433.43</v>
      </c>
      <c r="K9" s="31"/>
      <c r="L9" s="7"/>
      <c r="M9" s="59">
        <f t="shared" si="3"/>
        <v>433.43</v>
      </c>
      <c r="N9" s="53">
        <f t="shared" si="4"/>
        <v>1733.72</v>
      </c>
      <c r="O9" s="15">
        <v>1733.72</v>
      </c>
    </row>
    <row r="10" spans="1:15" s="5" customFormat="1" ht="30">
      <c r="A10" s="97" t="s">
        <v>60</v>
      </c>
      <c r="B10" s="201"/>
      <c r="C10" s="206"/>
      <c r="D10" s="59">
        <f t="shared" si="0"/>
        <v>433.43</v>
      </c>
      <c r="E10" s="48"/>
      <c r="F10" s="7"/>
      <c r="G10" s="59">
        <f t="shared" si="1"/>
        <v>433.43</v>
      </c>
      <c r="H10" s="31"/>
      <c r="I10" s="7"/>
      <c r="J10" s="59">
        <f t="shared" si="2"/>
        <v>433.43</v>
      </c>
      <c r="K10" s="31"/>
      <c r="L10" s="7"/>
      <c r="M10" s="59">
        <f t="shared" si="3"/>
        <v>433.43</v>
      </c>
      <c r="N10" s="53">
        <f t="shared" si="4"/>
        <v>1733.72</v>
      </c>
      <c r="O10" s="15">
        <v>1733.72</v>
      </c>
    </row>
    <row r="11" spans="1:15" s="5" customFormat="1" ht="15">
      <c r="A11" s="97" t="s">
        <v>61</v>
      </c>
      <c r="B11" s="201"/>
      <c r="C11" s="206"/>
      <c r="D11" s="59">
        <f t="shared" si="0"/>
        <v>2737.03</v>
      </c>
      <c r="E11" s="48"/>
      <c r="F11" s="7"/>
      <c r="G11" s="59">
        <f t="shared" si="1"/>
        <v>2737.03</v>
      </c>
      <c r="H11" s="31"/>
      <c r="I11" s="7"/>
      <c r="J11" s="59">
        <f t="shared" si="2"/>
        <v>2737.03</v>
      </c>
      <c r="K11" s="31"/>
      <c r="L11" s="7"/>
      <c r="M11" s="59">
        <f t="shared" si="3"/>
        <v>2737.03</v>
      </c>
      <c r="N11" s="53">
        <f t="shared" si="4"/>
        <v>10948.12</v>
      </c>
      <c r="O11" s="15">
        <v>10948.1</v>
      </c>
    </row>
    <row r="12" spans="1:15" s="243" customFormat="1" ht="30">
      <c r="A12" s="231" t="s">
        <v>130</v>
      </c>
      <c r="B12" s="232"/>
      <c r="C12" s="233"/>
      <c r="D12" s="234">
        <v>0</v>
      </c>
      <c r="E12" s="235"/>
      <c r="F12" s="236"/>
      <c r="G12" s="234">
        <v>0</v>
      </c>
      <c r="H12" s="237" t="s">
        <v>226</v>
      </c>
      <c r="I12" s="238" t="s">
        <v>228</v>
      </c>
      <c r="J12" s="239">
        <v>3100.59</v>
      </c>
      <c r="K12" s="240"/>
      <c r="L12" s="236"/>
      <c r="M12" s="234">
        <v>0</v>
      </c>
      <c r="N12" s="241">
        <f t="shared" si="4"/>
        <v>3100.59</v>
      </c>
      <c r="O12" s="242"/>
    </row>
    <row r="13" spans="1:15" s="11" customFormat="1" ht="30">
      <c r="A13" s="111" t="s">
        <v>117</v>
      </c>
      <c r="B13" s="202"/>
      <c r="C13" s="206"/>
      <c r="D13" s="59">
        <f t="shared" si="0"/>
        <v>1363.12</v>
      </c>
      <c r="E13" s="49"/>
      <c r="F13" s="28"/>
      <c r="G13" s="59">
        <f t="shared" si="1"/>
        <v>1363.12</v>
      </c>
      <c r="H13" s="32"/>
      <c r="I13" s="28"/>
      <c r="J13" s="59">
        <f t="shared" si="2"/>
        <v>1363.12</v>
      </c>
      <c r="K13" s="32"/>
      <c r="L13" s="28"/>
      <c r="M13" s="59">
        <f t="shared" si="3"/>
        <v>1363.12</v>
      </c>
      <c r="N13" s="53">
        <f t="shared" si="4"/>
        <v>5452.48</v>
      </c>
      <c r="O13" s="15">
        <v>5452.49</v>
      </c>
    </row>
    <row r="14" spans="1:15" s="8" customFormat="1" ht="15">
      <c r="A14" s="97" t="s">
        <v>63</v>
      </c>
      <c r="B14" s="203"/>
      <c r="C14" s="206"/>
      <c r="D14" s="59">
        <f t="shared" si="0"/>
        <v>302.92</v>
      </c>
      <c r="E14" s="50"/>
      <c r="F14" s="29"/>
      <c r="G14" s="59">
        <f t="shared" si="1"/>
        <v>302.92</v>
      </c>
      <c r="H14" s="33"/>
      <c r="I14" s="29"/>
      <c r="J14" s="59">
        <f t="shared" si="2"/>
        <v>302.92</v>
      </c>
      <c r="K14" s="33"/>
      <c r="L14" s="29"/>
      <c r="M14" s="59">
        <f t="shared" si="3"/>
        <v>302.92</v>
      </c>
      <c r="N14" s="53">
        <f t="shared" si="4"/>
        <v>1211.68</v>
      </c>
      <c r="O14" s="15">
        <v>1211.66</v>
      </c>
    </row>
    <row r="15" spans="1:15" s="5" customFormat="1" ht="15">
      <c r="A15" s="97" t="s">
        <v>65</v>
      </c>
      <c r="B15" s="201"/>
      <c r="C15" s="206"/>
      <c r="D15" s="59">
        <f t="shared" si="0"/>
        <v>162.06</v>
      </c>
      <c r="E15" s="48"/>
      <c r="F15" s="7"/>
      <c r="G15" s="59">
        <f t="shared" si="1"/>
        <v>162.06</v>
      </c>
      <c r="H15" s="31"/>
      <c r="I15" s="7"/>
      <c r="J15" s="59">
        <f t="shared" si="2"/>
        <v>162.06</v>
      </c>
      <c r="K15" s="31"/>
      <c r="L15" s="7"/>
      <c r="M15" s="59">
        <f t="shared" si="3"/>
        <v>162.06</v>
      </c>
      <c r="N15" s="53">
        <f t="shared" si="4"/>
        <v>648.24</v>
      </c>
      <c r="O15" s="15">
        <v>648.24</v>
      </c>
    </row>
    <row r="16" spans="1:15" s="5" customFormat="1" ht="30">
      <c r="A16" s="97" t="s">
        <v>67</v>
      </c>
      <c r="B16" s="201"/>
      <c r="C16" s="206"/>
      <c r="D16" s="59">
        <f t="shared" si="0"/>
        <v>0</v>
      </c>
      <c r="E16" s="48"/>
      <c r="F16" s="7"/>
      <c r="G16" s="59">
        <f t="shared" si="1"/>
        <v>0</v>
      </c>
      <c r="H16" s="208" t="s">
        <v>247</v>
      </c>
      <c r="I16" s="209">
        <v>41605</v>
      </c>
      <c r="J16" s="70">
        <v>2133.33</v>
      </c>
      <c r="K16" s="31"/>
      <c r="L16" s="7"/>
      <c r="M16" s="59">
        <f t="shared" si="3"/>
        <v>0</v>
      </c>
      <c r="N16" s="53">
        <f t="shared" si="4"/>
        <v>2133.33</v>
      </c>
      <c r="O16" s="15"/>
    </row>
    <row r="17" spans="1:15" s="5" customFormat="1" ht="15">
      <c r="A17" s="97" t="s">
        <v>69</v>
      </c>
      <c r="B17" s="201"/>
      <c r="C17" s="206"/>
      <c r="D17" s="59"/>
      <c r="E17" s="48"/>
      <c r="F17" s="7"/>
      <c r="G17" s="17"/>
      <c r="H17" s="31"/>
      <c r="I17" s="7"/>
      <c r="J17" s="38"/>
      <c r="K17" s="31"/>
      <c r="L17" s="7"/>
      <c r="M17" s="38"/>
      <c r="N17" s="53">
        <f t="shared" si="4"/>
        <v>0</v>
      </c>
      <c r="O17" s="15"/>
    </row>
    <row r="18" spans="1:15" s="5" customFormat="1" ht="15">
      <c r="A18" s="4" t="s">
        <v>70</v>
      </c>
      <c r="B18" s="208" t="s">
        <v>176</v>
      </c>
      <c r="C18" s="209">
        <v>41402</v>
      </c>
      <c r="D18" s="70">
        <v>184.33</v>
      </c>
      <c r="E18" s="208" t="s">
        <v>189</v>
      </c>
      <c r="F18" s="209">
        <v>41509</v>
      </c>
      <c r="G18" s="70">
        <v>184.33</v>
      </c>
      <c r="H18" s="31"/>
      <c r="I18" s="7"/>
      <c r="J18" s="38"/>
      <c r="K18" s="229">
        <v>50</v>
      </c>
      <c r="L18" s="230">
        <v>41759</v>
      </c>
      <c r="M18" s="38">
        <v>184.33</v>
      </c>
      <c r="N18" s="53">
        <f t="shared" si="4"/>
        <v>552.99</v>
      </c>
      <c r="O18" s="15"/>
    </row>
    <row r="19" spans="1:15" s="5" customFormat="1" ht="15">
      <c r="A19" s="286" t="s">
        <v>72</v>
      </c>
      <c r="B19" s="208" t="s">
        <v>178</v>
      </c>
      <c r="C19" s="209">
        <v>41411</v>
      </c>
      <c r="D19" s="70">
        <v>195.03</v>
      </c>
      <c r="E19" s="208" t="s">
        <v>196</v>
      </c>
      <c r="F19" s="209">
        <v>41537</v>
      </c>
      <c r="G19" s="70">
        <v>195.04</v>
      </c>
      <c r="H19" s="31"/>
      <c r="I19" s="7"/>
      <c r="J19" s="38"/>
      <c r="K19" s="31"/>
      <c r="L19" s="7"/>
      <c r="M19" s="38"/>
      <c r="N19" s="53">
        <f t="shared" si="4"/>
        <v>390.07</v>
      </c>
      <c r="O19" s="15"/>
    </row>
    <row r="20" spans="1:15" s="5" customFormat="1" ht="15">
      <c r="A20" s="287"/>
      <c r="B20" s="208" t="s">
        <v>182</v>
      </c>
      <c r="C20" s="209">
        <v>41481</v>
      </c>
      <c r="D20" s="70">
        <v>390.06</v>
      </c>
      <c r="E20" s="48"/>
      <c r="F20" s="7"/>
      <c r="G20" s="17"/>
      <c r="H20" s="31"/>
      <c r="I20" s="7"/>
      <c r="J20" s="38"/>
      <c r="K20" s="31"/>
      <c r="L20" s="7"/>
      <c r="M20" s="38"/>
      <c r="N20" s="53">
        <f t="shared" si="4"/>
        <v>390.06</v>
      </c>
      <c r="O20" s="15"/>
    </row>
    <row r="21" spans="1:15" s="5" customFormat="1" ht="15">
      <c r="A21" s="146" t="s">
        <v>131</v>
      </c>
      <c r="B21" s="201"/>
      <c r="C21" s="206"/>
      <c r="D21" s="59"/>
      <c r="E21" s="48"/>
      <c r="F21" s="7"/>
      <c r="G21" s="17"/>
      <c r="H21" s="31"/>
      <c r="I21" s="7"/>
      <c r="J21" s="38"/>
      <c r="K21" s="31"/>
      <c r="L21" s="7"/>
      <c r="M21" s="38"/>
      <c r="N21" s="53">
        <f t="shared" si="4"/>
        <v>0</v>
      </c>
      <c r="O21" s="15"/>
    </row>
    <row r="22" spans="1:15" s="5" customFormat="1" ht="15">
      <c r="A22" s="4" t="s">
        <v>74</v>
      </c>
      <c r="B22" s="208" t="s">
        <v>182</v>
      </c>
      <c r="C22" s="209">
        <v>41481</v>
      </c>
      <c r="D22" s="70">
        <v>743.35</v>
      </c>
      <c r="E22" s="48"/>
      <c r="F22" s="7"/>
      <c r="G22" s="17"/>
      <c r="H22" s="31"/>
      <c r="I22" s="7"/>
      <c r="J22" s="38"/>
      <c r="K22" s="31"/>
      <c r="L22" s="7"/>
      <c r="M22" s="38"/>
      <c r="N22" s="53">
        <f t="shared" si="4"/>
        <v>743.35</v>
      </c>
      <c r="O22" s="15"/>
    </row>
    <row r="23" spans="1:15" s="5" customFormat="1" ht="15">
      <c r="A23" s="4" t="s">
        <v>75</v>
      </c>
      <c r="B23" s="208" t="s">
        <v>173</v>
      </c>
      <c r="C23" s="209">
        <v>41439</v>
      </c>
      <c r="D23" s="70">
        <v>3314.05</v>
      </c>
      <c r="E23" s="48"/>
      <c r="F23" s="7"/>
      <c r="G23" s="17"/>
      <c r="H23" s="31"/>
      <c r="I23" s="7"/>
      <c r="J23" s="38"/>
      <c r="K23" s="31"/>
      <c r="L23" s="7"/>
      <c r="M23" s="38"/>
      <c r="N23" s="53">
        <f t="shared" si="4"/>
        <v>3314.05</v>
      </c>
      <c r="O23" s="15"/>
    </row>
    <row r="24" spans="1:15" s="5" customFormat="1" ht="15">
      <c r="A24" s="4" t="s">
        <v>76</v>
      </c>
      <c r="B24" s="208" t="s">
        <v>173</v>
      </c>
      <c r="C24" s="209">
        <v>41439</v>
      </c>
      <c r="D24" s="70">
        <v>780.14</v>
      </c>
      <c r="E24" s="48"/>
      <c r="F24" s="7"/>
      <c r="G24" s="17"/>
      <c r="H24" s="31"/>
      <c r="I24" s="7"/>
      <c r="J24" s="38"/>
      <c r="K24" s="31"/>
      <c r="L24" s="7"/>
      <c r="M24" s="38"/>
      <c r="N24" s="53">
        <f t="shared" si="4"/>
        <v>780.14</v>
      </c>
      <c r="O24" s="15"/>
    </row>
    <row r="25" spans="1:15" s="6" customFormat="1" ht="15">
      <c r="A25" s="4" t="s">
        <v>77</v>
      </c>
      <c r="B25" s="208" t="s">
        <v>182</v>
      </c>
      <c r="C25" s="209">
        <v>41481</v>
      </c>
      <c r="D25" s="70">
        <v>371.66</v>
      </c>
      <c r="E25" s="51"/>
      <c r="F25" s="9"/>
      <c r="G25" s="18"/>
      <c r="H25" s="34"/>
      <c r="I25" s="9"/>
      <c r="J25" s="39"/>
      <c r="K25" s="34"/>
      <c r="L25" s="9"/>
      <c r="M25" s="39"/>
      <c r="N25" s="53">
        <f t="shared" si="4"/>
        <v>371.66</v>
      </c>
      <c r="O25" s="15"/>
    </row>
    <row r="26" spans="1:15" s="6" customFormat="1" ht="15">
      <c r="A26" s="4" t="s">
        <v>78</v>
      </c>
      <c r="B26" s="31"/>
      <c r="C26" s="7"/>
      <c r="D26" s="59"/>
      <c r="E26" s="51"/>
      <c r="F26" s="9"/>
      <c r="G26" s="18"/>
      <c r="H26" s="34"/>
      <c r="I26" s="9"/>
      <c r="J26" s="39"/>
      <c r="K26" s="34"/>
      <c r="L26" s="9"/>
      <c r="M26" s="39"/>
      <c r="N26" s="53">
        <f t="shared" si="4"/>
        <v>0</v>
      </c>
      <c r="O26" s="15"/>
    </row>
    <row r="27" spans="1:15" s="6" customFormat="1" ht="25.5">
      <c r="A27" s="4" t="s">
        <v>79</v>
      </c>
      <c r="B27" s="208" t="s">
        <v>173</v>
      </c>
      <c r="C27" s="209">
        <v>41439</v>
      </c>
      <c r="D27" s="70">
        <v>1967.23</v>
      </c>
      <c r="E27" s="51"/>
      <c r="F27" s="9"/>
      <c r="G27" s="59"/>
      <c r="H27" s="34"/>
      <c r="I27" s="9"/>
      <c r="J27" s="59"/>
      <c r="K27" s="34"/>
      <c r="L27" s="9"/>
      <c r="M27" s="59"/>
      <c r="N27" s="53">
        <f t="shared" si="4"/>
        <v>1967.23</v>
      </c>
      <c r="O27" s="15"/>
    </row>
    <row r="28" spans="1:15" s="5" customFormat="1" ht="15">
      <c r="A28" s="4" t="s">
        <v>80</v>
      </c>
      <c r="B28" s="201"/>
      <c r="C28" s="206"/>
      <c r="D28" s="59"/>
      <c r="E28" s="208" t="s">
        <v>200</v>
      </c>
      <c r="F28" s="209">
        <v>41544</v>
      </c>
      <c r="G28" s="70">
        <v>2617.3</v>
      </c>
      <c r="H28" s="31"/>
      <c r="I28" s="7"/>
      <c r="J28" s="38"/>
      <c r="K28" s="31"/>
      <c r="L28" s="7"/>
      <c r="M28" s="38"/>
      <c r="N28" s="53">
        <f t="shared" si="4"/>
        <v>2617.3</v>
      </c>
      <c r="O28" s="15"/>
    </row>
    <row r="29" spans="1:15" s="5" customFormat="1" ht="15">
      <c r="A29" s="227" t="s">
        <v>132</v>
      </c>
      <c r="B29" s="201"/>
      <c r="C29" s="206"/>
      <c r="D29" s="59"/>
      <c r="E29" s="48"/>
      <c r="F29" s="7"/>
      <c r="G29" s="17"/>
      <c r="H29" s="208" t="s">
        <v>237</v>
      </c>
      <c r="I29" s="209">
        <v>41649</v>
      </c>
      <c r="J29" s="70">
        <v>2957.61</v>
      </c>
      <c r="K29" s="31"/>
      <c r="L29" s="7"/>
      <c r="M29" s="38"/>
      <c r="N29" s="53">
        <f t="shared" si="4"/>
        <v>2957.61</v>
      </c>
      <c r="O29" s="15"/>
    </row>
    <row r="30" spans="1:15" s="6" customFormat="1" ht="30">
      <c r="A30" s="97" t="s">
        <v>81</v>
      </c>
      <c r="B30" s="204"/>
      <c r="C30" s="206"/>
      <c r="D30" s="59"/>
      <c r="E30" s="51"/>
      <c r="F30" s="9"/>
      <c r="G30" s="18"/>
      <c r="H30" s="34"/>
      <c r="I30" s="9"/>
      <c r="J30" s="39"/>
      <c r="K30" s="34"/>
      <c r="L30" s="9"/>
      <c r="M30" s="39"/>
      <c r="N30" s="53">
        <f t="shared" si="4"/>
        <v>0</v>
      </c>
      <c r="O30" s="15"/>
    </row>
    <row r="31" spans="1:15" s="6" customFormat="1" ht="25.5">
      <c r="A31" s="4" t="s">
        <v>82</v>
      </c>
      <c r="B31" s="208" t="s">
        <v>172</v>
      </c>
      <c r="C31" s="209">
        <v>41425</v>
      </c>
      <c r="D31" s="70">
        <v>743.35</v>
      </c>
      <c r="E31" s="51"/>
      <c r="F31" s="9"/>
      <c r="G31" s="18"/>
      <c r="H31" s="208" t="s">
        <v>226</v>
      </c>
      <c r="I31" s="209" t="s">
        <v>227</v>
      </c>
      <c r="J31" s="70">
        <v>743.35</v>
      </c>
      <c r="K31" s="208" t="s">
        <v>252</v>
      </c>
      <c r="L31" s="209">
        <v>41740</v>
      </c>
      <c r="M31" s="70">
        <v>743.35</v>
      </c>
      <c r="N31" s="53">
        <f t="shared" si="4"/>
        <v>2230.05</v>
      </c>
      <c r="O31" s="15"/>
    </row>
    <row r="32" spans="1:15" s="6" customFormat="1" ht="25.5">
      <c r="A32" s="4" t="s">
        <v>84</v>
      </c>
      <c r="B32" s="204"/>
      <c r="C32" s="206"/>
      <c r="D32" s="59"/>
      <c r="E32" s="51"/>
      <c r="F32" s="9"/>
      <c r="G32" s="18"/>
      <c r="H32" s="60"/>
      <c r="I32" s="153"/>
      <c r="J32" s="54"/>
      <c r="K32" s="208" t="s">
        <v>241</v>
      </c>
      <c r="L32" s="209">
        <v>41705</v>
      </c>
      <c r="M32" s="70">
        <v>1486.7</v>
      </c>
      <c r="N32" s="53">
        <f t="shared" si="4"/>
        <v>1486.7</v>
      </c>
      <c r="O32" s="15"/>
    </row>
    <row r="33" spans="1:15" s="6" customFormat="1" ht="15">
      <c r="A33" s="4" t="s">
        <v>85</v>
      </c>
      <c r="B33" s="208" t="s">
        <v>182</v>
      </c>
      <c r="C33" s="209">
        <v>41481</v>
      </c>
      <c r="D33" s="70">
        <v>1560.23</v>
      </c>
      <c r="E33" s="51"/>
      <c r="F33" s="9"/>
      <c r="G33" s="18"/>
      <c r="H33" s="60"/>
      <c r="I33" s="153"/>
      <c r="J33" s="54"/>
      <c r="K33" s="34"/>
      <c r="L33" s="9"/>
      <c r="M33" s="39"/>
      <c r="N33" s="53">
        <f t="shared" si="4"/>
        <v>1560.23</v>
      </c>
      <c r="O33" s="15"/>
    </row>
    <row r="34" spans="1:15" s="6" customFormat="1" ht="25.5">
      <c r="A34" s="4" t="s">
        <v>87</v>
      </c>
      <c r="B34" s="204"/>
      <c r="C34" s="206"/>
      <c r="D34" s="59"/>
      <c r="E34" s="208" t="s">
        <v>191</v>
      </c>
      <c r="F34" s="209">
        <v>41516</v>
      </c>
      <c r="G34" s="70">
        <v>371.67</v>
      </c>
      <c r="H34" s="208" t="s">
        <v>226</v>
      </c>
      <c r="I34" s="209" t="s">
        <v>227</v>
      </c>
      <c r="J34" s="70">
        <v>371.67</v>
      </c>
      <c r="K34" s="34"/>
      <c r="L34" s="9"/>
      <c r="M34" s="39"/>
      <c r="N34" s="53">
        <f t="shared" si="4"/>
        <v>743.34</v>
      </c>
      <c r="O34" s="15"/>
    </row>
    <row r="35" spans="1:15" s="6" customFormat="1" ht="15">
      <c r="A35" s="146" t="s">
        <v>135</v>
      </c>
      <c r="B35" s="204"/>
      <c r="C35" s="206"/>
      <c r="D35" s="59"/>
      <c r="E35" s="51"/>
      <c r="F35" s="9"/>
      <c r="G35" s="18"/>
      <c r="H35" s="34"/>
      <c r="I35" s="9"/>
      <c r="J35" s="39"/>
      <c r="K35" s="34"/>
      <c r="L35" s="9"/>
      <c r="M35" s="39"/>
      <c r="N35" s="53">
        <f t="shared" si="4"/>
        <v>0</v>
      </c>
      <c r="O35" s="15"/>
    </row>
    <row r="36" spans="1:15" s="6" customFormat="1" ht="15">
      <c r="A36" s="146" t="s">
        <v>92</v>
      </c>
      <c r="B36" s="204"/>
      <c r="C36" s="206"/>
      <c r="D36" s="59">
        <f>O36/4</f>
        <v>1321.92</v>
      </c>
      <c r="E36" s="51"/>
      <c r="F36" s="9"/>
      <c r="G36" s="59">
        <f>O36/4</f>
        <v>1321.92</v>
      </c>
      <c r="H36" s="34"/>
      <c r="I36" s="9"/>
      <c r="J36" s="59">
        <f>O36/4</f>
        <v>1321.92</v>
      </c>
      <c r="K36" s="34"/>
      <c r="L36" s="9"/>
      <c r="M36" s="59">
        <f>O36/4</f>
        <v>1321.92</v>
      </c>
      <c r="N36" s="53">
        <f t="shared" si="4"/>
        <v>5287.68</v>
      </c>
      <c r="O36" s="15">
        <v>5287.68</v>
      </c>
    </row>
    <row r="37" spans="1:15" s="6" customFormat="1" ht="15">
      <c r="A37" s="227" t="s">
        <v>136</v>
      </c>
      <c r="B37" s="205"/>
      <c r="C37" s="206"/>
      <c r="D37" s="70"/>
      <c r="E37" s="61"/>
      <c r="F37" s="69"/>
      <c r="G37" s="70"/>
      <c r="H37" s="208" t="s">
        <v>237</v>
      </c>
      <c r="I37" s="209">
        <v>41649</v>
      </c>
      <c r="J37" s="70">
        <v>1926.37</v>
      </c>
      <c r="K37" s="60"/>
      <c r="L37" s="69"/>
      <c r="M37" s="70"/>
      <c r="N37" s="53">
        <f t="shared" si="4"/>
        <v>1926.37</v>
      </c>
      <c r="O37" s="15"/>
    </row>
    <row r="38" spans="1:15" s="6" customFormat="1" ht="30">
      <c r="A38" s="97" t="s">
        <v>93</v>
      </c>
      <c r="B38" s="205"/>
      <c r="C38" s="206"/>
      <c r="D38" s="70"/>
      <c r="E38" s="61"/>
      <c r="F38" s="69"/>
      <c r="G38" s="70"/>
      <c r="H38" s="60"/>
      <c r="I38" s="69"/>
      <c r="J38" s="70"/>
      <c r="K38" s="60"/>
      <c r="L38" s="69"/>
      <c r="M38" s="70"/>
      <c r="N38" s="53">
        <f t="shared" si="4"/>
        <v>0</v>
      </c>
      <c r="O38" s="15"/>
    </row>
    <row r="39" spans="1:15" s="6" customFormat="1" ht="15">
      <c r="A39" s="227" t="s">
        <v>137</v>
      </c>
      <c r="B39" s="205"/>
      <c r="C39" s="206"/>
      <c r="D39" s="70"/>
      <c r="E39" s="61"/>
      <c r="F39" s="69"/>
      <c r="G39" s="70"/>
      <c r="H39" s="208" t="s">
        <v>237</v>
      </c>
      <c r="I39" s="209">
        <v>41649</v>
      </c>
      <c r="J39" s="70">
        <v>321.07</v>
      </c>
      <c r="K39" s="60"/>
      <c r="L39" s="69"/>
      <c r="M39" s="70"/>
      <c r="N39" s="53">
        <f t="shared" si="4"/>
        <v>321.07</v>
      </c>
      <c r="O39" s="15"/>
    </row>
    <row r="40" spans="1:15" s="6" customFormat="1" ht="15">
      <c r="A40" s="112" t="s">
        <v>118</v>
      </c>
      <c r="B40" s="205"/>
      <c r="C40" s="206"/>
      <c r="D40" s="70"/>
      <c r="E40" s="61"/>
      <c r="F40" s="69"/>
      <c r="G40" s="70"/>
      <c r="H40" s="60"/>
      <c r="I40" s="69"/>
      <c r="J40" s="70"/>
      <c r="K40" s="60"/>
      <c r="L40" s="69"/>
      <c r="M40" s="70"/>
      <c r="N40" s="53">
        <f t="shared" si="4"/>
        <v>0</v>
      </c>
      <c r="O40" s="15"/>
    </row>
    <row r="41" spans="1:15" s="6" customFormat="1" ht="15">
      <c r="A41" s="97" t="s">
        <v>95</v>
      </c>
      <c r="B41" s="205"/>
      <c r="C41" s="206"/>
      <c r="D41" s="70"/>
      <c r="E41" s="61"/>
      <c r="F41" s="69"/>
      <c r="G41" s="70"/>
      <c r="H41" s="60"/>
      <c r="I41" s="69"/>
      <c r="J41" s="70"/>
      <c r="K41" s="60"/>
      <c r="L41" s="69"/>
      <c r="M41" s="70"/>
      <c r="N41" s="53">
        <f t="shared" si="4"/>
        <v>0</v>
      </c>
      <c r="O41" s="15"/>
    </row>
    <row r="42" spans="1:15" s="6" customFormat="1" ht="15">
      <c r="A42" s="4" t="s">
        <v>97</v>
      </c>
      <c r="B42" s="205"/>
      <c r="C42" s="206"/>
      <c r="D42" s="70"/>
      <c r="E42" s="61"/>
      <c r="F42" s="69"/>
      <c r="G42" s="70"/>
      <c r="H42" s="60"/>
      <c r="I42" s="69"/>
      <c r="J42" s="70"/>
      <c r="K42" s="60">
        <v>47</v>
      </c>
      <c r="L42" s="207">
        <v>41754</v>
      </c>
      <c r="M42" s="70">
        <v>8150.1</v>
      </c>
      <c r="N42" s="53">
        <f t="shared" si="4"/>
        <v>8150.1</v>
      </c>
      <c r="O42" s="15"/>
    </row>
    <row r="43" spans="1:15" s="6" customFormat="1" ht="15">
      <c r="A43" s="4" t="s">
        <v>98</v>
      </c>
      <c r="B43" s="205"/>
      <c r="C43" s="206"/>
      <c r="D43" s="70"/>
      <c r="E43" s="61"/>
      <c r="F43" s="69"/>
      <c r="G43" s="70"/>
      <c r="H43" s="60"/>
      <c r="I43" s="69"/>
      <c r="J43" s="70"/>
      <c r="K43" s="208" t="s">
        <v>238</v>
      </c>
      <c r="L43" s="209">
        <v>41684</v>
      </c>
      <c r="M43" s="70">
        <v>777.03</v>
      </c>
      <c r="N43" s="53">
        <f t="shared" si="4"/>
        <v>777.03</v>
      </c>
      <c r="O43" s="15"/>
    </row>
    <row r="44" spans="1:15" s="6" customFormat="1" ht="15">
      <c r="A44" s="150" t="s">
        <v>139</v>
      </c>
      <c r="B44" s="205"/>
      <c r="C44" s="206"/>
      <c r="D44" s="70"/>
      <c r="E44" s="208" t="s">
        <v>239</v>
      </c>
      <c r="F44" s="209">
        <v>41544</v>
      </c>
      <c r="G44" s="70">
        <v>11778.77</v>
      </c>
      <c r="H44" s="60"/>
      <c r="I44" s="69"/>
      <c r="J44" s="70"/>
      <c r="K44" s="60"/>
      <c r="L44" s="69"/>
      <c r="M44" s="70"/>
      <c r="N44" s="53">
        <f t="shared" si="4"/>
        <v>11778.77</v>
      </c>
      <c r="O44" s="15"/>
    </row>
    <row r="45" spans="1:15" s="6" customFormat="1" ht="15">
      <c r="A45" s="97" t="s">
        <v>102</v>
      </c>
      <c r="B45" s="205"/>
      <c r="C45" s="206"/>
      <c r="D45" s="70"/>
      <c r="E45" s="61"/>
      <c r="F45" s="69"/>
      <c r="G45" s="70"/>
      <c r="H45" s="60"/>
      <c r="I45" s="69"/>
      <c r="J45" s="70"/>
      <c r="K45" s="60"/>
      <c r="L45" s="69"/>
      <c r="M45" s="70"/>
      <c r="N45" s="53">
        <f t="shared" si="4"/>
        <v>0</v>
      </c>
      <c r="O45" s="15"/>
    </row>
    <row r="46" spans="1:15" s="6" customFormat="1" ht="15">
      <c r="A46" s="4" t="s">
        <v>103</v>
      </c>
      <c r="B46" s="205"/>
      <c r="C46" s="206"/>
      <c r="D46" s="70"/>
      <c r="E46" s="61"/>
      <c r="F46" s="69"/>
      <c r="G46" s="70"/>
      <c r="H46" s="208" t="s">
        <v>235</v>
      </c>
      <c r="I46" s="209">
        <v>41628</v>
      </c>
      <c r="J46" s="70">
        <v>932.26</v>
      </c>
      <c r="K46" s="60"/>
      <c r="L46" s="69"/>
      <c r="M46" s="70"/>
      <c r="N46" s="53">
        <f t="shared" si="4"/>
        <v>932.26</v>
      </c>
      <c r="O46" s="15"/>
    </row>
    <row r="47" spans="1:15" s="6" customFormat="1" ht="15">
      <c r="A47" s="112" t="s">
        <v>104</v>
      </c>
      <c r="B47" s="205"/>
      <c r="C47" s="206"/>
      <c r="D47" s="70"/>
      <c r="E47" s="61"/>
      <c r="F47" s="69"/>
      <c r="G47" s="70"/>
      <c r="H47" s="60"/>
      <c r="I47" s="69"/>
      <c r="J47" s="70"/>
      <c r="K47" s="60"/>
      <c r="L47" s="69"/>
      <c r="M47" s="70"/>
      <c r="N47" s="53">
        <f t="shared" si="4"/>
        <v>0</v>
      </c>
      <c r="O47" s="15"/>
    </row>
    <row r="48" spans="1:15" s="6" customFormat="1" ht="15">
      <c r="A48" s="143" t="s">
        <v>105</v>
      </c>
      <c r="B48" s="205"/>
      <c r="C48" s="206"/>
      <c r="D48" s="70"/>
      <c r="E48" s="61"/>
      <c r="F48" s="69"/>
      <c r="G48" s="70"/>
      <c r="H48" s="60"/>
      <c r="I48" s="69"/>
      <c r="J48" s="70"/>
      <c r="K48" s="60"/>
      <c r="L48" s="69"/>
      <c r="M48" s="70"/>
      <c r="N48" s="53">
        <f t="shared" si="4"/>
        <v>0</v>
      </c>
      <c r="O48" s="15"/>
    </row>
    <row r="49" spans="1:15" s="6" customFormat="1" ht="15">
      <c r="A49" s="146" t="s">
        <v>106</v>
      </c>
      <c r="B49" s="205"/>
      <c r="C49" s="206"/>
      <c r="D49" s="70"/>
      <c r="E49" s="61"/>
      <c r="F49" s="69"/>
      <c r="G49" s="70"/>
      <c r="H49" s="60"/>
      <c r="I49" s="69"/>
      <c r="J49" s="70"/>
      <c r="K49" s="60"/>
      <c r="L49" s="69"/>
      <c r="M49" s="70"/>
      <c r="N49" s="53">
        <f t="shared" si="4"/>
        <v>0</v>
      </c>
      <c r="O49" s="15"/>
    </row>
    <row r="50" spans="1:15" s="6" customFormat="1" ht="15">
      <c r="A50" s="146" t="s">
        <v>107</v>
      </c>
      <c r="B50" s="205"/>
      <c r="C50" s="206"/>
      <c r="D50" s="70"/>
      <c r="E50" s="61"/>
      <c r="F50" s="69"/>
      <c r="G50" s="70"/>
      <c r="H50" s="60"/>
      <c r="I50" s="69"/>
      <c r="J50" s="70"/>
      <c r="K50" s="60"/>
      <c r="L50" s="69"/>
      <c r="M50" s="70"/>
      <c r="N50" s="53">
        <f t="shared" si="4"/>
        <v>0</v>
      </c>
      <c r="O50" s="15"/>
    </row>
    <row r="51" spans="1:15" s="6" customFormat="1" ht="15">
      <c r="A51" s="97" t="s">
        <v>108</v>
      </c>
      <c r="B51" s="205"/>
      <c r="C51" s="206"/>
      <c r="D51" s="70"/>
      <c r="E51" s="61"/>
      <c r="F51" s="69"/>
      <c r="G51" s="70"/>
      <c r="H51" s="60"/>
      <c r="I51" s="69"/>
      <c r="J51" s="70"/>
      <c r="K51" s="60"/>
      <c r="L51" s="69"/>
      <c r="M51" s="70"/>
      <c r="N51" s="53">
        <f t="shared" si="4"/>
        <v>0</v>
      </c>
      <c r="O51" s="15"/>
    </row>
    <row r="52" spans="1:15" s="6" customFormat="1" ht="15">
      <c r="A52" s="270" t="s">
        <v>120</v>
      </c>
      <c r="B52" s="205"/>
      <c r="C52" s="206"/>
      <c r="D52" s="70"/>
      <c r="E52" s="61"/>
      <c r="F52" s="69"/>
      <c r="G52" s="70"/>
      <c r="H52" s="208" t="s">
        <v>224</v>
      </c>
      <c r="I52" s="209">
        <v>41608</v>
      </c>
      <c r="J52" s="70">
        <v>1736.38</v>
      </c>
      <c r="K52" s="208" t="s">
        <v>240</v>
      </c>
      <c r="L52" s="209">
        <v>41692</v>
      </c>
      <c r="M52" s="70">
        <v>2377.85</v>
      </c>
      <c r="N52" s="53">
        <f t="shared" si="4"/>
        <v>4114.23</v>
      </c>
      <c r="O52" s="15"/>
    </row>
    <row r="53" spans="1:15" s="6" customFormat="1" ht="15">
      <c r="A53" s="271"/>
      <c r="B53" s="205"/>
      <c r="C53" s="206"/>
      <c r="D53" s="70"/>
      <c r="E53" s="61"/>
      <c r="F53" s="69"/>
      <c r="G53" s="70"/>
      <c r="H53" s="60">
        <v>248</v>
      </c>
      <c r="I53" s="207">
        <v>41615</v>
      </c>
      <c r="J53" s="70">
        <v>2315.17</v>
      </c>
      <c r="K53" s="60"/>
      <c r="L53" s="69"/>
      <c r="M53" s="70"/>
      <c r="N53" s="53">
        <f t="shared" si="4"/>
        <v>2315.17</v>
      </c>
      <c r="O53" s="15"/>
    </row>
    <row r="54" spans="1:15" s="6" customFormat="1" ht="15">
      <c r="A54" s="272"/>
      <c r="B54" s="205"/>
      <c r="C54" s="206"/>
      <c r="D54" s="70"/>
      <c r="E54" s="61"/>
      <c r="F54" s="69"/>
      <c r="G54" s="70"/>
      <c r="H54" s="208" t="s">
        <v>225</v>
      </c>
      <c r="I54" s="209">
        <v>41622</v>
      </c>
      <c r="J54" s="70">
        <v>868.19</v>
      </c>
      <c r="K54" s="60"/>
      <c r="L54" s="69"/>
      <c r="M54" s="70"/>
      <c r="N54" s="53">
        <f t="shared" si="4"/>
        <v>868.19</v>
      </c>
      <c r="O54" s="15"/>
    </row>
    <row r="55" spans="1:15" s="6" customFormat="1" ht="15.75" thickBot="1">
      <c r="A55" s="146" t="s">
        <v>141</v>
      </c>
      <c r="B55" s="205"/>
      <c r="C55" s="206"/>
      <c r="D55" s="70"/>
      <c r="E55" s="61"/>
      <c r="F55" s="69"/>
      <c r="G55" s="70"/>
      <c r="H55" s="60"/>
      <c r="I55" s="69"/>
      <c r="J55" s="70"/>
      <c r="K55" s="60"/>
      <c r="L55" s="69"/>
      <c r="M55" s="70"/>
      <c r="N55" s="53">
        <f t="shared" si="4"/>
        <v>0</v>
      </c>
      <c r="O55" s="15"/>
    </row>
    <row r="56" spans="1:15" s="6" customFormat="1" ht="19.5" thickBot="1">
      <c r="A56" s="107" t="s">
        <v>110</v>
      </c>
      <c r="B56" s="60"/>
      <c r="C56" s="206"/>
      <c r="D56" s="59">
        <f>O56/4</f>
        <v>10677.79</v>
      </c>
      <c r="E56" s="61"/>
      <c r="F56" s="69"/>
      <c r="G56" s="59">
        <f>O56/4</f>
        <v>10677.79</v>
      </c>
      <c r="H56" s="60"/>
      <c r="I56" s="69"/>
      <c r="J56" s="59">
        <f>O56/4</f>
        <v>10677.79</v>
      </c>
      <c r="K56" s="60"/>
      <c r="L56" s="69"/>
      <c r="M56" s="59">
        <f>O56/4</f>
        <v>10677.79</v>
      </c>
      <c r="N56" s="53">
        <f t="shared" si="4"/>
        <v>42711.16</v>
      </c>
      <c r="O56" s="15">
        <v>42711.16</v>
      </c>
    </row>
    <row r="57" spans="1:15" s="5" customFormat="1" ht="20.25" thickBot="1">
      <c r="A57" s="44" t="s">
        <v>4</v>
      </c>
      <c r="B57" s="76"/>
      <c r="C57" s="77"/>
      <c r="D57" s="78">
        <f>SUM(D5:D56)</f>
        <v>84174.97</v>
      </c>
      <c r="E57" s="21"/>
      <c r="F57" s="77"/>
      <c r="G57" s="78">
        <f>SUM(G5:G56)</f>
        <v>89072.65</v>
      </c>
      <c r="H57" s="79"/>
      <c r="I57" s="77"/>
      <c r="J57" s="78">
        <f>SUM(J5:J56)</f>
        <v>91331.53</v>
      </c>
      <c r="K57" s="79"/>
      <c r="L57" s="77"/>
      <c r="M57" s="80">
        <f>SUM(M5:M56)</f>
        <v>87644.9</v>
      </c>
      <c r="N57" s="53">
        <f t="shared" si="4"/>
        <v>352224.05</v>
      </c>
      <c r="O57" s="24">
        <f>SUM(O5:O56)</f>
        <v>295702.1</v>
      </c>
    </row>
    <row r="58" spans="1:15" s="10" customFormat="1" ht="20.25" hidden="1" thickBot="1">
      <c r="A58" s="45" t="s">
        <v>2</v>
      </c>
      <c r="B58" s="71"/>
      <c r="C58" s="72"/>
      <c r="D58" s="73"/>
      <c r="E58" s="74"/>
      <c r="F58" s="72"/>
      <c r="G58" s="75"/>
      <c r="H58" s="71"/>
      <c r="I58" s="72"/>
      <c r="J58" s="73"/>
      <c r="K58" s="71"/>
      <c r="L58" s="72"/>
      <c r="M58" s="73"/>
      <c r="N58" s="52"/>
      <c r="O58" s="25"/>
    </row>
    <row r="59" spans="1:15" s="12" customFormat="1" ht="39.75" customHeight="1" thickBot="1">
      <c r="A59" s="277" t="s">
        <v>3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9"/>
      <c r="O59" s="26"/>
    </row>
    <row r="60" spans="1:15" s="6" customFormat="1" ht="25.5">
      <c r="A60" s="228" t="s">
        <v>154</v>
      </c>
      <c r="B60" s="205"/>
      <c r="C60" s="206"/>
      <c r="D60" s="70"/>
      <c r="E60" s="61"/>
      <c r="F60" s="69"/>
      <c r="G60" s="70"/>
      <c r="H60" s="208" t="s">
        <v>226</v>
      </c>
      <c r="I60" s="209" t="s">
        <v>231</v>
      </c>
      <c r="J60" s="70">
        <v>1554.05</v>
      </c>
      <c r="K60" s="60"/>
      <c r="L60" s="69"/>
      <c r="M60" s="70"/>
      <c r="N60" s="53"/>
      <c r="O60" s="15"/>
    </row>
    <row r="61" spans="1:15" s="6" customFormat="1" ht="15">
      <c r="A61" s="228" t="s">
        <v>156</v>
      </c>
      <c r="B61" s="205"/>
      <c r="C61" s="206"/>
      <c r="D61" s="70"/>
      <c r="E61" s="208" t="s">
        <v>197</v>
      </c>
      <c r="F61" s="209">
        <v>41537</v>
      </c>
      <c r="G61" s="70">
        <v>153724.14</v>
      </c>
      <c r="H61" s="60"/>
      <c r="I61" s="69"/>
      <c r="J61" s="70"/>
      <c r="K61" s="60"/>
      <c r="L61" s="69"/>
      <c r="M61" s="70"/>
      <c r="N61" s="53"/>
      <c r="O61" s="15"/>
    </row>
    <row r="62" spans="1:15" s="6" customFormat="1" ht="15">
      <c r="A62" s="228" t="s">
        <v>161</v>
      </c>
      <c r="B62" s="289" t="s">
        <v>182</v>
      </c>
      <c r="C62" s="292">
        <v>41481</v>
      </c>
      <c r="D62" s="295">
        <v>37658.33</v>
      </c>
      <c r="E62" s="61"/>
      <c r="F62" s="69"/>
      <c r="G62" s="70"/>
      <c r="H62" s="60"/>
      <c r="I62" s="69"/>
      <c r="J62" s="70"/>
      <c r="K62" s="60"/>
      <c r="L62" s="69"/>
      <c r="M62" s="70"/>
      <c r="N62" s="53"/>
      <c r="O62" s="15"/>
    </row>
    <row r="63" spans="1:15" s="6" customFormat="1" ht="15">
      <c r="A63" s="228" t="s">
        <v>162</v>
      </c>
      <c r="B63" s="290"/>
      <c r="C63" s="293"/>
      <c r="D63" s="296"/>
      <c r="E63" s="61"/>
      <c r="F63" s="69"/>
      <c r="G63" s="70"/>
      <c r="H63" s="60"/>
      <c r="I63" s="69"/>
      <c r="J63" s="70"/>
      <c r="K63" s="60"/>
      <c r="L63" s="69"/>
      <c r="M63" s="70"/>
      <c r="N63" s="53"/>
      <c r="O63" s="15"/>
    </row>
    <row r="64" spans="1:15" s="6" customFormat="1" ht="15.75" thickBot="1">
      <c r="A64" s="228" t="s">
        <v>163</v>
      </c>
      <c r="B64" s="291"/>
      <c r="C64" s="294"/>
      <c r="D64" s="297"/>
      <c r="E64" s="61"/>
      <c r="F64" s="69"/>
      <c r="G64" s="70"/>
      <c r="H64" s="60"/>
      <c r="I64" s="69"/>
      <c r="J64" s="70"/>
      <c r="K64" s="60"/>
      <c r="L64" s="69"/>
      <c r="M64" s="70"/>
      <c r="N64" s="53"/>
      <c r="O64" s="15"/>
    </row>
    <row r="65" spans="1:15" s="86" customFormat="1" ht="20.25" thickBot="1">
      <c r="A65" s="81" t="s">
        <v>4</v>
      </c>
      <c r="B65" s="82"/>
      <c r="C65" s="93"/>
      <c r="D65" s="93">
        <f>SUM(D60:D64)</f>
        <v>37658.33</v>
      </c>
      <c r="E65" s="93"/>
      <c r="F65" s="93"/>
      <c r="G65" s="93">
        <f>SUM(G60:G64)</f>
        <v>153724.14</v>
      </c>
      <c r="H65" s="93"/>
      <c r="I65" s="93"/>
      <c r="J65" s="93">
        <f>SUM(J60:J64)</f>
        <v>1554.05</v>
      </c>
      <c r="K65" s="93"/>
      <c r="L65" s="93"/>
      <c r="M65" s="93">
        <f>SUM(M60:M64)</f>
        <v>0</v>
      </c>
      <c r="N65" s="53">
        <f>M65+J65+G65+D65</f>
        <v>192936.52</v>
      </c>
      <c r="O65" s="85"/>
    </row>
    <row r="66" spans="1:15" s="6" customFormat="1" ht="42" customHeight="1">
      <c r="A66" s="277" t="s">
        <v>29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9"/>
      <c r="O66" s="16"/>
    </row>
    <row r="67" spans="1:15" s="6" customFormat="1" ht="15">
      <c r="A67" s="42" t="s">
        <v>170</v>
      </c>
      <c r="B67" s="204">
        <v>107</v>
      </c>
      <c r="C67" s="206">
        <v>41402</v>
      </c>
      <c r="D67" s="70">
        <v>237.28</v>
      </c>
      <c r="E67" s="23"/>
      <c r="F67" s="1"/>
      <c r="G67" s="16"/>
      <c r="H67" s="35"/>
      <c r="I67" s="1"/>
      <c r="J67" s="40"/>
      <c r="K67" s="35"/>
      <c r="L67" s="1"/>
      <c r="M67" s="40"/>
      <c r="N67" s="51"/>
      <c r="O67" s="23"/>
    </row>
    <row r="68" spans="1:15" s="6" customFormat="1" ht="15">
      <c r="A68" s="42" t="s">
        <v>174</v>
      </c>
      <c r="B68" s="208" t="s">
        <v>175</v>
      </c>
      <c r="C68" s="209">
        <v>41453</v>
      </c>
      <c r="D68" s="70">
        <v>372.46</v>
      </c>
      <c r="E68" s="51"/>
      <c r="F68" s="9"/>
      <c r="G68" s="18"/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177</v>
      </c>
      <c r="B69" s="208" t="s">
        <v>176</v>
      </c>
      <c r="C69" s="209">
        <v>41402</v>
      </c>
      <c r="D69" s="70">
        <v>668.41</v>
      </c>
      <c r="E69" s="51"/>
      <c r="F69" s="9"/>
      <c r="G69" s="18"/>
      <c r="H69" s="34"/>
      <c r="I69" s="9"/>
      <c r="J69" s="39"/>
      <c r="K69" s="34">
        <v>50</v>
      </c>
      <c r="L69" s="206">
        <v>41759</v>
      </c>
      <c r="M69" s="38">
        <v>688.69</v>
      </c>
      <c r="N69" s="51"/>
      <c r="O69" s="23"/>
    </row>
    <row r="70" spans="1:15" s="6" customFormat="1" ht="15">
      <c r="A70" s="42" t="s">
        <v>179</v>
      </c>
      <c r="B70" s="208" t="s">
        <v>178</v>
      </c>
      <c r="C70" s="209">
        <v>41411</v>
      </c>
      <c r="D70" s="70">
        <v>357.89</v>
      </c>
      <c r="E70" s="51"/>
      <c r="F70" s="9"/>
      <c r="G70" s="18"/>
      <c r="H70" s="34"/>
      <c r="I70" s="9"/>
      <c r="J70" s="39"/>
      <c r="K70" s="34"/>
      <c r="L70" s="9"/>
      <c r="M70" s="39"/>
      <c r="N70" s="51"/>
      <c r="O70" s="23"/>
    </row>
    <row r="71" spans="1:15" s="6" customFormat="1" ht="15">
      <c r="A71" s="42" t="s">
        <v>180</v>
      </c>
      <c r="B71" s="208" t="s">
        <v>181</v>
      </c>
      <c r="C71" s="209">
        <v>41467</v>
      </c>
      <c r="D71" s="70">
        <v>715.77</v>
      </c>
      <c r="E71" s="51"/>
      <c r="F71" s="9"/>
      <c r="G71" s="18"/>
      <c r="H71" s="34"/>
      <c r="I71" s="9"/>
      <c r="J71" s="39"/>
      <c r="K71" s="34"/>
      <c r="L71" s="9"/>
      <c r="M71" s="39"/>
      <c r="N71" s="51"/>
      <c r="O71" s="23"/>
    </row>
    <row r="72" spans="1:15" s="251" customFormat="1" ht="15">
      <c r="A72" s="244" t="s">
        <v>187</v>
      </c>
      <c r="B72" s="245"/>
      <c r="C72" s="233"/>
      <c r="D72" s="246"/>
      <c r="E72" s="237" t="s">
        <v>188</v>
      </c>
      <c r="F72" s="238">
        <v>41495</v>
      </c>
      <c r="G72" s="239">
        <v>1354.02</v>
      </c>
      <c r="H72" s="247"/>
      <c r="I72" s="248"/>
      <c r="J72" s="246"/>
      <c r="K72" s="247"/>
      <c r="L72" s="248"/>
      <c r="M72" s="246"/>
      <c r="N72" s="249"/>
      <c r="O72" s="250"/>
    </row>
    <row r="73" spans="1:15" s="251" customFormat="1" ht="15">
      <c r="A73" s="244" t="s">
        <v>253</v>
      </c>
      <c r="B73" s="252" t="s">
        <v>254</v>
      </c>
      <c r="C73" s="233">
        <v>41837</v>
      </c>
      <c r="D73" s="253">
        <v>20164.73</v>
      </c>
      <c r="E73" s="237"/>
      <c r="F73" s="238"/>
      <c r="G73" s="239"/>
      <c r="H73" s="247"/>
      <c r="I73" s="248"/>
      <c r="J73" s="246"/>
      <c r="K73" s="247"/>
      <c r="L73" s="248"/>
      <c r="M73" s="246"/>
      <c r="N73" s="249"/>
      <c r="O73" s="250"/>
    </row>
    <row r="74" spans="1:15" s="6" customFormat="1" ht="15">
      <c r="A74" s="42" t="s">
        <v>190</v>
      </c>
      <c r="B74" s="34"/>
      <c r="C74" s="9"/>
      <c r="D74" s="39"/>
      <c r="E74" s="208" t="s">
        <v>189</v>
      </c>
      <c r="F74" s="209">
        <v>41509</v>
      </c>
      <c r="G74" s="70">
        <v>184.33</v>
      </c>
      <c r="H74" s="34"/>
      <c r="I74" s="9"/>
      <c r="J74" s="39"/>
      <c r="K74" s="34"/>
      <c r="L74" s="9"/>
      <c r="M74" s="39"/>
      <c r="N74" s="51"/>
      <c r="O74" s="23"/>
    </row>
    <row r="75" spans="1:15" s="6" customFormat="1" ht="15">
      <c r="A75" s="42" t="s">
        <v>192</v>
      </c>
      <c r="B75" s="204"/>
      <c r="C75" s="206"/>
      <c r="D75" s="39"/>
      <c r="E75" s="208" t="s">
        <v>193</v>
      </c>
      <c r="F75" s="209">
        <v>41523</v>
      </c>
      <c r="G75" s="70">
        <v>4317.47</v>
      </c>
      <c r="H75" s="34"/>
      <c r="I75" s="9"/>
      <c r="J75" s="39"/>
      <c r="K75" s="34"/>
      <c r="L75" s="9"/>
      <c r="M75" s="39"/>
      <c r="N75" s="51"/>
      <c r="O75" s="23"/>
    </row>
    <row r="76" spans="1:15" s="6" customFormat="1" ht="15">
      <c r="A76" s="42" t="s">
        <v>194</v>
      </c>
      <c r="B76" s="204"/>
      <c r="C76" s="206"/>
      <c r="D76" s="39"/>
      <c r="E76" s="208" t="s">
        <v>195</v>
      </c>
      <c r="F76" s="209">
        <v>41530</v>
      </c>
      <c r="G76" s="70">
        <v>726.98</v>
      </c>
      <c r="H76" s="34"/>
      <c r="I76" s="9"/>
      <c r="J76" s="39"/>
      <c r="K76" s="34"/>
      <c r="L76" s="9"/>
      <c r="M76" s="39"/>
      <c r="N76" s="51"/>
      <c r="O76" s="23"/>
    </row>
    <row r="77" spans="1:15" s="6" customFormat="1" ht="15">
      <c r="A77" s="42" t="s">
        <v>198</v>
      </c>
      <c r="B77" s="204"/>
      <c r="C77" s="206"/>
      <c r="D77" s="39"/>
      <c r="E77" s="208" t="s">
        <v>199</v>
      </c>
      <c r="F77" s="209">
        <v>41544</v>
      </c>
      <c r="G77" s="70">
        <v>440.4</v>
      </c>
      <c r="H77" s="34"/>
      <c r="I77" s="9"/>
      <c r="J77" s="39"/>
      <c r="K77" s="34"/>
      <c r="L77" s="9"/>
      <c r="M77" s="39"/>
      <c r="N77" s="51"/>
      <c r="O77" s="23"/>
    </row>
    <row r="78" spans="1:15" s="6" customFormat="1" ht="15">
      <c r="A78" s="42" t="s">
        <v>201</v>
      </c>
      <c r="B78" s="34"/>
      <c r="C78" s="9"/>
      <c r="D78" s="39"/>
      <c r="E78" s="208" t="s">
        <v>200</v>
      </c>
      <c r="F78" s="209">
        <v>41544</v>
      </c>
      <c r="G78" s="70">
        <v>688.69</v>
      </c>
      <c r="H78" s="34"/>
      <c r="I78" s="9"/>
      <c r="J78" s="39"/>
      <c r="K78" s="34"/>
      <c r="L78" s="9"/>
      <c r="M78" s="39"/>
      <c r="N78" s="51"/>
      <c r="O78" s="23"/>
    </row>
    <row r="79" spans="1:15" s="6" customFormat="1" ht="15">
      <c r="A79" s="42" t="s">
        <v>202</v>
      </c>
      <c r="B79" s="60"/>
      <c r="C79" s="69"/>
      <c r="D79" s="54"/>
      <c r="E79" s="208" t="s">
        <v>203</v>
      </c>
      <c r="F79" s="209">
        <v>41565</v>
      </c>
      <c r="G79" s="70">
        <v>726.98</v>
      </c>
      <c r="H79" s="60"/>
      <c r="I79" s="69"/>
      <c r="J79" s="54"/>
      <c r="K79" s="60"/>
      <c r="L79" s="69"/>
      <c r="M79" s="54"/>
      <c r="N79" s="51"/>
      <c r="O79" s="23"/>
    </row>
    <row r="80" spans="1:15" s="6" customFormat="1" ht="15">
      <c r="A80" s="42" t="s">
        <v>204</v>
      </c>
      <c r="B80" s="60"/>
      <c r="C80" s="69"/>
      <c r="D80" s="54"/>
      <c r="E80" s="208" t="s">
        <v>205</v>
      </c>
      <c r="F80" s="209">
        <v>41547</v>
      </c>
      <c r="G80" s="70">
        <v>142.6</v>
      </c>
      <c r="H80" s="60"/>
      <c r="I80" s="69"/>
      <c r="J80" s="54"/>
      <c r="K80" s="60"/>
      <c r="L80" s="69"/>
      <c r="M80" s="54"/>
      <c r="N80" s="51"/>
      <c r="O80" s="23"/>
    </row>
    <row r="81" spans="1:15" s="6" customFormat="1" ht="15">
      <c r="A81" s="43" t="s">
        <v>206</v>
      </c>
      <c r="B81" s="60"/>
      <c r="C81" s="69"/>
      <c r="D81" s="54"/>
      <c r="E81" s="208" t="s">
        <v>205</v>
      </c>
      <c r="F81" s="209">
        <v>41547</v>
      </c>
      <c r="G81" s="70">
        <v>1141.39</v>
      </c>
      <c r="H81" s="60"/>
      <c r="I81" s="69"/>
      <c r="J81" s="54"/>
      <c r="K81" s="60"/>
      <c r="L81" s="69"/>
      <c r="M81" s="54"/>
      <c r="N81" s="51"/>
      <c r="O81" s="23"/>
    </row>
    <row r="82" spans="1:15" s="6" customFormat="1" ht="15">
      <c r="A82" s="42" t="s">
        <v>207</v>
      </c>
      <c r="B82" s="60"/>
      <c r="C82" s="69"/>
      <c r="D82" s="54"/>
      <c r="E82" s="208" t="s">
        <v>205</v>
      </c>
      <c r="F82" s="209">
        <v>41547</v>
      </c>
      <c r="G82" s="70">
        <v>1493.65</v>
      </c>
      <c r="H82" s="60"/>
      <c r="I82" s="69"/>
      <c r="J82" s="54"/>
      <c r="K82" s="60"/>
      <c r="L82" s="69"/>
      <c r="M82" s="54"/>
      <c r="N82" s="51"/>
      <c r="O82" s="23"/>
    </row>
    <row r="83" spans="1:15" s="6" customFormat="1" ht="25.5">
      <c r="A83" s="43" t="s">
        <v>229</v>
      </c>
      <c r="B83" s="60"/>
      <c r="C83" s="69"/>
      <c r="D83" s="54"/>
      <c r="E83" s="208" t="s">
        <v>226</v>
      </c>
      <c r="F83" s="209" t="s">
        <v>230</v>
      </c>
      <c r="G83" s="70">
        <v>760.93</v>
      </c>
      <c r="H83" s="208"/>
      <c r="I83" s="209"/>
      <c r="J83" s="70"/>
      <c r="K83" s="60"/>
      <c r="L83" s="69"/>
      <c r="M83" s="54"/>
      <c r="N83" s="51"/>
      <c r="O83" s="23"/>
    </row>
    <row r="84" spans="1:15" s="6" customFormat="1" ht="25.5">
      <c r="A84" s="42" t="s">
        <v>232</v>
      </c>
      <c r="B84" s="60"/>
      <c r="C84" s="69"/>
      <c r="D84" s="54"/>
      <c r="E84" s="225"/>
      <c r="F84" s="209"/>
      <c r="G84" s="226"/>
      <c r="H84" s="208" t="s">
        <v>226</v>
      </c>
      <c r="I84" s="209" t="s">
        <v>228</v>
      </c>
      <c r="J84" s="70">
        <v>900.58</v>
      </c>
      <c r="K84" s="60"/>
      <c r="L84" s="69"/>
      <c r="M84" s="54"/>
      <c r="N84" s="51"/>
      <c r="O84" s="23"/>
    </row>
    <row r="85" spans="1:15" s="6" customFormat="1" ht="25.5">
      <c r="A85" s="42" t="s">
        <v>233</v>
      </c>
      <c r="B85" s="60"/>
      <c r="C85" s="69"/>
      <c r="D85" s="54"/>
      <c r="E85" s="225"/>
      <c r="F85" s="209"/>
      <c r="G85" s="226"/>
      <c r="H85" s="208" t="s">
        <v>226</v>
      </c>
      <c r="I85" s="209" t="s">
        <v>234</v>
      </c>
      <c r="J85" s="70">
        <v>730.84</v>
      </c>
      <c r="K85" s="60"/>
      <c r="L85" s="69"/>
      <c r="M85" s="54"/>
      <c r="N85" s="51"/>
      <c r="O85" s="23"/>
    </row>
    <row r="86" spans="1:15" s="6" customFormat="1" ht="15">
      <c r="A86" s="42" t="s">
        <v>236</v>
      </c>
      <c r="B86" s="60"/>
      <c r="C86" s="69"/>
      <c r="D86" s="54"/>
      <c r="E86" s="225"/>
      <c r="F86" s="209"/>
      <c r="G86" s="226"/>
      <c r="H86" s="60">
        <v>1</v>
      </c>
      <c r="I86" s="207">
        <v>41649</v>
      </c>
      <c r="J86" s="70">
        <v>1149.58</v>
      </c>
      <c r="K86" s="60"/>
      <c r="L86" s="69"/>
      <c r="M86" s="54"/>
      <c r="N86" s="51"/>
      <c r="O86" s="23"/>
    </row>
    <row r="87" spans="1:15" s="6" customFormat="1" ht="15">
      <c r="A87" s="42" t="s">
        <v>245</v>
      </c>
      <c r="B87" s="31"/>
      <c r="C87" s="7"/>
      <c r="D87" s="59"/>
      <c r="E87" s="225"/>
      <c r="F87" s="209"/>
      <c r="G87" s="226"/>
      <c r="H87" s="208" t="s">
        <v>246</v>
      </c>
      <c r="I87" s="209">
        <v>41670</v>
      </c>
      <c r="J87" s="70">
        <v>93</v>
      </c>
      <c r="K87" s="60"/>
      <c r="L87" s="69"/>
      <c r="M87" s="54"/>
      <c r="N87" s="51"/>
      <c r="O87" s="23"/>
    </row>
    <row r="88" spans="1:15" s="6" customFormat="1" ht="15">
      <c r="A88" s="42" t="s">
        <v>248</v>
      </c>
      <c r="B88" s="34"/>
      <c r="C88" s="9"/>
      <c r="D88" s="39"/>
      <c r="E88" s="51"/>
      <c r="F88" s="9"/>
      <c r="G88" s="18"/>
      <c r="H88" s="34"/>
      <c r="I88" s="9"/>
      <c r="J88" s="39"/>
      <c r="K88" s="208" t="s">
        <v>249</v>
      </c>
      <c r="L88" s="209">
        <v>41696</v>
      </c>
      <c r="M88" s="70">
        <v>970.2</v>
      </c>
      <c r="N88" s="51"/>
      <c r="O88" s="23"/>
    </row>
    <row r="89" spans="1:15" s="6" customFormat="1" ht="15">
      <c r="A89" s="43" t="s">
        <v>250</v>
      </c>
      <c r="B89" s="60"/>
      <c r="C89" s="69"/>
      <c r="D89" s="54"/>
      <c r="E89" s="61"/>
      <c r="F89" s="69"/>
      <c r="G89" s="20"/>
      <c r="H89" s="60"/>
      <c r="I89" s="69"/>
      <c r="J89" s="54"/>
      <c r="K89" s="208" t="s">
        <v>251</v>
      </c>
      <c r="L89" s="209">
        <v>41733</v>
      </c>
      <c r="M89" s="70">
        <v>729.85</v>
      </c>
      <c r="N89" s="51"/>
      <c r="O89" s="23"/>
    </row>
    <row r="90" spans="1:15" s="6" customFormat="1" ht="13.5" thickBot="1">
      <c r="A90" s="43"/>
      <c r="B90" s="205"/>
      <c r="C90" s="207"/>
      <c r="D90" s="54"/>
      <c r="E90" s="61"/>
      <c r="F90" s="69"/>
      <c r="G90" s="20"/>
      <c r="H90" s="60"/>
      <c r="I90" s="69"/>
      <c r="J90" s="54"/>
      <c r="K90" s="60"/>
      <c r="L90" s="69"/>
      <c r="M90" s="54"/>
      <c r="N90" s="51"/>
      <c r="O90" s="23"/>
    </row>
    <row r="91" spans="1:15" s="86" customFormat="1" ht="20.25" thickBot="1">
      <c r="A91" s="81" t="s">
        <v>4</v>
      </c>
      <c r="B91" s="82"/>
      <c r="C91" s="83"/>
      <c r="D91" s="87">
        <f>SUM(D67:D90)</f>
        <v>22516.54</v>
      </c>
      <c r="E91" s="88"/>
      <c r="F91" s="83"/>
      <c r="G91" s="87">
        <f>SUM(G67:G90)</f>
        <v>11977.44</v>
      </c>
      <c r="H91" s="89"/>
      <c r="I91" s="83"/>
      <c r="J91" s="87">
        <f>SUM(J67:J90)</f>
        <v>2874</v>
      </c>
      <c r="K91" s="89"/>
      <c r="L91" s="83"/>
      <c r="M91" s="87">
        <f>SUM(M67:M90)</f>
        <v>2388.74</v>
      </c>
      <c r="N91" s="53">
        <f>M91+J91+G91+D91</f>
        <v>39756.72</v>
      </c>
      <c r="O91" s="90"/>
    </row>
    <row r="92" spans="1:15" s="6" customFormat="1" ht="40.5" customHeight="1" hidden="1" thickBot="1">
      <c r="A92" s="274" t="s">
        <v>30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6"/>
      <c r="O92" s="62"/>
    </row>
    <row r="93" spans="1:15" s="6" customFormat="1" ht="12.75" hidden="1">
      <c r="A93" s="42"/>
      <c r="B93" s="34"/>
      <c r="C93" s="9"/>
      <c r="D93" s="39"/>
      <c r="E93" s="51"/>
      <c r="F93" s="9"/>
      <c r="G93" s="18"/>
      <c r="H93" s="34"/>
      <c r="I93" s="9"/>
      <c r="J93" s="39"/>
      <c r="K93" s="34"/>
      <c r="L93" s="9"/>
      <c r="M93" s="39"/>
      <c r="N93" s="51"/>
      <c r="O93" s="23"/>
    </row>
    <row r="94" spans="1:15" s="6" customFormat="1" ht="12.75" hidden="1">
      <c r="A94" s="42"/>
      <c r="B94" s="34"/>
      <c r="C94" s="9"/>
      <c r="D94" s="39"/>
      <c r="E94" s="51"/>
      <c r="F94" s="9"/>
      <c r="G94" s="18"/>
      <c r="H94" s="34"/>
      <c r="I94" s="9"/>
      <c r="J94" s="39"/>
      <c r="K94" s="34"/>
      <c r="L94" s="9"/>
      <c r="M94" s="39"/>
      <c r="N94" s="51"/>
      <c r="O94" s="23"/>
    </row>
    <row r="95" spans="1:15" s="6" customFormat="1" ht="12.75" hidden="1">
      <c r="A95" s="42"/>
      <c r="B95" s="34"/>
      <c r="C95" s="9"/>
      <c r="D95" s="39"/>
      <c r="E95" s="51"/>
      <c r="F95" s="9"/>
      <c r="G95" s="18"/>
      <c r="H95" s="34"/>
      <c r="I95" s="9"/>
      <c r="J95" s="39"/>
      <c r="K95" s="34"/>
      <c r="L95" s="9"/>
      <c r="M95" s="39"/>
      <c r="N95" s="51"/>
      <c r="O95" s="23"/>
    </row>
    <row r="96" spans="1:15" s="6" customFormat="1" ht="12.75" hidden="1">
      <c r="A96" s="42"/>
      <c r="B96" s="34"/>
      <c r="C96" s="9"/>
      <c r="D96" s="39"/>
      <c r="E96" s="51"/>
      <c r="F96" s="9"/>
      <c r="G96" s="18"/>
      <c r="H96" s="34"/>
      <c r="I96" s="9"/>
      <c r="J96" s="39"/>
      <c r="K96" s="34"/>
      <c r="L96" s="9"/>
      <c r="M96" s="39"/>
      <c r="N96" s="51"/>
      <c r="O96" s="23"/>
    </row>
    <row r="97" spans="1:15" s="6" customFormat="1" ht="13.5" hidden="1" thickBot="1">
      <c r="A97" s="42"/>
      <c r="B97" s="34"/>
      <c r="C97" s="9"/>
      <c r="D97" s="39"/>
      <c r="E97" s="51"/>
      <c r="F97" s="9"/>
      <c r="G97" s="18"/>
      <c r="H97" s="34"/>
      <c r="I97" s="9"/>
      <c r="J97" s="39"/>
      <c r="K97" s="34"/>
      <c r="L97" s="9"/>
      <c r="M97" s="39"/>
      <c r="N97" s="51"/>
      <c r="O97" s="23"/>
    </row>
    <row r="98" spans="1:15" s="86" customFormat="1" ht="20.25" hidden="1" thickBot="1">
      <c r="A98" s="81" t="s">
        <v>4</v>
      </c>
      <c r="B98" s="89"/>
      <c r="C98" s="91"/>
      <c r="D98" s="93">
        <f>SUM(D93:D97)</f>
        <v>0</v>
      </c>
      <c r="E98" s="94"/>
      <c r="F98" s="93"/>
      <c r="G98" s="93">
        <f>SUM(G93:G97)</f>
        <v>0</v>
      </c>
      <c r="H98" s="93"/>
      <c r="I98" s="93"/>
      <c r="J98" s="93">
        <f>SUM(J93:J97)</f>
        <v>0</v>
      </c>
      <c r="K98" s="93"/>
      <c r="L98" s="93"/>
      <c r="M98" s="93">
        <f>SUM(M93:M97)</f>
        <v>0</v>
      </c>
      <c r="N98" s="84"/>
      <c r="O98" s="92"/>
    </row>
    <row r="99" spans="1:15" s="6" customFormat="1" ht="20.25" thickBot="1">
      <c r="A99" s="65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2"/>
    </row>
    <row r="100" spans="1:15" s="2" customFormat="1" ht="20.25" thickBot="1">
      <c r="A100" s="46" t="s">
        <v>6</v>
      </c>
      <c r="B100" s="66"/>
      <c r="C100" s="63"/>
      <c r="D100" s="67">
        <f>D98+D91+D65+D57</f>
        <v>144349.84</v>
      </c>
      <c r="E100" s="64"/>
      <c r="F100" s="63"/>
      <c r="G100" s="67">
        <f>G98+G91+G65+G57</f>
        <v>254774.23</v>
      </c>
      <c r="H100" s="64"/>
      <c r="I100" s="63"/>
      <c r="J100" s="67">
        <f>J98+J91+J65+J57</f>
        <v>95759.58</v>
      </c>
      <c r="K100" s="64"/>
      <c r="L100" s="63"/>
      <c r="M100" s="67">
        <f>M98+M91+M65+M57</f>
        <v>90033.64</v>
      </c>
      <c r="N100" s="53">
        <f>M100+J100+G100+D100</f>
        <v>584917.29</v>
      </c>
      <c r="O100" s="27">
        <f>M100+J100+G100+D100</f>
        <v>584917.29</v>
      </c>
    </row>
    <row r="101" spans="1:13" s="2" customFormat="1" ht="13.5" thickBot="1">
      <c r="A101" s="57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4" s="2" customFormat="1" ht="13.5" thickBot="1">
      <c r="A102" s="55"/>
      <c r="B102" s="58" t="s">
        <v>18</v>
      </c>
      <c r="C102" s="58" t="s">
        <v>19</v>
      </c>
      <c r="D102" s="58" t="s">
        <v>20</v>
      </c>
      <c r="E102" s="58" t="s">
        <v>21</v>
      </c>
      <c r="F102" s="58" t="s">
        <v>22</v>
      </c>
      <c r="G102" s="58" t="s">
        <v>23</v>
      </c>
      <c r="H102" s="58" t="s">
        <v>24</v>
      </c>
      <c r="I102" s="58" t="s">
        <v>25</v>
      </c>
      <c r="J102" s="58" t="s">
        <v>14</v>
      </c>
      <c r="K102" s="58" t="s">
        <v>15</v>
      </c>
      <c r="L102" s="58" t="s">
        <v>16</v>
      </c>
      <c r="M102" s="58" t="s">
        <v>17</v>
      </c>
      <c r="N102" s="58" t="s">
        <v>27</v>
      </c>
    </row>
    <row r="103" spans="1:14" s="2" customFormat="1" ht="13.5" thickBot="1">
      <c r="A103" s="57" t="s">
        <v>13</v>
      </c>
      <c r="B103" s="214">
        <f>'[1]Лист1'!$FZ$74</f>
        <v>20345.57</v>
      </c>
      <c r="C103" s="55">
        <f>B108</f>
        <v>69743.43</v>
      </c>
      <c r="D103" s="55">
        <f aca="true" t="shared" si="5" ref="D103:M103">C108</f>
        <v>119299.51</v>
      </c>
      <c r="E103" s="56">
        <f>D108</f>
        <v>23076.7</v>
      </c>
      <c r="F103" s="55">
        <f t="shared" si="5"/>
        <v>74434.85</v>
      </c>
      <c r="G103" s="55">
        <f t="shared" si="5"/>
        <v>123298.61</v>
      </c>
      <c r="H103" s="56">
        <f t="shared" si="5"/>
        <v>-82779.01</v>
      </c>
      <c r="I103" s="55">
        <f t="shared" si="5"/>
        <v>-35089.75</v>
      </c>
      <c r="J103" s="55">
        <f t="shared" si="5"/>
        <v>17803.4</v>
      </c>
      <c r="K103" s="56">
        <f t="shared" si="5"/>
        <v>-29126.86</v>
      </c>
      <c r="L103" s="55">
        <f t="shared" si="5"/>
        <v>17964.29</v>
      </c>
      <c r="M103" s="55">
        <f t="shared" si="5"/>
        <v>71188.5</v>
      </c>
      <c r="N103" s="55"/>
    </row>
    <row r="104" spans="1:14" s="213" customFormat="1" ht="13.5" thickBot="1">
      <c r="A104" s="211" t="s">
        <v>11</v>
      </c>
      <c r="B104" s="212">
        <v>49526.8</v>
      </c>
      <c r="C104" s="212">
        <v>49526.8</v>
      </c>
      <c r="D104" s="212">
        <v>49526.8</v>
      </c>
      <c r="E104" s="212">
        <v>49526.8</v>
      </c>
      <c r="F104" s="212">
        <v>49526.8</v>
      </c>
      <c r="G104" s="212">
        <v>49526.8</v>
      </c>
      <c r="H104" s="212">
        <v>49526.8</v>
      </c>
      <c r="I104" s="212">
        <v>49526.8</v>
      </c>
      <c r="J104" s="212">
        <v>49526.8</v>
      </c>
      <c r="K104" s="212">
        <v>49526.8</v>
      </c>
      <c r="L104" s="212">
        <v>49526.8</v>
      </c>
      <c r="M104" s="212">
        <v>49526.8</v>
      </c>
      <c r="N104" s="212">
        <f>SUM(B104:M104)</f>
        <v>594321.6</v>
      </c>
    </row>
    <row r="105" spans="1:14" s="213" customFormat="1" ht="13.5" thickBot="1">
      <c r="A105" s="211" t="s">
        <v>12</v>
      </c>
      <c r="B105" s="212">
        <v>49175.86</v>
      </c>
      <c r="C105" s="212">
        <v>49334.08</v>
      </c>
      <c r="D105" s="212">
        <v>47905.03</v>
      </c>
      <c r="E105" s="212">
        <v>51136.15</v>
      </c>
      <c r="F105" s="212">
        <v>48641.76</v>
      </c>
      <c r="G105" s="212">
        <v>48474.61</v>
      </c>
      <c r="H105" s="212">
        <v>47467.26</v>
      </c>
      <c r="I105" s="212">
        <v>52671.15</v>
      </c>
      <c r="J105" s="212">
        <v>48607.32</v>
      </c>
      <c r="K105" s="212">
        <v>46869.15</v>
      </c>
      <c r="L105" s="212">
        <v>53002.21</v>
      </c>
      <c r="M105" s="212">
        <v>48265.76</v>
      </c>
      <c r="N105" s="212">
        <f>SUM(B105:M105)</f>
        <v>591550.34</v>
      </c>
    </row>
    <row r="106" spans="1:14" s="213" customFormat="1" ht="13.5" thickBot="1">
      <c r="A106" s="211" t="s">
        <v>208</v>
      </c>
      <c r="B106" s="215">
        <v>222</v>
      </c>
      <c r="C106" s="215">
        <v>222</v>
      </c>
      <c r="D106" s="215">
        <v>222</v>
      </c>
      <c r="E106" s="215">
        <v>222</v>
      </c>
      <c r="F106" s="215">
        <v>222</v>
      </c>
      <c r="G106" s="215">
        <v>222</v>
      </c>
      <c r="H106" s="215">
        <v>222</v>
      </c>
      <c r="I106" s="215">
        <v>222</v>
      </c>
      <c r="J106" s="215">
        <v>222</v>
      </c>
      <c r="K106" s="215">
        <v>222</v>
      </c>
      <c r="L106" s="215">
        <v>222</v>
      </c>
      <c r="M106" s="215">
        <v>222</v>
      </c>
      <c r="N106" s="215">
        <f>SUM(B106:M106)</f>
        <v>2664</v>
      </c>
    </row>
    <row r="107" spans="1:14" s="2" customFormat="1" ht="13.5" thickBot="1">
      <c r="A107" s="57" t="s">
        <v>28</v>
      </c>
      <c r="B107" s="55">
        <f aca="true" t="shared" si="6" ref="B107:M107">B105-B104</f>
        <v>-350.940000000002</v>
      </c>
      <c r="C107" s="55">
        <f t="shared" si="6"/>
        <v>-192.720000000001</v>
      </c>
      <c r="D107" s="55">
        <f t="shared" si="6"/>
        <v>-1621.77</v>
      </c>
      <c r="E107" s="55">
        <f t="shared" si="6"/>
        <v>1609.35</v>
      </c>
      <c r="F107" s="55">
        <f t="shared" si="6"/>
        <v>-885.040000000001</v>
      </c>
      <c r="G107" s="55">
        <f t="shared" si="6"/>
        <v>-1052.19</v>
      </c>
      <c r="H107" s="55">
        <f t="shared" si="6"/>
        <v>-2059.54</v>
      </c>
      <c r="I107" s="55">
        <f t="shared" si="6"/>
        <v>3144.35</v>
      </c>
      <c r="J107" s="55">
        <f t="shared" si="6"/>
        <v>-919.480000000003</v>
      </c>
      <c r="K107" s="55">
        <f t="shared" si="6"/>
        <v>-2657.65</v>
      </c>
      <c r="L107" s="55">
        <f t="shared" si="6"/>
        <v>3475.41</v>
      </c>
      <c r="M107" s="55">
        <f t="shared" si="6"/>
        <v>-1261.04</v>
      </c>
      <c r="N107" s="55">
        <f>M107+L107+K107+J107+I107+H107+G107+F107+E107+D107+C107+B107</f>
        <v>-2771.26000000001</v>
      </c>
    </row>
    <row r="108" spans="1:14" s="2" customFormat="1" ht="13.5" thickBot="1">
      <c r="A108" s="57" t="s">
        <v>26</v>
      </c>
      <c r="B108" s="216">
        <f>B103+B105+B106</f>
        <v>69743.43</v>
      </c>
      <c r="C108" s="216">
        <f>C103+C105+C106</f>
        <v>119299.51</v>
      </c>
      <c r="D108" s="217">
        <f>D103+D105+D106-D100</f>
        <v>23076.7</v>
      </c>
      <c r="E108" s="216">
        <f>E103+E105+E106</f>
        <v>74434.85</v>
      </c>
      <c r="F108" s="216">
        <f>F103+F105+F106</f>
        <v>123298.61</v>
      </c>
      <c r="G108" s="217">
        <f>G103+G105+G106-G100</f>
        <v>-82779.01</v>
      </c>
      <c r="H108" s="216">
        <f>H103+H105+H106</f>
        <v>-35089.75</v>
      </c>
      <c r="I108" s="216">
        <f>I103+I105+I106</f>
        <v>17803.4</v>
      </c>
      <c r="J108" s="217">
        <f>J103+J105+J106-J100</f>
        <v>-29126.86</v>
      </c>
      <c r="K108" s="216">
        <f>K103+K105+K106</f>
        <v>17964.29</v>
      </c>
      <c r="L108" s="216">
        <f>L103+L105+L106</f>
        <v>71188.5</v>
      </c>
      <c r="M108" s="217">
        <f>M103+M105+M106-M100</f>
        <v>29642.62</v>
      </c>
      <c r="N108" s="55"/>
    </row>
    <row r="109" spans="7:14" s="2" customFormat="1" ht="57" customHeight="1">
      <c r="G109" s="36"/>
      <c r="H109" s="298" t="s">
        <v>242</v>
      </c>
      <c r="I109" s="298"/>
      <c r="J109" s="298"/>
      <c r="K109" s="298"/>
      <c r="L109" s="299" t="s">
        <v>243</v>
      </c>
      <c r="M109" s="299"/>
      <c r="N109" s="299"/>
    </row>
    <row r="110" spans="8:14" s="2" customFormat="1" ht="72" customHeight="1">
      <c r="H110" s="300" t="s">
        <v>244</v>
      </c>
      <c r="I110" s="300"/>
      <c r="J110" s="300"/>
      <c r="K110" s="300"/>
      <c r="L110" s="269" t="s">
        <v>255</v>
      </c>
      <c r="M110" s="269"/>
      <c r="N110" s="269"/>
    </row>
    <row r="111" s="2" customFormat="1" ht="12.75"/>
    <row r="112" spans="8:13" s="2" customFormat="1" ht="15">
      <c r="H112" s="288" t="s">
        <v>209</v>
      </c>
      <c r="I112" s="288"/>
      <c r="J112" s="288"/>
      <c r="K112" s="218">
        <f>O100</f>
        <v>584917.29</v>
      </c>
      <c r="L112" s="219"/>
      <c r="M112"/>
    </row>
    <row r="113" spans="8:13" s="2" customFormat="1" ht="15">
      <c r="H113" s="288" t="s">
        <v>210</v>
      </c>
      <c r="I113" s="288"/>
      <c r="J113" s="288"/>
      <c r="K113" s="218">
        <f>N104</f>
        <v>594321.6</v>
      </c>
      <c r="L113" s="219"/>
      <c r="M113"/>
    </row>
    <row r="114" spans="8:13" s="2" customFormat="1" ht="15">
      <c r="H114" s="288" t="s">
        <v>211</v>
      </c>
      <c r="I114" s="288"/>
      <c r="J114" s="288"/>
      <c r="K114" s="218">
        <f>N105</f>
        <v>591550.34</v>
      </c>
      <c r="L114" s="219"/>
      <c r="M114"/>
    </row>
    <row r="115" spans="8:13" s="2" customFormat="1" ht="15">
      <c r="H115" s="288" t="s">
        <v>212</v>
      </c>
      <c r="I115" s="288"/>
      <c r="J115" s="288"/>
      <c r="K115" s="218">
        <f>K114-K113</f>
        <v>-2771.26</v>
      </c>
      <c r="L115" s="219"/>
      <c r="M115"/>
    </row>
    <row r="116" spans="8:13" s="2" customFormat="1" ht="15">
      <c r="H116" s="301" t="s">
        <v>213</v>
      </c>
      <c r="I116" s="301"/>
      <c r="J116" s="301"/>
      <c r="K116" s="218">
        <f>K113-K112</f>
        <v>9404.31</v>
      </c>
      <c r="L116" s="219"/>
      <c r="M116"/>
    </row>
    <row r="117" spans="8:13" s="2" customFormat="1" ht="15">
      <c r="H117" s="302" t="s">
        <v>214</v>
      </c>
      <c r="I117" s="303"/>
      <c r="J117" s="304"/>
      <c r="K117" s="218">
        <f>B103</f>
        <v>20345.57</v>
      </c>
      <c r="L117" s="219"/>
      <c r="M117"/>
    </row>
    <row r="118" spans="8:13" s="2" customFormat="1" ht="15.75">
      <c r="H118" s="305" t="s">
        <v>215</v>
      </c>
      <c r="I118" s="305"/>
      <c r="J118" s="305"/>
      <c r="K118" s="220">
        <f>K117+K116+K115+K119</f>
        <v>29642.62</v>
      </c>
      <c r="L118" s="219"/>
      <c r="M118"/>
    </row>
    <row r="119" spans="8:13" s="2" customFormat="1" ht="15">
      <c r="H119" s="306" t="s">
        <v>222</v>
      </c>
      <c r="I119" s="307"/>
      <c r="J119" s="308"/>
      <c r="K119" s="221">
        <f>N106</f>
        <v>2664</v>
      </c>
      <c r="L119" s="219"/>
      <c r="M119"/>
    </row>
    <row r="120" spans="8:13" s="2" customFormat="1" ht="15">
      <c r="H120" s="301" t="s">
        <v>216</v>
      </c>
      <c r="I120" s="301"/>
      <c r="J120" s="301"/>
      <c r="K120" s="218">
        <f>D91+G91+J91+M91</f>
        <v>39756.72</v>
      </c>
      <c r="L120" s="310" t="s">
        <v>223</v>
      </c>
      <c r="M120" s="311"/>
    </row>
    <row r="121" spans="8:13" s="2" customFormat="1" ht="15">
      <c r="H121" s="309" t="s">
        <v>217</v>
      </c>
      <c r="I121" s="309"/>
      <c r="J121" s="309"/>
      <c r="K121" s="222">
        <v>49085.04</v>
      </c>
      <c r="L121" s="118"/>
      <c r="M121" s="3"/>
    </row>
    <row r="122" spans="8:13" s="2" customFormat="1" ht="15">
      <c r="H122" s="309" t="s">
        <v>218</v>
      </c>
      <c r="I122" s="309"/>
      <c r="J122" s="309"/>
      <c r="K122" s="222">
        <v>0</v>
      </c>
      <c r="L122" s="118"/>
      <c r="M122" s="3"/>
    </row>
    <row r="123" spans="8:12" ht="15">
      <c r="H123" s="309" t="s">
        <v>219</v>
      </c>
      <c r="I123" s="309"/>
      <c r="J123" s="309"/>
      <c r="K123" s="222">
        <f>K121+K122</f>
        <v>49085.04</v>
      </c>
      <c r="L123" s="118"/>
    </row>
    <row r="124" spans="8:12" ht="15">
      <c r="H124" s="309" t="s">
        <v>220</v>
      </c>
      <c r="I124" s="309"/>
      <c r="J124" s="309"/>
      <c r="K124" s="222">
        <f>K123-K120</f>
        <v>9328.32</v>
      </c>
      <c r="L124" s="118"/>
    </row>
    <row r="125" spans="8:12" ht="15.75">
      <c r="H125" s="309" t="s">
        <v>221</v>
      </c>
      <c r="I125" s="309"/>
      <c r="J125" s="309"/>
      <c r="K125" s="223">
        <f>K116-K124</f>
        <v>75.99</v>
      </c>
      <c r="L125" s="224"/>
    </row>
  </sheetData>
  <sheetProtection/>
  <mergeCells count="33">
    <mergeCell ref="H125:J125"/>
    <mergeCell ref="H120:J120"/>
    <mergeCell ref="L120:M120"/>
    <mergeCell ref="H121:J121"/>
    <mergeCell ref="H122:J122"/>
    <mergeCell ref="H123:J123"/>
    <mergeCell ref="H124:J124"/>
    <mergeCell ref="H110:K110"/>
    <mergeCell ref="H115:J115"/>
    <mergeCell ref="H116:J116"/>
    <mergeCell ref="H117:J117"/>
    <mergeCell ref="H118:J118"/>
    <mergeCell ref="H119:J119"/>
    <mergeCell ref="A19:A20"/>
    <mergeCell ref="A59:N59"/>
    <mergeCell ref="H112:J112"/>
    <mergeCell ref="H113:J113"/>
    <mergeCell ref="H114:J114"/>
    <mergeCell ref="B62:B64"/>
    <mergeCell ref="C62:C64"/>
    <mergeCell ref="D62:D64"/>
    <mergeCell ref="H109:K109"/>
    <mergeCell ref="L109:N109"/>
    <mergeCell ref="L110:N110"/>
    <mergeCell ref="A52:A54"/>
    <mergeCell ref="A1:N1"/>
    <mergeCell ref="A92:N92"/>
    <mergeCell ref="A66:N66"/>
    <mergeCell ref="B2:D2"/>
    <mergeCell ref="E2:G2"/>
    <mergeCell ref="H2:J2"/>
    <mergeCell ref="K2:M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2014-06-26T11:04:04Z</cp:lastPrinted>
  <dcterms:created xsi:type="dcterms:W3CDTF">2010-04-02T14:46:04Z</dcterms:created>
  <dcterms:modified xsi:type="dcterms:W3CDTF">2014-07-10T08:59:33Z</dcterms:modified>
  <cp:category/>
  <cp:version/>
  <cp:contentType/>
  <cp:contentStatus/>
</cp:coreProperties>
</file>