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голосованию'!$A$1:$H$131</definedName>
  </definedNames>
  <calcPr fullCalcOnLoad="1" fullPrecision="0"/>
</workbook>
</file>

<file path=xl/sharedStrings.xml><?xml version="1.0" encoding="utf-8"?>
<sst xmlns="http://schemas.openxmlformats.org/spreadsheetml/2006/main" count="346" uniqueCount="229">
  <si>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</si>
  <si>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</si>
  <si>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</si>
  <si>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</si>
  <si>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</si>
  <si>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</si>
  <si>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</si>
  <si>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</si>
  <si>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</si>
  <si>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</si>
  <si>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</si>
  <si>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</si>
  <si>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</si>
  <si>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</si>
  <si>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</si>
  <si>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</si>
  <si>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</si>
  <si>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</si>
  <si>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</si>
  <si>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</si>
  <si>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</si>
  <si>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</si>
  <si>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</si>
  <si>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</si>
  <si>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</si>
  <si>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</si>
  <si>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</si>
  <si>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</si>
  <si>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</si>
  <si>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</si>
  <si>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</si>
  <si>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</si>
  <si>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</si>
  <si>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</si>
  <si>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</si>
  <si>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</si>
  <si>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</si>
  <si>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</si>
  <si>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</si>
  <si>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</si>
  <si>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</si>
  <si>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</si>
  <si>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</si>
  <si>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</si>
  <si>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</si>
  <si>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</si>
  <si>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</si>
  <si>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</si>
  <si>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</si>
  <si>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</si>
  <si>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</si>
  <si>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</si>
  <si>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</si>
  <si>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</si>
  <si>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</si>
  <si>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</si>
  <si>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</si>
  <si>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</si>
  <si>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</si>
  <si>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</si>
  <si>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</si>
  <si>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</si>
  <si>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</si>
  <si>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</si>
  <si>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</si>
  <si>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</si>
  <si>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</si>
  <si>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</si>
  <si>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</si>
  <si>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</si>
  <si>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</si>
  <si>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</si>
  <si>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</si>
  <si>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</si>
  <si>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</si>
  <si>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</si>
  <si>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</si>
  <si>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</si>
  <si>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</si>
  <si>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</si>
  <si>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</si>
  <si>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</si>
  <si>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</si>
  <si>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</si>
  <si>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</si>
  <si>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</si>
  <si>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</si>
  <si>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</si>
  <si>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</si>
  <si>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</si>
  <si>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</si>
  <si>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</si>
  <si>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</si>
  <si>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</si>
  <si>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</si>
  <si>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</si>
  <si>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</si>
  <si>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</si>
  <si>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</si>
  <si>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</si>
  <si>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</si>
  <si>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</si>
  <si>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</si>
  <si>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</si>
  <si>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</si>
  <si>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</si>
  <si>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</si>
  <si>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</si>
  <si>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</si>
  <si>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Работы заявочного характера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</si>
  <si>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</si>
  <si>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</si>
  <si>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</si>
  <si>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2-3 раза</t>
  </si>
  <si>
    <t>1 раз в месяц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</si>
  <si>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</si>
  <si>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</si>
  <si>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обслуживание насосов горячего водоснабжения</t>
  </si>
  <si>
    <t>замена трансформатора тока</t>
  </si>
  <si>
    <t>(многоквартирный дом с газовыми плитами )</t>
  </si>
  <si>
    <t>договорная и претензионно-исковая работа, взыскание задолженности по ЖКУ</t>
  </si>
  <si>
    <t>очистка урн отмусора</t>
  </si>
  <si>
    <t>Обслуживание вводных и внутренних газопроводов жилого фонда</t>
  </si>
  <si>
    <t>замена ( поверка ) КИП</t>
  </si>
  <si>
    <t>восстановление подъездного освещения</t>
  </si>
  <si>
    <t>очистка кровли от снега и скалывание сосулек</t>
  </si>
  <si>
    <t>ремонт кровли</t>
  </si>
  <si>
    <t>Дополнительные работы (по текущему ремонту), в т.ч.: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</si>
  <si>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</si>
  <si>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</si>
  <si>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</si>
  <si>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</si>
  <si>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</si>
  <si>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</si>
  <si>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</si>
  <si>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</si>
  <si>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</si>
  <si>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</si>
  <si>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</si>
  <si>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Ростелеком+Вымпелком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</si>
  <si>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</si>
  <si>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</si>
  <si>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</si>
  <si>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</si>
  <si>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</si>
  <si>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</si>
  <si>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</si>
  <si>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</si>
  <si>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</si>
  <si>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 xml:space="preserve"> </t>
  </si>
  <si>
    <t>на 2014-2015гг.</t>
  </si>
  <si>
    <t>(стоимость услуг  увеличена на 6,6% в соответствии с уровнем инфляции 2013 г.)</t>
  </si>
  <si>
    <t>( с учетом поверки приборов учета теплоснабжения и ХВС)</t>
  </si>
  <si>
    <t>по адресу: ул.Ленинского Комсомола, д.36 (S общ.=2506,70 м2, S зем.уч.= 2681,2м2)</t>
  </si>
  <si>
    <t>Управление многоквартирным домом, всего в т.ч.</t>
  </si>
  <si>
    <t>Итого:</t>
  </si>
  <si>
    <t>заполнение электронных паспортов</t>
  </si>
  <si>
    <t>Обслуживание общедомовых приборов учета теплоэнергии</t>
  </si>
  <si>
    <t>Поверка общедомовых приборов учета теплоснабжения</t>
  </si>
  <si>
    <t>гидравлическое испытание элеваторных узлов и запорной арматуры</t>
  </si>
  <si>
    <t>ревизия задвижек отопления ( диам.80мм-2шт.)</t>
  </si>
  <si>
    <t>замена  КИП манометры 1 шт.</t>
  </si>
  <si>
    <t>ревизия  задвижек на ХВС д.50мм-2 шт.</t>
  </si>
  <si>
    <t>электроизмерения (замеры сопротивления изоляции)</t>
  </si>
  <si>
    <t>1 раз в 3 года</t>
  </si>
  <si>
    <t>Погашение задолженности прошлых периодов</t>
  </si>
  <si>
    <t>по состоянию на 01.05.2014г.</t>
  </si>
  <si>
    <t>ремонт вентшахт (ремонт кирпичной кладки)</t>
  </si>
  <si>
    <t>изготовление и монтаж кровли на козырьки входа 1-3 подъездов</t>
  </si>
  <si>
    <t>Лицевой счет многоквартирного дома по адресу: ул. Ленинского Комсомола, д. 36 на период с 1 мая 2014 по 30 апреля 2015 года</t>
  </si>
  <si>
    <t>13536,18 (по тарифу)</t>
  </si>
  <si>
    <t>Остаток(+) / Долг(-) на 1.05.14г.</t>
  </si>
  <si>
    <t>72</t>
  </si>
  <si>
    <t>55</t>
  </si>
  <si>
    <t>5/01042</t>
  </si>
  <si>
    <t>А/о 19</t>
  </si>
  <si>
    <t>Замок (КП)</t>
  </si>
  <si>
    <t>ревизия задвижек отопления ( диам.80мм-2шт.) факт ф 100 мм - 1 шт., ф 80 мм - 1 шт.</t>
  </si>
  <si>
    <t>ревизия задвижек  ХВС (диам.50мм- 2 шт.) факт ф 50 мм - 3 шт.</t>
  </si>
  <si>
    <t>87</t>
  </si>
  <si>
    <t xml:space="preserve">Ревизия задвижек ГВС (диам.50мм-1 шт.) </t>
  </si>
  <si>
    <t>Н.Ф.Каюткина</t>
  </si>
  <si>
    <t xml:space="preserve"> 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</si>
  <si>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</si>
  <si>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</si>
  <si>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Герметизация температурного шва ( предписание ГЖИ)</t>
  </si>
  <si>
    <t>130</t>
  </si>
  <si>
    <t>Изоляция трубопроводов ГВС</t>
  </si>
  <si>
    <t>127</t>
  </si>
  <si>
    <t>Ремонт отмостки, цоколя</t>
  </si>
  <si>
    <t>125</t>
  </si>
  <si>
    <t>Поступления от Ростелекома ( 1 точка с декабря 2010 года)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</si>
  <si>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</si>
  <si>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</si>
  <si>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</si>
  <si>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</si>
  <si>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</si>
  <si>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( 1 точка с октября 2012г.)</t>
  </si>
  <si>
    <t>Устройство колпаков над вентшахтами ( 2 шт.),ремонт кровли входа в подвал (2 шт.)</t>
  </si>
  <si>
    <t>134</t>
  </si>
  <si>
    <t>Перевод ВВП на зимнюю схему</t>
  </si>
  <si>
    <t>142</t>
  </si>
  <si>
    <t>143</t>
  </si>
  <si>
    <t>Прочистка ливневых труб 1 и 8 подъезды</t>
  </si>
  <si>
    <t>Ремонт системы водоотведения ( 2-ой подъезд)</t>
  </si>
  <si>
    <t>Смена сопла в элеваторном узле</t>
  </si>
  <si>
    <t>174</t>
  </si>
  <si>
    <t>193</t>
  </si>
  <si>
    <t>Очистка подвала и обработка (ООО"КонсалтингПрофи")</t>
  </si>
  <si>
    <t>59</t>
  </si>
  <si>
    <t>Сопло</t>
  </si>
  <si>
    <t>мат./от.</t>
  </si>
  <si>
    <t>Замена предохранителей на автоматах</t>
  </si>
  <si>
    <t>18</t>
  </si>
  <si>
    <t>Прочистка и ремонт канализации</t>
  </si>
  <si>
    <t>49</t>
  </si>
  <si>
    <t>75</t>
  </si>
  <si>
    <t>122</t>
  </si>
  <si>
    <t>Установка замка на дверь в эл.щитовую</t>
  </si>
  <si>
    <t>123</t>
  </si>
  <si>
    <t>Обслуживание вводных и внутренних газопроводов жилого фонда( Корректировка по выставленному счету фактуре № 3803 от 30.03.2015 г. на сумму 17981,17 руб.)</t>
  </si>
  <si>
    <t xml:space="preserve">Проверка работы циркуляционного насоса </t>
  </si>
  <si>
    <t>144</t>
  </si>
  <si>
    <t>ревизия ШР, ЩЭ (ревизия ШР - по факту)</t>
  </si>
  <si>
    <t>Прочистка фильтра ГВС</t>
  </si>
  <si>
    <t>Услуги типографии по печати доп.соглашений</t>
  </si>
  <si>
    <t>т/н 185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</si>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</sst>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48" xfId="0" applyFont="1" applyFill="1" applyBorder="1" applyAlignment="1">
      <alignment horizontal="left" vertical="center" wrapText="1"/>
    </xf>
    <xf numFmtId="0" fontId="0" fillId="24" borderId="49" xfId="0" applyFont="1" applyFill="1" applyBorder="1" applyAlignment="1">
      <alignment horizontal="left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2" fontId="18" fillId="25" borderId="51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1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18" fillId="25" borderId="38" xfId="0" applyNumberFormat="1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2" fontId="20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5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6" xfId="0" applyFont="1" applyFill="1" applyBorder="1" applyAlignment="1">
      <alignment horizontal="left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horizontal="center" vertical="center" wrapText="1"/>
    </xf>
    <xf numFmtId="2" fontId="0" fillId="27" borderId="10" xfId="0" applyNumberFormat="1" applyFont="1" applyFill="1" applyBorder="1" applyAlignment="1">
      <alignment horizontal="center" vertical="center" wrapText="1"/>
    </xf>
    <xf numFmtId="0" fontId="0" fillId="27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2" fontId="22" fillId="0" borderId="38" xfId="0" applyNumberFormat="1" applyFont="1" applyFill="1" applyBorder="1" applyAlignment="1">
      <alignment horizontal="center" vertical="center" wrapText="1"/>
    </xf>
    <xf numFmtId="2" fontId="22" fillId="25" borderId="3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27" borderId="13" xfId="0" applyFont="1" applyFill="1" applyBorder="1" applyAlignment="1">
      <alignment horizontal="center" vertical="center" wrapText="1"/>
    </xf>
    <xf numFmtId="2" fontId="28" fillId="27" borderId="13" xfId="0" applyNumberFormat="1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2" fontId="28" fillId="0" borderId="38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2" fontId="22" fillId="25" borderId="4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0" fillId="27" borderId="4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/>
    </xf>
    <xf numFmtId="2" fontId="22" fillId="0" borderId="38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14" fontId="0" fillId="0" borderId="35" xfId="0" applyNumberFormat="1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2" fontId="39" fillId="25" borderId="26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0" fontId="0" fillId="25" borderId="35" xfId="0" applyFont="1" applyFill="1" applyBorder="1" applyAlignment="1">
      <alignment horizontal="center" vertical="center" wrapText="1"/>
    </xf>
    <xf numFmtId="0" fontId="18" fillId="25" borderId="46" xfId="0" applyFont="1" applyFill="1" applyBorder="1" applyAlignment="1">
      <alignment horizontal="left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46" xfId="0" applyFont="1" applyFill="1" applyBorder="1" applyAlignment="1">
      <alignment horizontal="left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27" borderId="48" xfId="0" applyFont="1" applyFill="1" applyBorder="1" applyAlignment="1">
      <alignment horizontal="left" vertical="center" wrapText="1"/>
    </xf>
    <xf numFmtId="0" fontId="0" fillId="27" borderId="35" xfId="0" applyFont="1" applyFill="1" applyBorder="1" applyAlignment="1">
      <alignment horizontal="center" vertical="center" wrapText="1"/>
    </xf>
    <xf numFmtId="2" fontId="0" fillId="27" borderId="35" xfId="0" applyNumberFormat="1" applyFont="1" applyFill="1" applyBorder="1" applyAlignment="1">
      <alignment horizontal="center" vertical="center" wrapText="1"/>
    </xf>
    <xf numFmtId="2" fontId="0" fillId="25" borderId="58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59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2" fontId="18" fillId="0" borderId="38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22" fillId="0" borderId="44" xfId="0" applyNumberFormat="1" applyFont="1" applyFill="1" applyBorder="1" applyAlignment="1">
      <alignment horizontal="center"/>
    </xf>
    <xf numFmtId="0" fontId="0" fillId="24" borderId="60" xfId="0" applyFont="1" applyFill="1" applyBorder="1" applyAlignment="1">
      <alignment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2" fontId="0" fillId="25" borderId="26" xfId="0" applyNumberFormat="1" applyFill="1" applyBorder="1" applyAlignment="1">
      <alignment horizontal="center" vertical="center"/>
    </xf>
    <xf numFmtId="14" fontId="0" fillId="24" borderId="3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24" borderId="58" xfId="0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17" fontId="0" fillId="24" borderId="10" xfId="0" applyNumberFormat="1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28" fillId="26" borderId="20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25" borderId="61" xfId="0" applyNumberFormat="1" applyFont="1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6" fillId="24" borderId="0" xfId="0" applyFont="1" applyFill="1" applyBorder="1" applyAlignment="1">
      <alignment horizontal="center" vertical="center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62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2" fontId="27" fillId="0" borderId="15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5" fillId="24" borderId="70" xfId="0" applyFont="1" applyFill="1" applyBorder="1" applyAlignment="1">
      <alignment horizontal="left"/>
    </xf>
    <xf numFmtId="0" fontId="35" fillId="24" borderId="70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24" borderId="60" xfId="0" applyFont="1" applyFill="1" applyBorder="1" applyAlignment="1">
      <alignment horizontal="left" vertical="center" wrapText="1"/>
    </xf>
    <xf numFmtId="0" fontId="0" fillId="24" borderId="71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2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="75" zoomScaleNormal="75" zoomScalePageLayoutView="0" workbookViewId="0" topLeftCell="A58">
      <selection activeCell="A101" sqref="A101:A102"/>
    </sheetView>
  </sheetViews>
  <sheetFormatPr defaultColWidth="9.00390625" defaultRowHeight="12.75"/>
  <cols>
    <col min="1" max="1" width="72.75390625" style="119" customWidth="1"/>
    <col min="2" max="2" width="19.125" style="119" customWidth="1"/>
    <col min="3" max="3" width="13.875" style="119" hidden="1" customWidth="1"/>
    <col min="4" max="4" width="17.00390625" style="119" customWidth="1"/>
    <col min="5" max="5" width="13.875" style="119" hidden="1" customWidth="1"/>
    <col min="6" max="6" width="20.875" style="3" hidden="1" customWidth="1"/>
    <col min="7" max="7" width="13.875" style="119" customWidth="1"/>
    <col min="8" max="8" width="20.875" style="3" customWidth="1"/>
    <col min="9" max="9" width="10.375" style="119" customWidth="1"/>
    <col min="10" max="10" width="15.375" style="119" hidden="1" customWidth="1"/>
    <col min="11" max="11" width="15.375" style="120" hidden="1" customWidth="1"/>
    <col min="12" max="14" width="15.375" style="119" customWidth="1"/>
    <col min="15" max="16384" width="9.125" style="119" customWidth="1"/>
  </cols>
  <sheetData>
    <row r="1" spans="1:8" ht="16.5" customHeight="1">
      <c r="A1" s="258" t="s">
        <v>149</v>
      </c>
      <c r="B1" s="259"/>
      <c r="C1" s="259"/>
      <c r="D1" s="259"/>
      <c r="E1" s="259"/>
      <c r="F1" s="259"/>
      <c r="G1" s="259"/>
      <c r="H1" s="259"/>
    </row>
    <row r="2" spans="2:8" ht="12.75" customHeight="1">
      <c r="B2" s="260" t="s">
        <v>31</v>
      </c>
      <c r="C2" s="260"/>
      <c r="D2" s="260"/>
      <c r="E2" s="260"/>
      <c r="F2" s="260"/>
      <c r="G2" s="259"/>
      <c r="H2" s="259"/>
    </row>
    <row r="3" spans="2:8" ht="14.25" customHeight="1">
      <c r="B3" s="260" t="s">
        <v>32</v>
      </c>
      <c r="C3" s="260"/>
      <c r="D3" s="260"/>
      <c r="E3" s="260"/>
      <c r="F3" s="260"/>
      <c r="G3" s="259"/>
      <c r="H3" s="259"/>
    </row>
    <row r="4" spans="1:8" ht="18" customHeight="1">
      <c r="A4" s="121" t="s">
        <v>150</v>
      </c>
      <c r="B4" s="260" t="s">
        <v>33</v>
      </c>
      <c r="C4" s="260"/>
      <c r="D4" s="260"/>
      <c r="E4" s="260"/>
      <c r="F4" s="260"/>
      <c r="G4" s="259"/>
      <c r="H4" s="259"/>
    </row>
    <row r="5" spans="1:11" ht="39.75" customHeight="1">
      <c r="A5" s="261"/>
      <c r="B5" s="262"/>
      <c r="C5" s="262"/>
      <c r="D5" s="262"/>
      <c r="E5" s="262"/>
      <c r="F5" s="262"/>
      <c r="G5" s="262"/>
      <c r="H5" s="262"/>
      <c r="K5" s="119"/>
    </row>
    <row r="6" spans="1:11" ht="22.5" customHeight="1">
      <c r="A6" s="263" t="s">
        <v>151</v>
      </c>
      <c r="B6" s="263"/>
      <c r="C6" s="263"/>
      <c r="D6" s="263"/>
      <c r="E6" s="263"/>
      <c r="F6" s="263"/>
      <c r="G6" s="263"/>
      <c r="H6" s="263"/>
      <c r="K6" s="119"/>
    </row>
    <row r="7" spans="1:11" ht="33" customHeight="1">
      <c r="A7" s="264" t="s">
        <v>152</v>
      </c>
      <c r="B7" s="265"/>
      <c r="C7" s="265"/>
      <c r="D7" s="265"/>
      <c r="E7" s="265"/>
      <c r="F7" s="265"/>
      <c r="G7" s="265"/>
      <c r="H7" s="265"/>
      <c r="K7" s="119"/>
    </row>
    <row r="8" spans="1:11" s="122" customFormat="1" ht="22.5" customHeight="1">
      <c r="A8" s="266" t="s">
        <v>34</v>
      </c>
      <c r="B8" s="266"/>
      <c r="C8" s="266"/>
      <c r="D8" s="266"/>
      <c r="E8" s="267"/>
      <c r="F8" s="267"/>
      <c r="G8" s="267"/>
      <c r="H8" s="267"/>
      <c r="K8" s="123"/>
    </row>
    <row r="9" spans="1:8" s="124" customFormat="1" ht="18.75" customHeight="1">
      <c r="A9" s="266" t="s">
        <v>153</v>
      </c>
      <c r="B9" s="266"/>
      <c r="C9" s="266"/>
      <c r="D9" s="266"/>
      <c r="E9" s="267"/>
      <c r="F9" s="267"/>
      <c r="G9" s="267"/>
      <c r="H9" s="267"/>
    </row>
    <row r="10" spans="1:8" s="125" customFormat="1" ht="17.25" customHeight="1">
      <c r="A10" s="249" t="s">
        <v>119</v>
      </c>
      <c r="B10" s="249"/>
      <c r="C10" s="249"/>
      <c r="D10" s="249"/>
      <c r="E10" s="250"/>
      <c r="F10" s="250"/>
      <c r="G10" s="250"/>
      <c r="H10" s="250"/>
    </row>
    <row r="11" spans="1:8" s="124" customFormat="1" ht="30" customHeight="1" thickBot="1">
      <c r="A11" s="251" t="s">
        <v>35</v>
      </c>
      <c r="B11" s="251"/>
      <c r="C11" s="251"/>
      <c r="D11" s="251"/>
      <c r="E11" s="252"/>
      <c r="F11" s="252"/>
      <c r="G11" s="252"/>
      <c r="H11" s="252"/>
    </row>
    <row r="12" spans="1:11" s="12" customFormat="1" ht="139.5" customHeight="1" thickBot="1">
      <c r="A12" s="126" t="s">
        <v>0</v>
      </c>
      <c r="B12" s="127" t="s">
        <v>36</v>
      </c>
      <c r="C12" s="128" t="s">
        <v>37</v>
      </c>
      <c r="D12" s="128" t="s">
        <v>5</v>
      </c>
      <c r="E12" s="128" t="s">
        <v>37</v>
      </c>
      <c r="F12" s="95" t="s">
        <v>38</v>
      </c>
      <c r="G12" s="128" t="s">
        <v>37</v>
      </c>
      <c r="H12" s="95" t="s">
        <v>38</v>
      </c>
      <c r="K12" s="129"/>
    </row>
    <row r="13" spans="1:11" s="135" customFormat="1" ht="12.75">
      <c r="A13" s="130">
        <v>1</v>
      </c>
      <c r="B13" s="131">
        <v>2</v>
      </c>
      <c r="C13" s="131">
        <v>3</v>
      </c>
      <c r="D13" s="132"/>
      <c r="E13" s="131">
        <v>3</v>
      </c>
      <c r="F13" s="97">
        <v>4</v>
      </c>
      <c r="G13" s="133">
        <v>3</v>
      </c>
      <c r="H13" s="134">
        <v>4</v>
      </c>
      <c r="K13" s="136"/>
    </row>
    <row r="14" spans="1:11" s="135" customFormat="1" ht="49.5" customHeight="1">
      <c r="A14" s="253" t="s">
        <v>1</v>
      </c>
      <c r="B14" s="254"/>
      <c r="C14" s="254"/>
      <c r="D14" s="254"/>
      <c r="E14" s="254"/>
      <c r="F14" s="254"/>
      <c r="G14" s="255"/>
      <c r="H14" s="256"/>
      <c r="K14" s="136"/>
    </row>
    <row r="15" spans="1:11" s="12" customFormat="1" ht="15">
      <c r="A15" s="137" t="s">
        <v>154</v>
      </c>
      <c r="B15" s="28" t="s">
        <v>57</v>
      </c>
      <c r="C15" s="138">
        <f>F15*12</f>
        <v>0</v>
      </c>
      <c r="D15" s="16">
        <f>G15*I15</f>
        <v>80314.67</v>
      </c>
      <c r="E15" s="15">
        <f>H15*12</f>
        <v>32.04</v>
      </c>
      <c r="F15" s="99"/>
      <c r="G15" s="15">
        <f>H15*12</f>
        <v>32.04</v>
      </c>
      <c r="H15" s="99">
        <f>H20+H22</f>
        <v>2.67</v>
      </c>
      <c r="I15" s="12">
        <v>2506.7</v>
      </c>
      <c r="J15" s="12">
        <v>1.07</v>
      </c>
      <c r="K15" s="129">
        <v>2.24</v>
      </c>
    </row>
    <row r="16" spans="1:11" s="12" customFormat="1" ht="29.25" customHeight="1">
      <c r="A16" s="139" t="s">
        <v>120</v>
      </c>
      <c r="B16" s="140" t="s">
        <v>40</v>
      </c>
      <c r="C16" s="141"/>
      <c r="D16" s="142"/>
      <c r="E16" s="143"/>
      <c r="F16" s="144"/>
      <c r="G16" s="143"/>
      <c r="H16" s="144"/>
      <c r="K16" s="129"/>
    </row>
    <row r="17" spans="1:11" s="12" customFormat="1" ht="15">
      <c r="A17" s="139" t="s">
        <v>41</v>
      </c>
      <c r="B17" s="140" t="s">
        <v>40</v>
      </c>
      <c r="C17" s="141"/>
      <c r="D17" s="142"/>
      <c r="E17" s="143"/>
      <c r="F17" s="144"/>
      <c r="G17" s="143"/>
      <c r="H17" s="144"/>
      <c r="K17" s="129"/>
    </row>
    <row r="18" spans="1:11" s="12" customFormat="1" ht="15">
      <c r="A18" s="139" t="s">
        <v>42</v>
      </c>
      <c r="B18" s="140" t="s">
        <v>43</v>
      </c>
      <c r="C18" s="141"/>
      <c r="D18" s="142"/>
      <c r="E18" s="143"/>
      <c r="F18" s="144"/>
      <c r="G18" s="143"/>
      <c r="H18" s="144"/>
      <c r="K18" s="129"/>
    </row>
    <row r="19" spans="1:11" s="12" customFormat="1" ht="15">
      <c r="A19" s="139" t="s">
        <v>44</v>
      </c>
      <c r="B19" s="140" t="s">
        <v>40</v>
      </c>
      <c r="C19" s="141"/>
      <c r="D19" s="142"/>
      <c r="E19" s="143"/>
      <c r="F19" s="144"/>
      <c r="G19" s="143"/>
      <c r="H19" s="144"/>
      <c r="K19" s="129"/>
    </row>
    <row r="20" spans="1:11" s="12" customFormat="1" ht="15">
      <c r="A20" s="213" t="s">
        <v>155</v>
      </c>
      <c r="B20" s="214"/>
      <c r="C20" s="143"/>
      <c r="D20" s="142"/>
      <c r="E20" s="143"/>
      <c r="F20" s="144"/>
      <c r="G20" s="143"/>
      <c r="H20" s="99">
        <v>2.56</v>
      </c>
      <c r="K20" s="129"/>
    </row>
    <row r="21" spans="1:11" s="12" customFormat="1" ht="15">
      <c r="A21" s="215" t="s">
        <v>156</v>
      </c>
      <c r="B21" s="214" t="s">
        <v>40</v>
      </c>
      <c r="C21" s="143"/>
      <c r="D21" s="142"/>
      <c r="E21" s="143"/>
      <c r="F21" s="144"/>
      <c r="G21" s="143"/>
      <c r="H21" s="99"/>
      <c r="K21" s="129"/>
    </row>
    <row r="22" spans="1:11" s="12" customFormat="1" ht="15">
      <c r="A22" s="213" t="s">
        <v>155</v>
      </c>
      <c r="B22" s="214"/>
      <c r="C22" s="143"/>
      <c r="D22" s="142"/>
      <c r="E22" s="143"/>
      <c r="F22" s="144"/>
      <c r="G22" s="143"/>
      <c r="H22" s="99">
        <v>0.11</v>
      </c>
      <c r="K22" s="129"/>
    </row>
    <row r="23" spans="1:11" s="12" customFormat="1" ht="30">
      <c r="A23" s="137" t="s">
        <v>45</v>
      </c>
      <c r="B23" s="145" t="s">
        <v>47</v>
      </c>
      <c r="C23" s="138">
        <f>F23*12</f>
        <v>0</v>
      </c>
      <c r="D23" s="16">
        <f>G23*I23</f>
        <v>106183.81</v>
      </c>
      <c r="E23" s="15">
        <f>H23*12</f>
        <v>42.36</v>
      </c>
      <c r="F23" s="99"/>
      <c r="G23" s="15">
        <f>H23*12</f>
        <v>42.36</v>
      </c>
      <c r="H23" s="99">
        <v>3.53</v>
      </c>
      <c r="I23" s="12">
        <v>2506.7</v>
      </c>
      <c r="J23" s="12">
        <v>1.07</v>
      </c>
      <c r="K23" s="129">
        <v>3.51</v>
      </c>
    </row>
    <row r="24" spans="1:11" s="6" customFormat="1" ht="15">
      <c r="A24" s="100" t="s">
        <v>46</v>
      </c>
      <c r="B24" s="10" t="s">
        <v>47</v>
      </c>
      <c r="C24" s="15"/>
      <c r="D24" s="16"/>
      <c r="E24" s="15"/>
      <c r="F24" s="99"/>
      <c r="G24" s="15"/>
      <c r="H24" s="99"/>
      <c r="I24" s="12"/>
      <c r="K24" s="96"/>
    </row>
    <row r="25" spans="1:11" s="6" customFormat="1" ht="15">
      <c r="A25" s="100" t="s">
        <v>48</v>
      </c>
      <c r="B25" s="10" t="s">
        <v>47</v>
      </c>
      <c r="C25" s="15"/>
      <c r="D25" s="16"/>
      <c r="E25" s="15"/>
      <c r="F25" s="99"/>
      <c r="G25" s="15"/>
      <c r="H25" s="99"/>
      <c r="I25" s="12"/>
      <c r="K25" s="96"/>
    </row>
    <row r="26" spans="1:11" s="6" customFormat="1" ht="15">
      <c r="A26" s="101" t="s">
        <v>49</v>
      </c>
      <c r="B26" s="14" t="s">
        <v>113</v>
      </c>
      <c r="C26" s="15"/>
      <c r="D26" s="16"/>
      <c r="E26" s="15"/>
      <c r="F26" s="99"/>
      <c r="G26" s="15"/>
      <c r="H26" s="99"/>
      <c r="I26" s="12"/>
      <c r="K26" s="96"/>
    </row>
    <row r="27" spans="1:11" s="6" customFormat="1" ht="15">
      <c r="A27" s="100" t="s">
        <v>50</v>
      </c>
      <c r="B27" s="10" t="s">
        <v>47</v>
      </c>
      <c r="C27" s="15"/>
      <c r="D27" s="16"/>
      <c r="E27" s="15"/>
      <c r="F27" s="99"/>
      <c r="G27" s="15"/>
      <c r="H27" s="99"/>
      <c r="I27" s="12"/>
      <c r="K27" s="96"/>
    </row>
    <row r="28" spans="1:11" s="6" customFormat="1" ht="25.5">
      <c r="A28" s="100" t="s">
        <v>51</v>
      </c>
      <c r="B28" s="10" t="s">
        <v>52</v>
      </c>
      <c r="C28" s="15"/>
      <c r="D28" s="16"/>
      <c r="E28" s="15"/>
      <c r="F28" s="99"/>
      <c r="G28" s="15"/>
      <c r="H28" s="99"/>
      <c r="I28" s="12"/>
      <c r="K28" s="96"/>
    </row>
    <row r="29" spans="1:11" s="6" customFormat="1" ht="15">
      <c r="A29" s="100" t="s">
        <v>53</v>
      </c>
      <c r="B29" s="10" t="s">
        <v>47</v>
      </c>
      <c r="C29" s="15"/>
      <c r="D29" s="16"/>
      <c r="E29" s="15"/>
      <c r="F29" s="99"/>
      <c r="G29" s="15"/>
      <c r="H29" s="99"/>
      <c r="I29" s="12"/>
      <c r="K29" s="96"/>
    </row>
    <row r="30" spans="1:11" s="12" customFormat="1" ht="15">
      <c r="A30" s="102" t="s">
        <v>121</v>
      </c>
      <c r="B30" s="69" t="s">
        <v>47</v>
      </c>
      <c r="C30" s="138"/>
      <c r="D30" s="16"/>
      <c r="E30" s="15"/>
      <c r="F30" s="99"/>
      <c r="G30" s="15"/>
      <c r="H30" s="99"/>
      <c r="K30" s="129"/>
    </row>
    <row r="31" spans="1:11" s="6" customFormat="1" ht="26.25" thickBot="1">
      <c r="A31" s="103" t="s">
        <v>54</v>
      </c>
      <c r="B31" s="104" t="s">
        <v>55</v>
      </c>
      <c r="C31" s="15"/>
      <c r="D31" s="16"/>
      <c r="E31" s="15"/>
      <c r="F31" s="99"/>
      <c r="G31" s="15"/>
      <c r="H31" s="99"/>
      <c r="I31" s="12"/>
      <c r="K31" s="96"/>
    </row>
    <row r="32" spans="1:11" s="147" customFormat="1" ht="15">
      <c r="A32" s="146" t="s">
        <v>56</v>
      </c>
      <c r="B32" s="28" t="s">
        <v>114</v>
      </c>
      <c r="C32" s="138">
        <f>F32*12</f>
        <v>0</v>
      </c>
      <c r="D32" s="16">
        <f>G32*I32</f>
        <v>20454.67</v>
      </c>
      <c r="E32" s="15">
        <f>H32*12</f>
        <v>8.16</v>
      </c>
      <c r="F32" s="106"/>
      <c r="G32" s="15">
        <f>H32*12</f>
        <v>8.16</v>
      </c>
      <c r="H32" s="99">
        <v>0.68</v>
      </c>
      <c r="I32" s="12">
        <v>2506.7</v>
      </c>
      <c r="J32" s="12">
        <v>1.07</v>
      </c>
      <c r="K32" s="129">
        <v>0.6</v>
      </c>
    </row>
    <row r="33" spans="1:11" s="12" customFormat="1" ht="15">
      <c r="A33" s="146" t="s">
        <v>58</v>
      </c>
      <c r="B33" s="28" t="s">
        <v>59</v>
      </c>
      <c r="C33" s="138">
        <f>F33*12</f>
        <v>0</v>
      </c>
      <c r="D33" s="16">
        <f>G33*I33</f>
        <v>66778.49</v>
      </c>
      <c r="E33" s="15">
        <f>H33*12</f>
        <v>26.64</v>
      </c>
      <c r="F33" s="106"/>
      <c r="G33" s="15">
        <f>H33*12</f>
        <v>26.64</v>
      </c>
      <c r="H33" s="99">
        <v>2.22</v>
      </c>
      <c r="I33" s="12">
        <v>2506.7</v>
      </c>
      <c r="J33" s="12">
        <v>1.07</v>
      </c>
      <c r="K33" s="129">
        <v>1.94</v>
      </c>
    </row>
    <row r="34" spans="1:11" s="135" customFormat="1" ht="30">
      <c r="A34" s="146" t="s">
        <v>60</v>
      </c>
      <c r="B34" s="28" t="s">
        <v>57</v>
      </c>
      <c r="C34" s="148"/>
      <c r="D34" s="16">
        <v>1848.15</v>
      </c>
      <c r="E34" s="107">
        <f>H34*12</f>
        <v>0.72</v>
      </c>
      <c r="F34" s="106"/>
      <c r="G34" s="15">
        <f>D34/I34</f>
        <v>0.74</v>
      </c>
      <c r="H34" s="99">
        <f>G34/12</f>
        <v>0.06</v>
      </c>
      <c r="I34" s="12">
        <v>2506.7</v>
      </c>
      <c r="J34" s="12">
        <v>1.07</v>
      </c>
      <c r="K34" s="129">
        <v>0.05</v>
      </c>
    </row>
    <row r="35" spans="1:11" s="135" customFormat="1" ht="30">
      <c r="A35" s="146" t="s">
        <v>61</v>
      </c>
      <c r="B35" s="28" t="s">
        <v>57</v>
      </c>
      <c r="C35" s="148"/>
      <c r="D35" s="16">
        <v>1848.15</v>
      </c>
      <c r="E35" s="107"/>
      <c r="F35" s="106"/>
      <c r="G35" s="15">
        <f>D35/I35</f>
        <v>0.74</v>
      </c>
      <c r="H35" s="99">
        <f>G35/12</f>
        <v>0.06</v>
      </c>
      <c r="I35" s="12">
        <v>2506.7</v>
      </c>
      <c r="J35" s="12">
        <v>1.07</v>
      </c>
      <c r="K35" s="129">
        <v>0.05</v>
      </c>
    </row>
    <row r="36" spans="1:11" s="135" customFormat="1" ht="15">
      <c r="A36" s="146" t="s">
        <v>157</v>
      </c>
      <c r="B36" s="28" t="s">
        <v>57</v>
      </c>
      <c r="C36" s="148"/>
      <c r="D36" s="16">
        <v>11670.68</v>
      </c>
      <c r="E36" s="107"/>
      <c r="F36" s="106"/>
      <c r="G36" s="15">
        <f>D36/I36</f>
        <v>4.66</v>
      </c>
      <c r="H36" s="99">
        <f>G36/12</f>
        <v>0.39</v>
      </c>
      <c r="I36" s="12">
        <v>2506.7</v>
      </c>
      <c r="J36" s="12">
        <v>1.07</v>
      </c>
      <c r="K36" s="129">
        <v>0.34</v>
      </c>
    </row>
    <row r="37" spans="1:11" s="135" customFormat="1" ht="30">
      <c r="A37" s="146" t="s">
        <v>158</v>
      </c>
      <c r="B37" s="28" t="s">
        <v>52</v>
      </c>
      <c r="C37" s="148"/>
      <c r="D37" s="16">
        <v>11670.69</v>
      </c>
      <c r="E37" s="107"/>
      <c r="F37" s="106"/>
      <c r="G37" s="15">
        <f>D37/I37</f>
        <v>4.66</v>
      </c>
      <c r="H37" s="99">
        <f>G37/12</f>
        <v>0.39</v>
      </c>
      <c r="I37" s="12">
        <v>2506.7</v>
      </c>
      <c r="J37" s="12">
        <v>1.07</v>
      </c>
      <c r="K37" s="129">
        <v>0</v>
      </c>
    </row>
    <row r="38" spans="1:11" s="135" customFormat="1" ht="30.75" customHeight="1">
      <c r="A38" s="146" t="s">
        <v>63</v>
      </c>
      <c r="B38" s="28" t="s">
        <v>52</v>
      </c>
      <c r="C38" s="148"/>
      <c r="D38" s="16">
        <v>3305.23</v>
      </c>
      <c r="E38" s="107"/>
      <c r="F38" s="106"/>
      <c r="G38" s="15">
        <f>D38/I38</f>
        <v>1.32</v>
      </c>
      <c r="H38" s="99">
        <f>G38/12</f>
        <v>0.11</v>
      </c>
      <c r="I38" s="12">
        <v>2506.7</v>
      </c>
      <c r="J38" s="12"/>
      <c r="K38" s="129"/>
    </row>
    <row r="39" spans="1:11" s="135" customFormat="1" ht="30">
      <c r="A39" s="146" t="s">
        <v>122</v>
      </c>
      <c r="B39" s="28"/>
      <c r="C39" s="148">
        <f>F39*12</f>
        <v>0</v>
      </c>
      <c r="D39" s="16">
        <f>G39*I39</f>
        <v>5715.28</v>
      </c>
      <c r="E39" s="107">
        <f>H39*12</f>
        <v>2.28</v>
      </c>
      <c r="F39" s="106"/>
      <c r="G39" s="15">
        <f>H39*12</f>
        <v>2.28</v>
      </c>
      <c r="H39" s="99">
        <v>0.19</v>
      </c>
      <c r="I39" s="12">
        <v>2506.7</v>
      </c>
      <c r="J39" s="12">
        <v>1.07</v>
      </c>
      <c r="K39" s="129">
        <v>0.03</v>
      </c>
    </row>
    <row r="40" spans="1:11" s="12" customFormat="1" ht="15">
      <c r="A40" s="146" t="s">
        <v>64</v>
      </c>
      <c r="B40" s="28" t="s">
        <v>65</v>
      </c>
      <c r="C40" s="148">
        <f>F40*12</f>
        <v>0</v>
      </c>
      <c r="D40" s="16">
        <f>G40*I40</f>
        <v>1203.22</v>
      </c>
      <c r="E40" s="107">
        <f>H40*12</f>
        <v>0.48</v>
      </c>
      <c r="F40" s="106"/>
      <c r="G40" s="15">
        <f>H40*12</f>
        <v>0.48</v>
      </c>
      <c r="H40" s="99">
        <v>0.04</v>
      </c>
      <c r="I40" s="12">
        <v>2506.7</v>
      </c>
      <c r="J40" s="12">
        <v>1.07</v>
      </c>
      <c r="K40" s="129">
        <v>0.03</v>
      </c>
    </row>
    <row r="41" spans="1:11" s="12" customFormat="1" ht="15">
      <c r="A41" s="146" t="s">
        <v>66</v>
      </c>
      <c r="B41" s="149" t="s">
        <v>67</v>
      </c>
      <c r="C41" s="150">
        <f>F41*12</f>
        <v>0</v>
      </c>
      <c r="D41" s="16">
        <f>G41*I41</f>
        <v>902.41</v>
      </c>
      <c r="E41" s="107">
        <f>H41*12</f>
        <v>0.36</v>
      </c>
      <c r="F41" s="106"/>
      <c r="G41" s="15">
        <f>H41*12</f>
        <v>0.36</v>
      </c>
      <c r="H41" s="99">
        <v>0.03</v>
      </c>
      <c r="I41" s="12">
        <v>2506.7</v>
      </c>
      <c r="J41" s="12">
        <v>1.07</v>
      </c>
      <c r="K41" s="129">
        <v>0.02</v>
      </c>
    </row>
    <row r="42" spans="1:11" s="147" customFormat="1" ht="30">
      <c r="A42" s="146" t="s">
        <v>68</v>
      </c>
      <c r="B42" s="28" t="s">
        <v>69</v>
      </c>
      <c r="C42" s="148">
        <f>F42*12</f>
        <v>0</v>
      </c>
      <c r="D42" s="16">
        <f>G42*I42</f>
        <v>1203.22</v>
      </c>
      <c r="E42" s="107">
        <f>H42*12</f>
        <v>0.48</v>
      </c>
      <c r="F42" s="106"/>
      <c r="G42" s="15">
        <f>H42*12</f>
        <v>0.48</v>
      </c>
      <c r="H42" s="99">
        <v>0.04</v>
      </c>
      <c r="I42" s="12">
        <v>2506.7</v>
      </c>
      <c r="J42" s="12">
        <v>1.07</v>
      </c>
      <c r="K42" s="129">
        <v>0.03</v>
      </c>
    </row>
    <row r="43" spans="1:11" s="147" customFormat="1" ht="15">
      <c r="A43" s="146" t="s">
        <v>70</v>
      </c>
      <c r="B43" s="28"/>
      <c r="C43" s="138"/>
      <c r="D43" s="15">
        <f>D45+D46+D47+D48+D49+D50+D51+D52+D53+D54+D55</f>
        <v>14951.28</v>
      </c>
      <c r="E43" s="15"/>
      <c r="F43" s="106"/>
      <c r="G43" s="15">
        <f>D43/I43</f>
        <v>5.96</v>
      </c>
      <c r="H43" s="99">
        <f>G43/12</f>
        <v>0.5</v>
      </c>
      <c r="I43" s="12">
        <v>2506.7</v>
      </c>
      <c r="J43" s="12">
        <v>1.07</v>
      </c>
      <c r="K43" s="129">
        <v>0.63</v>
      </c>
    </row>
    <row r="44" spans="1:11" s="135" customFormat="1" ht="15" hidden="1">
      <c r="A44" s="151" t="s">
        <v>115</v>
      </c>
      <c r="B44" s="152" t="s">
        <v>72</v>
      </c>
      <c r="C44" s="1"/>
      <c r="D44" s="17">
        <f>G44*I44</f>
        <v>0</v>
      </c>
      <c r="E44" s="108"/>
      <c r="F44" s="109"/>
      <c r="G44" s="108">
        <f>H44*12</f>
        <v>0</v>
      </c>
      <c r="H44" s="109">
        <v>0</v>
      </c>
      <c r="I44" s="12">
        <v>2506.7</v>
      </c>
      <c r="J44" s="12">
        <v>1.07</v>
      </c>
      <c r="K44" s="129">
        <v>0</v>
      </c>
    </row>
    <row r="45" spans="1:11" s="135" customFormat="1" ht="15">
      <c r="A45" s="151" t="s">
        <v>71</v>
      </c>
      <c r="B45" s="152" t="s">
        <v>72</v>
      </c>
      <c r="C45" s="1"/>
      <c r="D45" s="17">
        <v>196.5</v>
      </c>
      <c r="E45" s="108"/>
      <c r="F45" s="109"/>
      <c r="G45" s="108"/>
      <c r="H45" s="109"/>
      <c r="I45" s="12">
        <v>2506.7</v>
      </c>
      <c r="J45" s="12">
        <v>1.07</v>
      </c>
      <c r="K45" s="129">
        <v>0.01</v>
      </c>
    </row>
    <row r="46" spans="1:11" s="135" customFormat="1" ht="15">
      <c r="A46" s="151" t="s">
        <v>73</v>
      </c>
      <c r="B46" s="152" t="s">
        <v>74</v>
      </c>
      <c r="C46" s="1">
        <f>F46*12</f>
        <v>0</v>
      </c>
      <c r="D46" s="17">
        <v>415.82</v>
      </c>
      <c r="E46" s="108">
        <f>H46*12</f>
        <v>0</v>
      </c>
      <c r="F46" s="109"/>
      <c r="G46" s="108"/>
      <c r="H46" s="109"/>
      <c r="I46" s="12">
        <v>2506.7</v>
      </c>
      <c r="J46" s="12">
        <v>1.07</v>
      </c>
      <c r="K46" s="129">
        <v>0.01</v>
      </c>
    </row>
    <row r="47" spans="1:11" s="135" customFormat="1" ht="15">
      <c r="A47" s="151" t="s">
        <v>159</v>
      </c>
      <c r="B47" s="153" t="s">
        <v>72</v>
      </c>
      <c r="C47" s="1"/>
      <c r="D47" s="17">
        <v>740.94</v>
      </c>
      <c r="E47" s="108"/>
      <c r="F47" s="109"/>
      <c r="G47" s="108"/>
      <c r="H47" s="109"/>
      <c r="I47" s="12">
        <v>2506.7</v>
      </c>
      <c r="J47" s="12"/>
      <c r="K47" s="129"/>
    </row>
    <row r="48" spans="1:11" s="135" customFormat="1" ht="15">
      <c r="A48" s="151" t="s">
        <v>160</v>
      </c>
      <c r="B48" s="152" t="s">
        <v>72</v>
      </c>
      <c r="C48" s="1">
        <f>F48*12</f>
        <v>0</v>
      </c>
      <c r="D48" s="17">
        <v>1523.14</v>
      </c>
      <c r="E48" s="108">
        <f>H48*12</f>
        <v>0</v>
      </c>
      <c r="F48" s="109"/>
      <c r="G48" s="108"/>
      <c r="H48" s="109"/>
      <c r="I48" s="12">
        <v>2506.7</v>
      </c>
      <c r="J48" s="12">
        <v>1.07</v>
      </c>
      <c r="K48" s="129">
        <v>0.2</v>
      </c>
    </row>
    <row r="49" spans="1:11" s="135" customFormat="1" ht="15">
      <c r="A49" s="151" t="s">
        <v>75</v>
      </c>
      <c r="B49" s="152" t="s">
        <v>72</v>
      </c>
      <c r="C49" s="1">
        <f>F49*12</f>
        <v>0</v>
      </c>
      <c r="D49" s="17">
        <v>792.41</v>
      </c>
      <c r="E49" s="108">
        <f>H49*12</f>
        <v>0</v>
      </c>
      <c r="F49" s="109"/>
      <c r="G49" s="108"/>
      <c r="H49" s="109"/>
      <c r="I49" s="12">
        <v>2506.7</v>
      </c>
      <c r="J49" s="12">
        <v>1.07</v>
      </c>
      <c r="K49" s="129">
        <v>0.02</v>
      </c>
    </row>
    <row r="50" spans="1:11" s="135" customFormat="1" ht="15">
      <c r="A50" s="151" t="s">
        <v>76</v>
      </c>
      <c r="B50" s="152" t="s">
        <v>72</v>
      </c>
      <c r="C50" s="1">
        <f>F50*12</f>
        <v>0</v>
      </c>
      <c r="D50" s="17">
        <v>3532.78</v>
      </c>
      <c r="E50" s="108">
        <f>H50*12</f>
        <v>0</v>
      </c>
      <c r="F50" s="109"/>
      <c r="G50" s="108"/>
      <c r="H50" s="109"/>
      <c r="I50" s="12">
        <v>2506.7</v>
      </c>
      <c r="J50" s="12">
        <v>1.07</v>
      </c>
      <c r="K50" s="129">
        <v>0.11</v>
      </c>
    </row>
    <row r="51" spans="1:11" s="135" customFormat="1" ht="15">
      <c r="A51" s="151" t="s">
        <v>77</v>
      </c>
      <c r="B51" s="152" t="s">
        <v>72</v>
      </c>
      <c r="C51" s="1">
        <f>F51*12</f>
        <v>0</v>
      </c>
      <c r="D51" s="17">
        <v>831.63</v>
      </c>
      <c r="E51" s="108">
        <f>H51*12</f>
        <v>0</v>
      </c>
      <c r="F51" s="109"/>
      <c r="G51" s="108"/>
      <c r="H51" s="109"/>
      <c r="I51" s="12">
        <v>2506.7</v>
      </c>
      <c r="J51" s="12">
        <v>1.07</v>
      </c>
      <c r="K51" s="129">
        <v>0.02</v>
      </c>
    </row>
    <row r="52" spans="1:11" s="135" customFormat="1" ht="15">
      <c r="A52" s="151" t="s">
        <v>78</v>
      </c>
      <c r="B52" s="152" t="s">
        <v>72</v>
      </c>
      <c r="C52" s="1"/>
      <c r="D52" s="17">
        <v>396.19</v>
      </c>
      <c r="E52" s="108"/>
      <c r="F52" s="109"/>
      <c r="G52" s="108"/>
      <c r="H52" s="109"/>
      <c r="I52" s="12">
        <v>2506.7</v>
      </c>
      <c r="J52" s="12">
        <v>1.07</v>
      </c>
      <c r="K52" s="129">
        <v>0.01</v>
      </c>
    </row>
    <row r="53" spans="1:11" s="135" customFormat="1" ht="15">
      <c r="A53" s="151" t="s">
        <v>79</v>
      </c>
      <c r="B53" s="152" t="s">
        <v>74</v>
      </c>
      <c r="C53" s="1"/>
      <c r="D53" s="17">
        <v>1584.82</v>
      </c>
      <c r="E53" s="108"/>
      <c r="F53" s="109"/>
      <c r="G53" s="108"/>
      <c r="H53" s="109"/>
      <c r="I53" s="12">
        <v>2506.7</v>
      </c>
      <c r="J53" s="12">
        <v>1.07</v>
      </c>
      <c r="K53" s="129">
        <v>0.04</v>
      </c>
    </row>
    <row r="54" spans="1:11" s="135" customFormat="1" ht="25.5">
      <c r="A54" s="151" t="s">
        <v>80</v>
      </c>
      <c r="B54" s="152" t="s">
        <v>72</v>
      </c>
      <c r="C54" s="1">
        <f>F54*12</f>
        <v>0</v>
      </c>
      <c r="D54" s="17">
        <v>2147</v>
      </c>
      <c r="E54" s="108">
        <f>H54*12</f>
        <v>0</v>
      </c>
      <c r="F54" s="109"/>
      <c r="G54" s="108"/>
      <c r="H54" s="109"/>
      <c r="I54" s="12">
        <v>2506.7</v>
      </c>
      <c r="J54" s="12">
        <v>1.07</v>
      </c>
      <c r="K54" s="129">
        <v>0.06</v>
      </c>
    </row>
    <row r="55" spans="1:11" s="135" customFormat="1" ht="15">
      <c r="A55" s="151" t="s">
        <v>81</v>
      </c>
      <c r="B55" s="152" t="s">
        <v>72</v>
      </c>
      <c r="C55" s="1"/>
      <c r="D55" s="17">
        <v>2790.05</v>
      </c>
      <c r="E55" s="108"/>
      <c r="F55" s="109"/>
      <c r="G55" s="108"/>
      <c r="H55" s="109"/>
      <c r="I55" s="12">
        <v>2506.7</v>
      </c>
      <c r="J55" s="12">
        <v>1.07</v>
      </c>
      <c r="K55" s="129">
        <v>0.01</v>
      </c>
    </row>
    <row r="56" spans="1:11" s="135" customFormat="1" ht="15" hidden="1">
      <c r="A56" s="151" t="s">
        <v>116</v>
      </c>
      <c r="B56" s="152" t="s">
        <v>72</v>
      </c>
      <c r="C56" s="110"/>
      <c r="D56" s="17">
        <f>G56*I56</f>
        <v>0</v>
      </c>
      <c r="E56" s="111"/>
      <c r="F56" s="109"/>
      <c r="G56" s="108"/>
      <c r="H56" s="109"/>
      <c r="I56" s="12">
        <v>2506.7</v>
      </c>
      <c r="J56" s="12">
        <v>1.07</v>
      </c>
      <c r="K56" s="129">
        <v>0</v>
      </c>
    </row>
    <row r="57" spans="1:11" s="135" customFormat="1" ht="15" hidden="1">
      <c r="A57" s="5"/>
      <c r="B57" s="152"/>
      <c r="C57" s="1"/>
      <c r="D57" s="17"/>
      <c r="E57" s="108"/>
      <c r="F57" s="109"/>
      <c r="G57" s="108"/>
      <c r="H57" s="109"/>
      <c r="I57" s="12">
        <v>2506.7</v>
      </c>
      <c r="J57" s="12"/>
      <c r="K57" s="129"/>
    </row>
    <row r="58" spans="1:11" s="147" customFormat="1" ht="30">
      <c r="A58" s="146" t="s">
        <v>82</v>
      </c>
      <c r="B58" s="28"/>
      <c r="C58" s="138"/>
      <c r="D58" s="15">
        <f>D59+D60+D61+D62+D67</f>
        <v>12846.4</v>
      </c>
      <c r="E58" s="15"/>
      <c r="F58" s="106"/>
      <c r="G58" s="15">
        <f>D58/I58</f>
        <v>5.12</v>
      </c>
      <c r="H58" s="99">
        <f>G58/12</f>
        <v>0.43</v>
      </c>
      <c r="I58" s="12">
        <v>2506.7</v>
      </c>
      <c r="J58" s="12">
        <v>1.07</v>
      </c>
      <c r="K58" s="129">
        <v>0.63</v>
      </c>
    </row>
    <row r="59" spans="1:11" s="135" customFormat="1" ht="15">
      <c r="A59" s="151" t="s">
        <v>83</v>
      </c>
      <c r="B59" s="152" t="s">
        <v>84</v>
      </c>
      <c r="C59" s="1"/>
      <c r="D59" s="17">
        <v>2377.23</v>
      </c>
      <c r="E59" s="108"/>
      <c r="F59" s="109"/>
      <c r="G59" s="108"/>
      <c r="H59" s="109"/>
      <c r="I59" s="12">
        <v>2506.7</v>
      </c>
      <c r="J59" s="12">
        <v>1.07</v>
      </c>
      <c r="K59" s="129">
        <v>0.06</v>
      </c>
    </row>
    <row r="60" spans="1:11" s="135" customFormat="1" ht="25.5">
      <c r="A60" s="151" t="s">
        <v>85</v>
      </c>
      <c r="B60" s="153" t="s">
        <v>72</v>
      </c>
      <c r="C60" s="1"/>
      <c r="D60" s="17">
        <v>1584.82</v>
      </c>
      <c r="E60" s="108"/>
      <c r="F60" s="109"/>
      <c r="G60" s="108"/>
      <c r="H60" s="109"/>
      <c r="I60" s="12">
        <v>2506.7</v>
      </c>
      <c r="J60" s="12">
        <v>1.07</v>
      </c>
      <c r="K60" s="129">
        <v>0.04</v>
      </c>
    </row>
    <row r="61" spans="1:11" s="135" customFormat="1" ht="15">
      <c r="A61" s="151" t="s">
        <v>86</v>
      </c>
      <c r="B61" s="152" t="s">
        <v>87</v>
      </c>
      <c r="C61" s="1"/>
      <c r="D61" s="17">
        <v>1663.21</v>
      </c>
      <c r="E61" s="108"/>
      <c r="F61" s="109"/>
      <c r="G61" s="108"/>
      <c r="H61" s="109"/>
      <c r="I61" s="12">
        <v>2506.7</v>
      </c>
      <c r="J61" s="12">
        <v>1.07</v>
      </c>
      <c r="K61" s="129">
        <v>0.05</v>
      </c>
    </row>
    <row r="62" spans="1:11" s="135" customFormat="1" ht="25.5">
      <c r="A62" s="151" t="s">
        <v>88</v>
      </c>
      <c r="B62" s="152" t="s">
        <v>89</v>
      </c>
      <c r="C62" s="1"/>
      <c r="D62" s="17">
        <v>1584.8</v>
      </c>
      <c r="E62" s="108"/>
      <c r="F62" s="109"/>
      <c r="G62" s="108"/>
      <c r="H62" s="109"/>
      <c r="I62" s="12">
        <v>2506.7</v>
      </c>
      <c r="J62" s="12">
        <v>1.07</v>
      </c>
      <c r="K62" s="129">
        <v>0.04</v>
      </c>
    </row>
    <row r="63" spans="1:11" s="135" customFormat="1" ht="15" hidden="1">
      <c r="A63" s="151" t="s">
        <v>90</v>
      </c>
      <c r="B63" s="152" t="s">
        <v>87</v>
      </c>
      <c r="C63" s="1"/>
      <c r="D63" s="17">
        <f aca="true" t="shared" si="0" ref="D63:D68">G63*I63</f>
        <v>0</v>
      </c>
      <c r="E63" s="108"/>
      <c r="F63" s="109"/>
      <c r="G63" s="108"/>
      <c r="H63" s="109"/>
      <c r="I63" s="12">
        <v>2506.7</v>
      </c>
      <c r="J63" s="12">
        <v>1.07</v>
      </c>
      <c r="K63" s="129">
        <v>0</v>
      </c>
    </row>
    <row r="64" spans="1:11" s="135" customFormat="1" ht="15" hidden="1">
      <c r="A64" s="151" t="s">
        <v>91</v>
      </c>
      <c r="B64" s="152" t="s">
        <v>72</v>
      </c>
      <c r="C64" s="1"/>
      <c r="D64" s="17">
        <f t="shared" si="0"/>
        <v>0</v>
      </c>
      <c r="E64" s="108"/>
      <c r="F64" s="109"/>
      <c r="G64" s="108"/>
      <c r="H64" s="109"/>
      <c r="I64" s="12">
        <v>2506.7</v>
      </c>
      <c r="J64" s="12">
        <v>1.07</v>
      </c>
      <c r="K64" s="129">
        <v>0</v>
      </c>
    </row>
    <row r="65" spans="1:11" s="135" customFormat="1" ht="25.5" hidden="1">
      <c r="A65" s="151" t="s">
        <v>92</v>
      </c>
      <c r="B65" s="152" t="s">
        <v>72</v>
      </c>
      <c r="C65" s="1"/>
      <c r="D65" s="17">
        <f t="shared" si="0"/>
        <v>0</v>
      </c>
      <c r="E65" s="108"/>
      <c r="F65" s="109"/>
      <c r="G65" s="108"/>
      <c r="H65" s="109"/>
      <c r="I65" s="12">
        <v>2506.7</v>
      </c>
      <c r="J65" s="12">
        <v>1.07</v>
      </c>
      <c r="K65" s="129">
        <v>0</v>
      </c>
    </row>
    <row r="66" spans="1:11" s="135" customFormat="1" ht="15" hidden="1">
      <c r="A66" s="151" t="s">
        <v>117</v>
      </c>
      <c r="B66" s="152" t="s">
        <v>57</v>
      </c>
      <c r="C66" s="1"/>
      <c r="D66" s="17">
        <f t="shared" si="0"/>
        <v>0</v>
      </c>
      <c r="E66" s="108"/>
      <c r="F66" s="109"/>
      <c r="G66" s="108"/>
      <c r="H66" s="109"/>
      <c r="I66" s="12">
        <v>2506.7</v>
      </c>
      <c r="J66" s="12">
        <v>1.07</v>
      </c>
      <c r="K66" s="129">
        <v>0</v>
      </c>
    </row>
    <row r="67" spans="1:11" s="135" customFormat="1" ht="15">
      <c r="A67" s="5" t="s">
        <v>93</v>
      </c>
      <c r="B67" s="152" t="s">
        <v>57</v>
      </c>
      <c r="C67" s="110"/>
      <c r="D67" s="17">
        <v>5636.34</v>
      </c>
      <c r="E67" s="111"/>
      <c r="F67" s="109"/>
      <c r="G67" s="108"/>
      <c r="H67" s="109"/>
      <c r="I67" s="12">
        <v>2506.7</v>
      </c>
      <c r="J67" s="12">
        <v>1.07</v>
      </c>
      <c r="K67" s="129">
        <v>0.16</v>
      </c>
    </row>
    <row r="68" spans="1:11" s="135" customFormat="1" ht="15" hidden="1">
      <c r="A68" s="5" t="s">
        <v>123</v>
      </c>
      <c r="B68" s="152" t="s">
        <v>72</v>
      </c>
      <c r="C68" s="1"/>
      <c r="D68" s="17">
        <f t="shared" si="0"/>
        <v>0</v>
      </c>
      <c r="E68" s="108"/>
      <c r="F68" s="109"/>
      <c r="G68" s="108">
        <f>H68*12</f>
        <v>0</v>
      </c>
      <c r="H68" s="109">
        <v>0</v>
      </c>
      <c r="I68" s="12">
        <v>2506.7</v>
      </c>
      <c r="J68" s="12">
        <v>1.07</v>
      </c>
      <c r="K68" s="129">
        <v>0</v>
      </c>
    </row>
    <row r="69" spans="1:11" s="135" customFormat="1" ht="30">
      <c r="A69" s="146" t="s">
        <v>94</v>
      </c>
      <c r="B69" s="152"/>
      <c r="C69" s="1"/>
      <c r="D69" s="15">
        <f>D70+D71+D72</f>
        <v>1127.3</v>
      </c>
      <c r="E69" s="108"/>
      <c r="F69" s="109"/>
      <c r="G69" s="15">
        <f>D69/I69</f>
        <v>0.45</v>
      </c>
      <c r="H69" s="99">
        <f>G69/12</f>
        <v>0.04</v>
      </c>
      <c r="I69" s="12">
        <v>2506.7</v>
      </c>
      <c r="J69" s="12">
        <v>1.07</v>
      </c>
      <c r="K69" s="129">
        <v>0.11</v>
      </c>
    </row>
    <row r="70" spans="1:11" s="135" customFormat="1" ht="25.5" hidden="1">
      <c r="A70" s="5" t="s">
        <v>161</v>
      </c>
      <c r="B70" s="153" t="s">
        <v>52</v>
      </c>
      <c r="C70" s="1"/>
      <c r="D70" s="17"/>
      <c r="E70" s="108"/>
      <c r="F70" s="109"/>
      <c r="G70" s="17"/>
      <c r="H70" s="109"/>
      <c r="I70" s="12">
        <v>2506.7</v>
      </c>
      <c r="J70" s="12">
        <v>1.07</v>
      </c>
      <c r="K70" s="129">
        <v>0.05</v>
      </c>
    </row>
    <row r="71" spans="1:11" s="135" customFormat="1" ht="15">
      <c r="A71" s="151" t="s">
        <v>162</v>
      </c>
      <c r="B71" s="153" t="s">
        <v>72</v>
      </c>
      <c r="C71" s="1"/>
      <c r="D71" s="17">
        <v>1127.3</v>
      </c>
      <c r="E71" s="108"/>
      <c r="F71" s="109"/>
      <c r="G71" s="17"/>
      <c r="H71" s="109"/>
      <c r="I71" s="12">
        <v>2506.7</v>
      </c>
      <c r="J71" s="12">
        <v>1.07</v>
      </c>
      <c r="K71" s="129">
        <v>0.05</v>
      </c>
    </row>
    <row r="72" spans="1:11" s="135" customFormat="1" ht="15" customHeight="1" hidden="1">
      <c r="A72" s="151" t="s">
        <v>95</v>
      </c>
      <c r="B72" s="152" t="s">
        <v>57</v>
      </c>
      <c r="C72" s="1"/>
      <c r="D72" s="17">
        <f>G72*I72</f>
        <v>0</v>
      </c>
      <c r="E72" s="108"/>
      <c r="F72" s="109"/>
      <c r="G72" s="17">
        <f>H72*12</f>
        <v>0</v>
      </c>
      <c r="H72" s="109">
        <v>0</v>
      </c>
      <c r="I72" s="12">
        <v>2506.7</v>
      </c>
      <c r="J72" s="12">
        <v>1.07</v>
      </c>
      <c r="K72" s="129">
        <v>0</v>
      </c>
    </row>
    <row r="73" spans="1:11" s="135" customFormat="1" ht="15">
      <c r="A73" s="146" t="s">
        <v>96</v>
      </c>
      <c r="B73" s="152"/>
      <c r="C73" s="1"/>
      <c r="D73" s="15">
        <f>D75+D76+D82</f>
        <v>9516.58</v>
      </c>
      <c r="E73" s="108"/>
      <c r="F73" s="109"/>
      <c r="G73" s="16">
        <f>D73/I73</f>
        <v>3.8</v>
      </c>
      <c r="H73" s="106">
        <f>G73/12</f>
        <v>0.32</v>
      </c>
      <c r="I73" s="12">
        <v>2506.7</v>
      </c>
      <c r="J73" s="12">
        <v>1.07</v>
      </c>
      <c r="K73" s="129">
        <v>0.28</v>
      </c>
    </row>
    <row r="74" spans="1:11" s="135" customFormat="1" ht="15" hidden="1">
      <c r="A74" s="154" t="s">
        <v>97</v>
      </c>
      <c r="B74" s="155" t="s">
        <v>57</v>
      </c>
      <c r="C74" s="156"/>
      <c r="D74" s="17">
        <f aca="true" t="shared" si="1" ref="D74:D81">G74*I74</f>
        <v>0</v>
      </c>
      <c r="E74" s="108"/>
      <c r="F74" s="109"/>
      <c r="G74" s="17">
        <f aca="true" t="shared" si="2" ref="G74:G81">H74*12</f>
        <v>0</v>
      </c>
      <c r="H74" s="109">
        <v>0</v>
      </c>
      <c r="I74" s="12">
        <v>2506.7</v>
      </c>
      <c r="J74" s="12">
        <v>1.07</v>
      </c>
      <c r="K74" s="129">
        <v>0</v>
      </c>
    </row>
    <row r="75" spans="1:11" s="135" customFormat="1" ht="15">
      <c r="A75" s="151" t="s">
        <v>98</v>
      </c>
      <c r="B75" s="152" t="s">
        <v>72</v>
      </c>
      <c r="C75" s="1"/>
      <c r="D75" s="17">
        <v>8688.27</v>
      </c>
      <c r="E75" s="108"/>
      <c r="F75" s="109"/>
      <c r="G75" s="17"/>
      <c r="H75" s="109"/>
      <c r="I75" s="12">
        <v>2506.7</v>
      </c>
      <c r="J75" s="12">
        <v>1.07</v>
      </c>
      <c r="K75" s="129">
        <v>0.26</v>
      </c>
    </row>
    <row r="76" spans="1:11" s="135" customFormat="1" ht="15">
      <c r="A76" s="151" t="s">
        <v>99</v>
      </c>
      <c r="B76" s="152" t="s">
        <v>72</v>
      </c>
      <c r="C76" s="1"/>
      <c r="D76" s="17">
        <v>828.31</v>
      </c>
      <c r="E76" s="108"/>
      <c r="F76" s="109"/>
      <c r="G76" s="17"/>
      <c r="H76" s="109"/>
      <c r="I76" s="12">
        <v>2506.7</v>
      </c>
      <c r="J76" s="12">
        <v>1.07</v>
      </c>
      <c r="K76" s="129">
        <v>0.02</v>
      </c>
    </row>
    <row r="77" spans="1:11" s="135" customFormat="1" ht="27.75" customHeight="1" hidden="1">
      <c r="A77" s="5" t="s">
        <v>118</v>
      </c>
      <c r="B77" s="152" t="s">
        <v>52</v>
      </c>
      <c r="C77" s="1"/>
      <c r="D77" s="17">
        <f t="shared" si="1"/>
        <v>0</v>
      </c>
      <c r="E77" s="108"/>
      <c r="F77" s="109"/>
      <c r="G77" s="17">
        <f t="shared" si="2"/>
        <v>0</v>
      </c>
      <c r="H77" s="109">
        <v>0</v>
      </c>
      <c r="I77" s="12">
        <v>2506.7</v>
      </c>
      <c r="J77" s="12">
        <v>1.07</v>
      </c>
      <c r="K77" s="129">
        <v>0</v>
      </c>
    </row>
    <row r="78" spans="1:11" s="135" customFormat="1" ht="25.5" customHeight="1" hidden="1">
      <c r="A78" s="5" t="s">
        <v>124</v>
      </c>
      <c r="B78" s="152" t="s">
        <v>52</v>
      </c>
      <c r="C78" s="1"/>
      <c r="D78" s="17">
        <f t="shared" si="1"/>
        <v>0</v>
      </c>
      <c r="E78" s="108"/>
      <c r="F78" s="109"/>
      <c r="G78" s="17">
        <f t="shared" si="2"/>
        <v>0</v>
      </c>
      <c r="H78" s="109">
        <v>0</v>
      </c>
      <c r="I78" s="12">
        <v>2506.7</v>
      </c>
      <c r="J78" s="12">
        <v>1.07</v>
      </c>
      <c r="K78" s="129">
        <v>0</v>
      </c>
    </row>
    <row r="79" spans="1:11" s="135" customFormat="1" ht="25.5" customHeight="1" hidden="1">
      <c r="A79" s="5" t="s">
        <v>100</v>
      </c>
      <c r="B79" s="152" t="s">
        <v>52</v>
      </c>
      <c r="C79" s="1"/>
      <c r="D79" s="17">
        <f t="shared" si="1"/>
        <v>0</v>
      </c>
      <c r="E79" s="108"/>
      <c r="F79" s="109"/>
      <c r="G79" s="17">
        <f t="shared" si="2"/>
        <v>0</v>
      </c>
      <c r="H79" s="109">
        <v>0</v>
      </c>
      <c r="I79" s="12">
        <v>2506.7</v>
      </c>
      <c r="J79" s="12">
        <v>1.07</v>
      </c>
      <c r="K79" s="129">
        <v>0</v>
      </c>
    </row>
    <row r="80" spans="1:11" s="135" customFormat="1" ht="25.5" customHeight="1" hidden="1">
      <c r="A80" s="5" t="s">
        <v>101</v>
      </c>
      <c r="B80" s="152" t="s">
        <v>52</v>
      </c>
      <c r="C80" s="1"/>
      <c r="D80" s="17">
        <f t="shared" si="1"/>
        <v>0</v>
      </c>
      <c r="E80" s="108"/>
      <c r="F80" s="109"/>
      <c r="G80" s="17">
        <f t="shared" si="2"/>
        <v>0</v>
      </c>
      <c r="H80" s="109">
        <v>0</v>
      </c>
      <c r="I80" s="12">
        <v>2506.7</v>
      </c>
      <c r="J80" s="12">
        <v>1.07</v>
      </c>
      <c r="K80" s="129">
        <v>0</v>
      </c>
    </row>
    <row r="81" spans="1:11" s="135" customFormat="1" ht="25.5" customHeight="1" hidden="1">
      <c r="A81" s="5" t="s">
        <v>102</v>
      </c>
      <c r="B81" s="152" t="s">
        <v>52</v>
      </c>
      <c r="C81" s="1"/>
      <c r="D81" s="17">
        <f t="shared" si="1"/>
        <v>0</v>
      </c>
      <c r="E81" s="108"/>
      <c r="F81" s="109"/>
      <c r="G81" s="17">
        <f t="shared" si="2"/>
        <v>0</v>
      </c>
      <c r="H81" s="109">
        <v>0</v>
      </c>
      <c r="I81" s="12">
        <v>2506.7</v>
      </c>
      <c r="J81" s="12">
        <v>1.07</v>
      </c>
      <c r="K81" s="129">
        <v>0</v>
      </c>
    </row>
    <row r="82" spans="1:11" s="135" customFormat="1" ht="16.5" customHeight="1" hidden="1">
      <c r="A82" s="5" t="s">
        <v>163</v>
      </c>
      <c r="B82" s="153" t="s">
        <v>164</v>
      </c>
      <c r="C82" s="1"/>
      <c r="D82" s="216"/>
      <c r="E82" s="108"/>
      <c r="F82" s="109"/>
      <c r="G82" s="216"/>
      <c r="H82" s="109"/>
      <c r="I82" s="12"/>
      <c r="J82" s="12"/>
      <c r="K82" s="129"/>
    </row>
    <row r="83" spans="1:11" s="135" customFormat="1" ht="15">
      <c r="A83" s="146" t="s">
        <v>103</v>
      </c>
      <c r="B83" s="152"/>
      <c r="C83" s="1"/>
      <c r="D83" s="15">
        <f>D84+D85</f>
        <v>993.79</v>
      </c>
      <c r="E83" s="108"/>
      <c r="F83" s="109"/>
      <c r="G83" s="16">
        <f>D83/I83</f>
        <v>0.4</v>
      </c>
      <c r="H83" s="106">
        <f>G83/12</f>
        <v>0.03</v>
      </c>
      <c r="I83" s="12">
        <v>2506.7</v>
      </c>
      <c r="J83" s="12">
        <v>1.07</v>
      </c>
      <c r="K83" s="129">
        <v>0.15</v>
      </c>
    </row>
    <row r="84" spans="1:11" s="135" customFormat="1" ht="15">
      <c r="A84" s="151" t="s">
        <v>104</v>
      </c>
      <c r="B84" s="152" t="s">
        <v>72</v>
      </c>
      <c r="C84" s="1"/>
      <c r="D84" s="17">
        <v>993.79</v>
      </c>
      <c r="E84" s="108"/>
      <c r="F84" s="109"/>
      <c r="G84" s="108"/>
      <c r="H84" s="109"/>
      <c r="I84" s="12">
        <v>2506.7</v>
      </c>
      <c r="J84" s="12">
        <v>1.07</v>
      </c>
      <c r="K84" s="129">
        <v>0.03</v>
      </c>
    </row>
    <row r="85" spans="1:11" s="135" customFormat="1" ht="15" hidden="1">
      <c r="A85" s="151" t="s">
        <v>105</v>
      </c>
      <c r="B85" s="152" t="s">
        <v>72</v>
      </c>
      <c r="C85" s="1"/>
      <c r="D85" s="17"/>
      <c r="E85" s="108"/>
      <c r="F85" s="109"/>
      <c r="G85" s="108"/>
      <c r="H85" s="109"/>
      <c r="I85" s="12">
        <v>2506.7</v>
      </c>
      <c r="J85" s="12">
        <v>1.07</v>
      </c>
      <c r="K85" s="129">
        <v>0.02</v>
      </c>
    </row>
    <row r="86" spans="1:11" s="12" customFormat="1" ht="15">
      <c r="A86" s="146" t="s">
        <v>106</v>
      </c>
      <c r="B86" s="28"/>
      <c r="C86" s="138"/>
      <c r="D86" s="15">
        <v>0</v>
      </c>
      <c r="E86" s="15"/>
      <c r="F86" s="106"/>
      <c r="G86" s="15">
        <f>D86/I86</f>
        <v>0</v>
      </c>
      <c r="H86" s="99">
        <f>G86/12</f>
        <v>0</v>
      </c>
      <c r="I86" s="12">
        <v>2506.7</v>
      </c>
      <c r="J86" s="12">
        <v>1.07</v>
      </c>
      <c r="K86" s="129">
        <v>0.04</v>
      </c>
    </row>
    <row r="87" spans="1:11" s="12" customFormat="1" ht="15">
      <c r="A87" s="146" t="s">
        <v>107</v>
      </c>
      <c r="B87" s="28"/>
      <c r="C87" s="138"/>
      <c r="D87" s="15">
        <f>D88</f>
        <v>1656.6</v>
      </c>
      <c r="E87" s="15"/>
      <c r="F87" s="106"/>
      <c r="G87" s="15">
        <f>D87/I87</f>
        <v>0.66</v>
      </c>
      <c r="H87" s="99">
        <f>G87/12</f>
        <v>0.06</v>
      </c>
      <c r="I87" s="12">
        <v>2506.7</v>
      </c>
      <c r="J87" s="12">
        <v>1.07</v>
      </c>
      <c r="K87" s="129">
        <v>0.51</v>
      </c>
    </row>
    <row r="88" spans="1:11" s="135" customFormat="1" ht="15.75" thickBot="1">
      <c r="A88" s="151" t="s">
        <v>125</v>
      </c>
      <c r="B88" s="152" t="s">
        <v>84</v>
      </c>
      <c r="C88" s="1"/>
      <c r="D88" s="17">
        <v>1656.6</v>
      </c>
      <c r="E88" s="108"/>
      <c r="F88" s="109"/>
      <c r="G88" s="108"/>
      <c r="H88" s="109"/>
      <c r="I88" s="12">
        <v>2506.7</v>
      </c>
      <c r="J88" s="12">
        <v>1.07</v>
      </c>
      <c r="K88" s="129">
        <v>0.46</v>
      </c>
    </row>
    <row r="89" spans="1:11" s="157" customFormat="1" ht="25.5" customHeight="1" hidden="1" thickBot="1">
      <c r="A89" s="217" t="s">
        <v>108</v>
      </c>
      <c r="B89" s="218" t="s">
        <v>72</v>
      </c>
      <c r="C89" s="219"/>
      <c r="D89" s="220">
        <f>G89*I89</f>
        <v>0</v>
      </c>
      <c r="E89" s="221"/>
      <c r="F89" s="222"/>
      <c r="G89" s="221">
        <f>H89*12</f>
        <v>0</v>
      </c>
      <c r="H89" s="222">
        <v>0</v>
      </c>
      <c r="I89" s="12">
        <v>2506.7</v>
      </c>
      <c r="J89" s="12">
        <v>1.07</v>
      </c>
      <c r="K89" s="129">
        <v>0</v>
      </c>
    </row>
    <row r="90" spans="1:11" s="12" customFormat="1" ht="30.75" thickBot="1">
      <c r="A90" s="223" t="s">
        <v>109</v>
      </c>
      <c r="B90" s="128" t="s">
        <v>52</v>
      </c>
      <c r="C90" s="224">
        <f>F90*12</f>
        <v>0</v>
      </c>
      <c r="D90" s="112">
        <f>G90*I90</f>
        <v>13536.18</v>
      </c>
      <c r="E90" s="112">
        <f>H90*12</f>
        <v>5.4</v>
      </c>
      <c r="F90" s="113"/>
      <c r="G90" s="112">
        <f>H90*12</f>
        <v>5.4</v>
      </c>
      <c r="H90" s="113">
        <f>0.34+0.11</f>
        <v>0.45</v>
      </c>
      <c r="I90" s="12">
        <v>2506.7</v>
      </c>
      <c r="J90" s="12">
        <v>1.07</v>
      </c>
      <c r="K90" s="129">
        <v>0.3</v>
      </c>
    </row>
    <row r="91" spans="1:11" s="12" customFormat="1" ht="30.75" thickBot="1">
      <c r="A91" s="225" t="s">
        <v>165</v>
      </c>
      <c r="B91" s="224" t="s">
        <v>166</v>
      </c>
      <c r="C91" s="224" t="e">
        <f>F91*12</f>
        <v>#REF!</v>
      </c>
      <c r="D91" s="112">
        <v>3000</v>
      </c>
      <c r="E91" s="112">
        <f>H91*12</f>
        <v>1.2</v>
      </c>
      <c r="F91" s="113" t="e">
        <f>#REF!+#REF!+#REF!+#REF!+#REF!+#REF!+#REF!+#REF!+#REF!+#REF!</f>
        <v>#REF!</v>
      </c>
      <c r="G91" s="112">
        <f>D91/I91</f>
        <v>1.2</v>
      </c>
      <c r="H91" s="113">
        <f>G91/12</f>
        <v>0.1</v>
      </c>
      <c r="I91" s="12">
        <v>2506.7</v>
      </c>
      <c r="J91" s="161"/>
      <c r="K91" s="129"/>
    </row>
    <row r="92" spans="1:11" s="12" customFormat="1" ht="19.5" thickBot="1">
      <c r="A92" s="4" t="s">
        <v>110</v>
      </c>
      <c r="B92" s="165" t="s">
        <v>47</v>
      </c>
      <c r="C92" s="166"/>
      <c r="D92" s="112">
        <f>G92*I92</f>
        <v>51738.29</v>
      </c>
      <c r="E92" s="112"/>
      <c r="F92" s="112"/>
      <c r="G92" s="112">
        <f>H92*12</f>
        <v>20.64</v>
      </c>
      <c r="H92" s="113">
        <v>1.72</v>
      </c>
      <c r="I92" s="12">
        <v>2506.7</v>
      </c>
      <c r="J92" s="161"/>
      <c r="K92" s="129"/>
    </row>
    <row r="93" spans="1:11" s="12" customFormat="1" ht="20.25" thickBot="1">
      <c r="A93" s="158" t="s">
        <v>4</v>
      </c>
      <c r="B93" s="167"/>
      <c r="C93" s="159" t="e">
        <f>F93*12</f>
        <v>#REF!</v>
      </c>
      <c r="D93" s="168">
        <f>D92+D91+D90+D87+D86+D83+D73+D69+D58+D43+D42+D41+D40+D39+D38+D37+D36+D35+D34+D33+D32+D23+D15</f>
        <v>422465.09</v>
      </c>
      <c r="E93" s="168">
        <f>E92+E91+E90+E87+E86+E83+E73+E69+E58+E43+E42+E41+E40+E39+E38+E37+E36+E35+E34+E33+E32+E23+E15</f>
        <v>120.12</v>
      </c>
      <c r="F93" s="168" t="e">
        <f>F92+F91+F90+F87+F86+F83+F73+F69+F58+F43+F42+F41+F40+F39+F38+F37+F36+F35+F34+F33+F32+F23+F15</f>
        <v>#REF!</v>
      </c>
      <c r="G93" s="168">
        <f>G92+G91+G90+G87+G86+G83+G73+G69+G58+G43+G42+G41+G40+G39+G38+G37+G36+G35+G34+G33+G32+G23+G15</f>
        <v>168.55</v>
      </c>
      <c r="H93" s="168">
        <f>H92+H91+H90+H87+H86+H83+H73+H69+H58+H43+H42+H41+H40+H39+H38+H37+H36+H35+H34+H33+H32+H23+H15</f>
        <v>14.06</v>
      </c>
      <c r="I93" s="12">
        <v>2506.7</v>
      </c>
      <c r="J93" s="161"/>
      <c r="K93" s="129"/>
    </row>
    <row r="94" spans="1:11" s="170" customFormat="1" ht="15">
      <c r="A94" s="169"/>
      <c r="D94" s="118"/>
      <c r="E94" s="118"/>
      <c r="F94" s="118"/>
      <c r="G94" s="118"/>
      <c r="H94" s="118"/>
      <c r="I94" s="12"/>
      <c r="K94" s="171"/>
    </row>
    <row r="95" spans="1:11" s="170" customFormat="1" ht="15">
      <c r="A95" s="169"/>
      <c r="D95" s="118"/>
      <c r="E95" s="118"/>
      <c r="F95" s="118"/>
      <c r="G95" s="118"/>
      <c r="H95" s="118"/>
      <c r="I95" s="12"/>
      <c r="K95" s="171"/>
    </row>
    <row r="96" spans="1:11" s="170" customFormat="1" ht="15">
      <c r="A96" s="169"/>
      <c r="D96" s="118"/>
      <c r="E96" s="118"/>
      <c r="F96" s="118"/>
      <c r="G96" s="118"/>
      <c r="H96" s="118"/>
      <c r="I96" s="12"/>
      <c r="K96" s="171"/>
    </row>
    <row r="97" spans="1:11" s="170" customFormat="1" ht="15">
      <c r="A97" s="169"/>
      <c r="D97" s="118"/>
      <c r="E97" s="118"/>
      <c r="F97" s="118"/>
      <c r="G97" s="118"/>
      <c r="H97" s="118"/>
      <c r="I97" s="12"/>
      <c r="K97" s="171"/>
    </row>
    <row r="98" spans="1:11" s="170" customFormat="1" ht="15.75" thickBot="1">
      <c r="A98" s="169"/>
      <c r="D98" s="118"/>
      <c r="E98" s="118"/>
      <c r="F98" s="118"/>
      <c r="G98" s="118"/>
      <c r="H98" s="118"/>
      <c r="I98" s="12"/>
      <c r="K98" s="171"/>
    </row>
    <row r="99" spans="1:11" s="12" customFormat="1" ht="39.75" thickBot="1">
      <c r="A99" s="158" t="s">
        <v>127</v>
      </c>
      <c r="B99" s="159"/>
      <c r="C99" s="159">
        <f>F99*12</f>
        <v>0</v>
      </c>
      <c r="D99" s="160">
        <f>D101+D102</f>
        <v>70677.87</v>
      </c>
      <c r="E99" s="160">
        <f>E101+E102</f>
        <v>0</v>
      </c>
      <c r="F99" s="160">
        <f>F101+F102</f>
        <v>0</v>
      </c>
      <c r="G99" s="160">
        <f>G101+G102</f>
        <v>28.19</v>
      </c>
      <c r="H99" s="160">
        <f>H101+H102</f>
        <v>2.35</v>
      </c>
      <c r="I99" s="12">
        <v>2506.7</v>
      </c>
      <c r="J99" s="161"/>
      <c r="K99" s="129"/>
    </row>
    <row r="100" spans="1:11" s="12" customFormat="1" ht="15" hidden="1">
      <c r="A100" s="172" t="s">
        <v>126</v>
      </c>
      <c r="B100" s="162"/>
      <c r="C100" s="163"/>
      <c r="D100" s="164">
        <f>G100*I100</f>
        <v>0</v>
      </c>
      <c r="E100" s="143"/>
      <c r="F100" s="143"/>
      <c r="G100" s="164">
        <f>H100*12</f>
        <v>0</v>
      </c>
      <c r="H100" s="144">
        <v>0</v>
      </c>
      <c r="I100" s="12">
        <v>2506.7</v>
      </c>
      <c r="J100" s="161"/>
      <c r="K100" s="129"/>
    </row>
    <row r="101" spans="1:11" s="135" customFormat="1" ht="15">
      <c r="A101" s="151" t="s">
        <v>167</v>
      </c>
      <c r="B101" s="152"/>
      <c r="C101" s="1"/>
      <c r="D101" s="17">
        <v>5793.21</v>
      </c>
      <c r="E101" s="108"/>
      <c r="F101" s="109"/>
      <c r="G101" s="108">
        <f>D101/I101</f>
        <v>2.31</v>
      </c>
      <c r="H101" s="109">
        <f>G101/12</f>
        <v>0.19</v>
      </c>
      <c r="I101" s="12">
        <v>2506.7</v>
      </c>
      <c r="J101" s="12"/>
      <c r="K101" s="129"/>
    </row>
    <row r="102" spans="1:11" s="135" customFormat="1" ht="15">
      <c r="A102" s="151" t="s">
        <v>168</v>
      </c>
      <c r="B102" s="152"/>
      <c r="C102" s="1"/>
      <c r="D102" s="17">
        <v>64884.66</v>
      </c>
      <c r="E102" s="108"/>
      <c r="F102" s="109"/>
      <c r="G102" s="108">
        <f>D102/I102</f>
        <v>25.88</v>
      </c>
      <c r="H102" s="109">
        <f>G102/12</f>
        <v>2.16</v>
      </c>
      <c r="I102" s="12">
        <v>2506.7</v>
      </c>
      <c r="J102" s="12"/>
      <c r="K102" s="129"/>
    </row>
    <row r="103" spans="1:11" s="176" customFormat="1" ht="19.5">
      <c r="A103" s="178"/>
      <c r="B103" s="179"/>
      <c r="C103" s="179"/>
      <c r="D103" s="179"/>
      <c r="E103" s="179"/>
      <c r="F103" s="116"/>
      <c r="G103" s="179"/>
      <c r="H103" s="116"/>
      <c r="I103" s="12"/>
      <c r="K103" s="177"/>
    </row>
    <row r="104" spans="1:11" s="176" customFormat="1" ht="19.5" thickBot="1">
      <c r="A104" s="173"/>
      <c r="B104" s="174"/>
      <c r="C104" s="175"/>
      <c r="D104" s="175"/>
      <c r="E104" s="175"/>
      <c r="F104" s="115"/>
      <c r="G104" s="175"/>
      <c r="H104" s="115"/>
      <c r="I104" s="12"/>
      <c r="K104" s="177"/>
    </row>
    <row r="105" spans="1:11" s="176" customFormat="1" ht="20.25" thickBot="1">
      <c r="A105" s="158" t="s">
        <v>6</v>
      </c>
      <c r="B105" s="180"/>
      <c r="C105" s="181"/>
      <c r="D105" s="181">
        <f>D93+D99</f>
        <v>493142.96</v>
      </c>
      <c r="E105" s="181">
        <f>E93+E99</f>
        <v>120.12</v>
      </c>
      <c r="F105" s="181" t="e">
        <f>F93+F99</f>
        <v>#REF!</v>
      </c>
      <c r="G105" s="181">
        <f>G93+G99</f>
        <v>196.74</v>
      </c>
      <c r="H105" s="226">
        <f>H93+H99</f>
        <v>16.41</v>
      </c>
      <c r="I105" s="12"/>
      <c r="K105" s="177"/>
    </row>
    <row r="106" spans="1:11" s="176" customFormat="1" ht="19.5">
      <c r="A106" s="182"/>
      <c r="B106" s="183"/>
      <c r="C106" s="184"/>
      <c r="D106" s="184"/>
      <c r="E106" s="184"/>
      <c r="F106" s="185"/>
      <c r="G106" s="184"/>
      <c r="H106" s="185"/>
      <c r="K106" s="177"/>
    </row>
    <row r="107" spans="1:11" s="176" customFormat="1" ht="19.5">
      <c r="A107" s="182"/>
      <c r="B107" s="183"/>
      <c r="C107" s="184"/>
      <c r="D107" s="184"/>
      <c r="E107" s="184"/>
      <c r="F107" s="185"/>
      <c r="G107" s="184"/>
      <c r="H107" s="185"/>
      <c r="K107" s="177"/>
    </row>
    <row r="108" spans="1:11" s="176" customFormat="1" ht="19.5">
      <c r="A108" s="182"/>
      <c r="B108" s="183"/>
      <c r="C108" s="184"/>
      <c r="D108" s="184"/>
      <c r="E108" s="184"/>
      <c r="F108" s="185"/>
      <c r="G108" s="184"/>
      <c r="H108" s="185"/>
      <c r="K108" s="177"/>
    </row>
    <row r="109" spans="1:11" s="188" customFormat="1" ht="19.5">
      <c r="A109" s="186"/>
      <c r="B109" s="179"/>
      <c r="C109" s="187"/>
      <c r="D109" s="187"/>
      <c r="E109" s="187"/>
      <c r="F109" s="117"/>
      <c r="G109" s="187"/>
      <c r="H109" s="117"/>
      <c r="K109" s="189"/>
    </row>
    <row r="110" spans="1:11" s="170" customFormat="1" ht="14.25">
      <c r="A110" s="257" t="s">
        <v>111</v>
      </c>
      <c r="B110" s="257"/>
      <c r="C110" s="257"/>
      <c r="D110" s="257"/>
      <c r="E110" s="257"/>
      <c r="F110" s="257"/>
      <c r="K110" s="171"/>
    </row>
    <row r="111" spans="6:11" s="170" customFormat="1" ht="12.75">
      <c r="F111" s="2"/>
      <c r="H111" s="2"/>
      <c r="K111" s="171"/>
    </row>
    <row r="112" spans="1:11" s="170" customFormat="1" ht="12.75">
      <c r="A112" s="169" t="s">
        <v>112</v>
      </c>
      <c r="F112" s="2"/>
      <c r="H112" s="2"/>
      <c r="K112" s="171"/>
    </row>
    <row r="113" spans="6:11" s="170" customFormat="1" ht="12.75">
      <c r="F113" s="2"/>
      <c r="H113" s="2"/>
      <c r="K113" s="171"/>
    </row>
    <row r="114" spans="6:11" s="170" customFormat="1" ht="12.75">
      <c r="F114" s="2"/>
      <c r="H114" s="2"/>
      <c r="K114" s="171"/>
    </row>
    <row r="115" spans="6:11" s="170" customFormat="1" ht="12.75">
      <c r="F115" s="2"/>
      <c r="H115" s="2"/>
      <c r="K115" s="171"/>
    </row>
    <row r="116" spans="6:11" s="170" customFormat="1" ht="12.75">
      <c r="F116" s="2"/>
      <c r="H116" s="2"/>
      <c r="K116" s="171"/>
    </row>
    <row r="117" spans="6:11" s="170" customFormat="1" ht="12.75">
      <c r="F117" s="2"/>
      <c r="H117" s="2"/>
      <c r="K117" s="171"/>
    </row>
    <row r="118" spans="6:11" s="170" customFormat="1" ht="12.75">
      <c r="F118" s="2"/>
      <c r="H118" s="2"/>
      <c r="K118" s="171"/>
    </row>
    <row r="119" spans="6:11" s="170" customFormat="1" ht="12.75">
      <c r="F119" s="2"/>
      <c r="H119" s="2"/>
      <c r="K119" s="171"/>
    </row>
    <row r="120" spans="6:11" s="170" customFormat="1" ht="12.75">
      <c r="F120" s="2"/>
      <c r="H120" s="2"/>
      <c r="K120" s="171"/>
    </row>
    <row r="121" spans="6:11" s="170" customFormat="1" ht="12.75">
      <c r="F121" s="2"/>
      <c r="H121" s="2"/>
      <c r="K121" s="171"/>
    </row>
    <row r="122" spans="6:11" s="170" customFormat="1" ht="12.75">
      <c r="F122" s="2"/>
      <c r="H122" s="2"/>
      <c r="K122" s="171"/>
    </row>
    <row r="123" spans="6:11" s="170" customFormat="1" ht="12.75">
      <c r="F123" s="2"/>
      <c r="H123" s="2"/>
      <c r="K123" s="171"/>
    </row>
    <row r="124" spans="6:11" s="170" customFormat="1" ht="12.75">
      <c r="F124" s="2"/>
      <c r="H124" s="2"/>
      <c r="K124" s="171"/>
    </row>
    <row r="125" spans="6:11" s="170" customFormat="1" ht="12.75">
      <c r="F125" s="2"/>
      <c r="H125" s="2"/>
      <c r="K125" s="171"/>
    </row>
    <row r="126" spans="6:11" s="170" customFormat="1" ht="12.75">
      <c r="F126" s="2"/>
      <c r="H126" s="2"/>
      <c r="K126" s="171"/>
    </row>
    <row r="127" spans="6:11" s="170" customFormat="1" ht="12.75">
      <c r="F127" s="2"/>
      <c r="H127" s="2"/>
      <c r="K127" s="171"/>
    </row>
    <row r="128" spans="6:11" s="170" customFormat="1" ht="12.75">
      <c r="F128" s="2"/>
      <c r="H128" s="2"/>
      <c r="K128" s="171"/>
    </row>
    <row r="129" spans="6:11" s="170" customFormat="1" ht="12.75">
      <c r="F129" s="2"/>
      <c r="H129" s="2"/>
      <c r="K129" s="171"/>
    </row>
    <row r="130" spans="6:11" s="170" customFormat="1" ht="12.75">
      <c r="F130" s="2"/>
      <c r="H130" s="2"/>
      <c r="K130" s="171"/>
    </row>
  </sheetData>
  <sheetProtection/>
  <mergeCells count="13">
    <mergeCell ref="A7:H7"/>
    <mergeCell ref="A8:H8"/>
    <mergeCell ref="A9:H9"/>
    <mergeCell ref="A10:H10"/>
    <mergeCell ref="A11:H11"/>
    <mergeCell ref="A14:H14"/>
    <mergeCell ref="A110:F11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0" zoomScaleNormal="80" zoomScalePageLayoutView="0" workbookViewId="0" topLeftCell="A1">
      <pane xSplit="1" ySplit="2" topLeftCell="G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07" sqref="O10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8" t="s">
        <v>169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5" s="6" customFormat="1" ht="78.75" customHeight="1" thickBot="1">
      <c r="A2" s="193" t="s">
        <v>0</v>
      </c>
      <c r="B2" s="275" t="s">
        <v>128</v>
      </c>
      <c r="C2" s="276"/>
      <c r="D2" s="277"/>
      <c r="E2" s="276" t="s">
        <v>129</v>
      </c>
      <c r="F2" s="276"/>
      <c r="G2" s="276"/>
      <c r="H2" s="275" t="s">
        <v>130</v>
      </c>
      <c r="I2" s="276"/>
      <c r="J2" s="277"/>
      <c r="K2" s="275" t="s">
        <v>131</v>
      </c>
      <c r="L2" s="276"/>
      <c r="M2" s="277"/>
      <c r="N2" s="48" t="s">
        <v>10</v>
      </c>
      <c r="O2" s="21" t="s">
        <v>5</v>
      </c>
    </row>
    <row r="3" spans="1:15" s="7" customFormat="1" ht="12.75">
      <c r="A3" s="41"/>
      <c r="B3" s="30" t="s">
        <v>7</v>
      </c>
      <c r="C3" s="14" t="s">
        <v>8</v>
      </c>
      <c r="D3" s="37" t="s">
        <v>9</v>
      </c>
      <c r="E3" s="47" t="s">
        <v>7</v>
      </c>
      <c r="F3" s="14" t="s">
        <v>8</v>
      </c>
      <c r="G3" s="20" t="s">
        <v>9</v>
      </c>
      <c r="H3" s="30" t="s">
        <v>7</v>
      </c>
      <c r="I3" s="14" t="s">
        <v>8</v>
      </c>
      <c r="J3" s="37" t="s">
        <v>9</v>
      </c>
      <c r="K3" s="30" t="s">
        <v>7</v>
      </c>
      <c r="L3" s="14" t="s">
        <v>8</v>
      </c>
      <c r="M3" s="37" t="s">
        <v>9</v>
      </c>
      <c r="N3" s="51"/>
      <c r="O3" s="22"/>
    </row>
    <row r="4" spans="1:15" s="7" customFormat="1" ht="49.5" customHeight="1">
      <c r="A4" s="278" t="s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</row>
    <row r="5" spans="1:15" s="7" customFormat="1" ht="18.75" customHeight="1">
      <c r="A5" s="98" t="s">
        <v>165</v>
      </c>
      <c r="B5" s="31"/>
      <c r="C5" s="8"/>
      <c r="D5" s="58">
        <f>O5/4</f>
        <v>750</v>
      </c>
      <c r="E5" s="48"/>
      <c r="F5" s="8"/>
      <c r="G5" s="58">
        <f>O5/4</f>
        <v>750</v>
      </c>
      <c r="H5" s="31"/>
      <c r="I5" s="8"/>
      <c r="J5" s="58">
        <f>O5/4</f>
        <v>750</v>
      </c>
      <c r="K5" s="31"/>
      <c r="L5" s="8"/>
      <c r="M5" s="58">
        <f>O5/4</f>
        <v>750</v>
      </c>
      <c r="N5" s="52">
        <f>M5+J5+G5+D5</f>
        <v>3000</v>
      </c>
      <c r="O5" s="16">
        <v>3000</v>
      </c>
    </row>
    <row r="6" spans="1:15" s="6" customFormat="1" ht="14.25" customHeight="1">
      <c r="A6" s="98" t="s">
        <v>39</v>
      </c>
      <c r="B6" s="31"/>
      <c r="C6" s="8"/>
      <c r="D6" s="58">
        <f>O6/4</f>
        <v>20078.67</v>
      </c>
      <c r="E6" s="48"/>
      <c r="F6" s="8"/>
      <c r="G6" s="58">
        <f>O6/4</f>
        <v>20078.67</v>
      </c>
      <c r="H6" s="31"/>
      <c r="I6" s="8"/>
      <c r="J6" s="58">
        <f>O6/4</f>
        <v>20078.67</v>
      </c>
      <c r="K6" s="31"/>
      <c r="L6" s="8"/>
      <c r="M6" s="58">
        <f>O6/4</f>
        <v>20078.67</v>
      </c>
      <c r="N6" s="52">
        <f>M6+J6+G6+D6</f>
        <v>80314.68</v>
      </c>
      <c r="O6" s="16">
        <v>80314.67</v>
      </c>
    </row>
    <row r="7" spans="1:15" s="6" customFormat="1" ht="30">
      <c r="A7" s="98" t="s">
        <v>45</v>
      </c>
      <c r="B7" s="31"/>
      <c r="C7" s="8"/>
      <c r="D7" s="58">
        <f aca="true" t="shared" si="0" ref="D7:D18">O7/4</f>
        <v>26545.95</v>
      </c>
      <c r="E7" s="48"/>
      <c r="F7" s="8"/>
      <c r="G7" s="58">
        <f aca="true" t="shared" si="1" ref="G7:G19">O7/4</f>
        <v>26545.95</v>
      </c>
      <c r="H7" s="31"/>
      <c r="I7" s="8"/>
      <c r="J7" s="58">
        <f aca="true" t="shared" si="2" ref="J7:J19">O7/4</f>
        <v>26545.95</v>
      </c>
      <c r="K7" s="31"/>
      <c r="L7" s="8"/>
      <c r="M7" s="58">
        <f aca="true" t="shared" si="3" ref="M7:M19">O7/4</f>
        <v>26545.95</v>
      </c>
      <c r="N7" s="52">
        <f aca="true" t="shared" si="4" ref="N7:N55">M7+J7+G7+D7</f>
        <v>106183.8</v>
      </c>
      <c r="O7" s="16">
        <v>106183.81</v>
      </c>
    </row>
    <row r="8" spans="1:15" s="6" customFormat="1" ht="15">
      <c r="A8" s="105" t="s">
        <v>56</v>
      </c>
      <c r="B8" s="31"/>
      <c r="C8" s="8"/>
      <c r="D8" s="58">
        <f t="shared" si="0"/>
        <v>5113.67</v>
      </c>
      <c r="E8" s="48"/>
      <c r="F8" s="8"/>
      <c r="G8" s="58">
        <f t="shared" si="1"/>
        <v>5113.67</v>
      </c>
      <c r="H8" s="31"/>
      <c r="I8" s="8"/>
      <c r="J8" s="58">
        <f t="shared" si="2"/>
        <v>5113.67</v>
      </c>
      <c r="K8" s="31"/>
      <c r="L8" s="8"/>
      <c r="M8" s="58">
        <f t="shared" si="3"/>
        <v>5113.67</v>
      </c>
      <c r="N8" s="52">
        <f t="shared" si="4"/>
        <v>20454.68</v>
      </c>
      <c r="O8" s="16">
        <v>20454.67</v>
      </c>
    </row>
    <row r="9" spans="1:15" s="6" customFormat="1" ht="15">
      <c r="A9" s="105" t="s">
        <v>58</v>
      </c>
      <c r="B9" s="31"/>
      <c r="C9" s="8"/>
      <c r="D9" s="58">
        <f t="shared" si="0"/>
        <v>16694.62</v>
      </c>
      <c r="E9" s="48"/>
      <c r="F9" s="8"/>
      <c r="G9" s="58">
        <f t="shared" si="1"/>
        <v>16694.62</v>
      </c>
      <c r="H9" s="31"/>
      <c r="I9" s="8"/>
      <c r="J9" s="58">
        <f t="shared" si="2"/>
        <v>16694.62</v>
      </c>
      <c r="K9" s="31"/>
      <c r="L9" s="8"/>
      <c r="M9" s="58">
        <f t="shared" si="3"/>
        <v>16694.62</v>
      </c>
      <c r="N9" s="52">
        <f t="shared" si="4"/>
        <v>66778.48</v>
      </c>
      <c r="O9" s="16">
        <v>66778.49</v>
      </c>
    </row>
    <row r="10" spans="1:15" s="6" customFormat="1" ht="30">
      <c r="A10" s="105" t="s">
        <v>60</v>
      </c>
      <c r="B10" s="31"/>
      <c r="C10" s="8"/>
      <c r="D10" s="58">
        <f t="shared" si="0"/>
        <v>462.04</v>
      </c>
      <c r="E10" s="48"/>
      <c r="F10" s="8"/>
      <c r="G10" s="58">
        <f t="shared" si="1"/>
        <v>462.04</v>
      </c>
      <c r="H10" s="31"/>
      <c r="I10" s="8"/>
      <c r="J10" s="58">
        <f t="shared" si="2"/>
        <v>462.04</v>
      </c>
      <c r="K10" s="31"/>
      <c r="L10" s="8"/>
      <c r="M10" s="58">
        <f t="shared" si="3"/>
        <v>462.04</v>
      </c>
      <c r="N10" s="52">
        <f t="shared" si="4"/>
        <v>1848.16</v>
      </c>
      <c r="O10" s="16">
        <v>1848.15</v>
      </c>
    </row>
    <row r="11" spans="1:15" s="6" customFormat="1" ht="30">
      <c r="A11" s="105" t="s">
        <v>61</v>
      </c>
      <c r="B11" s="31"/>
      <c r="C11" s="8"/>
      <c r="D11" s="58">
        <f t="shared" si="0"/>
        <v>462.04</v>
      </c>
      <c r="E11" s="48"/>
      <c r="F11" s="8"/>
      <c r="G11" s="58">
        <f t="shared" si="1"/>
        <v>462.04</v>
      </c>
      <c r="H11" s="31"/>
      <c r="I11" s="8"/>
      <c r="J11" s="58">
        <f t="shared" si="2"/>
        <v>462.04</v>
      </c>
      <c r="K11" s="31"/>
      <c r="L11" s="8"/>
      <c r="M11" s="58">
        <f t="shared" si="3"/>
        <v>462.04</v>
      </c>
      <c r="N11" s="52">
        <f t="shared" si="4"/>
        <v>1848.16</v>
      </c>
      <c r="O11" s="16">
        <v>1848.15</v>
      </c>
    </row>
    <row r="12" spans="1:15" s="6" customFormat="1" ht="15">
      <c r="A12" s="105" t="s">
        <v>62</v>
      </c>
      <c r="B12" s="31"/>
      <c r="C12" s="8"/>
      <c r="D12" s="58">
        <f t="shared" si="0"/>
        <v>2917.67</v>
      </c>
      <c r="E12" s="48"/>
      <c r="F12" s="8"/>
      <c r="G12" s="58">
        <f t="shared" si="1"/>
        <v>2917.67</v>
      </c>
      <c r="H12" s="31"/>
      <c r="I12" s="8"/>
      <c r="J12" s="58">
        <f t="shared" si="2"/>
        <v>2917.67</v>
      </c>
      <c r="K12" s="31"/>
      <c r="L12" s="8"/>
      <c r="M12" s="58">
        <f t="shared" si="3"/>
        <v>2917.67</v>
      </c>
      <c r="N12" s="52">
        <f t="shared" si="4"/>
        <v>11670.68</v>
      </c>
      <c r="O12" s="16">
        <v>11670.68</v>
      </c>
    </row>
    <row r="13" spans="1:15" s="247" customFormat="1" ht="15">
      <c r="A13" s="238" t="s">
        <v>158</v>
      </c>
      <c r="B13" s="239"/>
      <c r="C13" s="240"/>
      <c r="D13" s="241">
        <f t="shared" si="0"/>
        <v>0</v>
      </c>
      <c r="E13" s="242"/>
      <c r="F13" s="240"/>
      <c r="G13" s="241">
        <f t="shared" si="1"/>
        <v>0</v>
      </c>
      <c r="H13" s="239"/>
      <c r="I13" s="240"/>
      <c r="J13" s="241">
        <f t="shared" si="2"/>
        <v>0</v>
      </c>
      <c r="K13" s="243">
        <v>137</v>
      </c>
      <c r="L13" s="244">
        <v>42111</v>
      </c>
      <c r="M13" s="241">
        <v>11670.69</v>
      </c>
      <c r="N13" s="245">
        <f t="shared" si="4"/>
        <v>11670.69</v>
      </c>
      <c r="O13" s="246"/>
    </row>
    <row r="14" spans="1:15" s="247" customFormat="1" ht="30">
      <c r="A14" s="238" t="s">
        <v>63</v>
      </c>
      <c r="B14" s="239"/>
      <c r="C14" s="240"/>
      <c r="D14" s="241">
        <f t="shared" si="0"/>
        <v>0</v>
      </c>
      <c r="E14" s="242"/>
      <c r="F14" s="240"/>
      <c r="G14" s="241">
        <f t="shared" si="1"/>
        <v>0</v>
      </c>
      <c r="H14" s="239"/>
      <c r="I14" s="240"/>
      <c r="J14" s="241">
        <f t="shared" si="2"/>
        <v>0</v>
      </c>
      <c r="K14" s="243">
        <v>121</v>
      </c>
      <c r="L14" s="244">
        <v>42104</v>
      </c>
      <c r="M14" s="241">
        <v>3305.23</v>
      </c>
      <c r="N14" s="245">
        <f t="shared" si="4"/>
        <v>3305.23</v>
      </c>
      <c r="O14" s="246"/>
    </row>
    <row r="15" spans="1:15" s="12" customFormat="1" ht="30">
      <c r="A15" s="146" t="s">
        <v>122</v>
      </c>
      <c r="B15" s="32"/>
      <c r="C15" s="28"/>
      <c r="D15" s="58">
        <f t="shared" si="0"/>
        <v>1428.82</v>
      </c>
      <c r="E15" s="49"/>
      <c r="F15" s="28"/>
      <c r="G15" s="58">
        <f t="shared" si="1"/>
        <v>1428.82</v>
      </c>
      <c r="H15" s="32"/>
      <c r="I15" s="28"/>
      <c r="J15" s="58">
        <f t="shared" si="2"/>
        <v>1428.82</v>
      </c>
      <c r="K15" s="32"/>
      <c r="L15" s="28"/>
      <c r="M15" s="58">
        <f t="shared" si="3"/>
        <v>1428.82</v>
      </c>
      <c r="N15" s="52">
        <f t="shared" si="4"/>
        <v>5715.28</v>
      </c>
      <c r="O15" s="16">
        <v>5715.28</v>
      </c>
    </row>
    <row r="16" spans="1:15" s="6" customFormat="1" ht="45">
      <c r="A16" s="105" t="s">
        <v>220</v>
      </c>
      <c r="B16" s="31"/>
      <c r="C16" s="8"/>
      <c r="D16" s="58"/>
      <c r="E16" s="48"/>
      <c r="F16" s="8"/>
      <c r="G16" s="58"/>
      <c r="H16" s="31"/>
      <c r="I16" s="8"/>
      <c r="J16" s="58"/>
      <c r="K16" s="31"/>
      <c r="L16" s="8"/>
      <c r="M16" s="58">
        <v>2640.01</v>
      </c>
      <c r="N16" s="52">
        <f t="shared" si="4"/>
        <v>2640.01</v>
      </c>
      <c r="O16" s="16"/>
    </row>
    <row r="17" spans="1:15" s="9" customFormat="1" ht="15">
      <c r="A17" s="105" t="s">
        <v>64</v>
      </c>
      <c r="B17" s="33"/>
      <c r="C17" s="29"/>
      <c r="D17" s="58">
        <f t="shared" si="0"/>
        <v>300.81</v>
      </c>
      <c r="E17" s="50"/>
      <c r="F17" s="29"/>
      <c r="G17" s="58">
        <f t="shared" si="1"/>
        <v>300.81</v>
      </c>
      <c r="H17" s="33"/>
      <c r="I17" s="29"/>
      <c r="J17" s="58">
        <f t="shared" si="2"/>
        <v>300.81</v>
      </c>
      <c r="K17" s="33"/>
      <c r="L17" s="29"/>
      <c r="M17" s="58">
        <f t="shared" si="3"/>
        <v>300.81</v>
      </c>
      <c r="N17" s="52">
        <f t="shared" si="4"/>
        <v>1203.24</v>
      </c>
      <c r="O17" s="16">
        <v>1203.22</v>
      </c>
    </row>
    <row r="18" spans="1:15" s="6" customFormat="1" ht="15">
      <c r="A18" s="105" t="s">
        <v>66</v>
      </c>
      <c r="B18" s="31"/>
      <c r="C18" s="8"/>
      <c r="D18" s="58">
        <f t="shared" si="0"/>
        <v>225.6</v>
      </c>
      <c r="E18" s="48"/>
      <c r="F18" s="8"/>
      <c r="G18" s="58">
        <f t="shared" si="1"/>
        <v>225.6</v>
      </c>
      <c r="H18" s="31"/>
      <c r="I18" s="8"/>
      <c r="J18" s="58">
        <f t="shared" si="2"/>
        <v>225.6</v>
      </c>
      <c r="K18" s="31"/>
      <c r="L18" s="8"/>
      <c r="M18" s="58">
        <f t="shared" si="3"/>
        <v>225.6</v>
      </c>
      <c r="N18" s="52">
        <f t="shared" si="4"/>
        <v>902.4</v>
      </c>
      <c r="O18" s="16">
        <v>902.41</v>
      </c>
    </row>
    <row r="19" spans="1:15" s="6" customFormat="1" ht="30">
      <c r="A19" s="105" t="s">
        <v>68</v>
      </c>
      <c r="B19" s="228" t="s">
        <v>174</v>
      </c>
      <c r="C19" s="229">
        <v>41786</v>
      </c>
      <c r="D19" s="58">
        <v>2312.4</v>
      </c>
      <c r="E19" s="48"/>
      <c r="F19" s="8"/>
      <c r="G19" s="58">
        <f t="shared" si="1"/>
        <v>0</v>
      </c>
      <c r="H19" s="190"/>
      <c r="I19" s="191"/>
      <c r="J19" s="58">
        <f t="shared" si="2"/>
        <v>0</v>
      </c>
      <c r="K19" s="31"/>
      <c r="L19" s="8"/>
      <c r="M19" s="58">
        <f t="shared" si="3"/>
        <v>0</v>
      </c>
      <c r="N19" s="52">
        <f t="shared" si="4"/>
        <v>2312.4</v>
      </c>
      <c r="O19" s="16"/>
    </row>
    <row r="20" spans="1:15" s="6" customFormat="1" ht="15">
      <c r="A20" s="105" t="s">
        <v>70</v>
      </c>
      <c r="B20" s="31"/>
      <c r="C20" s="8"/>
      <c r="D20" s="58"/>
      <c r="E20" s="48"/>
      <c r="F20" s="8"/>
      <c r="G20" s="18"/>
      <c r="H20" s="31"/>
      <c r="I20" s="8"/>
      <c r="J20" s="38"/>
      <c r="K20" s="31"/>
      <c r="L20" s="8"/>
      <c r="M20" s="38"/>
      <c r="N20" s="52">
        <f t="shared" si="4"/>
        <v>0</v>
      </c>
      <c r="O20" s="16"/>
    </row>
    <row r="21" spans="1:15" s="6" customFormat="1" ht="15">
      <c r="A21" s="5" t="s">
        <v>71</v>
      </c>
      <c r="B21" s="190"/>
      <c r="C21" s="191"/>
      <c r="D21" s="70"/>
      <c r="E21" s="190"/>
      <c r="F21" s="191"/>
      <c r="G21" s="70"/>
      <c r="H21" s="31"/>
      <c r="I21" s="8"/>
      <c r="J21" s="38"/>
      <c r="K21" s="31"/>
      <c r="L21" s="8"/>
      <c r="M21" s="38"/>
      <c r="N21" s="52">
        <f t="shared" si="4"/>
        <v>0</v>
      </c>
      <c r="O21" s="16"/>
    </row>
    <row r="22" spans="1:15" s="6" customFormat="1" ht="15">
      <c r="A22" s="227" t="s">
        <v>73</v>
      </c>
      <c r="B22" s="190" t="s">
        <v>173</v>
      </c>
      <c r="C22" s="191">
        <v>41775</v>
      </c>
      <c r="D22" s="70">
        <v>207.91</v>
      </c>
      <c r="E22" s="190" t="s">
        <v>199</v>
      </c>
      <c r="F22" s="191">
        <v>41901</v>
      </c>
      <c r="G22" s="70">
        <v>207.91</v>
      </c>
      <c r="H22" s="31"/>
      <c r="I22" s="8"/>
      <c r="J22" s="38"/>
      <c r="K22" s="31"/>
      <c r="L22" s="8"/>
      <c r="M22" s="38"/>
      <c r="N22" s="52">
        <f t="shared" si="4"/>
        <v>415.82</v>
      </c>
      <c r="O22" s="16"/>
    </row>
    <row r="23" spans="1:15" s="6" customFormat="1" ht="15">
      <c r="A23" s="227" t="s">
        <v>159</v>
      </c>
      <c r="B23" s="190" t="s">
        <v>172</v>
      </c>
      <c r="C23" s="191">
        <v>41782</v>
      </c>
      <c r="D23" s="70">
        <v>740.94</v>
      </c>
      <c r="E23" s="48"/>
      <c r="F23" s="8"/>
      <c r="G23" s="18"/>
      <c r="H23" s="31"/>
      <c r="I23" s="8"/>
      <c r="J23" s="38"/>
      <c r="K23" s="31"/>
      <c r="L23" s="8"/>
      <c r="M23" s="38"/>
      <c r="N23" s="52">
        <f t="shared" si="4"/>
        <v>740.94</v>
      </c>
      <c r="O23" s="16"/>
    </row>
    <row r="24" spans="1:15" s="6" customFormat="1" ht="33" customHeight="1">
      <c r="A24" s="151" t="s">
        <v>177</v>
      </c>
      <c r="B24" s="34">
        <v>86</v>
      </c>
      <c r="C24" s="192">
        <v>41803</v>
      </c>
      <c r="D24" s="70">
        <v>1523.14</v>
      </c>
      <c r="E24" s="48"/>
      <c r="F24" s="8"/>
      <c r="G24" s="18"/>
      <c r="H24" s="31"/>
      <c r="I24" s="8"/>
      <c r="J24" s="38"/>
      <c r="K24" s="31"/>
      <c r="L24" s="8"/>
      <c r="M24" s="38"/>
      <c r="N24" s="52">
        <f t="shared" si="4"/>
        <v>1523.14</v>
      </c>
      <c r="O24" s="16"/>
    </row>
    <row r="25" spans="1:15" s="6" customFormat="1" ht="15">
      <c r="A25" s="5" t="s">
        <v>75</v>
      </c>
      <c r="B25" s="34">
        <v>86</v>
      </c>
      <c r="C25" s="192">
        <v>41803</v>
      </c>
      <c r="D25" s="70">
        <v>792.41</v>
      </c>
      <c r="E25" s="48"/>
      <c r="F25" s="8"/>
      <c r="G25" s="18"/>
      <c r="H25" s="31"/>
      <c r="I25" s="8"/>
      <c r="J25" s="38"/>
      <c r="K25" s="31"/>
      <c r="L25" s="8"/>
      <c r="M25" s="38"/>
      <c r="N25" s="52">
        <f t="shared" si="4"/>
        <v>792.41</v>
      </c>
      <c r="O25" s="16"/>
    </row>
    <row r="26" spans="1:15" s="6" customFormat="1" ht="15">
      <c r="A26" s="5" t="s">
        <v>76</v>
      </c>
      <c r="B26" s="190" t="s">
        <v>179</v>
      </c>
      <c r="C26" s="191">
        <v>41810</v>
      </c>
      <c r="D26" s="70">
        <v>3532.78</v>
      </c>
      <c r="E26" s="48"/>
      <c r="F26" s="8"/>
      <c r="G26" s="18"/>
      <c r="H26" s="31"/>
      <c r="I26" s="8"/>
      <c r="J26" s="38"/>
      <c r="K26" s="31"/>
      <c r="L26" s="8"/>
      <c r="M26" s="38"/>
      <c r="N26" s="52">
        <f t="shared" si="4"/>
        <v>3532.78</v>
      </c>
      <c r="O26" s="16"/>
    </row>
    <row r="27" spans="1:15" s="6" customFormat="1" ht="15">
      <c r="A27" s="5" t="s">
        <v>77</v>
      </c>
      <c r="B27" s="190" t="s">
        <v>179</v>
      </c>
      <c r="C27" s="191">
        <v>41810</v>
      </c>
      <c r="D27" s="70">
        <v>831.63</v>
      </c>
      <c r="E27" s="48"/>
      <c r="F27" s="8"/>
      <c r="G27" s="18"/>
      <c r="H27" s="31"/>
      <c r="I27" s="8"/>
      <c r="J27" s="38"/>
      <c r="K27" s="31"/>
      <c r="L27" s="8"/>
      <c r="M27" s="38"/>
      <c r="N27" s="52">
        <f t="shared" si="4"/>
        <v>831.63</v>
      </c>
      <c r="O27" s="16"/>
    </row>
    <row r="28" spans="1:15" s="7" customFormat="1" ht="15">
      <c r="A28" s="5" t="s">
        <v>78</v>
      </c>
      <c r="B28" s="34">
        <v>86</v>
      </c>
      <c r="C28" s="192">
        <v>41803</v>
      </c>
      <c r="D28" s="70">
        <v>396.19</v>
      </c>
      <c r="E28" s="51"/>
      <c r="F28" s="10"/>
      <c r="G28" s="19"/>
      <c r="H28" s="34"/>
      <c r="I28" s="10"/>
      <c r="J28" s="39"/>
      <c r="K28" s="34"/>
      <c r="L28" s="10"/>
      <c r="M28" s="39"/>
      <c r="N28" s="52">
        <f t="shared" si="4"/>
        <v>396.19</v>
      </c>
      <c r="O28" s="16"/>
    </row>
    <row r="29" spans="1:15" s="7" customFormat="1" ht="15">
      <c r="A29" s="5" t="s">
        <v>79</v>
      </c>
      <c r="B29" s="31"/>
      <c r="C29" s="8"/>
      <c r="D29" s="58"/>
      <c r="E29" s="51"/>
      <c r="F29" s="10"/>
      <c r="G29" s="19"/>
      <c r="H29" s="34"/>
      <c r="I29" s="10"/>
      <c r="J29" s="39"/>
      <c r="K29" s="34"/>
      <c r="L29" s="10"/>
      <c r="M29" s="39"/>
      <c r="N29" s="52">
        <f t="shared" si="4"/>
        <v>0</v>
      </c>
      <c r="O29" s="16"/>
    </row>
    <row r="30" spans="1:15" s="7" customFormat="1" ht="25.5">
      <c r="A30" s="5" t="s">
        <v>80</v>
      </c>
      <c r="B30" s="190" t="s">
        <v>179</v>
      </c>
      <c r="C30" s="191">
        <v>41810</v>
      </c>
      <c r="D30" s="70">
        <v>2147</v>
      </c>
      <c r="E30" s="51"/>
      <c r="F30" s="10"/>
      <c r="G30" s="58"/>
      <c r="H30" s="34"/>
      <c r="I30" s="10"/>
      <c r="J30" s="58"/>
      <c r="K30" s="34"/>
      <c r="L30" s="10"/>
      <c r="M30" s="58"/>
      <c r="N30" s="52">
        <f t="shared" si="4"/>
        <v>2147</v>
      </c>
      <c r="O30" s="16"/>
    </row>
    <row r="31" spans="1:15" s="6" customFormat="1" ht="15">
      <c r="A31" s="5" t="s">
        <v>81</v>
      </c>
      <c r="B31" s="31"/>
      <c r="C31" s="8"/>
      <c r="D31" s="58"/>
      <c r="E31" s="190" t="s">
        <v>202</v>
      </c>
      <c r="F31" s="191">
        <v>41912</v>
      </c>
      <c r="G31" s="70">
        <v>2790.05</v>
      </c>
      <c r="H31" s="31"/>
      <c r="I31" s="8"/>
      <c r="J31" s="38"/>
      <c r="K31" s="31"/>
      <c r="L31" s="8"/>
      <c r="M31" s="38"/>
      <c r="N31" s="52">
        <f t="shared" si="4"/>
        <v>2790.05</v>
      </c>
      <c r="O31" s="16"/>
    </row>
    <row r="32" spans="1:15" s="7" customFormat="1" ht="30">
      <c r="A32" s="105" t="s">
        <v>82</v>
      </c>
      <c r="B32" s="34"/>
      <c r="C32" s="10"/>
      <c r="D32" s="58"/>
      <c r="E32" s="51"/>
      <c r="F32" s="10"/>
      <c r="G32" s="19"/>
      <c r="H32" s="34"/>
      <c r="I32" s="10"/>
      <c r="J32" s="39"/>
      <c r="K32" s="34"/>
      <c r="L32" s="10"/>
      <c r="M32" s="39"/>
      <c r="N32" s="52">
        <f t="shared" si="4"/>
        <v>0</v>
      </c>
      <c r="O32" s="16"/>
    </row>
    <row r="33" spans="1:15" s="7" customFormat="1" ht="15">
      <c r="A33" s="295" t="s">
        <v>83</v>
      </c>
      <c r="B33" s="190"/>
      <c r="C33" s="191"/>
      <c r="D33" s="70"/>
      <c r="E33" s="51">
        <v>119</v>
      </c>
      <c r="F33" s="192">
        <v>41859</v>
      </c>
      <c r="G33" s="18">
        <v>792.41</v>
      </c>
      <c r="H33" s="190"/>
      <c r="I33" s="191"/>
      <c r="J33" s="70"/>
      <c r="K33" s="190" t="s">
        <v>216</v>
      </c>
      <c r="L33" s="191">
        <v>42076</v>
      </c>
      <c r="M33" s="70">
        <v>792.41</v>
      </c>
      <c r="N33" s="52">
        <f t="shared" si="4"/>
        <v>1584.82</v>
      </c>
      <c r="O33" s="16"/>
    </row>
    <row r="34" spans="1:15" s="7" customFormat="1" ht="15">
      <c r="A34" s="296"/>
      <c r="B34" s="190"/>
      <c r="C34" s="191"/>
      <c r="D34" s="70"/>
      <c r="E34" s="51">
        <v>155</v>
      </c>
      <c r="F34" s="192">
        <v>41943</v>
      </c>
      <c r="G34" s="18">
        <v>792.41</v>
      </c>
      <c r="H34" s="190"/>
      <c r="I34" s="191"/>
      <c r="J34" s="70"/>
      <c r="K34" s="34"/>
      <c r="L34" s="10"/>
      <c r="M34" s="39"/>
      <c r="N34" s="52">
        <f t="shared" si="4"/>
        <v>792.41</v>
      </c>
      <c r="O34" s="16"/>
    </row>
    <row r="35" spans="1:15" s="7" customFormat="1" ht="25.5">
      <c r="A35" s="5" t="s">
        <v>85</v>
      </c>
      <c r="B35" s="34"/>
      <c r="C35" s="10"/>
      <c r="D35" s="58"/>
      <c r="E35" s="51"/>
      <c r="F35" s="10"/>
      <c r="G35" s="19"/>
      <c r="H35" s="59">
        <v>161</v>
      </c>
      <c r="I35" s="234">
        <v>41957</v>
      </c>
      <c r="J35" s="235">
        <v>1584.82</v>
      </c>
      <c r="K35" s="34"/>
      <c r="L35" s="10"/>
      <c r="M35" s="39"/>
      <c r="N35" s="52">
        <f t="shared" si="4"/>
        <v>1584.82</v>
      </c>
      <c r="O35" s="16"/>
    </row>
    <row r="36" spans="1:15" s="7" customFormat="1" ht="15">
      <c r="A36" s="5" t="s">
        <v>86</v>
      </c>
      <c r="B36" s="190" t="s">
        <v>172</v>
      </c>
      <c r="C36" s="191">
        <v>41782</v>
      </c>
      <c r="D36" s="70">
        <v>1663.21</v>
      </c>
      <c r="E36" s="51"/>
      <c r="F36" s="10"/>
      <c r="G36" s="19"/>
      <c r="H36" s="59"/>
      <c r="I36" s="212"/>
      <c r="J36" s="53"/>
      <c r="K36" s="34"/>
      <c r="L36" s="10"/>
      <c r="M36" s="39"/>
      <c r="N36" s="52">
        <f t="shared" si="4"/>
        <v>1663.21</v>
      </c>
      <c r="O36" s="16"/>
    </row>
    <row r="37" spans="1:15" s="7" customFormat="1" ht="25.5">
      <c r="A37" s="5" t="s">
        <v>88</v>
      </c>
      <c r="B37" s="34"/>
      <c r="C37" s="10"/>
      <c r="D37" s="58"/>
      <c r="E37" s="190"/>
      <c r="F37" s="191"/>
      <c r="G37" s="70"/>
      <c r="H37" s="190"/>
      <c r="I37" s="191"/>
      <c r="J37" s="70"/>
      <c r="K37" s="34"/>
      <c r="L37" s="10"/>
      <c r="M37" s="39"/>
      <c r="N37" s="52">
        <f t="shared" si="4"/>
        <v>0</v>
      </c>
      <c r="O37" s="16"/>
    </row>
    <row r="38" spans="1:15" s="7" customFormat="1" ht="15">
      <c r="A38" s="5" t="s">
        <v>93</v>
      </c>
      <c r="B38" s="34"/>
      <c r="C38" s="10"/>
      <c r="D38" s="58">
        <f>O38/4</f>
        <v>1409.16</v>
      </c>
      <c r="E38" s="51"/>
      <c r="F38" s="10"/>
      <c r="G38" s="58">
        <f>O38/4</f>
        <v>1409.16</v>
      </c>
      <c r="H38" s="34"/>
      <c r="I38" s="10"/>
      <c r="J38" s="58">
        <f>O38/4</f>
        <v>1409.16</v>
      </c>
      <c r="K38" s="34"/>
      <c r="L38" s="10"/>
      <c r="M38" s="58">
        <f>O38/4</f>
        <v>1409.16</v>
      </c>
      <c r="N38" s="52">
        <f t="shared" si="4"/>
        <v>5636.64</v>
      </c>
      <c r="O38" s="16">
        <v>5636.64</v>
      </c>
    </row>
    <row r="39" spans="1:15" s="7" customFormat="1" ht="30">
      <c r="A39" s="105" t="s">
        <v>94</v>
      </c>
      <c r="B39" s="59"/>
      <c r="C39" s="69"/>
      <c r="D39" s="70"/>
      <c r="E39" s="60"/>
      <c r="F39" s="69"/>
      <c r="G39" s="70"/>
      <c r="H39" s="59"/>
      <c r="I39" s="69"/>
      <c r="J39" s="70"/>
      <c r="K39" s="59"/>
      <c r="L39" s="69"/>
      <c r="M39" s="70"/>
      <c r="N39" s="52">
        <f t="shared" si="4"/>
        <v>0</v>
      </c>
      <c r="O39" s="16"/>
    </row>
    <row r="40" spans="1:15" s="7" customFormat="1" ht="15">
      <c r="A40" s="151" t="s">
        <v>178</v>
      </c>
      <c r="B40" s="34">
        <v>86</v>
      </c>
      <c r="C40" s="192">
        <v>41803</v>
      </c>
      <c r="D40" s="70">
        <v>1690.95</v>
      </c>
      <c r="E40" s="60"/>
      <c r="F40" s="69"/>
      <c r="G40" s="70"/>
      <c r="H40" s="59"/>
      <c r="I40" s="69"/>
      <c r="J40" s="70"/>
      <c r="K40" s="59"/>
      <c r="L40" s="69"/>
      <c r="M40" s="70"/>
      <c r="N40" s="52">
        <f t="shared" si="4"/>
        <v>1690.95</v>
      </c>
      <c r="O40" s="16"/>
    </row>
    <row r="41" spans="1:15" s="7" customFormat="1" ht="15">
      <c r="A41" s="105" t="s">
        <v>96</v>
      </c>
      <c r="B41" s="59"/>
      <c r="C41" s="69"/>
      <c r="D41" s="70"/>
      <c r="E41" s="60"/>
      <c r="F41" s="69"/>
      <c r="G41" s="70"/>
      <c r="H41" s="59"/>
      <c r="I41" s="69"/>
      <c r="J41" s="70"/>
      <c r="K41" s="59"/>
      <c r="L41" s="69"/>
      <c r="M41" s="70"/>
      <c r="N41" s="52">
        <f t="shared" si="4"/>
        <v>0</v>
      </c>
      <c r="O41" s="16"/>
    </row>
    <row r="42" spans="1:15" s="7" customFormat="1" ht="15">
      <c r="A42" s="5" t="s">
        <v>223</v>
      </c>
      <c r="B42" s="59"/>
      <c r="C42" s="69"/>
      <c r="D42" s="70"/>
      <c r="E42" s="60"/>
      <c r="F42" s="69"/>
      <c r="G42" s="70"/>
      <c r="H42" s="59"/>
      <c r="I42" s="69"/>
      <c r="J42" s="70"/>
      <c r="K42" s="59">
        <v>141</v>
      </c>
      <c r="L42" s="231">
        <v>42118</v>
      </c>
      <c r="M42" s="70">
        <v>1288.47</v>
      </c>
      <c r="N42" s="52">
        <f t="shared" si="4"/>
        <v>1288.47</v>
      </c>
      <c r="O42" s="16"/>
    </row>
    <row r="43" spans="1:15" s="7" customFormat="1" ht="15">
      <c r="A43" s="5" t="s">
        <v>99</v>
      </c>
      <c r="B43" s="59"/>
      <c r="C43" s="69"/>
      <c r="D43" s="70"/>
      <c r="E43" s="60"/>
      <c r="F43" s="69"/>
      <c r="G43" s="70"/>
      <c r="H43" s="59"/>
      <c r="I43" s="69"/>
      <c r="J43" s="70"/>
      <c r="K43" s="190" t="s">
        <v>217</v>
      </c>
      <c r="L43" s="191">
        <v>42104</v>
      </c>
      <c r="M43" s="70">
        <v>828.31</v>
      </c>
      <c r="N43" s="52">
        <f t="shared" si="4"/>
        <v>828.31</v>
      </c>
      <c r="O43" s="16"/>
    </row>
    <row r="44" spans="1:15" s="7" customFormat="1" ht="15">
      <c r="A44" s="105" t="s">
        <v>103</v>
      </c>
      <c r="B44" s="59"/>
      <c r="C44" s="69"/>
      <c r="D44" s="70"/>
      <c r="E44" s="60"/>
      <c r="F44" s="69"/>
      <c r="G44" s="70"/>
      <c r="H44" s="59"/>
      <c r="I44" s="69"/>
      <c r="J44" s="70"/>
      <c r="K44" s="59"/>
      <c r="L44" s="69"/>
      <c r="M44" s="70"/>
      <c r="N44" s="52">
        <f t="shared" si="4"/>
        <v>0</v>
      </c>
      <c r="O44" s="16"/>
    </row>
    <row r="45" spans="1:15" s="7" customFormat="1" ht="15">
      <c r="A45" s="5" t="s">
        <v>104</v>
      </c>
      <c r="B45" s="59"/>
      <c r="C45" s="69"/>
      <c r="D45" s="70"/>
      <c r="E45" s="60">
        <v>121</v>
      </c>
      <c r="F45" s="231">
        <v>41866</v>
      </c>
      <c r="G45" s="70">
        <v>993.79</v>
      </c>
      <c r="H45" s="190"/>
      <c r="I45" s="191"/>
      <c r="J45" s="70"/>
      <c r="K45" s="59"/>
      <c r="L45" s="69"/>
      <c r="M45" s="70"/>
      <c r="N45" s="52">
        <f t="shared" si="4"/>
        <v>993.79</v>
      </c>
      <c r="O45" s="16"/>
    </row>
    <row r="46" spans="1:15" s="7" customFormat="1" ht="15">
      <c r="A46" s="105" t="s">
        <v>107</v>
      </c>
      <c r="B46" s="59"/>
      <c r="C46" s="69"/>
      <c r="D46" s="70"/>
      <c r="E46" s="60"/>
      <c r="F46" s="69"/>
      <c r="G46" s="70"/>
      <c r="H46" s="59"/>
      <c r="I46" s="69"/>
      <c r="J46" s="70"/>
      <c r="K46" s="59"/>
      <c r="L46" s="69"/>
      <c r="M46" s="70"/>
      <c r="N46" s="52">
        <f t="shared" si="4"/>
        <v>0</v>
      </c>
      <c r="O46" s="16"/>
    </row>
    <row r="47" spans="1:15" s="7" customFormat="1" ht="15">
      <c r="A47" s="281" t="s">
        <v>125</v>
      </c>
      <c r="B47" s="59"/>
      <c r="C47" s="69"/>
      <c r="D47" s="70"/>
      <c r="E47" s="60">
        <v>152</v>
      </c>
      <c r="F47" s="231">
        <v>41936</v>
      </c>
      <c r="G47" s="70">
        <v>745.3</v>
      </c>
      <c r="H47" s="190" t="s">
        <v>207</v>
      </c>
      <c r="I47" s="191">
        <v>42004</v>
      </c>
      <c r="J47" s="70">
        <v>745.3</v>
      </c>
      <c r="K47" s="59">
        <v>29</v>
      </c>
      <c r="L47" s="231">
        <v>42041</v>
      </c>
      <c r="M47" s="70">
        <v>518.47</v>
      </c>
      <c r="N47" s="52">
        <f t="shared" si="4"/>
        <v>2009.07</v>
      </c>
      <c r="O47" s="16"/>
    </row>
    <row r="48" spans="1:15" s="7" customFormat="1" ht="15.75" thickBot="1">
      <c r="A48" s="282"/>
      <c r="B48" s="59"/>
      <c r="C48" s="69"/>
      <c r="D48" s="70"/>
      <c r="E48" s="60">
        <v>152</v>
      </c>
      <c r="F48" s="231">
        <v>41936</v>
      </c>
      <c r="G48" s="70">
        <v>596.24</v>
      </c>
      <c r="H48" s="190" t="s">
        <v>213</v>
      </c>
      <c r="I48" s="191">
        <v>42034</v>
      </c>
      <c r="J48" s="70">
        <v>388.86</v>
      </c>
      <c r="K48" s="59">
        <v>31</v>
      </c>
      <c r="L48" s="231">
        <v>42048</v>
      </c>
      <c r="M48" s="70">
        <v>777.7</v>
      </c>
      <c r="N48" s="52">
        <f t="shared" si="4"/>
        <v>1762.8</v>
      </c>
      <c r="O48" s="16"/>
    </row>
    <row r="49" spans="1:15" s="7" customFormat="1" ht="19.5" thickBot="1">
      <c r="A49" s="114" t="s">
        <v>110</v>
      </c>
      <c r="B49" s="59"/>
      <c r="C49" s="69"/>
      <c r="D49" s="58">
        <f>O49/4</f>
        <v>12934.57</v>
      </c>
      <c r="E49" s="60"/>
      <c r="F49" s="69"/>
      <c r="G49" s="58">
        <f>O49/4</f>
        <v>12934.57</v>
      </c>
      <c r="H49" s="59"/>
      <c r="I49" s="69"/>
      <c r="J49" s="58">
        <f>O49/4</f>
        <v>12934.57</v>
      </c>
      <c r="K49" s="59"/>
      <c r="L49" s="69"/>
      <c r="M49" s="58">
        <f>O49/4</f>
        <v>12934.57</v>
      </c>
      <c r="N49" s="52">
        <f t="shared" si="4"/>
        <v>51738.28</v>
      </c>
      <c r="O49" s="16">
        <v>51738.29</v>
      </c>
    </row>
    <row r="50" spans="1:15" s="6" customFormat="1" ht="20.25" thickBot="1">
      <c r="A50" s="44" t="s">
        <v>4</v>
      </c>
      <c r="B50" s="76"/>
      <c r="C50" s="77"/>
      <c r="D50" s="78">
        <f>SUM(D6:D49)</f>
        <v>104412.18</v>
      </c>
      <c r="E50" s="21"/>
      <c r="F50" s="77"/>
      <c r="G50" s="78">
        <f>SUM(G6:G49)</f>
        <v>95491.73</v>
      </c>
      <c r="H50" s="79"/>
      <c r="I50" s="77"/>
      <c r="J50" s="78">
        <f>SUM(J6:J49)</f>
        <v>91292.6</v>
      </c>
      <c r="K50" s="79"/>
      <c r="L50" s="77"/>
      <c r="M50" s="80">
        <f>SUM(M6:M49)</f>
        <v>110394.91</v>
      </c>
      <c r="N50" s="52">
        <f t="shared" si="4"/>
        <v>401591.42</v>
      </c>
      <c r="O50" s="24">
        <f>SUM(O6:O49)</f>
        <v>354294.46</v>
      </c>
    </row>
    <row r="51" spans="1:15" s="11" customFormat="1" ht="20.25" hidden="1" thickBot="1">
      <c r="A51" s="45" t="s">
        <v>2</v>
      </c>
      <c r="B51" s="71"/>
      <c r="C51" s="72"/>
      <c r="D51" s="73"/>
      <c r="E51" s="74"/>
      <c r="F51" s="72"/>
      <c r="G51" s="75"/>
      <c r="H51" s="71"/>
      <c r="I51" s="72"/>
      <c r="J51" s="73"/>
      <c r="K51" s="71"/>
      <c r="L51" s="72"/>
      <c r="M51" s="73"/>
      <c r="N51" s="52">
        <f t="shared" si="4"/>
        <v>0</v>
      </c>
      <c r="O51" s="25"/>
    </row>
    <row r="52" spans="1:15" s="13" customFormat="1" ht="39.75" customHeight="1" thickBot="1">
      <c r="A52" s="272" t="s">
        <v>3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4"/>
      <c r="O52" s="26"/>
    </row>
    <row r="53" spans="1:15" s="7" customFormat="1" ht="15">
      <c r="A53" s="151" t="s">
        <v>167</v>
      </c>
      <c r="B53" s="59"/>
      <c r="C53" s="69"/>
      <c r="D53" s="70"/>
      <c r="E53" s="60">
        <v>134</v>
      </c>
      <c r="F53" s="231">
        <v>41901</v>
      </c>
      <c r="G53" s="70">
        <v>5793.21</v>
      </c>
      <c r="H53" s="59"/>
      <c r="I53" s="69"/>
      <c r="J53" s="70"/>
      <c r="K53" s="59"/>
      <c r="L53" s="69"/>
      <c r="M53" s="70"/>
      <c r="N53" s="52">
        <f t="shared" si="4"/>
        <v>5793.21</v>
      </c>
      <c r="O53" s="16"/>
    </row>
    <row r="54" spans="1:15" s="7" customFormat="1" ht="15.75" thickBot="1">
      <c r="A54" s="151" t="s">
        <v>168</v>
      </c>
      <c r="B54" s="59"/>
      <c r="C54" s="69"/>
      <c r="D54" s="70"/>
      <c r="E54" s="190"/>
      <c r="F54" s="191"/>
      <c r="G54" s="70"/>
      <c r="H54" s="59"/>
      <c r="I54" s="69"/>
      <c r="J54" s="70"/>
      <c r="K54" s="59"/>
      <c r="L54" s="69"/>
      <c r="M54" s="70"/>
      <c r="N54" s="52">
        <f t="shared" si="4"/>
        <v>0</v>
      </c>
      <c r="O54" s="16"/>
    </row>
    <row r="55" spans="1:15" s="86" customFormat="1" ht="20.25" thickBot="1">
      <c r="A55" s="81" t="s">
        <v>4</v>
      </c>
      <c r="B55" s="82"/>
      <c r="C55" s="93"/>
      <c r="D55" s="93">
        <f>SUM(D53:D54)</f>
        <v>0</v>
      </c>
      <c r="E55" s="93"/>
      <c r="F55" s="93"/>
      <c r="G55" s="93">
        <f>SUM(G53:G54)</f>
        <v>5793.21</v>
      </c>
      <c r="H55" s="93"/>
      <c r="I55" s="93"/>
      <c r="J55" s="93">
        <f>SUM(J53:J54)</f>
        <v>0</v>
      </c>
      <c r="K55" s="93"/>
      <c r="L55" s="93"/>
      <c r="M55" s="93">
        <f>SUM(M53:M54)</f>
        <v>0</v>
      </c>
      <c r="N55" s="52">
        <f t="shared" si="4"/>
        <v>5793.21</v>
      </c>
      <c r="O55" s="85"/>
    </row>
    <row r="56" spans="1:15" s="7" customFormat="1" ht="42" customHeight="1">
      <c r="A56" s="272" t="s">
        <v>29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4"/>
      <c r="O56" s="17"/>
    </row>
    <row r="57" spans="1:15" s="7" customFormat="1" ht="15">
      <c r="A57" s="42" t="s">
        <v>176</v>
      </c>
      <c r="B57" s="190" t="s">
        <v>175</v>
      </c>
      <c r="C57" s="191">
        <v>41754</v>
      </c>
      <c r="D57" s="70">
        <v>106.38</v>
      </c>
      <c r="E57" s="23"/>
      <c r="F57" s="1"/>
      <c r="G57" s="17"/>
      <c r="H57" s="35"/>
      <c r="I57" s="1"/>
      <c r="J57" s="40"/>
      <c r="K57" s="35"/>
      <c r="L57" s="1"/>
      <c r="M57" s="40"/>
      <c r="N57" s="52">
        <f aca="true" t="shared" si="5" ref="N57:N78">M57+J57+G57+D57</f>
        <v>106.38</v>
      </c>
      <c r="O57" s="23"/>
    </row>
    <row r="58" spans="1:15" s="7" customFormat="1" ht="15">
      <c r="A58" s="151" t="s">
        <v>180</v>
      </c>
      <c r="B58" s="34">
        <v>86</v>
      </c>
      <c r="C58" s="192">
        <v>41803</v>
      </c>
      <c r="D58" s="70">
        <v>563.65</v>
      </c>
      <c r="E58" s="51"/>
      <c r="F58" s="10"/>
      <c r="G58" s="18"/>
      <c r="H58" s="34"/>
      <c r="I58" s="10"/>
      <c r="J58" s="39"/>
      <c r="K58" s="34"/>
      <c r="L58" s="10"/>
      <c r="M58" s="39"/>
      <c r="N58" s="52">
        <f t="shared" si="5"/>
        <v>563.65</v>
      </c>
      <c r="O58" s="23"/>
    </row>
    <row r="59" spans="1:15" s="7" customFormat="1" ht="15">
      <c r="A59" s="42" t="s">
        <v>183</v>
      </c>
      <c r="B59" s="190"/>
      <c r="C59" s="191"/>
      <c r="D59" s="70"/>
      <c r="E59" s="51">
        <v>122</v>
      </c>
      <c r="F59" s="192">
        <v>41873</v>
      </c>
      <c r="G59" s="18">
        <v>196.5</v>
      </c>
      <c r="H59" s="34"/>
      <c r="I59" s="10"/>
      <c r="J59" s="39"/>
      <c r="K59" s="34"/>
      <c r="L59" s="10"/>
      <c r="M59" s="39"/>
      <c r="N59" s="52">
        <f t="shared" si="5"/>
        <v>196.5</v>
      </c>
      <c r="O59" s="23"/>
    </row>
    <row r="60" spans="1:15" s="7" customFormat="1" ht="15">
      <c r="A60" s="42" t="s">
        <v>184</v>
      </c>
      <c r="B60" s="190"/>
      <c r="C60" s="191"/>
      <c r="D60" s="70"/>
      <c r="E60" s="51">
        <v>122</v>
      </c>
      <c r="F60" s="192">
        <v>41873</v>
      </c>
      <c r="G60" s="18">
        <v>196.5</v>
      </c>
      <c r="H60" s="34"/>
      <c r="I60" s="10"/>
      <c r="J60" s="39"/>
      <c r="K60" s="34"/>
      <c r="L60" s="10"/>
      <c r="M60" s="39"/>
      <c r="N60" s="52">
        <f t="shared" si="5"/>
        <v>196.5</v>
      </c>
      <c r="O60" s="23"/>
    </row>
    <row r="61" spans="1:15" s="7" customFormat="1" ht="15">
      <c r="A61" s="42" t="s">
        <v>185</v>
      </c>
      <c r="B61" s="34"/>
      <c r="C61" s="10"/>
      <c r="D61" s="39"/>
      <c r="E61" s="190" t="s">
        <v>186</v>
      </c>
      <c r="F61" s="191">
        <v>41880</v>
      </c>
      <c r="G61" s="70">
        <v>13765.19</v>
      </c>
      <c r="H61" s="34"/>
      <c r="I61" s="10"/>
      <c r="J61" s="39"/>
      <c r="K61" s="34"/>
      <c r="L61" s="10"/>
      <c r="M61" s="39"/>
      <c r="N61" s="52">
        <f t="shared" si="5"/>
        <v>13765.19</v>
      </c>
      <c r="O61" s="23"/>
    </row>
    <row r="62" spans="1:15" s="7" customFormat="1" ht="15">
      <c r="A62" s="42" t="s">
        <v>187</v>
      </c>
      <c r="B62" s="34"/>
      <c r="C62" s="10"/>
      <c r="D62" s="39"/>
      <c r="E62" s="190" t="s">
        <v>188</v>
      </c>
      <c r="F62" s="191">
        <v>41876</v>
      </c>
      <c r="G62" s="70">
        <v>17749.5</v>
      </c>
      <c r="H62" s="34"/>
      <c r="I62" s="10"/>
      <c r="J62" s="39"/>
      <c r="K62" s="34"/>
      <c r="L62" s="10"/>
      <c r="M62" s="39"/>
      <c r="N62" s="52">
        <f t="shared" si="5"/>
        <v>17749.5</v>
      </c>
      <c r="O62" s="23"/>
    </row>
    <row r="63" spans="1:15" s="7" customFormat="1" ht="15">
      <c r="A63" s="42" t="s">
        <v>189</v>
      </c>
      <c r="B63" s="34"/>
      <c r="C63" s="10"/>
      <c r="D63" s="39"/>
      <c r="E63" s="190" t="s">
        <v>190</v>
      </c>
      <c r="F63" s="191">
        <v>41880</v>
      </c>
      <c r="G63" s="70">
        <v>2771.4</v>
      </c>
      <c r="H63" s="34"/>
      <c r="I63" s="10"/>
      <c r="J63" s="39"/>
      <c r="K63" s="34"/>
      <c r="L63" s="10"/>
      <c r="M63" s="39"/>
      <c r="N63" s="52">
        <f t="shared" si="5"/>
        <v>2771.4</v>
      </c>
      <c r="O63" s="23"/>
    </row>
    <row r="64" spans="1:15" s="7" customFormat="1" ht="33" customHeight="1">
      <c r="A64" s="42" t="s">
        <v>198</v>
      </c>
      <c r="B64" s="34"/>
      <c r="C64" s="10"/>
      <c r="D64" s="39"/>
      <c r="E64" s="197" t="s">
        <v>199</v>
      </c>
      <c r="F64" s="198">
        <v>41901</v>
      </c>
      <c r="G64" s="199">
        <v>12092.9</v>
      </c>
      <c r="H64" s="34"/>
      <c r="I64" s="10"/>
      <c r="J64" s="39"/>
      <c r="K64" s="34"/>
      <c r="L64" s="10"/>
      <c r="M64" s="39"/>
      <c r="N64" s="52">
        <f t="shared" si="5"/>
        <v>12092.9</v>
      </c>
      <c r="O64" s="23"/>
    </row>
    <row r="65" spans="1:15" s="7" customFormat="1" ht="15">
      <c r="A65" s="42" t="s">
        <v>200</v>
      </c>
      <c r="B65" s="34"/>
      <c r="C65" s="10"/>
      <c r="D65" s="38"/>
      <c r="E65" s="190" t="s">
        <v>201</v>
      </c>
      <c r="F65" s="191">
        <v>41912</v>
      </c>
      <c r="G65" s="70">
        <v>734.14</v>
      </c>
      <c r="H65" s="34"/>
      <c r="I65" s="10"/>
      <c r="J65" s="39"/>
      <c r="K65" s="34"/>
      <c r="L65" s="10"/>
      <c r="M65" s="39"/>
      <c r="N65" s="52">
        <f t="shared" si="5"/>
        <v>734.14</v>
      </c>
      <c r="O65" s="23"/>
    </row>
    <row r="66" spans="1:15" s="7" customFormat="1" ht="15">
      <c r="A66" s="42" t="s">
        <v>203</v>
      </c>
      <c r="B66" s="34"/>
      <c r="C66" s="10"/>
      <c r="D66" s="39"/>
      <c r="E66" s="51">
        <v>151</v>
      </c>
      <c r="F66" s="192">
        <v>41929</v>
      </c>
      <c r="G66" s="18">
        <v>388.86</v>
      </c>
      <c r="H66" s="190"/>
      <c r="I66" s="191"/>
      <c r="J66" s="70"/>
      <c r="K66" s="34"/>
      <c r="L66" s="10"/>
      <c r="M66" s="39"/>
      <c r="N66" s="52">
        <f t="shared" si="5"/>
        <v>388.86</v>
      </c>
      <c r="O66" s="23"/>
    </row>
    <row r="67" spans="1:15" s="7" customFormat="1" ht="15">
      <c r="A67" s="42" t="s">
        <v>204</v>
      </c>
      <c r="B67" s="34"/>
      <c r="C67" s="10"/>
      <c r="D67" s="39"/>
      <c r="E67" s="51">
        <v>155</v>
      </c>
      <c r="F67" s="192">
        <v>41943</v>
      </c>
      <c r="G67" s="18">
        <v>1313.07</v>
      </c>
      <c r="H67" s="190"/>
      <c r="I67" s="191"/>
      <c r="J67" s="70"/>
      <c r="K67" s="34"/>
      <c r="L67" s="10"/>
      <c r="M67" s="39"/>
      <c r="N67" s="52">
        <f t="shared" si="5"/>
        <v>1313.07</v>
      </c>
      <c r="O67" s="23"/>
    </row>
    <row r="68" spans="1:15" s="7" customFormat="1" ht="15">
      <c r="A68" s="42" t="s">
        <v>205</v>
      </c>
      <c r="B68" s="34"/>
      <c r="C68" s="10"/>
      <c r="D68" s="39"/>
      <c r="E68" s="51"/>
      <c r="F68" s="10"/>
      <c r="G68" s="18"/>
      <c r="H68" s="190" t="s">
        <v>206</v>
      </c>
      <c r="I68" s="191">
        <v>41978</v>
      </c>
      <c r="J68" s="70">
        <v>732.03</v>
      </c>
      <c r="K68" s="34"/>
      <c r="L68" s="10"/>
      <c r="M68" s="39"/>
      <c r="N68" s="52">
        <f t="shared" si="5"/>
        <v>732.03</v>
      </c>
      <c r="O68" s="23"/>
    </row>
    <row r="69" spans="1:15" s="7" customFormat="1" ht="15">
      <c r="A69" s="42" t="s">
        <v>208</v>
      </c>
      <c r="B69" s="59"/>
      <c r="C69" s="69"/>
      <c r="D69" s="53"/>
      <c r="E69" s="236"/>
      <c r="F69" s="231"/>
      <c r="G69" s="233"/>
      <c r="H69" s="190" t="s">
        <v>209</v>
      </c>
      <c r="I69" s="191">
        <v>42004</v>
      </c>
      <c r="J69" s="70">
        <v>546</v>
      </c>
      <c r="K69" s="190"/>
      <c r="L69" s="191"/>
      <c r="M69" s="70"/>
      <c r="N69" s="52">
        <f t="shared" si="5"/>
        <v>546</v>
      </c>
      <c r="O69" s="23"/>
    </row>
    <row r="70" spans="1:15" s="7" customFormat="1" ht="15">
      <c r="A70" s="42" t="s">
        <v>210</v>
      </c>
      <c r="B70" s="34"/>
      <c r="C70" s="10"/>
      <c r="D70" s="38"/>
      <c r="E70" s="51"/>
      <c r="F70" s="192"/>
      <c r="G70" s="18"/>
      <c r="H70" s="30" t="s">
        <v>211</v>
      </c>
      <c r="I70" s="237">
        <v>41974</v>
      </c>
      <c r="J70" s="38">
        <v>300</v>
      </c>
      <c r="K70" s="190"/>
      <c r="L70" s="191"/>
      <c r="M70" s="70"/>
      <c r="N70" s="52">
        <f t="shared" si="5"/>
        <v>300</v>
      </c>
      <c r="O70" s="23"/>
    </row>
    <row r="71" spans="1:15" s="7" customFormat="1" ht="15">
      <c r="A71" s="43" t="s">
        <v>212</v>
      </c>
      <c r="B71" s="59"/>
      <c r="C71" s="69"/>
      <c r="D71" s="53"/>
      <c r="E71" s="60"/>
      <c r="F71" s="69"/>
      <c r="G71" s="233"/>
      <c r="H71" s="59">
        <v>6</v>
      </c>
      <c r="I71" s="231">
        <v>42027</v>
      </c>
      <c r="J71" s="235">
        <v>956.69</v>
      </c>
      <c r="K71" s="190"/>
      <c r="L71" s="191"/>
      <c r="M71" s="70"/>
      <c r="N71" s="52">
        <f t="shared" si="5"/>
        <v>956.69</v>
      </c>
      <c r="O71" s="23"/>
    </row>
    <row r="72" spans="1:15" s="7" customFormat="1" ht="15">
      <c r="A72" s="43" t="s">
        <v>214</v>
      </c>
      <c r="B72" s="59"/>
      <c r="C72" s="69"/>
      <c r="D72" s="53"/>
      <c r="E72" s="60"/>
      <c r="F72" s="69"/>
      <c r="G72" s="233"/>
      <c r="H72" s="59"/>
      <c r="I72" s="69"/>
      <c r="J72" s="53"/>
      <c r="K72" s="190" t="s">
        <v>215</v>
      </c>
      <c r="L72" s="191">
        <v>42062</v>
      </c>
      <c r="M72" s="70">
        <v>1729.82</v>
      </c>
      <c r="N72" s="52">
        <f t="shared" si="5"/>
        <v>1729.82</v>
      </c>
      <c r="O72" s="23"/>
    </row>
    <row r="73" spans="1:15" s="7" customFormat="1" ht="15">
      <c r="A73" s="43" t="s">
        <v>218</v>
      </c>
      <c r="B73" s="59"/>
      <c r="C73" s="69"/>
      <c r="D73" s="53"/>
      <c r="E73" s="60"/>
      <c r="F73" s="69"/>
      <c r="G73" s="233"/>
      <c r="H73" s="59"/>
      <c r="I73" s="69"/>
      <c r="J73" s="53"/>
      <c r="K73" s="190" t="s">
        <v>219</v>
      </c>
      <c r="L73" s="191">
        <v>42104</v>
      </c>
      <c r="M73" s="70">
        <v>233.89</v>
      </c>
      <c r="N73" s="52">
        <f t="shared" si="5"/>
        <v>233.89</v>
      </c>
      <c r="O73" s="23"/>
    </row>
    <row r="74" spans="1:15" s="7" customFormat="1" ht="15">
      <c r="A74" s="43" t="s">
        <v>221</v>
      </c>
      <c r="B74" s="59"/>
      <c r="C74" s="69"/>
      <c r="D74" s="53"/>
      <c r="E74" s="60"/>
      <c r="F74" s="69"/>
      <c r="G74" s="233"/>
      <c r="H74" s="59"/>
      <c r="I74" s="69"/>
      <c r="J74" s="53"/>
      <c r="K74" s="190" t="s">
        <v>222</v>
      </c>
      <c r="L74" s="191">
        <v>42118</v>
      </c>
      <c r="M74" s="70">
        <v>322.87</v>
      </c>
      <c r="N74" s="52">
        <f t="shared" si="5"/>
        <v>322.87</v>
      </c>
      <c r="O74" s="23"/>
    </row>
    <row r="75" spans="1:15" s="7" customFormat="1" ht="15">
      <c r="A75" s="43" t="s">
        <v>224</v>
      </c>
      <c r="B75" s="59"/>
      <c r="C75" s="69"/>
      <c r="D75" s="53"/>
      <c r="E75" s="60"/>
      <c r="F75" s="69"/>
      <c r="G75" s="233"/>
      <c r="H75" s="59"/>
      <c r="I75" s="69"/>
      <c r="J75" s="53"/>
      <c r="K75" s="190" t="s">
        <v>202</v>
      </c>
      <c r="L75" s="191">
        <v>42118</v>
      </c>
      <c r="M75" s="70">
        <v>783.84</v>
      </c>
      <c r="N75" s="52">
        <f t="shared" si="5"/>
        <v>783.84</v>
      </c>
      <c r="O75" s="23"/>
    </row>
    <row r="76" spans="1:15" s="7" customFormat="1" ht="18.75" customHeight="1">
      <c r="A76" s="43" t="s">
        <v>225</v>
      </c>
      <c r="B76" s="59"/>
      <c r="C76" s="69"/>
      <c r="D76" s="53"/>
      <c r="E76" s="60"/>
      <c r="F76" s="69"/>
      <c r="G76" s="233"/>
      <c r="H76" s="190"/>
      <c r="I76" s="191"/>
      <c r="J76" s="70"/>
      <c r="K76" s="190" t="s">
        <v>226</v>
      </c>
      <c r="L76" s="191">
        <v>42088</v>
      </c>
      <c r="M76" s="70">
        <v>102</v>
      </c>
      <c r="N76" s="52">
        <f t="shared" si="5"/>
        <v>102</v>
      </c>
      <c r="O76" s="23"/>
    </row>
    <row r="77" spans="1:15" s="7" customFormat="1" ht="15.75" thickBot="1">
      <c r="A77" s="43"/>
      <c r="B77" s="59"/>
      <c r="C77" s="69"/>
      <c r="D77" s="53"/>
      <c r="E77" s="60"/>
      <c r="F77" s="69"/>
      <c r="G77" s="233"/>
      <c r="H77" s="59"/>
      <c r="I77" s="69"/>
      <c r="J77" s="53"/>
      <c r="K77" s="59"/>
      <c r="L77" s="69"/>
      <c r="M77" s="53"/>
      <c r="N77" s="52">
        <f t="shared" si="5"/>
        <v>0</v>
      </c>
      <c r="O77" s="23"/>
    </row>
    <row r="78" spans="1:15" s="86" customFormat="1" ht="20.25" thickBot="1">
      <c r="A78" s="81" t="s">
        <v>4</v>
      </c>
      <c r="B78" s="82"/>
      <c r="C78" s="83"/>
      <c r="D78" s="87">
        <f>SUM(D57:D77)</f>
        <v>670.03</v>
      </c>
      <c r="E78" s="88"/>
      <c r="F78" s="83"/>
      <c r="G78" s="87">
        <f>SUM(G57:G77)</f>
        <v>49208.06</v>
      </c>
      <c r="H78" s="89"/>
      <c r="I78" s="83"/>
      <c r="J78" s="87">
        <f>SUM(J57:J77)</f>
        <v>2534.72</v>
      </c>
      <c r="K78" s="89"/>
      <c r="L78" s="83"/>
      <c r="M78" s="87">
        <f>SUM(M57:M77)</f>
        <v>3172.42</v>
      </c>
      <c r="N78" s="52">
        <f t="shared" si="5"/>
        <v>55585.23</v>
      </c>
      <c r="O78" s="90"/>
    </row>
    <row r="79" spans="1:15" s="7" customFormat="1" ht="40.5" customHeight="1" hidden="1" thickBot="1">
      <c r="A79" s="269" t="s">
        <v>30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1"/>
      <c r="O79" s="61"/>
    </row>
    <row r="80" spans="1:15" s="7" customFormat="1" ht="12.75" hidden="1">
      <c r="A80" s="42"/>
      <c r="B80" s="34"/>
      <c r="C80" s="10"/>
      <c r="D80" s="39"/>
      <c r="E80" s="51"/>
      <c r="F80" s="10"/>
      <c r="G80" s="19"/>
      <c r="H80" s="34"/>
      <c r="I80" s="10"/>
      <c r="J80" s="39"/>
      <c r="K80" s="34"/>
      <c r="L80" s="10"/>
      <c r="M80" s="39"/>
      <c r="N80" s="51"/>
      <c r="O80" s="23"/>
    </row>
    <row r="81" spans="1:15" s="7" customFormat="1" ht="12.75" hidden="1">
      <c r="A81" s="42"/>
      <c r="B81" s="34"/>
      <c r="C81" s="10"/>
      <c r="D81" s="39"/>
      <c r="E81" s="51"/>
      <c r="F81" s="10"/>
      <c r="G81" s="19"/>
      <c r="H81" s="34"/>
      <c r="I81" s="10"/>
      <c r="J81" s="39"/>
      <c r="K81" s="34"/>
      <c r="L81" s="10"/>
      <c r="M81" s="39"/>
      <c r="N81" s="51"/>
      <c r="O81" s="23"/>
    </row>
    <row r="82" spans="1:15" s="7" customFormat="1" ht="12.75" hidden="1">
      <c r="A82" s="42"/>
      <c r="B82" s="34"/>
      <c r="C82" s="10"/>
      <c r="D82" s="39"/>
      <c r="E82" s="51"/>
      <c r="F82" s="10"/>
      <c r="G82" s="19"/>
      <c r="H82" s="34"/>
      <c r="I82" s="10"/>
      <c r="J82" s="39"/>
      <c r="K82" s="34"/>
      <c r="L82" s="10"/>
      <c r="M82" s="39"/>
      <c r="N82" s="51"/>
      <c r="O82" s="23"/>
    </row>
    <row r="83" spans="1:15" s="7" customFormat="1" ht="12.75" hidden="1">
      <c r="A83" s="42"/>
      <c r="B83" s="34"/>
      <c r="C83" s="10"/>
      <c r="D83" s="39"/>
      <c r="E83" s="51"/>
      <c r="F83" s="10"/>
      <c r="G83" s="19"/>
      <c r="H83" s="34"/>
      <c r="I83" s="10"/>
      <c r="J83" s="39"/>
      <c r="K83" s="34"/>
      <c r="L83" s="10"/>
      <c r="M83" s="39"/>
      <c r="N83" s="51"/>
      <c r="O83" s="23"/>
    </row>
    <row r="84" spans="1:15" s="7" customFormat="1" ht="13.5" hidden="1" thickBot="1">
      <c r="A84" s="42"/>
      <c r="B84" s="34"/>
      <c r="C84" s="10"/>
      <c r="D84" s="39"/>
      <c r="E84" s="51"/>
      <c r="F84" s="10"/>
      <c r="G84" s="19"/>
      <c r="H84" s="34"/>
      <c r="I84" s="10"/>
      <c r="J84" s="39"/>
      <c r="K84" s="34"/>
      <c r="L84" s="10"/>
      <c r="M84" s="39"/>
      <c r="N84" s="51"/>
      <c r="O84" s="23"/>
    </row>
    <row r="85" spans="1:15" s="86" customFormat="1" ht="20.25" hidden="1" thickBot="1">
      <c r="A85" s="81" t="s">
        <v>4</v>
      </c>
      <c r="B85" s="89"/>
      <c r="C85" s="91"/>
      <c r="D85" s="93">
        <f>SUM(D80:D84)</f>
        <v>0</v>
      </c>
      <c r="E85" s="94"/>
      <c r="F85" s="93"/>
      <c r="G85" s="93">
        <f>SUM(G80:G84)</f>
        <v>0</v>
      </c>
      <c r="H85" s="93"/>
      <c r="I85" s="93"/>
      <c r="J85" s="93">
        <f>SUM(J80:J84)</f>
        <v>0</v>
      </c>
      <c r="K85" s="93"/>
      <c r="L85" s="93"/>
      <c r="M85" s="93">
        <f>SUM(M80:M84)</f>
        <v>0</v>
      </c>
      <c r="N85" s="84"/>
      <c r="O85" s="92"/>
    </row>
    <row r="86" spans="1:15" s="7" customFormat="1" ht="20.25" thickBot="1">
      <c r="A86" s="65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1"/>
    </row>
    <row r="87" spans="1:15" s="2" customFormat="1" ht="20.25" thickBot="1">
      <c r="A87" s="46" t="s">
        <v>6</v>
      </c>
      <c r="B87" s="66"/>
      <c r="C87" s="62"/>
      <c r="D87" s="67">
        <f>D85+D78+D55+D50</f>
        <v>105082.21</v>
      </c>
      <c r="E87" s="63"/>
      <c r="F87" s="62"/>
      <c r="G87" s="67">
        <f>G85+G78+G55+G50</f>
        <v>150493</v>
      </c>
      <c r="H87" s="63"/>
      <c r="I87" s="62"/>
      <c r="J87" s="67">
        <f>J85+J78+J55+J50</f>
        <v>93827.32</v>
      </c>
      <c r="K87" s="63"/>
      <c r="L87" s="62"/>
      <c r="M87" s="67">
        <f>M85+M78+M55+M50</f>
        <v>113567.33</v>
      </c>
      <c r="N87" s="64"/>
      <c r="O87" s="27">
        <f>M87+J87+G87+D87</f>
        <v>462969.86</v>
      </c>
    </row>
    <row r="88" spans="1:13" s="2" customFormat="1" ht="13.5" thickBot="1">
      <c r="A88" s="56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1:14" s="2" customFormat="1" ht="13.5" thickBot="1">
      <c r="A89" s="54"/>
      <c r="B89" s="57" t="s">
        <v>18</v>
      </c>
      <c r="C89" s="57" t="s">
        <v>19</v>
      </c>
      <c r="D89" s="57" t="s">
        <v>20</v>
      </c>
      <c r="E89" s="57" t="s">
        <v>21</v>
      </c>
      <c r="F89" s="57" t="s">
        <v>22</v>
      </c>
      <c r="G89" s="57" t="s">
        <v>23</v>
      </c>
      <c r="H89" s="57" t="s">
        <v>24</v>
      </c>
      <c r="I89" s="57" t="s">
        <v>25</v>
      </c>
      <c r="J89" s="57" t="s">
        <v>14</v>
      </c>
      <c r="K89" s="57" t="s">
        <v>15</v>
      </c>
      <c r="L89" s="57" t="s">
        <v>16</v>
      </c>
      <c r="M89" s="57" t="s">
        <v>17</v>
      </c>
      <c r="N89" s="57" t="s">
        <v>27</v>
      </c>
    </row>
    <row r="90" spans="1:14" s="2" customFormat="1" ht="13.5" thickBot="1">
      <c r="A90" s="56" t="s">
        <v>13</v>
      </c>
      <c r="B90" s="200">
        <v>3965.12</v>
      </c>
      <c r="C90" s="54">
        <f>B96</f>
        <v>47730.06</v>
      </c>
      <c r="D90" s="54">
        <f aca="true" t="shared" si="6" ref="D90:M90">C96</f>
        <v>85661.58</v>
      </c>
      <c r="E90" s="55">
        <f>D96</f>
        <v>24020.09</v>
      </c>
      <c r="F90" s="54">
        <f t="shared" si="6"/>
        <v>65462.26</v>
      </c>
      <c r="G90" s="54">
        <f t="shared" si="6"/>
        <v>108126.58</v>
      </c>
      <c r="H90" s="55">
        <f t="shared" si="6"/>
        <v>-1781.69</v>
      </c>
      <c r="I90" s="54">
        <f t="shared" si="6"/>
        <v>40650.95</v>
      </c>
      <c r="J90" s="54">
        <f t="shared" si="6"/>
        <v>82437.67</v>
      </c>
      <c r="K90" s="55">
        <f t="shared" si="6"/>
        <v>30272.38</v>
      </c>
      <c r="L90" s="54">
        <f t="shared" si="6"/>
        <v>75205.65</v>
      </c>
      <c r="M90" s="54">
        <f t="shared" si="6"/>
        <v>112664.22</v>
      </c>
      <c r="N90" s="54"/>
    </row>
    <row r="91" spans="1:14" s="196" customFormat="1" ht="13.5" thickBot="1">
      <c r="A91" s="194" t="s">
        <v>11</v>
      </c>
      <c r="B91" s="195">
        <v>41134.96</v>
      </c>
      <c r="C91" s="195">
        <v>41134.96</v>
      </c>
      <c r="D91" s="195">
        <v>41134.96</v>
      </c>
      <c r="E91" s="195">
        <v>41134.96</v>
      </c>
      <c r="F91" s="195">
        <v>41134.96</v>
      </c>
      <c r="G91" s="195">
        <v>41146.45</v>
      </c>
      <c r="H91" s="195">
        <v>41146.45</v>
      </c>
      <c r="I91" s="195">
        <v>41146.45</v>
      </c>
      <c r="J91" s="195">
        <v>41146.45</v>
      </c>
      <c r="K91" s="195">
        <v>41146.45</v>
      </c>
      <c r="L91" s="195">
        <v>41146.45</v>
      </c>
      <c r="M91" s="195">
        <v>41146.45</v>
      </c>
      <c r="N91" s="195">
        <f>SUM(B91:M91)</f>
        <v>493699.95</v>
      </c>
    </row>
    <row r="92" spans="1:14" s="196" customFormat="1" ht="13.5" thickBot="1">
      <c r="A92" s="194" t="s">
        <v>12</v>
      </c>
      <c r="B92" s="195">
        <v>44584.94</v>
      </c>
      <c r="C92" s="195">
        <v>37521.52</v>
      </c>
      <c r="D92" s="195">
        <v>43030.72</v>
      </c>
      <c r="E92" s="195">
        <v>40868.17</v>
      </c>
      <c r="F92" s="195">
        <v>42090.32</v>
      </c>
      <c r="G92" s="195">
        <v>40010.73</v>
      </c>
      <c r="H92" s="195">
        <v>41796.64</v>
      </c>
      <c r="I92" s="195">
        <v>41150.72</v>
      </c>
      <c r="J92" s="195">
        <v>41170.03</v>
      </c>
      <c r="K92" s="195">
        <v>44578.27</v>
      </c>
      <c r="L92" s="195">
        <v>37103.57</v>
      </c>
      <c r="M92" s="195">
        <v>42314.02</v>
      </c>
      <c r="N92" s="195">
        <f>SUM(B92:M92)</f>
        <v>496219.65</v>
      </c>
    </row>
    <row r="93" spans="1:14" s="196" customFormat="1" ht="13.5" thickBot="1">
      <c r="A93" s="194" t="s">
        <v>132</v>
      </c>
      <c r="B93" s="201">
        <v>246</v>
      </c>
      <c r="C93" s="201">
        <v>246</v>
      </c>
      <c r="D93" s="201">
        <v>246</v>
      </c>
      <c r="E93" s="201">
        <v>246</v>
      </c>
      <c r="F93" s="201">
        <v>246</v>
      </c>
      <c r="G93" s="201">
        <v>246</v>
      </c>
      <c r="H93" s="201">
        <v>246</v>
      </c>
      <c r="I93" s="201">
        <v>246</v>
      </c>
      <c r="J93" s="201">
        <v>246</v>
      </c>
      <c r="K93" s="201">
        <v>201</v>
      </c>
      <c r="L93" s="201">
        <v>201</v>
      </c>
      <c r="M93" s="201">
        <v>200</v>
      </c>
      <c r="N93" s="201">
        <f>SUM(B93:M93)</f>
        <v>2816</v>
      </c>
    </row>
    <row r="94" spans="1:14" s="196" customFormat="1" ht="13.5" thickBot="1">
      <c r="A94" s="194" t="s">
        <v>133</v>
      </c>
      <c r="B94" s="201">
        <v>-1066</v>
      </c>
      <c r="C94" s="201">
        <v>164</v>
      </c>
      <c r="D94" s="201">
        <v>164</v>
      </c>
      <c r="E94" s="201">
        <v>328</v>
      </c>
      <c r="F94" s="201">
        <v>328</v>
      </c>
      <c r="G94" s="201">
        <v>328</v>
      </c>
      <c r="H94" s="201">
        <v>390</v>
      </c>
      <c r="I94" s="201">
        <v>390</v>
      </c>
      <c r="J94" s="201">
        <v>246</v>
      </c>
      <c r="K94" s="201">
        <v>154</v>
      </c>
      <c r="L94" s="201">
        <v>154</v>
      </c>
      <c r="M94" s="201">
        <v>154</v>
      </c>
      <c r="N94" s="201">
        <f>SUM(B94:M94)</f>
        <v>1734</v>
      </c>
    </row>
    <row r="95" spans="1:14" s="2" customFormat="1" ht="13.5" thickBot="1">
      <c r="A95" s="56" t="s">
        <v>28</v>
      </c>
      <c r="B95" s="54">
        <f aca="true" t="shared" si="7" ref="B95:M95">B92-B91</f>
        <v>3449.98</v>
      </c>
      <c r="C95" s="54">
        <f t="shared" si="7"/>
        <v>-3613.44</v>
      </c>
      <c r="D95" s="54">
        <f t="shared" si="7"/>
        <v>1895.76</v>
      </c>
      <c r="E95" s="54">
        <f t="shared" si="7"/>
        <v>-266.790000000001</v>
      </c>
      <c r="F95" s="54">
        <f t="shared" si="7"/>
        <v>955.360000000001</v>
      </c>
      <c r="G95" s="54">
        <f t="shared" si="7"/>
        <v>-1135.71999999999</v>
      </c>
      <c r="H95" s="54">
        <f t="shared" si="7"/>
        <v>650.190000000002</v>
      </c>
      <c r="I95" s="54">
        <f t="shared" si="7"/>
        <v>4.27000000000407</v>
      </c>
      <c r="J95" s="54">
        <f t="shared" si="7"/>
        <v>23.5800000000017</v>
      </c>
      <c r="K95" s="54">
        <f t="shared" si="7"/>
        <v>3431.82</v>
      </c>
      <c r="L95" s="54">
        <f t="shared" si="7"/>
        <v>-4042.88</v>
      </c>
      <c r="M95" s="54">
        <f t="shared" si="7"/>
        <v>1167.57</v>
      </c>
      <c r="N95" s="230">
        <f>SUM(B95:M95)</f>
        <v>2519.7</v>
      </c>
    </row>
    <row r="96" spans="1:14" s="2" customFormat="1" ht="13.5" thickBot="1">
      <c r="A96" s="56" t="s">
        <v>26</v>
      </c>
      <c r="B96" s="202">
        <f>B90+B92+B93+B94</f>
        <v>47730.06</v>
      </c>
      <c r="C96" s="202">
        <f>C90+C92+C93+C94</f>
        <v>85661.58</v>
      </c>
      <c r="D96" s="203">
        <f>D90+D92+D93+D94-D87</f>
        <v>24020.09</v>
      </c>
      <c r="E96" s="202">
        <f>E90+E92+E93+E94</f>
        <v>65462.26</v>
      </c>
      <c r="F96" s="202">
        <f>F90+F92+F93+F94</f>
        <v>108126.58</v>
      </c>
      <c r="G96" s="203">
        <f>G90+G92+G93+G94-G87</f>
        <v>-1781.69</v>
      </c>
      <c r="H96" s="202">
        <f>H90+H92+H93+H94</f>
        <v>40650.95</v>
      </c>
      <c r="I96" s="202">
        <f>I90+I92+I93+I94</f>
        <v>82437.67</v>
      </c>
      <c r="J96" s="203">
        <f>J90+J92+J93+J94-J87</f>
        <v>30272.38</v>
      </c>
      <c r="K96" s="202">
        <f>K90+K92+K93+K94</f>
        <v>75205.65</v>
      </c>
      <c r="L96" s="202">
        <f>L90+L92+L93+L94</f>
        <v>112664.22</v>
      </c>
      <c r="M96" s="203">
        <f>M90+M92+M93+M94-M87</f>
        <v>41764.91</v>
      </c>
      <c r="N96" s="54"/>
    </row>
    <row r="97" spans="7:14" s="2" customFormat="1" ht="57" customHeight="1">
      <c r="G97" s="36"/>
      <c r="H97" s="286" t="s">
        <v>146</v>
      </c>
      <c r="I97" s="286"/>
      <c r="J97" s="286"/>
      <c r="K97" s="286"/>
      <c r="L97" s="287" t="s">
        <v>147</v>
      </c>
      <c r="M97" s="287"/>
      <c r="N97" s="287"/>
    </row>
    <row r="98" spans="8:14" s="2" customFormat="1" ht="72" customHeight="1">
      <c r="H98" s="288" t="s">
        <v>148</v>
      </c>
      <c r="I98" s="288"/>
      <c r="J98" s="288"/>
      <c r="K98" s="288"/>
      <c r="L98" s="289" t="s">
        <v>181</v>
      </c>
      <c r="M98" s="289"/>
      <c r="N98" s="289"/>
    </row>
    <row r="99" s="2" customFormat="1" ht="12.75"/>
    <row r="100" spans="8:14" s="2" customFormat="1" ht="15">
      <c r="H100" s="294" t="s">
        <v>134</v>
      </c>
      <c r="I100" s="294"/>
      <c r="J100" s="294"/>
      <c r="K100" s="204">
        <f>O87</f>
        <v>462969.86</v>
      </c>
      <c r="L100" s="205">
        <v>462969.86</v>
      </c>
      <c r="M100"/>
      <c r="N100" s="248">
        <f>L100+M100</f>
        <v>462969.86</v>
      </c>
    </row>
    <row r="101" spans="8:14" s="2" customFormat="1" ht="15">
      <c r="H101" s="294" t="s">
        <v>135</v>
      </c>
      <c r="I101" s="294"/>
      <c r="J101" s="294"/>
      <c r="K101" s="204">
        <f>N91</f>
        <v>493699.95</v>
      </c>
      <c r="L101" s="205">
        <v>493699.95</v>
      </c>
      <c r="M101"/>
      <c r="N101" s="248">
        <f aca="true" t="shared" si="8" ref="N101:N106">L101+M101</f>
        <v>493699.95</v>
      </c>
    </row>
    <row r="102" spans="8:14" s="2" customFormat="1" ht="15">
      <c r="H102" s="294" t="s">
        <v>136</v>
      </c>
      <c r="I102" s="294"/>
      <c r="J102" s="294"/>
      <c r="K102" s="204">
        <f>N92</f>
        <v>496219.65</v>
      </c>
      <c r="L102" s="205">
        <v>496219.65</v>
      </c>
      <c r="M102">
        <v>4550</v>
      </c>
      <c r="N102" s="248">
        <f t="shared" si="8"/>
        <v>500769.65</v>
      </c>
    </row>
    <row r="103" spans="8:14" s="2" customFormat="1" ht="15">
      <c r="H103" s="294" t="s">
        <v>137</v>
      </c>
      <c r="I103" s="294"/>
      <c r="J103" s="294"/>
      <c r="K103" s="204">
        <f>K102-K101</f>
        <v>2519.7</v>
      </c>
      <c r="L103" s="205">
        <v>2519.7</v>
      </c>
      <c r="M103">
        <v>4550</v>
      </c>
      <c r="N103" s="248">
        <f t="shared" si="8"/>
        <v>7069.7</v>
      </c>
    </row>
    <row r="104" spans="8:14" s="2" customFormat="1" ht="15">
      <c r="H104" s="290" t="s">
        <v>138</v>
      </c>
      <c r="I104" s="290"/>
      <c r="J104" s="290"/>
      <c r="K104" s="204">
        <f>K101-K100</f>
        <v>30730.09</v>
      </c>
      <c r="L104" s="205">
        <v>30730.09</v>
      </c>
      <c r="M104"/>
      <c r="N104" s="248">
        <f t="shared" si="8"/>
        <v>30730.09</v>
      </c>
    </row>
    <row r="105" spans="8:14" s="2" customFormat="1" ht="15">
      <c r="H105" s="291" t="s">
        <v>171</v>
      </c>
      <c r="I105" s="292"/>
      <c r="J105" s="293"/>
      <c r="K105" s="204">
        <f>B90</f>
        <v>3965.12</v>
      </c>
      <c r="L105" s="205">
        <v>-10602.88</v>
      </c>
      <c r="M105">
        <v>14568</v>
      </c>
      <c r="N105" s="248">
        <f t="shared" si="8"/>
        <v>3965.12</v>
      </c>
    </row>
    <row r="106" spans="8:14" s="2" customFormat="1" ht="16.5" customHeight="1">
      <c r="H106" s="297" t="s">
        <v>182</v>
      </c>
      <c r="I106" s="297"/>
      <c r="J106" s="297"/>
      <c r="K106" s="206">
        <f>K105+K104+K103+K107</f>
        <v>41764.91</v>
      </c>
      <c r="L106" s="206">
        <f>L105+L104+L103+L107</f>
        <v>22646.91</v>
      </c>
      <c r="M106" s="206">
        <f>M105+M104+M103+M107</f>
        <v>19118</v>
      </c>
      <c r="N106" s="248">
        <f t="shared" si="8"/>
        <v>41764.91</v>
      </c>
    </row>
    <row r="107" spans="8:13" s="2" customFormat="1" ht="15">
      <c r="H107" s="298" t="s">
        <v>139</v>
      </c>
      <c r="I107" s="299"/>
      <c r="J107" s="300"/>
      <c r="K107" s="207">
        <f>N93+N94</f>
        <v>4550</v>
      </c>
      <c r="L107" s="205"/>
      <c r="M107"/>
    </row>
    <row r="108" spans="8:13" s="2" customFormat="1" ht="15">
      <c r="H108" s="290" t="s">
        <v>140</v>
      </c>
      <c r="I108" s="290"/>
      <c r="J108" s="290"/>
      <c r="K108" s="204">
        <f>D78+G78+J78+M78</f>
        <v>55585.23</v>
      </c>
      <c r="L108" s="283" t="s">
        <v>170</v>
      </c>
      <c r="M108" s="284"/>
    </row>
    <row r="109" spans="8:13" s="2" customFormat="1" ht="15">
      <c r="H109" s="285" t="s">
        <v>141</v>
      </c>
      <c r="I109" s="285"/>
      <c r="J109" s="285"/>
      <c r="K109" s="208">
        <v>19001.29</v>
      </c>
      <c r="L109" s="209"/>
      <c r="M109" s="3"/>
    </row>
    <row r="110" spans="8:13" s="2" customFormat="1" ht="15">
      <c r="H110" s="285" t="s">
        <v>142</v>
      </c>
      <c r="I110" s="285"/>
      <c r="J110" s="285"/>
      <c r="K110" s="208">
        <v>64884.66</v>
      </c>
      <c r="L110" s="209"/>
      <c r="M110" s="3"/>
    </row>
    <row r="111" spans="8:12" ht="15">
      <c r="H111" s="285" t="s">
        <v>143</v>
      </c>
      <c r="I111" s="285"/>
      <c r="J111" s="285"/>
      <c r="K111" s="208">
        <f>K109+K110</f>
        <v>83885.95</v>
      </c>
      <c r="L111" s="209"/>
    </row>
    <row r="112" spans="8:12" ht="15">
      <c r="H112" s="285" t="s">
        <v>144</v>
      </c>
      <c r="I112" s="285"/>
      <c r="J112" s="285"/>
      <c r="K112" s="208">
        <f>K111-K108+3000</f>
        <v>31300.72</v>
      </c>
      <c r="L112" s="209"/>
    </row>
    <row r="113" spans="8:12" ht="15.75">
      <c r="H113" s="285" t="s">
        <v>145</v>
      </c>
      <c r="I113" s="285"/>
      <c r="J113" s="285"/>
      <c r="K113" s="210">
        <f>K104-K112</f>
        <v>-570.63</v>
      </c>
      <c r="L113" s="211"/>
    </row>
  </sheetData>
  <sheetProtection/>
  <mergeCells count="30">
    <mergeCell ref="A33:A34"/>
    <mergeCell ref="H101:J101"/>
    <mergeCell ref="H102:J102"/>
    <mergeCell ref="H103:J103"/>
    <mergeCell ref="H113:J113"/>
    <mergeCell ref="H106:J106"/>
    <mergeCell ref="H107:J107"/>
    <mergeCell ref="H108:J108"/>
    <mergeCell ref="H111:J111"/>
    <mergeCell ref="H112:J112"/>
    <mergeCell ref="L108:M108"/>
    <mergeCell ref="H109:J109"/>
    <mergeCell ref="H110:J110"/>
    <mergeCell ref="H97:K97"/>
    <mergeCell ref="L97:N97"/>
    <mergeCell ref="H98:K98"/>
    <mergeCell ref="L98:N98"/>
    <mergeCell ref="H104:J104"/>
    <mergeCell ref="H105:J105"/>
    <mergeCell ref="H100:J100"/>
    <mergeCell ref="A1:N1"/>
    <mergeCell ref="A79:N79"/>
    <mergeCell ref="A56:N56"/>
    <mergeCell ref="B2:D2"/>
    <mergeCell ref="E2:G2"/>
    <mergeCell ref="H2:J2"/>
    <mergeCell ref="K2:M2"/>
    <mergeCell ref="A4:O4"/>
    <mergeCell ref="A52:N52"/>
    <mergeCell ref="A47:A48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7:I32"/>
  <sheetViews>
    <sheetView tabSelected="1" zoomScalePageLayoutView="0" workbookViewId="0" topLeftCell="A1">
      <selection activeCell="B6" sqref="B6:J36"/>
    </sheetView>
  </sheetViews>
  <sheetFormatPr defaultColWidth="9.00390625" defaultRowHeight="12.75"/>
  <cols>
    <col min="5" max="5" width="18.25390625" style="0" customWidth="1"/>
    <col min="7" max="7" width="18.625" style="0" customWidth="1"/>
  </cols>
  <sheetData>
    <row r="7" ht="12.75">
      <c r="C7" t="s">
        <v>228</v>
      </c>
    </row>
    <row r="9" ht="12.75">
      <c r="C9" t="s">
        <v>191</v>
      </c>
    </row>
    <row r="10" spans="5:7" ht="12.75">
      <c r="E10" s="301" t="s">
        <v>192</v>
      </c>
      <c r="G10" s="302" t="s">
        <v>193</v>
      </c>
    </row>
    <row r="11" spans="5:7" ht="12.75">
      <c r="E11" s="301"/>
      <c r="G11" s="302"/>
    </row>
    <row r="12" spans="5:7" ht="12.75">
      <c r="E12" s="301"/>
      <c r="G12" s="302"/>
    </row>
    <row r="13" ht="12.75">
      <c r="G13" s="232"/>
    </row>
    <row r="14" spans="3:7" ht="12.75">
      <c r="C14" t="s">
        <v>194</v>
      </c>
      <c r="E14">
        <v>3048</v>
      </c>
      <c r="G14">
        <v>3048</v>
      </c>
    </row>
    <row r="15" spans="3:7" ht="12.75">
      <c r="C15" t="s">
        <v>195</v>
      </c>
      <c r="E15">
        <v>2952</v>
      </c>
      <c r="G15">
        <v>2952</v>
      </c>
    </row>
    <row r="16" spans="3:7" ht="12.75">
      <c r="C16" t="s">
        <v>196</v>
      </c>
      <c r="E16">
        <v>2952</v>
      </c>
      <c r="G16">
        <v>2952</v>
      </c>
    </row>
    <row r="17" spans="3:7" ht="12.75">
      <c r="C17" t="s">
        <v>227</v>
      </c>
      <c r="E17">
        <v>2952</v>
      </c>
      <c r="G17">
        <v>2816</v>
      </c>
    </row>
    <row r="20" spans="3:7" ht="12.75">
      <c r="C20" t="s">
        <v>27</v>
      </c>
      <c r="E20">
        <v>11904</v>
      </c>
      <c r="G20">
        <v>11768</v>
      </c>
    </row>
    <row r="24" ht="12.75">
      <c r="C24" t="s">
        <v>197</v>
      </c>
    </row>
    <row r="26" spans="3:9" ht="12.75">
      <c r="C26" t="s">
        <v>195</v>
      </c>
      <c r="E26">
        <v>1722</v>
      </c>
      <c r="G26">
        <v>2952</v>
      </c>
      <c r="I26">
        <v>-1230</v>
      </c>
    </row>
    <row r="27" spans="3:7" ht="12.75">
      <c r="C27" t="s">
        <v>196</v>
      </c>
      <c r="E27">
        <v>2952</v>
      </c>
      <c r="G27">
        <v>2664</v>
      </c>
    </row>
    <row r="28" spans="3:7" ht="12.75">
      <c r="C28" t="s">
        <v>227</v>
      </c>
      <c r="E28">
        <v>2952</v>
      </c>
      <c r="G28">
        <v>1734</v>
      </c>
    </row>
    <row r="32" spans="5:7" ht="12.75">
      <c r="E32">
        <v>7626</v>
      </c>
      <c r="G32">
        <v>7350</v>
      </c>
    </row>
  </sheetData>
  <sheetProtection/>
  <mergeCells count="2">
    <mergeCell ref="E10:E12"/>
    <mergeCell ref="G10:G12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2015-07-03T05:46:37Z</cp:lastPrinted>
  <dcterms:created xsi:type="dcterms:W3CDTF">2010-04-02T14:46:04Z</dcterms:created>
  <dcterms:modified xsi:type="dcterms:W3CDTF">2015-07-03T05:47:55Z</dcterms:modified>
  <cp:category/>
  <cp:version/>
  <cp:contentType/>
  <cp:contentStatus/>
</cp:coreProperties>
</file>