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С" sheetId="2" r:id="rId2"/>
    <sheet name="вым" sheetId="3" r:id="rId3"/>
    <sheet name="Аренда" sheetId="4" r:id="rId4"/>
  </sheets>
  <definedNames/>
  <calcPr fullCalcOnLoad="1" fullPrecision="0"/>
</workbook>
</file>

<file path=xl/sharedStrings.xml><?xml version="1.0" encoding="utf-8"?>
<sst xmlns="http://schemas.openxmlformats.org/spreadsheetml/2006/main" count="367" uniqueCount="242">
  <si>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</si>
  <si>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</si>
  <si>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</si>
  <si>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</si>
  <si>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</si>
  <si>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</si>
  <si>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</si>
  <si>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</si>
  <si>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</si>
  <si>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</si>
  <si>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</si>
  <si>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</si>
  <si>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</si>
  <si>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</si>
  <si>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</si>
  <si>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</si>
  <si>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</si>
  <si>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</si>
  <si>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</si>
  <si>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</si>
  <si>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</si>
  <si>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</si>
  <si>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</si>
  <si>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</si>
  <si>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</si>
  <si>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</si>
  <si>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</si>
  <si>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</si>
  <si>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</si>
  <si>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</si>
  <si>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</si>
  <si>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</si>
  <si>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</si>
  <si>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</si>
  <si>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</si>
  <si>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</si>
  <si>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</si>
  <si>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</si>
  <si>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</si>
  <si>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</si>
  <si>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</si>
  <si>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</si>
  <si>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</si>
  <si>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</si>
  <si>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</si>
  <si>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</si>
  <si>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</si>
  <si>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</si>
  <si>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Обслуживание общедомовых приборов учета горячего водоснабжения</t>
  </si>
  <si>
    <t>ревизия ШР, ЩЭ</t>
  </si>
  <si>
    <t>ремонт кровли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</si>
  <si>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</si>
  <si>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</si>
  <si>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</si>
  <si>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</si>
  <si>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</si>
  <si>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</si>
  <si>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</si>
  <si>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</si>
  <si>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</si>
  <si>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</si>
  <si>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</si>
  <si>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</si>
  <si>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</si>
  <si>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</si>
  <si>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</si>
  <si>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</si>
  <si>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</si>
  <si>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</si>
  <si>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</si>
  <si>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</si>
  <si>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</si>
  <si>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</si>
  <si>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</si>
  <si>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</si>
  <si>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</si>
  <si>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</si>
  <si>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</si>
  <si>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</si>
  <si>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</si>
  <si>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</si>
  <si>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</si>
  <si>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</si>
  <si>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</si>
  <si>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</si>
  <si>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</si>
  <si>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</si>
  <si>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</si>
  <si>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</si>
  <si>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</si>
  <si>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</si>
  <si>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</si>
  <si>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</si>
  <si>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</si>
  <si>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</si>
  <si>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</si>
  <si>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</si>
  <si>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Задолженность за жителями и ЮЛ</t>
  </si>
  <si>
    <t>(многоквартирный дом с газовыми плитами )</t>
  </si>
  <si>
    <t>Обслуживание вводных и внутренних газопроводов жилого фонда</t>
  </si>
  <si>
    <t>обслуживание насосов холодного водоснабжения</t>
  </si>
  <si>
    <t>очистка кровли от снега и скалывание сосулек</t>
  </si>
  <si>
    <t>М.П.</t>
  </si>
  <si>
    <t>Жители МКД</t>
  </si>
  <si>
    <t>погрузка мусора на автотранспорт вручную</t>
  </si>
  <si>
    <t>посыпка территории песко - соляной смесью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</si>
  <si>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</si>
  <si>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</si>
  <si>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Расчет размера платы за содержание и ремонт общего имущества в многоквартирном доме</t>
  </si>
  <si>
    <t>ремонт козырьков подъездов</t>
  </si>
  <si>
    <t>по адресу: ул.Ленинского Комсомола, д.30(Sобщ.=2334,1 м2;Sзем.уч.=2419,93 м2)</t>
  </si>
  <si>
    <t>договорная и претензионно-исковая работа,взыскание задолженности по ЖКУ</t>
  </si>
  <si>
    <t>посточнно</t>
  </si>
  <si>
    <t>отключение системы отопления в местах общего пользования</t>
  </si>
  <si>
    <t>замена насоса ГВС /резерв/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</si>
  <si>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</si>
  <si>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</si>
  <si>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</si>
  <si>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</si>
  <si>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</si>
  <si>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Сбор, вывоз и утилизация ТБО руб/м2</t>
  </si>
  <si>
    <t>Итого :</t>
  </si>
  <si>
    <t>Предлагаемый перечень работ по текущему ремонту                                       ( на выбор собственников)</t>
  </si>
  <si>
    <t>ремонт стеновых панельных швов</t>
  </si>
  <si>
    <t>смена задвижек, шаровых кранов на элеваторном узле диам.50 мм - 4 шт., диам.80 мм - 1 шт.</t>
  </si>
  <si>
    <t>окраска труб отопления составом "Корунд"</t>
  </si>
  <si>
    <t>Всего:</t>
  </si>
  <si>
    <t>Смирнов А.Г.</t>
  </si>
  <si>
    <t>Малиновский П.К.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</si>
  <si>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</si>
  <si>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</si>
  <si>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</si>
  <si>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</si>
  <si>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</si>
  <si>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</si>
  <si>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</si>
  <si>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</si>
  <si>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</si>
  <si>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</si>
  <si>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</si>
  <si>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</si>
  <si>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</si>
  <si>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</si>
  <si>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</si>
  <si>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</si>
  <si>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Вымпелком</t>
  </si>
  <si>
    <t>Аренда стен (плакат Техстройсервис)</t>
  </si>
  <si>
    <t>Генеральный директор</t>
  </si>
  <si>
    <t>А.В. Митрофанов</t>
  </si>
  <si>
    <t>Экономист 2-ой категории по учету лицевых счетов МКД</t>
  </si>
  <si>
    <t>2014 -2015гг.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</si>
  <si>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</si>
  <si>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</si>
  <si>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</si>
  <si>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</si>
  <si>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гидравлическое испытание элеваторных узлов и запорной арматуры</t>
  </si>
  <si>
    <t>ревизия задвижек отопления (д.80мм-3шт.)</t>
  </si>
  <si>
    <t>пылеудаление и дезинфекция вентиляционных каналов без пробивки</t>
  </si>
  <si>
    <t>1 раз в 3 года</t>
  </si>
  <si>
    <t>изоляция трубопроводов ВВП материалом "К-FLEX"</t>
  </si>
  <si>
    <t>Лицевой счет многоквартирного дома по адресу: ул. Ленинского Комсомола, д. 30 на период с 1 мая 2014 по 30 апреля 2015 года</t>
  </si>
  <si>
    <t>12604,15 (по тарифу)</t>
  </si>
  <si>
    <t>Остаток(+) / Долг(-) на 1.05.14г.</t>
  </si>
  <si>
    <t>72</t>
  </si>
  <si>
    <t>55</t>
  </si>
  <si>
    <t>92</t>
  </si>
  <si>
    <t>86</t>
  </si>
  <si>
    <t>ревизия задвижек отопления (д.80мм-3шт.) факт ф 80 мм - 2 шт., ф 65 мм - 1 шт.</t>
  </si>
  <si>
    <t>Замена канализационного стояка</t>
  </si>
  <si>
    <t>87</t>
  </si>
  <si>
    <t>Н.Ф.Каюткина</t>
  </si>
  <si>
    <t>Аренда стен</t>
  </si>
  <si>
    <t>Смена регулятора РТДО 25</t>
  </si>
  <si>
    <t>Ремонт батареи и замена вентиля на батареи</t>
  </si>
  <si>
    <t>5/01254</t>
  </si>
  <si>
    <t>Стоимость регулятора РТДО 25 (мат отчет за июль)(ОАО " Теплоконтроль"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</si>
  <si>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</si>
  <si>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</si>
  <si>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</si>
  <si>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Поступления от Вымпелкома ( 1 точка с октября 2012г.)</t>
  </si>
  <si>
    <t>Сумма уплаты за размещение(выставленные счета)</t>
  </si>
  <si>
    <t>Сумма списанная с л/ч(с учетом оплаты)</t>
  </si>
  <si>
    <t>2012-2013</t>
  </si>
  <si>
    <t>2013-2014</t>
  </si>
  <si>
    <t>Сумма , которая должна поступить по договору</t>
  </si>
  <si>
    <t>Сумма списаная на л/ч</t>
  </si>
  <si>
    <t>Техстройсервис</t>
  </si>
  <si>
    <t>с 01.01.09 по 31.12.10</t>
  </si>
  <si>
    <t>с 01.01.11 по 30.04.11</t>
  </si>
  <si>
    <t>с 01.05.11 по 30.04.12</t>
  </si>
  <si>
    <t>с 01.05.12 по 30.04.13</t>
  </si>
  <si>
    <t>с 01.05.13 по 30.04.14</t>
  </si>
  <si>
    <t>Поступления за аренду стены дома по состоянию на 01.05.2014 г.</t>
  </si>
  <si>
    <t>Сумма уплаченная по договору</t>
  </si>
  <si>
    <t>с 01.05.10 по 30.04.11</t>
  </si>
  <si>
    <t>дог.419-1/ЮС/14 от 08.01.2014</t>
  </si>
  <si>
    <t>дог.17 от 02.02.2009 г.</t>
  </si>
  <si>
    <t>Совостина М.И.</t>
  </si>
  <si>
    <t>дог.309/ГД/11 от 25.08.2011</t>
  </si>
  <si>
    <t>с01.05.11 по 30.04.12</t>
  </si>
  <si>
    <t>Мордынский И.В.</t>
  </si>
  <si>
    <t>дог.317/ЮС/11 от 12.10.2011</t>
  </si>
  <si>
    <t>с 01.10.11 по 30.04.12</t>
  </si>
  <si>
    <t>с 01.05.13 по 31.12.13</t>
  </si>
  <si>
    <t>Всего</t>
  </si>
  <si>
    <t>134</t>
  </si>
  <si>
    <t>Перевод ВВВ на зимнюю схему</t>
  </si>
  <si>
    <t>136</t>
  </si>
  <si>
    <t>Добавить к л/ч  за 2013-2014 г.    25959,67 ( 137915,67-111956)</t>
  </si>
  <si>
    <t>139</t>
  </si>
  <si>
    <t>Смена сопла на расчетное</t>
  </si>
  <si>
    <t>Ревизия ЩЭ ( кв.35)</t>
  </si>
  <si>
    <t>проверка вентиляционных каналов и канализационных вытяжек ( ООО "Трубочист")</t>
  </si>
  <si>
    <t>акт 502</t>
  </si>
  <si>
    <t>Сопло</t>
  </si>
  <si>
    <t>мат./от.</t>
  </si>
  <si>
    <t>Поступление от Ростелекома</t>
  </si>
  <si>
    <t>17</t>
  </si>
  <si>
    <t>Замок</t>
  </si>
  <si>
    <t>А/о 4</t>
  </si>
  <si>
    <t>Аренда стен (Мордынский) с 01.02.2015 г.</t>
  </si>
  <si>
    <t>75</t>
  </si>
  <si>
    <t>Ревизия ЩЭ, замена деталей ( кв.35)</t>
  </si>
  <si>
    <t>акт 32</t>
  </si>
  <si>
    <t>Изоляция трубопроводов в ТУ составом "Корунд" ( предписание ГЖИ)</t>
  </si>
  <si>
    <t>120</t>
  </si>
  <si>
    <t>Регулировка датчика движения</t>
  </si>
  <si>
    <t>123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</si>
  <si>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</si>
  <si>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</si>
  <si>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</si>
  <si>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</si>
  <si>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Поверка теплосчетчика</t>
  </si>
  <si>
    <t>176</t>
  </si>
  <si>
    <t>Обслуживание вводных и внутренних газопроводов жилого фонда( Корректировка по выставленному счету фактуре № 5763 от 23.04.2015 г. на сумму 16791,71 руб.)</t>
  </si>
  <si>
    <t>Яблоков Р.Б. (до 31.12.2014 г.)</t>
  </si>
  <si>
    <t>Дехтяренко В.Н. ( с 01.01.2015)</t>
  </si>
  <si>
    <t>с 01.05.14 по 30.04.15</t>
  </si>
  <si>
    <t>2014-2015</t>
  </si>
  <si>
    <t>дог.512/ЮС/15 от 10.03.2015</t>
  </si>
  <si>
    <t>с 01.02.15 по 30.04.15</t>
  </si>
  <si>
    <t>Поступления от Ростелекома (2 точка с октября 2014г.)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</si>
</sst>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  <numFmt numFmtId="169" formatCode="0.0000000"/>
    <numFmt numFmtId="170" formatCode="0.000000"/>
    <numFmt numFmtId="171" formatCode="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4"/>
      <name val="Arial Cyr"/>
      <family val="0"/>
    </font>
    <font>
      <i/>
      <sz val="10"/>
      <name val="Arial Cyr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23" fillId="24" borderId="22" xfId="0" applyNumberFormat="1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horizontal="left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left" vertical="center"/>
    </xf>
    <xf numFmtId="0" fontId="25" fillId="24" borderId="3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0" fillId="26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4" fillId="25" borderId="16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 wrapText="1"/>
    </xf>
    <xf numFmtId="2" fontId="19" fillId="25" borderId="46" xfId="0" applyNumberFormat="1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2" fontId="23" fillId="0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49" fontId="0" fillId="24" borderId="33" xfId="0" applyNumberFormat="1" applyFont="1" applyFill="1" applyBorder="1" applyAlignment="1">
      <alignment horizontal="center" vertical="center" wrapText="1"/>
    </xf>
    <xf numFmtId="14" fontId="0" fillId="24" borderId="48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8" xfId="0" applyNumberFormat="1" applyFont="1" applyFill="1" applyBorder="1" applyAlignment="1">
      <alignment horizontal="left" vertical="center" wrapText="1"/>
    </xf>
    <xf numFmtId="2" fontId="0" fillId="24" borderId="49" xfId="0" applyNumberFormat="1" applyFill="1" applyBorder="1" applyAlignment="1">
      <alignment horizontal="center" vertical="center"/>
    </xf>
    <xf numFmtId="49" fontId="0" fillId="24" borderId="32" xfId="0" applyNumberFormat="1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2" fontId="0" fillId="26" borderId="31" xfId="0" applyNumberFormat="1" applyFill="1" applyBorder="1" applyAlignment="1">
      <alignment horizontal="center" vertical="center"/>
    </xf>
    <xf numFmtId="2" fontId="39" fillId="25" borderId="31" xfId="0" applyNumberFormat="1" applyFont="1" applyFill="1" applyBorder="1" applyAlignment="1">
      <alignment horizontal="center" vertical="center" wrapText="1"/>
    </xf>
    <xf numFmtId="2" fontId="25" fillId="24" borderId="31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0" fontId="0" fillId="26" borderId="50" xfId="0" applyFill="1" applyBorder="1" applyAlignment="1">
      <alignment horizontal="center" vertical="center"/>
    </xf>
    <xf numFmtId="2" fontId="0" fillId="26" borderId="50" xfId="0" applyNumberFormat="1" applyFill="1" applyBorder="1" applyAlignment="1">
      <alignment horizontal="center" vertical="center"/>
    </xf>
    <xf numFmtId="0" fontId="0" fillId="24" borderId="51" xfId="0" applyFill="1" applyBorder="1" applyAlignment="1">
      <alignment horizontal="left" vertical="center"/>
    </xf>
    <xf numFmtId="0" fontId="28" fillId="26" borderId="10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2" fontId="27" fillId="25" borderId="17" xfId="0" applyNumberFormat="1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center" vertical="center" wrapText="1"/>
    </xf>
    <xf numFmtId="2" fontId="18" fillId="0" borderId="48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2" fontId="19" fillId="25" borderId="54" xfId="0" applyNumberFormat="1" applyFont="1" applyFill="1" applyBorder="1" applyAlignment="1">
      <alignment horizontal="center"/>
    </xf>
    <xf numFmtId="2" fontId="19" fillId="25" borderId="3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2" fontId="24" fillId="25" borderId="0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/>
    </xf>
    <xf numFmtId="0" fontId="0" fillId="26" borderId="27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14" fontId="0" fillId="26" borderId="48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14" fontId="0" fillId="26" borderId="10" xfId="0" applyNumberFormat="1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49" fontId="0" fillId="26" borderId="33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/>
    </xf>
    <xf numFmtId="0" fontId="0" fillId="24" borderId="32" xfId="0" applyFont="1" applyFill="1" applyBorder="1" applyAlignment="1">
      <alignment horizontal="center" vertical="center" wrapText="1"/>
    </xf>
    <xf numFmtId="14" fontId="0" fillId="24" borderId="4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14" fontId="24" fillId="26" borderId="10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24" borderId="10" xfId="0" applyNumberForma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56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61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31" fillId="24" borderId="57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57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/>
    </xf>
    <xf numFmtId="0" fontId="20" fillId="25" borderId="57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35" fillId="24" borderId="65" xfId="0" applyFont="1" applyFill="1" applyBorder="1" applyAlignment="1">
      <alignment horizontal="left"/>
    </xf>
    <xf numFmtId="0" fontId="35" fillId="24" borderId="65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zoomScale="75" zoomScaleNormal="75" zoomScalePageLayoutView="0" workbookViewId="0" topLeftCell="A32">
      <selection activeCell="A98" sqref="A98"/>
    </sheetView>
  </sheetViews>
  <sheetFormatPr defaultColWidth="9.00390625" defaultRowHeight="12.75"/>
  <cols>
    <col min="1" max="1" width="72.75390625" style="88" customWidth="1"/>
    <col min="2" max="2" width="19.125" style="88" customWidth="1"/>
    <col min="3" max="3" width="13.875" style="88" hidden="1" customWidth="1"/>
    <col min="4" max="4" width="16.75390625" style="88" customWidth="1"/>
    <col min="5" max="5" width="13.875" style="88" hidden="1" customWidth="1"/>
    <col min="6" max="6" width="20.875" style="3" hidden="1" customWidth="1"/>
    <col min="7" max="7" width="13.875" style="88" customWidth="1"/>
    <col min="8" max="8" width="20.875" style="3" customWidth="1"/>
    <col min="9" max="9" width="15.375" style="88" customWidth="1"/>
    <col min="10" max="10" width="15.375" style="89" hidden="1" customWidth="1"/>
    <col min="11" max="14" width="15.375" style="88" customWidth="1"/>
    <col min="15" max="16384" width="9.125" style="88" customWidth="1"/>
  </cols>
  <sheetData>
    <row r="1" spans="1:8" ht="16.5" customHeight="1">
      <c r="A1" s="271" t="s">
        <v>0</v>
      </c>
      <c r="B1" s="272"/>
      <c r="C1" s="272"/>
      <c r="D1" s="272"/>
      <c r="E1" s="272"/>
      <c r="F1" s="272"/>
      <c r="G1" s="272"/>
      <c r="H1" s="272"/>
    </row>
    <row r="2" spans="2:8" ht="12.75" customHeight="1">
      <c r="B2" s="273" t="s">
        <v>1</v>
      </c>
      <c r="C2" s="273"/>
      <c r="D2" s="273"/>
      <c r="E2" s="273"/>
      <c r="F2" s="273"/>
      <c r="G2" s="272"/>
      <c r="H2" s="272"/>
    </row>
    <row r="3" spans="1:8" ht="19.5" customHeight="1">
      <c r="A3" s="90" t="s">
        <v>150</v>
      </c>
      <c r="B3" s="273" t="s">
        <v>2</v>
      </c>
      <c r="C3" s="273"/>
      <c r="D3" s="273"/>
      <c r="E3" s="273"/>
      <c r="F3" s="273"/>
      <c r="G3" s="272"/>
      <c r="H3" s="272"/>
    </row>
    <row r="4" spans="2:8" ht="14.25" customHeight="1">
      <c r="B4" s="273" t="s">
        <v>33</v>
      </c>
      <c r="C4" s="273"/>
      <c r="D4" s="273"/>
      <c r="E4" s="273"/>
      <c r="F4" s="273"/>
      <c r="G4" s="272"/>
      <c r="H4" s="272"/>
    </row>
    <row r="5" spans="1:10" ht="39.75" customHeight="1">
      <c r="A5" s="274"/>
      <c r="B5" s="275"/>
      <c r="C5" s="275"/>
      <c r="D5" s="275"/>
      <c r="E5" s="275"/>
      <c r="F5" s="275"/>
      <c r="G5" s="275"/>
      <c r="H5" s="275"/>
      <c r="J5" s="88"/>
    </row>
    <row r="6" spans="1:10" ht="33" customHeight="1">
      <c r="A6" s="276"/>
      <c r="B6" s="277"/>
      <c r="C6" s="277"/>
      <c r="D6" s="277"/>
      <c r="E6" s="277"/>
      <c r="F6" s="277"/>
      <c r="G6" s="277"/>
      <c r="H6" s="277"/>
      <c r="J6" s="88"/>
    </row>
    <row r="7" spans="2:9" ht="35.25" customHeight="1" hidden="1">
      <c r="B7" s="135"/>
      <c r="C7" s="135"/>
      <c r="D7" s="135"/>
      <c r="E7" s="135"/>
      <c r="F7" s="136"/>
      <c r="G7" s="135"/>
      <c r="H7" s="135"/>
      <c r="I7" s="135"/>
    </row>
    <row r="8" spans="1:9" ht="27" customHeight="1">
      <c r="A8" s="260" t="s">
        <v>151</v>
      </c>
      <c r="B8" s="260"/>
      <c r="C8" s="260"/>
      <c r="D8" s="260"/>
      <c r="E8" s="260"/>
      <c r="F8" s="260"/>
      <c r="G8" s="260"/>
      <c r="H8" s="260"/>
      <c r="I8" s="135"/>
    </row>
    <row r="9" spans="1:10" s="91" customFormat="1" ht="22.5" customHeight="1">
      <c r="A9" s="261" t="s">
        <v>3</v>
      </c>
      <c r="B9" s="261"/>
      <c r="C9" s="261"/>
      <c r="D9" s="261"/>
      <c r="E9" s="262"/>
      <c r="F9" s="262"/>
      <c r="G9" s="262"/>
      <c r="H9" s="262"/>
      <c r="J9" s="92"/>
    </row>
    <row r="10" spans="1:8" s="93" customFormat="1" ht="18.75" customHeight="1">
      <c r="A10" s="261" t="s">
        <v>110</v>
      </c>
      <c r="B10" s="261"/>
      <c r="C10" s="261"/>
      <c r="D10" s="261"/>
      <c r="E10" s="262"/>
      <c r="F10" s="262"/>
      <c r="G10" s="262"/>
      <c r="H10" s="262"/>
    </row>
    <row r="11" spans="1:8" s="94" customFormat="1" ht="17.25" customHeight="1">
      <c r="A11" s="263" t="s">
        <v>98</v>
      </c>
      <c r="B11" s="263"/>
      <c r="C11" s="263"/>
      <c r="D11" s="263"/>
      <c r="E11" s="264"/>
      <c r="F11" s="264"/>
      <c r="G11" s="264"/>
      <c r="H11" s="264"/>
    </row>
    <row r="12" spans="1:8" s="93" customFormat="1" ht="30" customHeight="1" thickBot="1">
      <c r="A12" s="265" t="s">
        <v>108</v>
      </c>
      <c r="B12" s="265"/>
      <c r="C12" s="265"/>
      <c r="D12" s="265"/>
      <c r="E12" s="266"/>
      <c r="F12" s="266"/>
      <c r="G12" s="266"/>
      <c r="H12" s="266"/>
    </row>
    <row r="13" spans="1:10" s="12" customFormat="1" ht="139.5" customHeight="1" thickBot="1">
      <c r="A13" s="95" t="s">
        <v>4</v>
      </c>
      <c r="B13" s="96" t="s">
        <v>5</v>
      </c>
      <c r="C13" s="97" t="s">
        <v>6</v>
      </c>
      <c r="D13" s="97" t="s">
        <v>34</v>
      </c>
      <c r="E13" s="97" t="s">
        <v>6</v>
      </c>
      <c r="F13" s="98" t="s">
        <v>7</v>
      </c>
      <c r="G13" s="97" t="s">
        <v>6</v>
      </c>
      <c r="H13" s="98" t="s">
        <v>7</v>
      </c>
      <c r="J13" s="99"/>
    </row>
    <row r="14" spans="1:10" s="106" customFormat="1" ht="12.75">
      <c r="A14" s="100">
        <v>1</v>
      </c>
      <c r="B14" s="101">
        <v>2</v>
      </c>
      <c r="C14" s="101">
        <v>3</v>
      </c>
      <c r="D14" s="102"/>
      <c r="E14" s="101">
        <v>3</v>
      </c>
      <c r="F14" s="103">
        <v>4</v>
      </c>
      <c r="G14" s="104">
        <v>3</v>
      </c>
      <c r="H14" s="105">
        <v>4</v>
      </c>
      <c r="J14" s="107"/>
    </row>
    <row r="15" spans="1:10" s="106" customFormat="1" ht="49.5" customHeight="1">
      <c r="A15" s="267" t="s">
        <v>8</v>
      </c>
      <c r="B15" s="268"/>
      <c r="C15" s="268"/>
      <c r="D15" s="268"/>
      <c r="E15" s="268"/>
      <c r="F15" s="268"/>
      <c r="G15" s="269"/>
      <c r="H15" s="270"/>
      <c r="J15" s="107"/>
    </row>
    <row r="16" spans="1:10" s="12" customFormat="1" ht="26.25" customHeight="1">
      <c r="A16" s="78" t="s">
        <v>152</v>
      </c>
      <c r="B16" s="34" t="s">
        <v>10</v>
      </c>
      <c r="C16" s="108">
        <f>F16*12</f>
        <v>0</v>
      </c>
      <c r="D16" s="17">
        <f>G16*I16</f>
        <v>74784.56</v>
      </c>
      <c r="E16" s="16">
        <f>H16*12</f>
        <v>32.04</v>
      </c>
      <c r="F16" s="18"/>
      <c r="G16" s="16">
        <f>H16*12</f>
        <v>32.04</v>
      </c>
      <c r="H16" s="18">
        <f>H21+H23</f>
        <v>2.67</v>
      </c>
      <c r="I16" s="12">
        <v>2334.1</v>
      </c>
      <c r="J16" s="99">
        <v>2.24</v>
      </c>
    </row>
    <row r="17" spans="1:10" s="12" customFormat="1" ht="27" customHeight="1">
      <c r="A17" s="137" t="s">
        <v>111</v>
      </c>
      <c r="B17" s="138" t="s">
        <v>51</v>
      </c>
      <c r="C17" s="108"/>
      <c r="D17" s="17"/>
      <c r="E17" s="16"/>
      <c r="F17" s="18"/>
      <c r="G17" s="16"/>
      <c r="H17" s="18"/>
      <c r="J17" s="99"/>
    </row>
    <row r="18" spans="1:10" s="12" customFormat="1" ht="20.25" customHeight="1">
      <c r="A18" s="137" t="s">
        <v>52</v>
      </c>
      <c r="B18" s="138" t="s">
        <v>51</v>
      </c>
      <c r="C18" s="108"/>
      <c r="D18" s="17"/>
      <c r="E18" s="16"/>
      <c r="F18" s="18"/>
      <c r="G18" s="16"/>
      <c r="H18" s="18"/>
      <c r="J18" s="99"/>
    </row>
    <row r="19" spans="1:10" s="12" customFormat="1" ht="21.75" customHeight="1">
      <c r="A19" s="137" t="s">
        <v>53</v>
      </c>
      <c r="B19" s="138" t="s">
        <v>54</v>
      </c>
      <c r="C19" s="108"/>
      <c r="D19" s="17"/>
      <c r="E19" s="16"/>
      <c r="F19" s="18"/>
      <c r="G19" s="16"/>
      <c r="H19" s="18"/>
      <c r="J19" s="99"/>
    </row>
    <row r="20" spans="1:10" s="12" customFormat="1" ht="23.25" customHeight="1">
      <c r="A20" s="137" t="s">
        <v>55</v>
      </c>
      <c r="B20" s="138" t="s">
        <v>112</v>
      </c>
      <c r="C20" s="108"/>
      <c r="D20" s="17"/>
      <c r="E20" s="16"/>
      <c r="F20" s="18"/>
      <c r="G20" s="16"/>
      <c r="H20" s="18"/>
      <c r="J20" s="99"/>
    </row>
    <row r="21" spans="1:10" s="12" customFormat="1" ht="23.25" customHeight="1">
      <c r="A21" s="199" t="s">
        <v>153</v>
      </c>
      <c r="B21" s="200"/>
      <c r="C21" s="84"/>
      <c r="D21" s="201"/>
      <c r="E21" s="84"/>
      <c r="F21" s="85"/>
      <c r="G21" s="84"/>
      <c r="H21" s="18">
        <v>2.56</v>
      </c>
      <c r="J21" s="99"/>
    </row>
    <row r="22" spans="1:10" s="12" customFormat="1" ht="23.25" customHeight="1">
      <c r="A22" s="202" t="s">
        <v>154</v>
      </c>
      <c r="B22" s="200" t="s">
        <v>51</v>
      </c>
      <c r="C22" s="84"/>
      <c r="D22" s="201"/>
      <c r="E22" s="84"/>
      <c r="F22" s="85"/>
      <c r="G22" s="84"/>
      <c r="H22" s="18"/>
      <c r="J22" s="99"/>
    </row>
    <row r="23" spans="1:10" s="12" customFormat="1" ht="23.25" customHeight="1">
      <c r="A23" s="199" t="s">
        <v>153</v>
      </c>
      <c r="B23" s="200"/>
      <c r="C23" s="84"/>
      <c r="D23" s="201"/>
      <c r="E23" s="84"/>
      <c r="F23" s="85"/>
      <c r="G23" s="84"/>
      <c r="H23" s="18">
        <v>0.11</v>
      </c>
      <c r="J23" s="99"/>
    </row>
    <row r="24" spans="1:10" s="12" customFormat="1" ht="30">
      <c r="A24" s="78" t="s">
        <v>11</v>
      </c>
      <c r="B24" s="112"/>
      <c r="C24" s="108">
        <f>F24*12</f>
        <v>0</v>
      </c>
      <c r="D24" s="17">
        <f>G24*I24</f>
        <v>95791.46</v>
      </c>
      <c r="E24" s="16">
        <f>H24*12</f>
        <v>41.04</v>
      </c>
      <c r="F24" s="18"/>
      <c r="G24" s="16">
        <f>H24*12</f>
        <v>41.04</v>
      </c>
      <c r="H24" s="18">
        <v>3.42</v>
      </c>
      <c r="I24" s="12">
        <v>2334.1</v>
      </c>
      <c r="J24" s="99">
        <v>2.57</v>
      </c>
    </row>
    <row r="25" spans="1:10" s="12" customFormat="1" ht="15">
      <c r="A25" s="113" t="s">
        <v>56</v>
      </c>
      <c r="B25" s="10" t="s">
        <v>12</v>
      </c>
      <c r="C25" s="108"/>
      <c r="D25" s="17"/>
      <c r="E25" s="16"/>
      <c r="F25" s="18"/>
      <c r="G25" s="16"/>
      <c r="H25" s="18"/>
      <c r="J25" s="99"/>
    </row>
    <row r="26" spans="1:10" s="12" customFormat="1" ht="15">
      <c r="A26" s="113" t="s">
        <v>57</v>
      </c>
      <c r="B26" s="10" t="s">
        <v>12</v>
      </c>
      <c r="C26" s="108"/>
      <c r="D26" s="17"/>
      <c r="E26" s="16"/>
      <c r="F26" s="18"/>
      <c r="G26" s="16"/>
      <c r="H26" s="18"/>
      <c r="J26" s="99"/>
    </row>
    <row r="27" spans="1:10" s="12" customFormat="1" ht="15">
      <c r="A27" s="113" t="s">
        <v>58</v>
      </c>
      <c r="B27" s="10" t="s">
        <v>12</v>
      </c>
      <c r="C27" s="108"/>
      <c r="D27" s="17"/>
      <c r="E27" s="16"/>
      <c r="F27" s="18"/>
      <c r="G27" s="16"/>
      <c r="H27" s="18"/>
      <c r="J27" s="99"/>
    </row>
    <row r="28" spans="1:10" s="12" customFormat="1" ht="25.5">
      <c r="A28" s="113" t="s">
        <v>59</v>
      </c>
      <c r="B28" s="10" t="s">
        <v>13</v>
      </c>
      <c r="C28" s="108"/>
      <c r="D28" s="17"/>
      <c r="E28" s="16"/>
      <c r="F28" s="18"/>
      <c r="G28" s="16"/>
      <c r="H28" s="18"/>
      <c r="J28" s="99"/>
    </row>
    <row r="29" spans="1:10" s="12" customFormat="1" ht="15">
      <c r="A29" s="113" t="s">
        <v>104</v>
      </c>
      <c r="B29" s="10" t="s">
        <v>12</v>
      </c>
      <c r="C29" s="108"/>
      <c r="D29" s="17"/>
      <c r="E29" s="16"/>
      <c r="F29" s="18"/>
      <c r="G29" s="16"/>
      <c r="H29" s="18"/>
      <c r="J29" s="99"/>
    </row>
    <row r="30" spans="1:10" s="12" customFormat="1" ht="26.25" thickBot="1">
      <c r="A30" s="114" t="s">
        <v>105</v>
      </c>
      <c r="B30" s="115" t="s">
        <v>60</v>
      </c>
      <c r="C30" s="108"/>
      <c r="D30" s="17"/>
      <c r="E30" s="16"/>
      <c r="F30" s="18"/>
      <c r="G30" s="16"/>
      <c r="H30" s="18"/>
      <c r="J30" s="99"/>
    </row>
    <row r="31" spans="1:10" s="116" customFormat="1" ht="15">
      <c r="A31" s="77" t="s">
        <v>14</v>
      </c>
      <c r="B31" s="34" t="s">
        <v>15</v>
      </c>
      <c r="C31" s="108">
        <f>F31*12</f>
        <v>0</v>
      </c>
      <c r="D31" s="17">
        <f aca="true" t="shared" si="0" ref="D31:D40">G31*I31</f>
        <v>19046.26</v>
      </c>
      <c r="E31" s="16">
        <f>H31*12</f>
        <v>8.16</v>
      </c>
      <c r="F31" s="19"/>
      <c r="G31" s="16">
        <f>H31*12</f>
        <v>8.16</v>
      </c>
      <c r="H31" s="18">
        <v>0.68</v>
      </c>
      <c r="I31" s="12">
        <v>2334.1</v>
      </c>
      <c r="J31" s="99">
        <v>0.6</v>
      </c>
    </row>
    <row r="32" spans="1:10" s="12" customFormat="1" ht="15">
      <c r="A32" s="77" t="s">
        <v>16</v>
      </c>
      <c r="B32" s="34" t="s">
        <v>17</v>
      </c>
      <c r="C32" s="108">
        <f>F32*12</f>
        <v>0</v>
      </c>
      <c r="D32" s="17">
        <f t="shared" si="0"/>
        <v>62180.42</v>
      </c>
      <c r="E32" s="16">
        <f>H32*12</f>
        <v>26.64</v>
      </c>
      <c r="F32" s="19"/>
      <c r="G32" s="16">
        <f>H32*12</f>
        <v>26.64</v>
      </c>
      <c r="H32" s="18">
        <v>2.22</v>
      </c>
      <c r="I32" s="12">
        <v>2334.1</v>
      </c>
      <c r="J32" s="99">
        <v>1.94</v>
      </c>
    </row>
    <row r="33" spans="1:10" s="106" customFormat="1" ht="30">
      <c r="A33" s="77" t="s">
        <v>42</v>
      </c>
      <c r="B33" s="34" t="s">
        <v>10</v>
      </c>
      <c r="C33" s="117"/>
      <c r="D33" s="17">
        <v>1848.15</v>
      </c>
      <c r="E33" s="20"/>
      <c r="F33" s="19"/>
      <c r="G33" s="16">
        <f aca="true" t="shared" si="1" ref="G33:G38">D33/I33</f>
        <v>0.79</v>
      </c>
      <c r="H33" s="18">
        <f aca="true" t="shared" si="2" ref="H33:H38">G33/12</f>
        <v>0.07</v>
      </c>
      <c r="I33" s="12">
        <v>2334.1</v>
      </c>
      <c r="J33" s="99">
        <v>0.05</v>
      </c>
    </row>
    <row r="34" spans="1:10" s="106" customFormat="1" ht="27.75" customHeight="1">
      <c r="A34" s="77" t="s">
        <v>48</v>
      </c>
      <c r="B34" s="34" t="s">
        <v>10</v>
      </c>
      <c r="C34" s="117"/>
      <c r="D34" s="17">
        <v>1848.15</v>
      </c>
      <c r="E34" s="20"/>
      <c r="F34" s="19"/>
      <c r="G34" s="16">
        <f t="shared" si="1"/>
        <v>0.79</v>
      </c>
      <c r="H34" s="18">
        <f t="shared" si="2"/>
        <v>0.07</v>
      </c>
      <c r="I34" s="12">
        <v>2334.1</v>
      </c>
      <c r="J34" s="99">
        <v>0.05</v>
      </c>
    </row>
    <row r="35" spans="1:10" s="106" customFormat="1" ht="21" customHeight="1">
      <c r="A35" s="77" t="s">
        <v>43</v>
      </c>
      <c r="B35" s="34" t="s">
        <v>10</v>
      </c>
      <c r="C35" s="117"/>
      <c r="D35" s="17">
        <v>11670.68</v>
      </c>
      <c r="E35" s="20"/>
      <c r="F35" s="19"/>
      <c r="G35" s="16">
        <f t="shared" si="1"/>
        <v>5</v>
      </c>
      <c r="H35" s="18">
        <f t="shared" si="2"/>
        <v>0.42</v>
      </c>
      <c r="I35" s="12">
        <v>2334.1</v>
      </c>
      <c r="J35" s="99">
        <v>0.36</v>
      </c>
    </row>
    <row r="36" spans="1:10" s="106" customFormat="1" ht="30" hidden="1">
      <c r="A36" s="77" t="s">
        <v>87</v>
      </c>
      <c r="B36" s="34" t="s">
        <v>13</v>
      </c>
      <c r="C36" s="117"/>
      <c r="D36" s="17">
        <f t="shared" si="0"/>
        <v>0</v>
      </c>
      <c r="E36" s="20"/>
      <c r="F36" s="19"/>
      <c r="G36" s="16">
        <f t="shared" si="1"/>
        <v>4.69</v>
      </c>
      <c r="H36" s="18">
        <f t="shared" si="2"/>
        <v>0.39</v>
      </c>
      <c r="I36" s="12">
        <v>2334.1</v>
      </c>
      <c r="J36" s="99">
        <v>0</v>
      </c>
    </row>
    <row r="37" spans="1:10" s="106" customFormat="1" ht="30" hidden="1">
      <c r="A37" s="77" t="s">
        <v>88</v>
      </c>
      <c r="B37" s="34" t="s">
        <v>13</v>
      </c>
      <c r="C37" s="117"/>
      <c r="D37" s="17">
        <f t="shared" si="0"/>
        <v>0</v>
      </c>
      <c r="E37" s="20"/>
      <c r="F37" s="19"/>
      <c r="G37" s="16">
        <f t="shared" si="1"/>
        <v>4.69</v>
      </c>
      <c r="H37" s="18">
        <f t="shared" si="2"/>
        <v>0.39</v>
      </c>
      <c r="I37" s="12">
        <v>2334.1</v>
      </c>
      <c r="J37" s="99">
        <v>0</v>
      </c>
    </row>
    <row r="38" spans="1:10" s="106" customFormat="1" ht="30">
      <c r="A38" s="77" t="s">
        <v>87</v>
      </c>
      <c r="B38" s="34" t="s">
        <v>13</v>
      </c>
      <c r="C38" s="117"/>
      <c r="D38" s="17">
        <v>3305.23</v>
      </c>
      <c r="E38" s="20"/>
      <c r="F38" s="19"/>
      <c r="G38" s="16">
        <f t="shared" si="1"/>
        <v>1.42</v>
      </c>
      <c r="H38" s="18">
        <f t="shared" si="2"/>
        <v>0.12</v>
      </c>
      <c r="I38" s="12">
        <v>2334.1</v>
      </c>
      <c r="J38" s="99">
        <v>0</v>
      </c>
    </row>
    <row r="39" spans="1:10" s="106" customFormat="1" ht="30">
      <c r="A39" s="77" t="s">
        <v>99</v>
      </c>
      <c r="B39" s="34"/>
      <c r="C39" s="117">
        <f>F39*12</f>
        <v>0</v>
      </c>
      <c r="D39" s="17">
        <f t="shared" si="0"/>
        <v>5321.75</v>
      </c>
      <c r="E39" s="20">
        <f>H39*12</f>
        <v>2.28</v>
      </c>
      <c r="F39" s="19"/>
      <c r="G39" s="16">
        <f>H39*12</f>
        <v>2.28</v>
      </c>
      <c r="H39" s="18">
        <v>0.19</v>
      </c>
      <c r="I39" s="12">
        <v>2334.1</v>
      </c>
      <c r="J39" s="99">
        <v>0.14</v>
      </c>
    </row>
    <row r="40" spans="1:10" s="12" customFormat="1" ht="18.75" customHeight="1">
      <c r="A40" s="77" t="s">
        <v>25</v>
      </c>
      <c r="B40" s="34" t="s">
        <v>26</v>
      </c>
      <c r="C40" s="117">
        <f>F40*12</f>
        <v>0</v>
      </c>
      <c r="D40" s="17">
        <f t="shared" si="0"/>
        <v>1120.37</v>
      </c>
      <c r="E40" s="20">
        <f>H40*12</f>
        <v>0.48</v>
      </c>
      <c r="F40" s="19"/>
      <c r="G40" s="16">
        <f>H40*12</f>
        <v>0.48</v>
      </c>
      <c r="H40" s="18">
        <v>0.04</v>
      </c>
      <c r="I40" s="12">
        <v>2334.1</v>
      </c>
      <c r="J40" s="99">
        <v>0.03</v>
      </c>
    </row>
    <row r="41" spans="1:10" s="12" customFormat="1" ht="24" customHeight="1">
      <c r="A41" s="77" t="s">
        <v>27</v>
      </c>
      <c r="B41" s="34" t="s">
        <v>28</v>
      </c>
      <c r="C41" s="117">
        <f>F41*12</f>
        <v>0</v>
      </c>
      <c r="D41" s="20">
        <f>G41*I41</f>
        <v>840.28</v>
      </c>
      <c r="E41" s="20">
        <f>H41*12</f>
        <v>0.36</v>
      </c>
      <c r="F41" s="20"/>
      <c r="G41" s="20">
        <f>H41*12</f>
        <v>0.36</v>
      </c>
      <c r="H41" s="19">
        <v>0.03</v>
      </c>
      <c r="I41" s="12">
        <v>2334.1</v>
      </c>
      <c r="J41" s="99">
        <v>0.02</v>
      </c>
    </row>
    <row r="42" spans="1:10" s="142" customFormat="1" ht="30">
      <c r="A42" s="76" t="s">
        <v>24</v>
      </c>
      <c r="B42" s="139" t="s">
        <v>61</v>
      </c>
      <c r="C42" s="20">
        <f>F42*12</f>
        <v>0</v>
      </c>
      <c r="D42" s="20">
        <f>G42*I42</f>
        <v>1120.37</v>
      </c>
      <c r="E42" s="20">
        <f>H42*12</f>
        <v>0.48</v>
      </c>
      <c r="F42" s="20"/>
      <c r="G42" s="20">
        <f>H42*12</f>
        <v>0.48</v>
      </c>
      <c r="H42" s="19">
        <v>0.04</v>
      </c>
      <c r="I42" s="140">
        <v>2334.1</v>
      </c>
      <c r="J42" s="141">
        <v>0</v>
      </c>
    </row>
    <row r="43" spans="1:10" s="116" customFormat="1" ht="13.5" customHeight="1">
      <c r="A43" s="77" t="s">
        <v>35</v>
      </c>
      <c r="B43" s="34"/>
      <c r="C43" s="117"/>
      <c r="D43" s="20">
        <f>SUM(D44:D58)</f>
        <v>50284</v>
      </c>
      <c r="E43" s="20"/>
      <c r="F43" s="20"/>
      <c r="G43" s="20">
        <f>D43/I43</f>
        <v>21.54</v>
      </c>
      <c r="H43" s="19">
        <f>G43/12</f>
        <v>1.8</v>
      </c>
      <c r="I43" s="12">
        <v>2334.1</v>
      </c>
      <c r="J43" s="99">
        <v>0.66</v>
      </c>
    </row>
    <row r="44" spans="1:10" s="106" customFormat="1" ht="9.75" customHeight="1" hidden="1">
      <c r="A44" s="14" t="s">
        <v>113</v>
      </c>
      <c r="B44" s="118" t="s">
        <v>18</v>
      </c>
      <c r="C44" s="1"/>
      <c r="D44" s="21"/>
      <c r="E44" s="81"/>
      <c r="F44" s="82"/>
      <c r="G44" s="81"/>
      <c r="H44" s="82">
        <v>0</v>
      </c>
      <c r="I44" s="12">
        <v>2334.1</v>
      </c>
      <c r="J44" s="99">
        <v>0</v>
      </c>
    </row>
    <row r="45" spans="1:10" s="106" customFormat="1" ht="14.25" customHeight="1">
      <c r="A45" s="14" t="s">
        <v>41</v>
      </c>
      <c r="B45" s="118" t="s">
        <v>18</v>
      </c>
      <c r="C45" s="1"/>
      <c r="D45" s="21">
        <v>196.5</v>
      </c>
      <c r="E45" s="81">
        <f aca="true" t="shared" si="3" ref="E45:E51">H45*12</f>
        <v>0</v>
      </c>
      <c r="F45" s="82"/>
      <c r="G45" s="81"/>
      <c r="H45" s="82"/>
      <c r="I45" s="12">
        <v>2334.1</v>
      </c>
      <c r="J45" s="82">
        <v>0.01</v>
      </c>
    </row>
    <row r="46" spans="1:10" s="106" customFormat="1" ht="15">
      <c r="A46" s="14" t="s">
        <v>19</v>
      </c>
      <c r="B46" s="118" t="s">
        <v>23</v>
      </c>
      <c r="C46" s="1">
        <f>F46*12</f>
        <v>0</v>
      </c>
      <c r="D46" s="21">
        <v>415.82</v>
      </c>
      <c r="E46" s="81">
        <f t="shared" si="3"/>
        <v>0</v>
      </c>
      <c r="F46" s="82"/>
      <c r="G46" s="81"/>
      <c r="H46" s="82"/>
      <c r="I46" s="12">
        <v>2334.1</v>
      </c>
      <c r="J46" s="82">
        <v>0.01</v>
      </c>
    </row>
    <row r="47" spans="1:10" s="106" customFormat="1" ht="15">
      <c r="A47" s="14" t="s">
        <v>155</v>
      </c>
      <c r="B47" s="143" t="s">
        <v>18</v>
      </c>
      <c r="C47" s="1"/>
      <c r="D47" s="21">
        <v>740.94</v>
      </c>
      <c r="E47" s="81"/>
      <c r="F47" s="82"/>
      <c r="G47" s="81"/>
      <c r="H47" s="82"/>
      <c r="I47" s="12">
        <v>2334.1</v>
      </c>
      <c r="J47" s="82"/>
    </row>
    <row r="48" spans="1:10" s="106" customFormat="1" ht="15">
      <c r="A48" s="14" t="s">
        <v>156</v>
      </c>
      <c r="B48" s="118" t="s">
        <v>18</v>
      </c>
      <c r="C48" s="1">
        <f>F48*12</f>
        <v>0</v>
      </c>
      <c r="D48" s="21">
        <v>2284.71</v>
      </c>
      <c r="E48" s="81">
        <f t="shared" si="3"/>
        <v>0</v>
      </c>
      <c r="F48" s="82"/>
      <c r="G48" s="81"/>
      <c r="H48" s="82"/>
      <c r="I48" s="12">
        <v>2334.1</v>
      </c>
      <c r="J48" s="82">
        <v>0.2</v>
      </c>
    </row>
    <row r="49" spans="1:10" s="106" customFormat="1" ht="15">
      <c r="A49" s="14" t="s">
        <v>47</v>
      </c>
      <c r="B49" s="118" t="s">
        <v>18</v>
      </c>
      <c r="C49" s="1">
        <f>F49*12</f>
        <v>0</v>
      </c>
      <c r="D49" s="21">
        <v>792.41</v>
      </c>
      <c r="E49" s="81">
        <f t="shared" si="3"/>
        <v>0</v>
      </c>
      <c r="F49" s="82"/>
      <c r="G49" s="81"/>
      <c r="H49" s="82"/>
      <c r="I49" s="12">
        <v>2334.1</v>
      </c>
      <c r="J49" s="82">
        <v>0.02</v>
      </c>
    </row>
    <row r="50" spans="1:10" s="106" customFormat="1" ht="15">
      <c r="A50" s="14" t="s">
        <v>20</v>
      </c>
      <c r="B50" s="118" t="s">
        <v>18</v>
      </c>
      <c r="C50" s="1">
        <f>F50*12</f>
        <v>0</v>
      </c>
      <c r="D50" s="21">
        <v>3532.78</v>
      </c>
      <c r="E50" s="81">
        <f t="shared" si="3"/>
        <v>0</v>
      </c>
      <c r="F50" s="82"/>
      <c r="G50" s="81"/>
      <c r="H50" s="82"/>
      <c r="I50" s="12">
        <v>2334.1</v>
      </c>
      <c r="J50" s="82">
        <v>0.11</v>
      </c>
    </row>
    <row r="51" spans="1:10" s="106" customFormat="1" ht="15">
      <c r="A51" s="14" t="s">
        <v>21</v>
      </c>
      <c r="B51" s="118" t="s">
        <v>18</v>
      </c>
      <c r="C51" s="1">
        <f>F51*12</f>
        <v>0</v>
      </c>
      <c r="D51" s="21">
        <v>831.63</v>
      </c>
      <c r="E51" s="81">
        <f t="shared" si="3"/>
        <v>0</v>
      </c>
      <c r="F51" s="82"/>
      <c r="G51" s="81"/>
      <c r="H51" s="82"/>
      <c r="I51" s="12">
        <v>2334.1</v>
      </c>
      <c r="J51" s="82">
        <v>0.02</v>
      </c>
    </row>
    <row r="52" spans="1:10" s="106" customFormat="1" ht="15">
      <c r="A52" s="14" t="s">
        <v>44</v>
      </c>
      <c r="B52" s="118" t="s">
        <v>18</v>
      </c>
      <c r="C52" s="1"/>
      <c r="D52" s="21">
        <v>396.19</v>
      </c>
      <c r="E52" s="81"/>
      <c r="F52" s="82"/>
      <c r="G52" s="81"/>
      <c r="H52" s="82"/>
      <c r="I52" s="12">
        <v>2334.1</v>
      </c>
      <c r="J52" s="82">
        <v>0.01</v>
      </c>
    </row>
    <row r="53" spans="1:10" s="106" customFormat="1" ht="15">
      <c r="A53" s="14" t="s">
        <v>45</v>
      </c>
      <c r="B53" s="118" t="s">
        <v>23</v>
      </c>
      <c r="C53" s="1"/>
      <c r="D53" s="21">
        <v>1584.82</v>
      </c>
      <c r="E53" s="81"/>
      <c r="F53" s="82"/>
      <c r="G53" s="81"/>
      <c r="H53" s="82"/>
      <c r="I53" s="12">
        <v>2334.1</v>
      </c>
      <c r="J53" s="82">
        <v>0.05</v>
      </c>
    </row>
    <row r="54" spans="1:10" s="106" customFormat="1" ht="25.5">
      <c r="A54" s="14" t="s">
        <v>22</v>
      </c>
      <c r="B54" s="118" t="s">
        <v>18</v>
      </c>
      <c r="C54" s="1">
        <f>F54*12</f>
        <v>0</v>
      </c>
      <c r="D54" s="21">
        <v>2102.41</v>
      </c>
      <c r="E54" s="81">
        <f>H54*12</f>
        <v>0</v>
      </c>
      <c r="F54" s="82"/>
      <c r="G54" s="81"/>
      <c r="H54" s="82"/>
      <c r="I54" s="12">
        <v>2334.1</v>
      </c>
      <c r="J54" s="82">
        <v>0.06</v>
      </c>
    </row>
    <row r="55" spans="1:10" s="106" customFormat="1" ht="15">
      <c r="A55" s="14" t="s">
        <v>63</v>
      </c>
      <c r="B55" s="118" t="s">
        <v>18</v>
      </c>
      <c r="C55" s="1"/>
      <c r="D55" s="21">
        <v>2790.05</v>
      </c>
      <c r="E55" s="81"/>
      <c r="F55" s="82"/>
      <c r="G55" s="81"/>
      <c r="H55" s="82"/>
      <c r="I55" s="12">
        <v>2334.1</v>
      </c>
      <c r="J55" s="82">
        <v>0.01</v>
      </c>
    </row>
    <row r="56" spans="1:10" s="106" customFormat="1" ht="28.5" customHeight="1">
      <c r="A56" s="156" t="s">
        <v>124</v>
      </c>
      <c r="B56" s="119" t="s">
        <v>13</v>
      </c>
      <c r="C56" s="120"/>
      <c r="D56" s="120">
        <v>34615.74</v>
      </c>
      <c r="E56" s="83"/>
      <c r="F56" s="82"/>
      <c r="G56" s="81"/>
      <c r="H56" s="82"/>
      <c r="I56" s="12">
        <v>2334.1</v>
      </c>
      <c r="J56" s="82">
        <v>0</v>
      </c>
    </row>
    <row r="57" spans="1:10" s="106" customFormat="1" ht="15" hidden="1">
      <c r="A57" s="156"/>
      <c r="B57" s="119"/>
      <c r="C57" s="120"/>
      <c r="D57" s="120"/>
      <c r="E57" s="81"/>
      <c r="F57" s="82"/>
      <c r="G57" s="81"/>
      <c r="H57" s="82"/>
      <c r="I57" s="12"/>
      <c r="J57" s="82"/>
    </row>
    <row r="58" spans="1:10" s="106" customFormat="1" ht="30" customHeight="1" hidden="1">
      <c r="A58" s="157"/>
      <c r="B58" s="119"/>
      <c r="C58" s="119"/>
      <c r="D58" s="119"/>
      <c r="E58" s="81"/>
      <c r="F58" s="82"/>
      <c r="G58" s="81"/>
      <c r="H58" s="82"/>
      <c r="I58" s="12">
        <v>2334.1</v>
      </c>
      <c r="J58" s="82">
        <v>0.05</v>
      </c>
    </row>
    <row r="59" spans="1:10" s="116" customFormat="1" ht="30">
      <c r="A59" s="77" t="s">
        <v>38</v>
      </c>
      <c r="B59" s="34"/>
      <c r="C59" s="108"/>
      <c r="D59" s="16">
        <f>D60+D61+D62+D64+D65+D63+D66</f>
        <v>23891.02</v>
      </c>
      <c r="E59" s="16"/>
      <c r="F59" s="19"/>
      <c r="G59" s="16">
        <f>D59/I59</f>
        <v>10.24</v>
      </c>
      <c r="H59" s="18">
        <f>G59/12</f>
        <v>0.85</v>
      </c>
      <c r="I59" s="12">
        <v>2334.1</v>
      </c>
      <c r="J59" s="99">
        <v>0.58</v>
      </c>
    </row>
    <row r="60" spans="1:10" s="106" customFormat="1" ht="15">
      <c r="A60" s="14" t="s">
        <v>89</v>
      </c>
      <c r="B60" s="118" t="s">
        <v>90</v>
      </c>
      <c r="C60" s="1"/>
      <c r="D60" s="21">
        <v>2377.23</v>
      </c>
      <c r="E60" s="81"/>
      <c r="F60" s="82"/>
      <c r="G60" s="81"/>
      <c r="H60" s="82"/>
      <c r="I60" s="12">
        <v>2334.1</v>
      </c>
      <c r="J60" s="82">
        <v>0.07</v>
      </c>
    </row>
    <row r="61" spans="1:10" s="106" customFormat="1" ht="25.5">
      <c r="A61" s="14" t="s">
        <v>91</v>
      </c>
      <c r="B61" s="143" t="s">
        <v>18</v>
      </c>
      <c r="C61" s="1"/>
      <c r="D61" s="21">
        <v>1584.82</v>
      </c>
      <c r="E61" s="81"/>
      <c r="F61" s="82"/>
      <c r="G61" s="81"/>
      <c r="H61" s="82"/>
      <c r="I61" s="12">
        <v>2334.1</v>
      </c>
      <c r="J61" s="82">
        <v>0.05</v>
      </c>
    </row>
    <row r="62" spans="1:10" s="106" customFormat="1" ht="15">
      <c r="A62" s="14" t="s">
        <v>92</v>
      </c>
      <c r="B62" s="118" t="s">
        <v>93</v>
      </c>
      <c r="C62" s="1"/>
      <c r="D62" s="21">
        <v>1663.21</v>
      </c>
      <c r="E62" s="81"/>
      <c r="F62" s="82"/>
      <c r="G62" s="81"/>
      <c r="H62" s="82"/>
      <c r="I62" s="12">
        <v>2334.1</v>
      </c>
      <c r="J62" s="82">
        <v>0</v>
      </c>
    </row>
    <row r="63" spans="1:10" s="106" customFormat="1" ht="25.5">
      <c r="A63" s="14" t="s">
        <v>114</v>
      </c>
      <c r="B63" s="143" t="s">
        <v>13</v>
      </c>
      <c r="C63" s="1"/>
      <c r="D63" s="21">
        <v>11044.32</v>
      </c>
      <c r="E63" s="81"/>
      <c r="F63" s="82"/>
      <c r="G63" s="81"/>
      <c r="H63" s="82"/>
      <c r="I63" s="12">
        <v>2334.1</v>
      </c>
      <c r="J63" s="82"/>
    </row>
    <row r="64" spans="1:10" s="106" customFormat="1" ht="25.5">
      <c r="A64" s="14" t="s">
        <v>115</v>
      </c>
      <c r="B64" s="118" t="s">
        <v>116</v>
      </c>
      <c r="C64" s="1"/>
      <c r="D64" s="21">
        <v>1584.8</v>
      </c>
      <c r="E64" s="81"/>
      <c r="F64" s="82"/>
      <c r="G64" s="81"/>
      <c r="H64" s="82"/>
      <c r="I64" s="12">
        <v>2334.1</v>
      </c>
      <c r="J64" s="82">
        <v>0</v>
      </c>
    </row>
    <row r="65" spans="1:10" s="106" customFormat="1" ht="15">
      <c r="A65" s="5" t="s">
        <v>46</v>
      </c>
      <c r="B65" s="118" t="s">
        <v>10</v>
      </c>
      <c r="C65" s="83"/>
      <c r="D65" s="21">
        <v>5636.64</v>
      </c>
      <c r="E65" s="83"/>
      <c r="F65" s="82"/>
      <c r="G65" s="81"/>
      <c r="H65" s="82"/>
      <c r="I65" s="12">
        <v>2334.1</v>
      </c>
      <c r="J65" s="82">
        <v>0.17</v>
      </c>
    </row>
    <row r="66" spans="1:10" s="106" customFormat="1" ht="15" hidden="1">
      <c r="A66" s="157"/>
      <c r="B66" s="119"/>
      <c r="C66" s="203"/>
      <c r="D66" s="119"/>
      <c r="E66" s="81"/>
      <c r="F66" s="82"/>
      <c r="G66" s="81"/>
      <c r="H66" s="82"/>
      <c r="I66" s="12">
        <v>2334.1</v>
      </c>
      <c r="J66" s="82"/>
    </row>
    <row r="67" spans="1:10" s="106" customFormat="1" ht="30" hidden="1">
      <c r="A67" s="77" t="s">
        <v>39</v>
      </c>
      <c r="B67" s="118"/>
      <c r="C67" s="1"/>
      <c r="D67" s="16">
        <f>D68+D69+D70</f>
        <v>0</v>
      </c>
      <c r="E67" s="81"/>
      <c r="F67" s="82"/>
      <c r="G67" s="16">
        <f>D67/I67</f>
        <v>0</v>
      </c>
      <c r="H67" s="18">
        <f>G67/12</f>
        <v>0</v>
      </c>
      <c r="I67" s="12">
        <v>2334.1</v>
      </c>
      <c r="J67" s="99">
        <v>0.09</v>
      </c>
    </row>
    <row r="68" spans="1:10" s="106" customFormat="1" ht="25.5" hidden="1">
      <c r="A68" s="5"/>
      <c r="B68" s="143" t="s">
        <v>13</v>
      </c>
      <c r="C68" s="1"/>
      <c r="D68" s="21"/>
      <c r="E68" s="81"/>
      <c r="F68" s="82"/>
      <c r="G68" s="81"/>
      <c r="H68" s="82"/>
      <c r="I68" s="12">
        <v>2334.1</v>
      </c>
      <c r="J68" s="82">
        <v>0.03</v>
      </c>
    </row>
    <row r="69" spans="1:10" s="106" customFormat="1" ht="15" hidden="1">
      <c r="A69" s="14"/>
      <c r="B69" s="118" t="s">
        <v>18</v>
      </c>
      <c r="C69" s="1"/>
      <c r="D69" s="21"/>
      <c r="E69" s="81"/>
      <c r="F69" s="82"/>
      <c r="G69" s="81"/>
      <c r="H69" s="82"/>
      <c r="I69" s="12">
        <v>2334.1</v>
      </c>
      <c r="J69" s="82">
        <v>0.05</v>
      </c>
    </row>
    <row r="70" spans="1:10" s="106" customFormat="1" ht="15" hidden="1">
      <c r="A70" s="14" t="s">
        <v>100</v>
      </c>
      <c r="B70" s="118" t="s">
        <v>10</v>
      </c>
      <c r="C70" s="1"/>
      <c r="D70" s="21">
        <f>G70*I70</f>
        <v>0</v>
      </c>
      <c r="E70" s="81"/>
      <c r="F70" s="82"/>
      <c r="G70" s="81">
        <f>H70*12</f>
        <v>0</v>
      </c>
      <c r="H70" s="82">
        <v>0</v>
      </c>
      <c r="I70" s="12">
        <v>2334.1</v>
      </c>
      <c r="J70" s="99">
        <v>0</v>
      </c>
    </row>
    <row r="71" spans="1:10" s="106" customFormat="1" ht="15">
      <c r="A71" s="77" t="s">
        <v>40</v>
      </c>
      <c r="B71" s="118"/>
      <c r="C71" s="1"/>
      <c r="D71" s="16">
        <f>D73+D74</f>
        <v>6534.7</v>
      </c>
      <c r="E71" s="81"/>
      <c r="F71" s="82"/>
      <c r="G71" s="16">
        <f>D71/I71</f>
        <v>2.8</v>
      </c>
      <c r="H71" s="18">
        <f>G71/12</f>
        <v>0.23</v>
      </c>
      <c r="I71" s="12">
        <v>2334.1</v>
      </c>
      <c r="J71" s="99">
        <v>0.32</v>
      </c>
    </row>
    <row r="72" spans="1:10" s="106" customFormat="1" ht="15" hidden="1">
      <c r="A72" s="14" t="s">
        <v>36</v>
      </c>
      <c r="B72" s="118" t="s">
        <v>10</v>
      </c>
      <c r="C72" s="1"/>
      <c r="D72" s="21">
        <f>G72*I72</f>
        <v>0</v>
      </c>
      <c r="E72" s="81"/>
      <c r="F72" s="82"/>
      <c r="G72" s="81">
        <f>H72*12</f>
        <v>0</v>
      </c>
      <c r="H72" s="82">
        <v>0</v>
      </c>
      <c r="I72" s="12">
        <v>2334.1</v>
      </c>
      <c r="J72" s="99">
        <v>0</v>
      </c>
    </row>
    <row r="73" spans="1:10" s="106" customFormat="1" ht="15">
      <c r="A73" s="14" t="s">
        <v>49</v>
      </c>
      <c r="B73" s="118" t="s">
        <v>18</v>
      </c>
      <c r="C73" s="1"/>
      <c r="D73" s="21">
        <v>5706.39</v>
      </c>
      <c r="E73" s="81"/>
      <c r="F73" s="82"/>
      <c r="G73" s="81"/>
      <c r="H73" s="82"/>
      <c r="I73" s="12">
        <v>2334.1</v>
      </c>
      <c r="J73" s="82">
        <v>0.18</v>
      </c>
    </row>
    <row r="74" spans="1:10" s="106" customFormat="1" ht="15">
      <c r="A74" s="14" t="s">
        <v>37</v>
      </c>
      <c r="B74" s="118" t="s">
        <v>18</v>
      </c>
      <c r="C74" s="1"/>
      <c r="D74" s="21">
        <v>828.31</v>
      </c>
      <c r="E74" s="81"/>
      <c r="F74" s="82"/>
      <c r="G74" s="81"/>
      <c r="H74" s="82"/>
      <c r="I74" s="12">
        <v>2334.1</v>
      </c>
      <c r="J74" s="82">
        <v>0.02</v>
      </c>
    </row>
    <row r="75" spans="1:10" s="106" customFormat="1" ht="15">
      <c r="A75" s="77" t="s">
        <v>94</v>
      </c>
      <c r="B75" s="118"/>
      <c r="C75" s="1"/>
      <c r="D75" s="16">
        <f>D76</f>
        <v>993.79</v>
      </c>
      <c r="E75" s="81"/>
      <c r="F75" s="82"/>
      <c r="G75" s="16">
        <f>D75/I75</f>
        <v>0.43</v>
      </c>
      <c r="H75" s="18">
        <f>G75/12</f>
        <v>0.04</v>
      </c>
      <c r="I75" s="12">
        <v>2334.1</v>
      </c>
      <c r="J75" s="99">
        <v>0.14</v>
      </c>
    </row>
    <row r="76" spans="1:10" s="106" customFormat="1" ht="15">
      <c r="A76" s="14" t="s">
        <v>95</v>
      </c>
      <c r="B76" s="118" t="s">
        <v>18</v>
      </c>
      <c r="C76" s="1"/>
      <c r="D76" s="21">
        <v>993.79</v>
      </c>
      <c r="E76" s="81"/>
      <c r="F76" s="82"/>
      <c r="G76" s="81"/>
      <c r="H76" s="82"/>
      <c r="I76" s="12">
        <v>2334.1</v>
      </c>
      <c r="J76" s="82">
        <v>0.03</v>
      </c>
    </row>
    <row r="77" spans="1:10" s="12" customFormat="1" ht="15">
      <c r="A77" s="77" t="s">
        <v>106</v>
      </c>
      <c r="B77" s="34"/>
      <c r="C77" s="108"/>
      <c r="D77" s="16">
        <f>D78+D79</f>
        <v>16850.1</v>
      </c>
      <c r="E77" s="16"/>
      <c r="F77" s="19"/>
      <c r="G77" s="16">
        <f>D77/I77</f>
        <v>7.22</v>
      </c>
      <c r="H77" s="18">
        <f>G77/12</f>
        <v>0.6</v>
      </c>
      <c r="I77" s="12">
        <v>2334.1</v>
      </c>
      <c r="J77" s="99">
        <v>0.04</v>
      </c>
    </row>
    <row r="78" spans="1:10" s="106" customFormat="1" ht="15">
      <c r="A78" s="14" t="s">
        <v>107</v>
      </c>
      <c r="B78" s="143" t="s">
        <v>23</v>
      </c>
      <c r="C78" s="1"/>
      <c r="D78" s="21">
        <v>9320.1</v>
      </c>
      <c r="E78" s="81"/>
      <c r="F78" s="82"/>
      <c r="G78" s="81"/>
      <c r="H78" s="82"/>
      <c r="I78" s="12">
        <v>2334.1</v>
      </c>
      <c r="J78" s="82">
        <v>0.04</v>
      </c>
    </row>
    <row r="79" spans="1:10" s="106" customFormat="1" ht="15">
      <c r="A79" s="14" t="s">
        <v>157</v>
      </c>
      <c r="B79" s="143" t="s">
        <v>158</v>
      </c>
      <c r="C79" s="1">
        <f>F79*12</f>
        <v>0</v>
      </c>
      <c r="D79" s="21">
        <f>22590/3</f>
        <v>7530</v>
      </c>
      <c r="E79" s="81"/>
      <c r="F79" s="82"/>
      <c r="G79" s="81"/>
      <c r="H79" s="82"/>
      <c r="I79" s="12">
        <v>2334.1</v>
      </c>
      <c r="J79" s="99">
        <v>0</v>
      </c>
    </row>
    <row r="80" spans="1:10" s="12" customFormat="1" ht="15">
      <c r="A80" s="77" t="s">
        <v>96</v>
      </c>
      <c r="B80" s="34"/>
      <c r="C80" s="108"/>
      <c r="D80" s="16">
        <f>D81+D82</f>
        <v>19430.61</v>
      </c>
      <c r="E80" s="16"/>
      <c r="F80" s="19"/>
      <c r="G80" s="16">
        <f>D80/I80</f>
        <v>8.32</v>
      </c>
      <c r="H80" s="18">
        <f>G80/12</f>
        <v>0.69</v>
      </c>
      <c r="I80" s="12">
        <v>2334.1</v>
      </c>
      <c r="J80" s="99">
        <v>0.61</v>
      </c>
    </row>
    <row r="81" spans="1:10" s="106" customFormat="1" ht="15">
      <c r="A81" s="14" t="s">
        <v>101</v>
      </c>
      <c r="B81" s="118" t="s">
        <v>90</v>
      </c>
      <c r="C81" s="1"/>
      <c r="D81" s="21">
        <v>15702.99</v>
      </c>
      <c r="E81" s="81"/>
      <c r="F81" s="82"/>
      <c r="G81" s="81"/>
      <c r="H81" s="82"/>
      <c r="I81" s="12">
        <v>2334.1</v>
      </c>
      <c r="J81" s="82">
        <v>0.49</v>
      </c>
    </row>
    <row r="82" spans="1:10" s="106" customFormat="1" ht="15">
      <c r="A82" s="14" t="s">
        <v>117</v>
      </c>
      <c r="B82" s="118" t="s">
        <v>90</v>
      </c>
      <c r="C82" s="1"/>
      <c r="D82" s="21">
        <v>3727.62</v>
      </c>
      <c r="E82" s="81"/>
      <c r="F82" s="82"/>
      <c r="G82" s="81"/>
      <c r="H82" s="82"/>
      <c r="I82" s="12">
        <v>2334.1</v>
      </c>
      <c r="J82" s="82">
        <v>0.12</v>
      </c>
    </row>
    <row r="83" spans="1:10" s="106" customFormat="1" ht="25.5" customHeight="1" hidden="1" thickBot="1">
      <c r="A83" s="14" t="s">
        <v>118</v>
      </c>
      <c r="B83" s="118" t="s">
        <v>18</v>
      </c>
      <c r="C83" s="1"/>
      <c r="D83" s="21">
        <f>G83*I83</f>
        <v>0</v>
      </c>
      <c r="E83" s="81"/>
      <c r="F83" s="82"/>
      <c r="G83" s="81">
        <f>H83*12</f>
        <v>0</v>
      </c>
      <c r="H83" s="82">
        <v>0</v>
      </c>
      <c r="I83" s="12">
        <v>2334.1</v>
      </c>
      <c r="J83" s="99">
        <v>0</v>
      </c>
    </row>
    <row r="84" spans="1:10" s="12" customFormat="1" ht="30.75" thickBot="1">
      <c r="A84" s="204" t="s">
        <v>119</v>
      </c>
      <c r="B84" s="205" t="s">
        <v>13</v>
      </c>
      <c r="C84" s="206">
        <f>F84*12</f>
        <v>0</v>
      </c>
      <c r="D84" s="207">
        <v>12604.15</v>
      </c>
      <c r="E84" s="207">
        <f>H84*12</f>
        <v>5.4</v>
      </c>
      <c r="F84" s="207"/>
      <c r="G84" s="207">
        <f>H84*12</f>
        <v>5.4</v>
      </c>
      <c r="H84" s="208">
        <f>0.34+0.11</f>
        <v>0.45</v>
      </c>
      <c r="I84" s="12">
        <v>2334.1</v>
      </c>
      <c r="J84" s="99">
        <v>0.3</v>
      </c>
    </row>
    <row r="85" spans="1:10" s="12" customFormat="1" ht="19.5" thickBot="1">
      <c r="A85" s="144" t="s">
        <v>120</v>
      </c>
      <c r="B85" s="145" t="s">
        <v>12</v>
      </c>
      <c r="C85" s="152"/>
      <c r="D85" s="209">
        <f>G85*I85</f>
        <v>45168.58</v>
      </c>
      <c r="E85" s="153"/>
      <c r="F85" s="210"/>
      <c r="G85" s="153">
        <f>H85*12</f>
        <v>20.64</v>
      </c>
      <c r="H85" s="154">
        <v>1.72</v>
      </c>
      <c r="I85" s="12">
        <v>2188.4</v>
      </c>
      <c r="J85" s="99"/>
    </row>
    <row r="86" spans="1:10" s="12" customFormat="1" ht="20.25" thickBot="1">
      <c r="A86" s="148" t="s">
        <v>121</v>
      </c>
      <c r="B86" s="149"/>
      <c r="C86" s="146"/>
      <c r="D86" s="147">
        <f>D85+D84+D80+D77+D75+D71+D67+D59+D43+D42+D41+D40+D39+D38+D35+D34+D33+D32+D31+D24+D16</f>
        <v>454634.63</v>
      </c>
      <c r="E86" s="147">
        <f>E85+E84+E80+E77+E75+E71+E67+E59+E43+E42+E41+E40+E39+E38+E35+E34+E33+E32+E31+E24+E16</f>
        <v>116.88</v>
      </c>
      <c r="F86" s="147">
        <f>F85+F84+F80+F77+F75+F71+F67+F59+F43+F42+F41+F40+F39+F38+F35+F34+F33+F32+F31+F24+F16</f>
        <v>0</v>
      </c>
      <c r="G86" s="147">
        <f>G85+G84+G80+G77+G75+G71+G67+G59+G43+G42+G41+G40+G39+G38+G35+G34+G33+G32+G31+G24+G16</f>
        <v>196.07</v>
      </c>
      <c r="H86" s="147">
        <f>H85+H84+H80+H77+H75+H71+H67+H59+H43+H42+H41+H40+H39+H38+H35+H34+H33+H32+H31+H24+H16</f>
        <v>16.35</v>
      </c>
      <c r="I86" s="150"/>
      <c r="J86" s="147">
        <v>10.74</v>
      </c>
    </row>
    <row r="87" spans="4:10" s="124" customFormat="1" ht="12.75">
      <c r="D87" s="87"/>
      <c r="E87" s="87"/>
      <c r="F87" s="87"/>
      <c r="G87" s="87"/>
      <c r="H87" s="87"/>
      <c r="J87" s="125"/>
    </row>
    <row r="88" spans="4:10" s="124" customFormat="1" ht="12.75">
      <c r="D88" s="87"/>
      <c r="E88" s="87"/>
      <c r="F88" s="87"/>
      <c r="G88" s="87"/>
      <c r="H88" s="87"/>
      <c r="J88" s="125"/>
    </row>
    <row r="89" spans="4:10" s="124" customFormat="1" ht="12.75">
      <c r="D89" s="87"/>
      <c r="E89" s="87"/>
      <c r="F89" s="87"/>
      <c r="G89" s="87"/>
      <c r="H89" s="87"/>
      <c r="J89" s="125"/>
    </row>
    <row r="90" spans="4:10" s="124" customFormat="1" ht="13.5" thickBot="1">
      <c r="D90" s="87"/>
      <c r="E90" s="87"/>
      <c r="F90" s="87"/>
      <c r="G90" s="87"/>
      <c r="H90" s="87"/>
      <c r="J90" s="125"/>
    </row>
    <row r="91" spans="1:10" s="12" customFormat="1" ht="30.75" thickBot="1">
      <c r="A91" s="151" t="s">
        <v>122</v>
      </c>
      <c r="B91" s="97"/>
      <c r="C91" s="152">
        <f>F91*12</f>
        <v>0</v>
      </c>
      <c r="D91" s="153">
        <f>D95+D98</f>
        <v>38174.69</v>
      </c>
      <c r="E91" s="153">
        <f>E95+E98</f>
        <v>0</v>
      </c>
      <c r="F91" s="153">
        <f>F95+F98</f>
        <v>0</v>
      </c>
      <c r="G91" s="153">
        <f>G95+G98</f>
        <v>16.35</v>
      </c>
      <c r="H91" s="153">
        <f>H95+H98</f>
        <v>1.36</v>
      </c>
      <c r="I91" s="12">
        <v>2334.1</v>
      </c>
      <c r="J91" s="99"/>
    </row>
    <row r="92" spans="1:10" s="150" customFormat="1" ht="15" hidden="1">
      <c r="A92" s="109" t="s">
        <v>50</v>
      </c>
      <c r="B92" s="110"/>
      <c r="C92" s="111"/>
      <c r="D92" s="84">
        <f>G92*I92</f>
        <v>0</v>
      </c>
      <c r="E92" s="84"/>
      <c r="F92" s="84"/>
      <c r="G92" s="84">
        <f>12*H92</f>
        <v>0</v>
      </c>
      <c r="H92" s="85"/>
      <c r="I92" s="12">
        <v>2334.1</v>
      </c>
      <c r="J92" s="155"/>
    </row>
    <row r="93" spans="1:10" s="150" customFormat="1" ht="15" hidden="1">
      <c r="A93" s="156" t="s">
        <v>109</v>
      </c>
      <c r="B93" s="119"/>
      <c r="C93" s="120"/>
      <c r="D93" s="86">
        <f>G93*I93</f>
        <v>0</v>
      </c>
      <c r="E93" s="86"/>
      <c r="F93" s="86"/>
      <c r="G93" s="86">
        <f>12*H93</f>
        <v>0</v>
      </c>
      <c r="H93" s="126"/>
      <c r="I93" s="12">
        <v>2334.1</v>
      </c>
      <c r="J93" s="155"/>
    </row>
    <row r="94" spans="1:10" s="150" customFormat="1" ht="15" hidden="1">
      <c r="A94" s="156" t="s">
        <v>123</v>
      </c>
      <c r="B94" s="119"/>
      <c r="C94" s="120"/>
      <c r="D94" s="86">
        <f>G94*I94</f>
        <v>0</v>
      </c>
      <c r="E94" s="86"/>
      <c r="F94" s="86"/>
      <c r="G94" s="86">
        <f>12*H94</f>
        <v>0</v>
      </c>
      <c r="H94" s="126"/>
      <c r="I94" s="12">
        <v>2334.1</v>
      </c>
      <c r="J94" s="155"/>
    </row>
    <row r="95" spans="1:10" s="150" customFormat="1" ht="15">
      <c r="A95" s="157" t="s">
        <v>159</v>
      </c>
      <c r="B95" s="119"/>
      <c r="C95" s="203"/>
      <c r="D95" s="119">
        <v>15481.61</v>
      </c>
      <c r="E95" s="86"/>
      <c r="F95" s="86"/>
      <c r="G95" s="86">
        <f>D95/I95</f>
        <v>6.63</v>
      </c>
      <c r="H95" s="86">
        <f>G95/12</f>
        <v>0.55</v>
      </c>
      <c r="I95" s="12">
        <v>2334.1</v>
      </c>
      <c r="J95" s="155"/>
    </row>
    <row r="96" spans="1:10" s="124" customFormat="1" ht="15.75" customHeight="1" hidden="1">
      <c r="A96" s="158"/>
      <c r="B96" s="159"/>
      <c r="C96" s="159"/>
      <c r="D96" s="160"/>
      <c r="E96" s="160"/>
      <c r="F96" s="160"/>
      <c r="G96" s="86">
        <f>D96/I96</f>
        <v>0</v>
      </c>
      <c r="H96" s="86">
        <f>G96/12</f>
        <v>0</v>
      </c>
      <c r="I96" s="12">
        <v>2334.1</v>
      </c>
      <c r="J96" s="125"/>
    </row>
    <row r="97" spans="1:10" s="124" customFormat="1" ht="15.75" customHeight="1" hidden="1">
      <c r="A97" s="158"/>
      <c r="B97" s="159"/>
      <c r="C97" s="159"/>
      <c r="D97" s="160"/>
      <c r="E97" s="160"/>
      <c r="F97" s="160"/>
      <c r="G97" s="86">
        <f>D97/I97</f>
        <v>0</v>
      </c>
      <c r="H97" s="86">
        <f>G97/12</f>
        <v>0</v>
      </c>
      <c r="I97" s="12">
        <v>2334.1</v>
      </c>
      <c r="J97" s="125"/>
    </row>
    <row r="98" spans="1:10" s="124" customFormat="1" ht="15.75" customHeight="1">
      <c r="A98" s="156" t="s">
        <v>125</v>
      </c>
      <c r="B98" s="119"/>
      <c r="C98" s="120"/>
      <c r="D98" s="120">
        <v>22693.08</v>
      </c>
      <c r="E98" s="160"/>
      <c r="F98" s="160"/>
      <c r="G98" s="86">
        <f>D98/I98</f>
        <v>9.72</v>
      </c>
      <c r="H98" s="86">
        <f>G98/12</f>
        <v>0.81</v>
      </c>
      <c r="I98" s="12">
        <v>2334.1</v>
      </c>
      <c r="J98" s="125"/>
    </row>
    <row r="99" spans="1:10" s="124" customFormat="1" ht="15.75" customHeight="1">
      <c r="A99" s="211"/>
      <c r="B99" s="212"/>
      <c r="C99" s="212"/>
      <c r="D99" s="213"/>
      <c r="E99" s="213"/>
      <c r="F99" s="213"/>
      <c r="G99" s="214"/>
      <c r="H99" s="214"/>
      <c r="I99" s="12"/>
      <c r="J99" s="125"/>
    </row>
    <row r="100" spans="6:10" s="124" customFormat="1" ht="12.75">
      <c r="F100" s="2"/>
      <c r="H100" s="2"/>
      <c r="J100" s="125"/>
    </row>
    <row r="101" spans="6:10" s="124" customFormat="1" ht="13.5" thickBot="1">
      <c r="F101" s="2"/>
      <c r="H101" s="2"/>
      <c r="J101" s="125"/>
    </row>
    <row r="102" spans="1:10" s="129" customFormat="1" ht="20.25" thickBot="1">
      <c r="A102" s="127" t="s">
        <v>126</v>
      </c>
      <c r="B102" s="161"/>
      <c r="C102" s="162"/>
      <c r="D102" s="163">
        <f>D86+D91</f>
        <v>492809.32</v>
      </c>
      <c r="E102" s="163">
        <f>E86+E91</f>
        <v>116.88</v>
      </c>
      <c r="F102" s="163">
        <f>F86+F91</f>
        <v>0</v>
      </c>
      <c r="G102" s="163">
        <f>G86+G91</f>
        <v>212.42</v>
      </c>
      <c r="H102" s="163">
        <f>H86+H91</f>
        <v>17.71</v>
      </c>
      <c r="J102" s="130"/>
    </row>
    <row r="103" spans="1:10" s="12" customFormat="1" ht="19.5">
      <c r="A103" s="164"/>
      <c r="B103" s="165"/>
      <c r="C103" s="166"/>
      <c r="D103" s="128"/>
      <c r="E103" s="166"/>
      <c r="F103" s="128"/>
      <c r="G103" s="128"/>
      <c r="H103" s="128"/>
      <c r="I103" s="150"/>
      <c r="J103" s="99"/>
    </row>
    <row r="104" spans="1:10" s="12" customFormat="1" ht="19.5">
      <c r="A104" s="164"/>
      <c r="B104" s="165"/>
      <c r="C104" s="166"/>
      <c r="D104" s="128"/>
      <c r="E104" s="166"/>
      <c r="F104" s="128"/>
      <c r="G104" s="128"/>
      <c r="H104" s="128"/>
      <c r="I104" s="150"/>
      <c r="J104" s="99"/>
    </row>
    <row r="105" spans="1:10" s="129" customFormat="1" ht="19.5">
      <c r="A105" s="167"/>
      <c r="B105" s="168"/>
      <c r="C105" s="132"/>
      <c r="D105" s="132"/>
      <c r="E105" s="132"/>
      <c r="F105" s="169"/>
      <c r="G105" s="132"/>
      <c r="H105" s="169"/>
      <c r="J105" s="130"/>
    </row>
    <row r="106" spans="1:10" s="121" customFormat="1" ht="19.5">
      <c r="A106" s="131"/>
      <c r="B106" s="132"/>
      <c r="C106" s="133"/>
      <c r="D106" s="133"/>
      <c r="E106" s="133"/>
      <c r="F106" s="134"/>
      <c r="G106" s="133"/>
      <c r="H106" s="134"/>
      <c r="J106" s="122"/>
    </row>
    <row r="107" spans="1:10" s="124" customFormat="1" ht="14.25">
      <c r="A107" s="259" t="s">
        <v>30</v>
      </c>
      <c r="B107" s="259"/>
      <c r="C107" s="259"/>
      <c r="D107" s="259"/>
      <c r="E107" s="259"/>
      <c r="F107" s="259"/>
      <c r="J107" s="125"/>
    </row>
    <row r="108" spans="6:10" s="124" customFormat="1" ht="12.75">
      <c r="F108" s="2"/>
      <c r="H108" s="2"/>
      <c r="J108" s="125"/>
    </row>
    <row r="109" spans="1:10" s="124" customFormat="1" ht="12.75">
      <c r="A109" s="123" t="s">
        <v>102</v>
      </c>
      <c r="F109" s="2"/>
      <c r="H109" s="2"/>
      <c r="J109" s="125"/>
    </row>
    <row r="110" spans="6:10" s="124" customFormat="1" ht="12.75">
      <c r="F110" s="2"/>
      <c r="H110" s="2"/>
      <c r="J110" s="125"/>
    </row>
    <row r="111" spans="6:10" s="124" customFormat="1" ht="12.75">
      <c r="F111" s="2"/>
      <c r="H111" s="2"/>
      <c r="J111" s="125"/>
    </row>
    <row r="112" spans="6:10" s="124" customFormat="1" ht="12.75">
      <c r="F112" s="2"/>
      <c r="H112" s="2"/>
      <c r="J112" s="125"/>
    </row>
    <row r="113" spans="6:10" s="124" customFormat="1" ht="12.75">
      <c r="F113" s="2"/>
      <c r="H113" s="2"/>
      <c r="J113" s="125"/>
    </row>
    <row r="114" spans="6:10" s="124" customFormat="1" ht="12.75">
      <c r="F114" s="2"/>
      <c r="H114" s="2"/>
      <c r="J114" s="125"/>
    </row>
    <row r="115" spans="6:10" s="124" customFormat="1" ht="12.75">
      <c r="F115" s="2"/>
      <c r="H115" s="2"/>
      <c r="J115" s="125"/>
    </row>
    <row r="116" spans="6:10" s="124" customFormat="1" ht="12.75">
      <c r="F116" s="2"/>
      <c r="H116" s="2"/>
      <c r="J116" s="125"/>
    </row>
    <row r="117" spans="6:10" s="124" customFormat="1" ht="12.75">
      <c r="F117" s="2"/>
      <c r="H117" s="2"/>
      <c r="J117" s="125"/>
    </row>
    <row r="118" spans="6:10" s="124" customFormat="1" ht="12.75">
      <c r="F118" s="2"/>
      <c r="H118" s="2"/>
      <c r="J118" s="125"/>
    </row>
    <row r="119" spans="6:10" s="124" customFormat="1" ht="12.75">
      <c r="F119" s="2"/>
      <c r="H119" s="2"/>
      <c r="J119" s="125"/>
    </row>
    <row r="120" spans="6:10" s="124" customFormat="1" ht="12.75">
      <c r="F120" s="2"/>
      <c r="H120" s="2"/>
      <c r="J120" s="125"/>
    </row>
    <row r="121" spans="6:10" s="124" customFormat="1" ht="12.75">
      <c r="F121" s="2"/>
      <c r="H121" s="2"/>
      <c r="J121" s="125"/>
    </row>
    <row r="122" spans="6:10" s="124" customFormat="1" ht="12.75">
      <c r="F122" s="2"/>
      <c r="H122" s="2"/>
      <c r="J122" s="125"/>
    </row>
    <row r="123" spans="6:10" s="124" customFormat="1" ht="12.75">
      <c r="F123" s="2"/>
      <c r="H123" s="2"/>
      <c r="J123" s="125"/>
    </row>
    <row r="124" spans="6:10" s="124" customFormat="1" ht="12.75">
      <c r="F124" s="2"/>
      <c r="H124" s="2"/>
      <c r="J124" s="125"/>
    </row>
    <row r="125" spans="6:10" s="124" customFormat="1" ht="12.75">
      <c r="F125" s="2"/>
      <c r="H125" s="2"/>
      <c r="J125" s="125"/>
    </row>
    <row r="126" spans="6:10" s="124" customFormat="1" ht="12.75">
      <c r="F126" s="2"/>
      <c r="H126" s="2"/>
      <c r="J126" s="125"/>
    </row>
    <row r="127" spans="6:10" s="124" customFormat="1" ht="12.75">
      <c r="F127" s="2"/>
      <c r="H127" s="2"/>
      <c r="J127" s="125"/>
    </row>
  </sheetData>
  <sheetProtection/>
  <mergeCells count="13">
    <mergeCell ref="A1:H1"/>
    <mergeCell ref="B2:H2"/>
    <mergeCell ref="B3:H3"/>
    <mergeCell ref="B4:H4"/>
    <mergeCell ref="A5:H5"/>
    <mergeCell ref="A6:H6"/>
    <mergeCell ref="A107:F107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="80" zoomScaleNormal="80" zoomScalePageLayoutView="0" workbookViewId="0" topLeftCell="A1">
      <pane xSplit="1" ySplit="2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78" sqref="P7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84" t="s">
        <v>160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5" s="6" customFormat="1" ht="96.75" customHeight="1" thickBot="1">
      <c r="A2" s="174" t="s">
        <v>4</v>
      </c>
      <c r="B2" s="288" t="s">
        <v>129</v>
      </c>
      <c r="C2" s="289"/>
      <c r="D2" s="290"/>
      <c r="E2" s="289" t="s">
        <v>130</v>
      </c>
      <c r="F2" s="289"/>
      <c r="G2" s="289"/>
      <c r="H2" s="288" t="s">
        <v>131</v>
      </c>
      <c r="I2" s="289"/>
      <c r="J2" s="290"/>
      <c r="K2" s="288" t="s">
        <v>132</v>
      </c>
      <c r="L2" s="289"/>
      <c r="M2" s="290"/>
      <c r="N2" s="61" t="s">
        <v>67</v>
      </c>
      <c r="O2" s="26" t="s">
        <v>34</v>
      </c>
    </row>
    <row r="3" spans="1:15" s="7" customFormat="1" ht="12.75">
      <c r="A3" s="53"/>
      <c r="B3" s="39" t="s">
        <v>64</v>
      </c>
      <c r="C3" s="15" t="s">
        <v>65</v>
      </c>
      <c r="D3" s="47" t="s">
        <v>66</v>
      </c>
      <c r="E3" s="60" t="s">
        <v>64</v>
      </c>
      <c r="F3" s="15" t="s">
        <v>65</v>
      </c>
      <c r="G3" s="24" t="s">
        <v>66</v>
      </c>
      <c r="H3" s="39" t="s">
        <v>64</v>
      </c>
      <c r="I3" s="15" t="s">
        <v>65</v>
      </c>
      <c r="J3" s="47" t="s">
        <v>66</v>
      </c>
      <c r="K3" s="39" t="s">
        <v>64</v>
      </c>
      <c r="L3" s="15" t="s">
        <v>65</v>
      </c>
      <c r="M3" s="47" t="s">
        <v>66</v>
      </c>
      <c r="N3" s="64"/>
      <c r="O3" s="27"/>
    </row>
    <row r="4" spans="1:15" s="7" customFormat="1" ht="49.5" customHeight="1">
      <c r="A4" s="291" t="s">
        <v>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s="6" customFormat="1" ht="14.25" customHeight="1">
      <c r="A5" s="78" t="s">
        <v>9</v>
      </c>
      <c r="B5" s="40"/>
      <c r="C5" s="8"/>
      <c r="D5" s="79">
        <f>O5/4</f>
        <v>18696.14</v>
      </c>
      <c r="E5" s="61"/>
      <c r="F5" s="8"/>
      <c r="G5" s="79">
        <f>O5/4</f>
        <v>18696.14</v>
      </c>
      <c r="H5" s="40"/>
      <c r="I5" s="8"/>
      <c r="J5" s="79">
        <f>O5/4</f>
        <v>18696.14</v>
      </c>
      <c r="K5" s="40"/>
      <c r="L5" s="8"/>
      <c r="M5" s="79">
        <f>O5/4</f>
        <v>18696.14</v>
      </c>
      <c r="N5" s="67">
        <f>M5+J5+G5+D5</f>
        <v>74784.56</v>
      </c>
      <c r="O5" s="17">
        <v>74784.56</v>
      </c>
    </row>
    <row r="6" spans="1:15" s="6" customFormat="1" ht="14.25" customHeight="1">
      <c r="A6" s="78" t="s">
        <v>11</v>
      </c>
      <c r="B6" s="40"/>
      <c r="C6" s="8"/>
      <c r="D6" s="79">
        <f aca="true" t="shared" si="0" ref="D6:D16">O6/4</f>
        <v>23947.87</v>
      </c>
      <c r="E6" s="61"/>
      <c r="F6" s="8"/>
      <c r="G6" s="79">
        <f aca="true" t="shared" si="1" ref="G6:G17">O6/4</f>
        <v>23947.87</v>
      </c>
      <c r="H6" s="40"/>
      <c r="I6" s="8"/>
      <c r="J6" s="79">
        <f aca="true" t="shared" si="2" ref="J6:J17">O6/4</f>
        <v>23947.87</v>
      </c>
      <c r="K6" s="40"/>
      <c r="L6" s="8"/>
      <c r="M6" s="79">
        <f aca="true" t="shared" si="3" ref="M6:M17">O6/4</f>
        <v>23947.87</v>
      </c>
      <c r="N6" s="67">
        <f>M6+J6+G6+D6</f>
        <v>95791.48</v>
      </c>
      <c r="O6" s="17">
        <v>95791.46</v>
      </c>
    </row>
    <row r="7" spans="1:15" s="6" customFormat="1" ht="15">
      <c r="A7" s="77" t="s">
        <v>14</v>
      </c>
      <c r="B7" s="40"/>
      <c r="C7" s="8"/>
      <c r="D7" s="79">
        <f t="shared" si="0"/>
        <v>4761.57</v>
      </c>
      <c r="E7" s="61"/>
      <c r="F7" s="8"/>
      <c r="G7" s="79">
        <f t="shared" si="1"/>
        <v>4761.57</v>
      </c>
      <c r="H7" s="40"/>
      <c r="I7" s="8"/>
      <c r="J7" s="79">
        <f t="shared" si="2"/>
        <v>4761.57</v>
      </c>
      <c r="K7" s="40"/>
      <c r="L7" s="8"/>
      <c r="M7" s="79">
        <f t="shared" si="3"/>
        <v>4761.57</v>
      </c>
      <c r="N7" s="67">
        <f aca="true" t="shared" si="4" ref="N7:N56">M7+J7+G7+D7</f>
        <v>19046.28</v>
      </c>
      <c r="O7" s="17">
        <v>19046.26</v>
      </c>
    </row>
    <row r="8" spans="1:15" s="6" customFormat="1" ht="15">
      <c r="A8" s="77" t="s">
        <v>16</v>
      </c>
      <c r="B8" s="40"/>
      <c r="C8" s="8"/>
      <c r="D8" s="79">
        <f t="shared" si="0"/>
        <v>15545.11</v>
      </c>
      <c r="E8" s="61"/>
      <c r="F8" s="8"/>
      <c r="G8" s="79">
        <f t="shared" si="1"/>
        <v>15545.11</v>
      </c>
      <c r="H8" s="40"/>
      <c r="I8" s="8"/>
      <c r="J8" s="79">
        <f t="shared" si="2"/>
        <v>15545.11</v>
      </c>
      <c r="K8" s="40"/>
      <c r="L8" s="8"/>
      <c r="M8" s="79">
        <f t="shared" si="3"/>
        <v>15545.11</v>
      </c>
      <c r="N8" s="67">
        <f t="shared" si="4"/>
        <v>62180.44</v>
      </c>
      <c r="O8" s="17">
        <v>62180.42</v>
      </c>
    </row>
    <row r="9" spans="1:15" s="6" customFormat="1" ht="30">
      <c r="A9" s="77" t="s">
        <v>42</v>
      </c>
      <c r="B9" s="40"/>
      <c r="C9" s="8"/>
      <c r="D9" s="79">
        <f t="shared" si="0"/>
        <v>462.04</v>
      </c>
      <c r="E9" s="61"/>
      <c r="F9" s="8"/>
      <c r="G9" s="79">
        <f t="shared" si="1"/>
        <v>462.04</v>
      </c>
      <c r="H9" s="40"/>
      <c r="I9" s="8"/>
      <c r="J9" s="79">
        <f t="shared" si="2"/>
        <v>462.04</v>
      </c>
      <c r="K9" s="40"/>
      <c r="L9" s="8"/>
      <c r="M9" s="79">
        <f t="shared" si="3"/>
        <v>462.04</v>
      </c>
      <c r="N9" s="67">
        <f t="shared" si="4"/>
        <v>1848.16</v>
      </c>
      <c r="O9" s="17">
        <v>1848.15</v>
      </c>
    </row>
    <row r="10" spans="1:15" s="6" customFormat="1" ht="30">
      <c r="A10" s="77" t="s">
        <v>48</v>
      </c>
      <c r="B10" s="40"/>
      <c r="C10" s="8"/>
      <c r="D10" s="79">
        <f t="shared" si="0"/>
        <v>462.04</v>
      </c>
      <c r="E10" s="61"/>
      <c r="F10" s="8"/>
      <c r="G10" s="79">
        <f t="shared" si="1"/>
        <v>462.04</v>
      </c>
      <c r="H10" s="40"/>
      <c r="I10" s="8"/>
      <c r="J10" s="79">
        <f t="shared" si="2"/>
        <v>462.04</v>
      </c>
      <c r="K10" s="40"/>
      <c r="L10" s="8"/>
      <c r="M10" s="79">
        <f t="shared" si="3"/>
        <v>462.04</v>
      </c>
      <c r="N10" s="67">
        <f t="shared" si="4"/>
        <v>1848.16</v>
      </c>
      <c r="O10" s="17">
        <v>1848.15</v>
      </c>
    </row>
    <row r="11" spans="1:15" s="6" customFormat="1" ht="15">
      <c r="A11" s="77" t="s">
        <v>43</v>
      </c>
      <c r="B11" s="40"/>
      <c r="C11" s="8"/>
      <c r="D11" s="79">
        <f t="shared" si="0"/>
        <v>2917.67</v>
      </c>
      <c r="E11" s="61"/>
      <c r="F11" s="8"/>
      <c r="G11" s="79">
        <f t="shared" si="1"/>
        <v>2917.67</v>
      </c>
      <c r="H11" s="40"/>
      <c r="I11" s="8"/>
      <c r="J11" s="79">
        <f t="shared" si="2"/>
        <v>2917.67</v>
      </c>
      <c r="K11" s="40"/>
      <c r="L11" s="8"/>
      <c r="M11" s="79">
        <f t="shared" si="3"/>
        <v>2917.67</v>
      </c>
      <c r="N11" s="67">
        <f t="shared" si="4"/>
        <v>11670.68</v>
      </c>
      <c r="O11" s="17">
        <v>11670.68</v>
      </c>
    </row>
    <row r="12" spans="1:15" s="248" customFormat="1" ht="26.25" customHeight="1">
      <c r="A12" s="241" t="s">
        <v>87</v>
      </c>
      <c r="B12" s="242"/>
      <c r="C12" s="243"/>
      <c r="D12" s="244">
        <v>0</v>
      </c>
      <c r="E12" s="245">
        <v>118</v>
      </c>
      <c r="F12" s="246">
        <v>41852</v>
      </c>
      <c r="G12" s="244">
        <v>3305.23</v>
      </c>
      <c r="H12" s="232"/>
      <c r="I12" s="226"/>
      <c r="J12" s="244">
        <f t="shared" si="2"/>
        <v>0</v>
      </c>
      <c r="K12" s="242"/>
      <c r="L12" s="243"/>
      <c r="M12" s="244">
        <v>0</v>
      </c>
      <c r="N12" s="67">
        <f t="shared" si="4"/>
        <v>3305.23</v>
      </c>
      <c r="O12" s="247"/>
    </row>
    <row r="13" spans="1:15" s="6" customFormat="1" ht="30">
      <c r="A13" s="77" t="s">
        <v>99</v>
      </c>
      <c r="B13" s="40"/>
      <c r="C13" s="8"/>
      <c r="D13" s="79">
        <f t="shared" si="0"/>
        <v>1330.44</v>
      </c>
      <c r="E13" s="61"/>
      <c r="F13" s="8"/>
      <c r="G13" s="79">
        <f t="shared" si="1"/>
        <v>1330.44</v>
      </c>
      <c r="H13" s="40"/>
      <c r="I13" s="8"/>
      <c r="J13" s="79">
        <f t="shared" si="2"/>
        <v>1330.44</v>
      </c>
      <c r="K13" s="40"/>
      <c r="L13" s="8"/>
      <c r="M13" s="79">
        <f t="shared" si="3"/>
        <v>1330.44</v>
      </c>
      <c r="N13" s="67">
        <f t="shared" si="4"/>
        <v>5321.76</v>
      </c>
      <c r="O13" s="17">
        <v>5321.75</v>
      </c>
    </row>
    <row r="14" spans="1:15" s="6" customFormat="1" ht="45">
      <c r="A14" s="76" t="s">
        <v>234</v>
      </c>
      <c r="B14" s="40"/>
      <c r="C14" s="8"/>
      <c r="D14" s="79"/>
      <c r="E14" s="61"/>
      <c r="F14" s="8"/>
      <c r="G14" s="79"/>
      <c r="H14" s="40"/>
      <c r="I14" s="8"/>
      <c r="J14" s="79"/>
      <c r="K14" s="40"/>
      <c r="L14" s="8"/>
      <c r="M14" s="79">
        <v>2507.04</v>
      </c>
      <c r="N14" s="67">
        <f t="shared" si="4"/>
        <v>2507.04</v>
      </c>
      <c r="O14" s="17"/>
    </row>
    <row r="15" spans="1:15" s="6" customFormat="1" ht="15">
      <c r="A15" s="77" t="s">
        <v>25</v>
      </c>
      <c r="B15" s="40"/>
      <c r="C15" s="8"/>
      <c r="D15" s="79">
        <f t="shared" si="0"/>
        <v>280.09</v>
      </c>
      <c r="E15" s="61"/>
      <c r="F15" s="8"/>
      <c r="G15" s="79">
        <f t="shared" si="1"/>
        <v>280.09</v>
      </c>
      <c r="H15" s="40"/>
      <c r="I15" s="8"/>
      <c r="J15" s="79">
        <f t="shared" si="2"/>
        <v>280.09</v>
      </c>
      <c r="K15" s="40"/>
      <c r="L15" s="8"/>
      <c r="M15" s="79">
        <f t="shared" si="3"/>
        <v>280.09</v>
      </c>
      <c r="N15" s="67">
        <f t="shared" si="4"/>
        <v>1120.36</v>
      </c>
      <c r="O15" s="17">
        <v>1120.37</v>
      </c>
    </row>
    <row r="16" spans="1:15" s="12" customFormat="1" ht="15">
      <c r="A16" s="77" t="s">
        <v>27</v>
      </c>
      <c r="B16" s="41"/>
      <c r="C16" s="34"/>
      <c r="D16" s="79">
        <f t="shared" si="0"/>
        <v>210.07</v>
      </c>
      <c r="E16" s="62"/>
      <c r="F16" s="34"/>
      <c r="G16" s="79">
        <f t="shared" si="1"/>
        <v>210.07</v>
      </c>
      <c r="H16" s="41"/>
      <c r="I16" s="34"/>
      <c r="J16" s="79">
        <f t="shared" si="2"/>
        <v>210.07</v>
      </c>
      <c r="K16" s="41"/>
      <c r="L16" s="34"/>
      <c r="M16" s="79">
        <f t="shared" si="3"/>
        <v>210.07</v>
      </c>
      <c r="N16" s="67">
        <f t="shared" si="4"/>
        <v>840.28</v>
      </c>
      <c r="O16" s="17">
        <v>840.28</v>
      </c>
    </row>
    <row r="17" spans="1:15" s="6" customFormat="1" ht="30">
      <c r="A17" s="76" t="s">
        <v>24</v>
      </c>
      <c r="B17" s="234" t="s">
        <v>174</v>
      </c>
      <c r="C17" s="235">
        <v>41817</v>
      </c>
      <c r="D17" s="79">
        <v>2390.4</v>
      </c>
      <c r="E17" s="61"/>
      <c r="F17" s="8"/>
      <c r="G17" s="79">
        <f t="shared" si="1"/>
        <v>0</v>
      </c>
      <c r="H17" s="40"/>
      <c r="I17" s="8"/>
      <c r="J17" s="79">
        <f t="shared" si="2"/>
        <v>0</v>
      </c>
      <c r="K17" s="40"/>
      <c r="L17" s="8"/>
      <c r="M17" s="79">
        <f t="shared" si="3"/>
        <v>0</v>
      </c>
      <c r="N17" s="67">
        <f t="shared" si="4"/>
        <v>2390.4</v>
      </c>
      <c r="O17" s="17"/>
    </row>
    <row r="18" spans="1:15" s="9" customFormat="1" ht="15">
      <c r="A18" s="77" t="s">
        <v>35</v>
      </c>
      <c r="B18" s="42"/>
      <c r="C18" s="35"/>
      <c r="D18" s="79"/>
      <c r="E18" s="63"/>
      <c r="F18" s="35"/>
      <c r="G18" s="37"/>
      <c r="H18" s="42"/>
      <c r="I18" s="35"/>
      <c r="J18" s="49"/>
      <c r="K18" s="42"/>
      <c r="L18" s="35"/>
      <c r="M18" s="49"/>
      <c r="N18" s="67">
        <f t="shared" si="4"/>
        <v>0</v>
      </c>
      <c r="O18" s="17"/>
    </row>
    <row r="19" spans="1:15" s="6" customFormat="1" ht="15">
      <c r="A19" s="14" t="s">
        <v>41</v>
      </c>
      <c r="B19" s="171"/>
      <c r="C19" s="172"/>
      <c r="D19" s="173"/>
      <c r="E19" s="171"/>
      <c r="F19" s="172"/>
      <c r="G19" s="173"/>
      <c r="H19" s="40"/>
      <c r="I19" s="8"/>
      <c r="J19" s="48"/>
      <c r="K19" s="40"/>
      <c r="L19" s="8"/>
      <c r="M19" s="48"/>
      <c r="N19" s="67">
        <f t="shared" si="4"/>
        <v>0</v>
      </c>
      <c r="O19" s="17"/>
    </row>
    <row r="20" spans="1:15" s="6" customFormat="1" ht="15">
      <c r="A20" s="215" t="s">
        <v>19</v>
      </c>
      <c r="B20" s="171" t="s">
        <v>164</v>
      </c>
      <c r="C20" s="172">
        <v>41775</v>
      </c>
      <c r="D20" s="173">
        <v>207.91</v>
      </c>
      <c r="E20" s="171" t="s">
        <v>205</v>
      </c>
      <c r="F20" s="172">
        <v>41901</v>
      </c>
      <c r="G20" s="173">
        <v>207.91</v>
      </c>
      <c r="H20" s="40"/>
      <c r="I20" s="8"/>
      <c r="J20" s="48"/>
      <c r="K20" s="40"/>
      <c r="L20" s="8"/>
      <c r="M20" s="48"/>
      <c r="N20" s="67">
        <f t="shared" si="4"/>
        <v>415.82</v>
      </c>
      <c r="O20" s="17"/>
    </row>
    <row r="21" spans="1:15" s="6" customFormat="1" ht="15">
      <c r="A21" s="215" t="s">
        <v>155</v>
      </c>
      <c r="B21" s="171" t="s">
        <v>163</v>
      </c>
      <c r="C21" s="172">
        <v>41782</v>
      </c>
      <c r="D21" s="173">
        <v>740.94</v>
      </c>
      <c r="E21" s="61"/>
      <c r="F21" s="8"/>
      <c r="G21" s="22"/>
      <c r="H21" s="40"/>
      <c r="I21" s="8"/>
      <c r="J21" s="48"/>
      <c r="K21" s="40"/>
      <c r="L21" s="8"/>
      <c r="M21" s="48"/>
      <c r="N21" s="67">
        <f t="shared" si="4"/>
        <v>740.94</v>
      </c>
      <c r="O21" s="17"/>
    </row>
    <row r="22" spans="1:15" s="6" customFormat="1" ht="25.5">
      <c r="A22" s="14" t="s">
        <v>167</v>
      </c>
      <c r="B22" s="171" t="s">
        <v>166</v>
      </c>
      <c r="C22" s="172">
        <v>41438</v>
      </c>
      <c r="D22" s="173">
        <v>2086.79</v>
      </c>
      <c r="E22" s="61"/>
      <c r="F22" s="8"/>
      <c r="G22" s="22"/>
      <c r="H22" s="40"/>
      <c r="I22" s="8"/>
      <c r="J22" s="48"/>
      <c r="K22" s="40"/>
      <c r="L22" s="8"/>
      <c r="M22" s="48"/>
      <c r="N22" s="67">
        <f t="shared" si="4"/>
        <v>2086.79</v>
      </c>
      <c r="O22" s="17"/>
    </row>
    <row r="23" spans="1:15" s="6" customFormat="1" ht="15">
      <c r="A23" s="14" t="s">
        <v>47</v>
      </c>
      <c r="B23" s="171" t="s">
        <v>166</v>
      </c>
      <c r="C23" s="172">
        <v>41438</v>
      </c>
      <c r="D23" s="173">
        <v>792.41</v>
      </c>
      <c r="E23" s="61"/>
      <c r="F23" s="8"/>
      <c r="G23" s="22"/>
      <c r="H23" s="40"/>
      <c r="I23" s="8"/>
      <c r="J23" s="48"/>
      <c r="K23" s="40"/>
      <c r="L23" s="8"/>
      <c r="M23" s="48"/>
      <c r="N23" s="67">
        <f t="shared" si="4"/>
        <v>792.41</v>
      </c>
      <c r="O23" s="17"/>
    </row>
    <row r="24" spans="1:15" s="6" customFormat="1" ht="15">
      <c r="A24" s="14" t="s">
        <v>20</v>
      </c>
      <c r="B24" s="171" t="s">
        <v>169</v>
      </c>
      <c r="C24" s="172">
        <v>41810</v>
      </c>
      <c r="D24" s="173">
        <v>3532.78</v>
      </c>
      <c r="E24" s="61"/>
      <c r="F24" s="8"/>
      <c r="G24" s="22"/>
      <c r="H24" s="40"/>
      <c r="I24" s="8"/>
      <c r="J24" s="48"/>
      <c r="K24" s="40"/>
      <c r="L24" s="8"/>
      <c r="M24" s="48"/>
      <c r="N24" s="67">
        <f t="shared" si="4"/>
        <v>3532.78</v>
      </c>
      <c r="O24" s="17"/>
    </row>
    <row r="25" spans="1:15" s="6" customFormat="1" ht="15">
      <c r="A25" s="14" t="s">
        <v>21</v>
      </c>
      <c r="B25" s="171" t="s">
        <v>169</v>
      </c>
      <c r="C25" s="172">
        <v>41810</v>
      </c>
      <c r="D25" s="173">
        <v>831.63</v>
      </c>
      <c r="E25" s="61"/>
      <c r="F25" s="8"/>
      <c r="G25" s="22"/>
      <c r="H25" s="40"/>
      <c r="I25" s="8"/>
      <c r="J25" s="48"/>
      <c r="K25" s="40"/>
      <c r="L25" s="8"/>
      <c r="M25" s="48"/>
      <c r="N25" s="67">
        <f t="shared" si="4"/>
        <v>831.63</v>
      </c>
      <c r="O25" s="17"/>
    </row>
    <row r="26" spans="1:15" s="6" customFormat="1" ht="15">
      <c r="A26" s="14" t="s">
        <v>44</v>
      </c>
      <c r="B26" s="171" t="s">
        <v>166</v>
      </c>
      <c r="C26" s="172">
        <v>41438</v>
      </c>
      <c r="D26" s="173">
        <v>396.19</v>
      </c>
      <c r="E26" s="61"/>
      <c r="F26" s="8"/>
      <c r="G26" s="22"/>
      <c r="H26" s="40"/>
      <c r="I26" s="8"/>
      <c r="J26" s="48"/>
      <c r="K26" s="40"/>
      <c r="L26" s="8"/>
      <c r="M26" s="48"/>
      <c r="N26" s="67">
        <f t="shared" si="4"/>
        <v>396.19</v>
      </c>
      <c r="O26" s="17"/>
    </row>
    <row r="27" spans="1:15" s="6" customFormat="1" ht="15">
      <c r="A27" s="14" t="s">
        <v>45</v>
      </c>
      <c r="B27" s="40"/>
      <c r="C27" s="8"/>
      <c r="D27" s="79"/>
      <c r="E27" s="61"/>
      <c r="F27" s="8"/>
      <c r="G27" s="22"/>
      <c r="H27" s="40"/>
      <c r="I27" s="8"/>
      <c r="J27" s="48"/>
      <c r="K27" s="40"/>
      <c r="L27" s="8"/>
      <c r="M27" s="48"/>
      <c r="N27" s="67">
        <f t="shared" si="4"/>
        <v>0</v>
      </c>
      <c r="O27" s="17"/>
    </row>
    <row r="28" spans="1:15" s="6" customFormat="1" ht="25.5">
      <c r="A28" s="14" t="s">
        <v>22</v>
      </c>
      <c r="B28" s="171" t="s">
        <v>169</v>
      </c>
      <c r="C28" s="172">
        <v>41810</v>
      </c>
      <c r="D28" s="173">
        <v>2102.41</v>
      </c>
      <c r="E28" s="61"/>
      <c r="F28" s="8"/>
      <c r="G28" s="22"/>
      <c r="H28" s="40"/>
      <c r="I28" s="8"/>
      <c r="J28" s="48"/>
      <c r="K28" s="40"/>
      <c r="L28" s="8"/>
      <c r="M28" s="48"/>
      <c r="N28" s="67">
        <f t="shared" si="4"/>
        <v>2102.41</v>
      </c>
      <c r="O28" s="17"/>
    </row>
    <row r="29" spans="1:15" s="7" customFormat="1" ht="15">
      <c r="A29" s="14" t="s">
        <v>63</v>
      </c>
      <c r="B29" s="43"/>
      <c r="C29" s="10"/>
      <c r="D29" s="79"/>
      <c r="E29" s="171" t="s">
        <v>207</v>
      </c>
      <c r="F29" s="172">
        <v>41908</v>
      </c>
      <c r="G29" s="173">
        <v>2790.05</v>
      </c>
      <c r="H29" s="43"/>
      <c r="I29" s="10"/>
      <c r="J29" s="50"/>
      <c r="K29" s="43"/>
      <c r="L29" s="10"/>
      <c r="M29" s="50"/>
      <c r="N29" s="67">
        <f t="shared" si="4"/>
        <v>2790.05</v>
      </c>
      <c r="O29" s="17"/>
    </row>
    <row r="30" spans="1:15" s="7" customFormat="1" ht="25.5">
      <c r="A30" s="156" t="s">
        <v>124</v>
      </c>
      <c r="B30" s="43">
        <v>73</v>
      </c>
      <c r="C30" s="219">
        <v>41789</v>
      </c>
      <c r="D30" s="79">
        <v>25777.66</v>
      </c>
      <c r="E30" s="179"/>
      <c r="F30" s="172"/>
      <c r="G30" s="180"/>
      <c r="H30" s="43"/>
      <c r="I30" s="10"/>
      <c r="J30" s="50"/>
      <c r="K30" s="43"/>
      <c r="L30" s="10"/>
      <c r="M30" s="50"/>
      <c r="N30" s="67">
        <f t="shared" si="4"/>
        <v>25777.66</v>
      </c>
      <c r="O30" s="17"/>
    </row>
    <row r="31" spans="1:15" s="7" customFormat="1" ht="30">
      <c r="A31" s="77" t="s">
        <v>38</v>
      </c>
      <c r="B31" s="43"/>
      <c r="C31" s="10"/>
      <c r="D31" s="79"/>
      <c r="E31" s="64"/>
      <c r="F31" s="10"/>
      <c r="G31" s="23"/>
      <c r="H31" s="43"/>
      <c r="I31" s="10"/>
      <c r="J31" s="50"/>
      <c r="K31" s="43"/>
      <c r="L31" s="10"/>
      <c r="M31" s="50"/>
      <c r="N31" s="67">
        <f t="shared" si="4"/>
        <v>0</v>
      </c>
      <c r="O31" s="17"/>
    </row>
    <row r="32" spans="1:15" s="7" customFormat="1" ht="15">
      <c r="A32" s="278" t="s">
        <v>89</v>
      </c>
      <c r="B32" s="171"/>
      <c r="C32" s="172"/>
      <c r="D32" s="173"/>
      <c r="E32" s="64">
        <v>119</v>
      </c>
      <c r="F32" s="219">
        <v>41859</v>
      </c>
      <c r="G32" s="22">
        <v>792.41</v>
      </c>
      <c r="H32" s="171"/>
      <c r="I32" s="172"/>
      <c r="J32" s="173"/>
      <c r="K32" s="171" t="s">
        <v>221</v>
      </c>
      <c r="L32" s="172">
        <v>42076</v>
      </c>
      <c r="M32" s="173">
        <v>792.41</v>
      </c>
      <c r="N32" s="67">
        <f t="shared" si="4"/>
        <v>1584.82</v>
      </c>
      <c r="O32" s="17"/>
    </row>
    <row r="33" spans="1:15" s="7" customFormat="1" ht="15">
      <c r="A33" s="279"/>
      <c r="B33" s="171"/>
      <c r="C33" s="172"/>
      <c r="D33" s="173"/>
      <c r="E33" s="64">
        <v>155</v>
      </c>
      <c r="F33" s="219">
        <v>41943</v>
      </c>
      <c r="G33" s="22">
        <v>792.41</v>
      </c>
      <c r="H33" s="171"/>
      <c r="I33" s="172"/>
      <c r="J33" s="173"/>
      <c r="K33" s="171"/>
      <c r="L33" s="172"/>
      <c r="M33" s="173"/>
      <c r="N33" s="67">
        <f t="shared" si="4"/>
        <v>792.41</v>
      </c>
      <c r="O33" s="17"/>
    </row>
    <row r="34" spans="1:15" s="6" customFormat="1" ht="28.5" customHeight="1">
      <c r="A34" s="14" t="s">
        <v>91</v>
      </c>
      <c r="B34" s="40"/>
      <c r="C34" s="8"/>
      <c r="D34" s="79"/>
      <c r="E34" s="236"/>
      <c r="F34" s="8"/>
      <c r="G34" s="22"/>
      <c r="H34" s="171" t="s">
        <v>217</v>
      </c>
      <c r="I34" s="172">
        <v>42034</v>
      </c>
      <c r="J34" s="173">
        <v>1584.82</v>
      </c>
      <c r="K34" s="40"/>
      <c r="L34" s="8"/>
      <c r="M34" s="48"/>
      <c r="N34" s="67">
        <f t="shared" si="4"/>
        <v>1584.82</v>
      </c>
      <c r="O34" s="17"/>
    </row>
    <row r="35" spans="1:15" s="9" customFormat="1" ht="15">
      <c r="A35" s="14" t="s">
        <v>92</v>
      </c>
      <c r="B35" s="171" t="s">
        <v>163</v>
      </c>
      <c r="C35" s="172">
        <v>41782</v>
      </c>
      <c r="D35" s="173">
        <v>1663.21</v>
      </c>
      <c r="E35" s="63"/>
      <c r="F35" s="35"/>
      <c r="G35" s="37"/>
      <c r="H35" s="196"/>
      <c r="I35" s="197"/>
      <c r="J35" s="68"/>
      <c r="K35" s="42"/>
      <c r="L35" s="35"/>
      <c r="M35" s="49"/>
      <c r="N35" s="67">
        <f t="shared" si="4"/>
        <v>1663.21</v>
      </c>
      <c r="O35" s="17"/>
    </row>
    <row r="36" spans="1:15" s="9" customFormat="1" ht="15">
      <c r="A36" s="14" t="s">
        <v>114</v>
      </c>
      <c r="B36" s="171"/>
      <c r="C36" s="172"/>
      <c r="D36" s="173"/>
      <c r="E36" s="216"/>
      <c r="F36" s="217"/>
      <c r="G36" s="218"/>
      <c r="H36" s="196"/>
      <c r="I36" s="197"/>
      <c r="J36" s="68"/>
      <c r="K36" s="42"/>
      <c r="L36" s="35"/>
      <c r="M36" s="49"/>
      <c r="N36" s="67">
        <f t="shared" si="4"/>
        <v>0</v>
      </c>
      <c r="O36" s="17"/>
    </row>
    <row r="37" spans="1:15" s="9" customFormat="1" ht="25.5">
      <c r="A37" s="14" t="s">
        <v>115</v>
      </c>
      <c r="B37" s="42"/>
      <c r="C37" s="35"/>
      <c r="D37" s="79"/>
      <c r="E37" s="171"/>
      <c r="F37" s="172"/>
      <c r="G37" s="173"/>
      <c r="H37" s="171"/>
      <c r="I37" s="172"/>
      <c r="J37" s="173"/>
      <c r="K37" s="42"/>
      <c r="L37" s="35"/>
      <c r="M37" s="50"/>
      <c r="N37" s="67">
        <f t="shared" si="4"/>
        <v>0</v>
      </c>
      <c r="O37" s="17"/>
    </row>
    <row r="38" spans="1:15" s="7" customFormat="1" ht="15">
      <c r="A38" s="5" t="s">
        <v>46</v>
      </c>
      <c r="B38" s="43"/>
      <c r="C38" s="10"/>
      <c r="D38" s="79">
        <f>O38/4</f>
        <v>1409.16</v>
      </c>
      <c r="E38" s="64"/>
      <c r="F38" s="10"/>
      <c r="G38" s="79">
        <f>O38/4</f>
        <v>1409.16</v>
      </c>
      <c r="H38" s="43"/>
      <c r="I38" s="10"/>
      <c r="J38" s="79">
        <f>O38/4</f>
        <v>1409.16</v>
      </c>
      <c r="K38" s="43"/>
      <c r="L38" s="10"/>
      <c r="M38" s="79">
        <f>O38/4</f>
        <v>1409.16</v>
      </c>
      <c r="N38" s="67">
        <f t="shared" si="4"/>
        <v>5636.64</v>
      </c>
      <c r="O38" s="17">
        <v>5636.64</v>
      </c>
    </row>
    <row r="39" spans="1:15" s="7" customFormat="1" ht="15">
      <c r="A39" s="77" t="s">
        <v>40</v>
      </c>
      <c r="B39" s="43"/>
      <c r="C39" s="10"/>
      <c r="D39" s="79"/>
      <c r="E39" s="64"/>
      <c r="F39" s="10"/>
      <c r="G39" s="23"/>
      <c r="H39" s="43"/>
      <c r="I39" s="10"/>
      <c r="J39" s="50"/>
      <c r="K39" s="43"/>
      <c r="L39" s="10"/>
      <c r="M39" s="50"/>
      <c r="N39" s="67">
        <f t="shared" si="4"/>
        <v>0</v>
      </c>
      <c r="O39" s="17"/>
    </row>
    <row r="40" spans="1:15" s="7" customFormat="1" ht="15">
      <c r="A40" s="14" t="s">
        <v>49</v>
      </c>
      <c r="B40" s="43"/>
      <c r="C40" s="10"/>
      <c r="D40" s="79"/>
      <c r="E40" s="171" t="s">
        <v>209</v>
      </c>
      <c r="F40" s="172">
        <v>41912</v>
      </c>
      <c r="G40" s="173">
        <v>5706.39</v>
      </c>
      <c r="H40" s="43"/>
      <c r="I40" s="10"/>
      <c r="J40" s="50"/>
      <c r="K40" s="43"/>
      <c r="L40" s="10"/>
      <c r="M40" s="50"/>
      <c r="N40" s="67">
        <f t="shared" si="4"/>
        <v>5706.39</v>
      </c>
      <c r="O40" s="17"/>
    </row>
    <row r="41" spans="1:15" s="7" customFormat="1" ht="15">
      <c r="A41" s="14" t="s">
        <v>37</v>
      </c>
      <c r="B41" s="43"/>
      <c r="C41" s="10"/>
      <c r="D41" s="79"/>
      <c r="E41" s="171"/>
      <c r="F41" s="172"/>
      <c r="G41" s="173"/>
      <c r="H41" s="43">
        <v>6</v>
      </c>
      <c r="I41" s="219">
        <v>42027</v>
      </c>
      <c r="J41" s="50">
        <v>828.31</v>
      </c>
      <c r="K41" s="43"/>
      <c r="L41" s="10"/>
      <c r="M41" s="50"/>
      <c r="N41" s="67">
        <f t="shared" si="4"/>
        <v>828.31</v>
      </c>
      <c r="O41" s="17"/>
    </row>
    <row r="42" spans="1:15" s="7" customFormat="1" ht="15">
      <c r="A42" s="77" t="s">
        <v>94</v>
      </c>
      <c r="B42" s="43"/>
      <c r="C42" s="10"/>
      <c r="D42" s="79"/>
      <c r="E42" s="64"/>
      <c r="F42" s="10"/>
      <c r="G42" s="23"/>
      <c r="H42" s="43"/>
      <c r="I42" s="10"/>
      <c r="J42" s="50"/>
      <c r="K42" s="43"/>
      <c r="L42" s="10"/>
      <c r="M42" s="50"/>
      <c r="N42" s="67">
        <f t="shared" si="4"/>
        <v>0</v>
      </c>
      <c r="O42" s="17"/>
    </row>
    <row r="43" spans="1:15" s="7" customFormat="1" ht="15">
      <c r="A43" s="14" t="s">
        <v>95</v>
      </c>
      <c r="B43" s="43"/>
      <c r="C43" s="10"/>
      <c r="D43" s="79"/>
      <c r="E43" s="238">
        <v>121</v>
      </c>
      <c r="F43" s="239">
        <v>41866</v>
      </c>
      <c r="G43" s="173">
        <v>993.79</v>
      </c>
      <c r="H43" s="171"/>
      <c r="I43" s="172"/>
      <c r="J43" s="173"/>
      <c r="K43" s="43"/>
      <c r="L43" s="10"/>
      <c r="M43" s="50"/>
      <c r="N43" s="67">
        <f t="shared" si="4"/>
        <v>993.79</v>
      </c>
      <c r="O43" s="17"/>
    </row>
    <row r="44" spans="1:15" s="7" customFormat="1" ht="15">
      <c r="A44" s="77" t="s">
        <v>106</v>
      </c>
      <c r="B44" s="43"/>
      <c r="C44" s="10"/>
      <c r="D44" s="79"/>
      <c r="E44" s="64"/>
      <c r="F44" s="10"/>
      <c r="G44" s="23"/>
      <c r="H44" s="43"/>
      <c r="I44" s="10"/>
      <c r="J44" s="50"/>
      <c r="K44" s="43"/>
      <c r="L44" s="10"/>
      <c r="M44" s="50"/>
      <c r="N44" s="67">
        <f t="shared" si="4"/>
        <v>0</v>
      </c>
      <c r="O44" s="17"/>
    </row>
    <row r="45" spans="1:15" s="7" customFormat="1" ht="32.25" customHeight="1">
      <c r="A45" s="251" t="s">
        <v>212</v>
      </c>
      <c r="B45" s="64"/>
      <c r="C45" s="10"/>
      <c r="D45" s="79"/>
      <c r="E45" s="64"/>
      <c r="F45" s="10"/>
      <c r="G45" s="23"/>
      <c r="H45" s="39" t="s">
        <v>213</v>
      </c>
      <c r="I45" s="219">
        <v>41975</v>
      </c>
      <c r="J45" s="48">
        <v>5361.75</v>
      </c>
      <c r="K45" s="39" t="s">
        <v>223</v>
      </c>
      <c r="L45" s="219">
        <v>42053</v>
      </c>
      <c r="M45" s="48">
        <v>5209.2</v>
      </c>
      <c r="N45" s="67">
        <f t="shared" si="4"/>
        <v>10570.95</v>
      </c>
      <c r="O45" s="17"/>
    </row>
    <row r="46" spans="1:15" s="7" customFormat="1" ht="15">
      <c r="A46" s="14" t="s">
        <v>157</v>
      </c>
      <c r="B46" s="43"/>
      <c r="C46" s="10"/>
      <c r="D46" s="79"/>
      <c r="E46" s="64"/>
      <c r="F46" s="10"/>
      <c r="G46" s="23"/>
      <c r="H46" s="39" t="s">
        <v>213</v>
      </c>
      <c r="I46" s="219">
        <v>41975</v>
      </c>
      <c r="J46" s="48">
        <v>7200</v>
      </c>
      <c r="K46" s="43"/>
      <c r="L46" s="10"/>
      <c r="M46" s="50"/>
      <c r="N46" s="67">
        <f t="shared" si="4"/>
        <v>7200</v>
      </c>
      <c r="O46" s="17"/>
    </row>
    <row r="47" spans="1:15" s="7" customFormat="1" ht="15">
      <c r="A47" s="77" t="s">
        <v>96</v>
      </c>
      <c r="B47" s="43"/>
      <c r="C47" s="10"/>
      <c r="D47" s="79"/>
      <c r="E47" s="64"/>
      <c r="F47" s="10"/>
      <c r="G47" s="23"/>
      <c r="H47" s="43"/>
      <c r="I47" s="10"/>
      <c r="J47" s="50"/>
      <c r="K47" s="43"/>
      <c r="L47" s="10"/>
      <c r="M47" s="50"/>
      <c r="N47" s="67">
        <f t="shared" si="4"/>
        <v>0</v>
      </c>
      <c r="O47" s="17"/>
    </row>
    <row r="48" spans="1:15" s="7" customFormat="1" ht="15">
      <c r="A48" s="215" t="s">
        <v>101</v>
      </c>
      <c r="B48" s="43"/>
      <c r="C48" s="10"/>
      <c r="D48" s="79"/>
      <c r="E48" s="238">
        <v>152</v>
      </c>
      <c r="F48" s="239">
        <v>41936</v>
      </c>
      <c r="G48" s="173">
        <v>745.3</v>
      </c>
      <c r="H48" s="171"/>
      <c r="I48" s="172"/>
      <c r="J48" s="173"/>
      <c r="K48" s="171"/>
      <c r="L48" s="172"/>
      <c r="M48" s="173"/>
      <c r="N48" s="67">
        <f t="shared" si="4"/>
        <v>745.3</v>
      </c>
      <c r="O48" s="17"/>
    </row>
    <row r="49" spans="1:15" s="7" customFormat="1" ht="15.75" thickBot="1">
      <c r="A49" s="14" t="s">
        <v>117</v>
      </c>
      <c r="B49" s="43"/>
      <c r="C49" s="10"/>
      <c r="D49" s="79"/>
      <c r="E49" s="64"/>
      <c r="F49" s="10"/>
      <c r="G49" s="23"/>
      <c r="H49" s="43"/>
      <c r="I49" s="10"/>
      <c r="J49" s="50"/>
      <c r="K49" s="43"/>
      <c r="L49" s="10"/>
      <c r="M49" s="50"/>
      <c r="N49" s="67">
        <f t="shared" si="4"/>
        <v>0</v>
      </c>
      <c r="O49" s="17"/>
    </row>
    <row r="50" spans="1:15" s="7" customFormat="1" ht="19.5" thickBot="1">
      <c r="A50" s="4" t="s">
        <v>85</v>
      </c>
      <c r="B50" s="43"/>
      <c r="C50" s="10"/>
      <c r="D50" s="79">
        <f>O50/4</f>
        <v>11292.15</v>
      </c>
      <c r="E50" s="64"/>
      <c r="F50" s="10"/>
      <c r="G50" s="79">
        <f>O50/4</f>
        <v>11292.15</v>
      </c>
      <c r="H50" s="43"/>
      <c r="I50" s="10"/>
      <c r="J50" s="79">
        <f>O50/4</f>
        <v>11292.15</v>
      </c>
      <c r="K50" s="43"/>
      <c r="L50" s="10"/>
      <c r="M50" s="79">
        <f>O50/4</f>
        <v>11292.15</v>
      </c>
      <c r="N50" s="67">
        <f t="shared" si="4"/>
        <v>45168.6</v>
      </c>
      <c r="O50" s="17">
        <v>45168.58</v>
      </c>
    </row>
    <row r="51" spans="1:15" s="6" customFormat="1" ht="20.25" thickBot="1">
      <c r="A51" s="56" t="s">
        <v>32</v>
      </c>
      <c r="B51" s="40"/>
      <c r="C51" s="8"/>
      <c r="D51" s="29">
        <f>SUM(D5:D50)</f>
        <v>121836.68</v>
      </c>
      <c r="E51" s="61"/>
      <c r="F51" s="8"/>
      <c r="G51" s="29">
        <f>SUM(G5:G50)</f>
        <v>96647.84</v>
      </c>
      <c r="H51" s="40"/>
      <c r="I51" s="8"/>
      <c r="J51" s="29">
        <f>SUM(J5:J50)</f>
        <v>96289.23</v>
      </c>
      <c r="K51" s="40"/>
      <c r="L51" s="8"/>
      <c r="M51" s="29">
        <f>SUM(M5:M50)</f>
        <v>89823</v>
      </c>
      <c r="N51" s="67">
        <f t="shared" si="4"/>
        <v>404596.75</v>
      </c>
      <c r="O51" s="29">
        <f>SUM(O5:O50)</f>
        <v>325257.3</v>
      </c>
    </row>
    <row r="52" spans="1:15" s="11" customFormat="1" ht="20.25" hidden="1" thickBot="1">
      <c r="A52" s="57" t="s">
        <v>29</v>
      </c>
      <c r="B52" s="44"/>
      <c r="C52" s="36"/>
      <c r="D52" s="51"/>
      <c r="E52" s="65"/>
      <c r="F52" s="36"/>
      <c r="G52" s="38"/>
      <c r="H52" s="44"/>
      <c r="I52" s="36"/>
      <c r="J52" s="51"/>
      <c r="K52" s="44"/>
      <c r="L52" s="36"/>
      <c r="M52" s="51"/>
      <c r="N52" s="67">
        <f t="shared" si="4"/>
        <v>0</v>
      </c>
      <c r="O52" s="30"/>
    </row>
    <row r="53" spans="1:15" s="13" customFormat="1" ht="39.75" customHeight="1" thickBot="1">
      <c r="A53" s="285" t="s">
        <v>31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7"/>
      <c r="O53" s="31"/>
    </row>
    <row r="54" spans="1:15" s="7" customFormat="1" ht="17.25" customHeight="1">
      <c r="A54" s="157" t="s">
        <v>159</v>
      </c>
      <c r="B54" s="171" t="s">
        <v>165</v>
      </c>
      <c r="C54" s="172">
        <v>41820</v>
      </c>
      <c r="D54" s="173">
        <v>15481.61</v>
      </c>
      <c r="E54" s="64"/>
      <c r="F54" s="10"/>
      <c r="G54" s="23"/>
      <c r="H54" s="43"/>
      <c r="I54" s="10"/>
      <c r="J54" s="50"/>
      <c r="K54" s="43"/>
      <c r="L54" s="10"/>
      <c r="M54" s="50"/>
      <c r="N54" s="67">
        <f t="shared" si="4"/>
        <v>15481.61</v>
      </c>
      <c r="O54" s="80"/>
    </row>
    <row r="55" spans="1:15" s="7" customFormat="1" ht="18.75" customHeight="1" thickBot="1">
      <c r="A55" s="156" t="s">
        <v>125</v>
      </c>
      <c r="B55" s="171" t="s">
        <v>165</v>
      </c>
      <c r="C55" s="172">
        <v>41820</v>
      </c>
      <c r="D55" s="48">
        <v>22693.02</v>
      </c>
      <c r="E55" s="64"/>
      <c r="F55" s="10"/>
      <c r="G55" s="23"/>
      <c r="H55" s="43"/>
      <c r="I55" s="10"/>
      <c r="J55" s="50"/>
      <c r="K55" s="171"/>
      <c r="L55" s="172"/>
      <c r="M55" s="173"/>
      <c r="N55" s="67">
        <f t="shared" si="4"/>
        <v>22693.02</v>
      </c>
      <c r="O55" s="80"/>
    </row>
    <row r="56" spans="1:15" s="7" customFormat="1" ht="18.75" customHeight="1" thickBot="1">
      <c r="A56" s="56" t="s">
        <v>32</v>
      </c>
      <c r="B56" s="56"/>
      <c r="C56" s="56"/>
      <c r="D56" s="177">
        <f>SUM(D54:D55)</f>
        <v>38174.63</v>
      </c>
      <c r="E56" s="56"/>
      <c r="F56" s="56"/>
      <c r="G56" s="177">
        <f>SUM(G54:G55)</f>
        <v>0</v>
      </c>
      <c r="H56" s="56"/>
      <c r="I56" s="56"/>
      <c r="J56" s="177">
        <f>SUM(J54:J55)</f>
        <v>0</v>
      </c>
      <c r="K56" s="56"/>
      <c r="L56" s="56"/>
      <c r="M56" s="177">
        <f>SUM(M54:M55)</f>
        <v>0</v>
      </c>
      <c r="N56" s="67">
        <f t="shared" si="4"/>
        <v>38174.63</v>
      </c>
      <c r="O56" s="198">
        <f>M56+J56+G56+D56</f>
        <v>38174.63</v>
      </c>
    </row>
    <row r="57" spans="1:15" s="7" customFormat="1" ht="42" customHeight="1">
      <c r="A57" s="285" t="s">
        <v>86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7"/>
      <c r="O57" s="21"/>
    </row>
    <row r="58" spans="1:15" s="7" customFormat="1" ht="15">
      <c r="A58" s="54" t="s">
        <v>172</v>
      </c>
      <c r="B58" s="171" t="s">
        <v>163</v>
      </c>
      <c r="C58" s="172">
        <v>41782</v>
      </c>
      <c r="D58" s="173">
        <v>781.55</v>
      </c>
      <c r="E58" s="28"/>
      <c r="F58" s="1"/>
      <c r="G58" s="21"/>
      <c r="H58" s="45"/>
      <c r="I58" s="1"/>
      <c r="J58" s="79"/>
      <c r="K58" s="45"/>
      <c r="L58" s="1"/>
      <c r="M58" s="52"/>
      <c r="N58" s="67">
        <f aca="true" t="shared" si="5" ref="N58:N77">M58+J58+G58+D58</f>
        <v>781.55</v>
      </c>
      <c r="O58" s="28"/>
    </row>
    <row r="59" spans="1:15" s="7" customFormat="1" ht="15">
      <c r="A59" s="54" t="s">
        <v>168</v>
      </c>
      <c r="B59" s="171" t="s">
        <v>166</v>
      </c>
      <c r="C59" s="172">
        <v>41803</v>
      </c>
      <c r="D59" s="173">
        <v>1782.32</v>
      </c>
      <c r="E59" s="64"/>
      <c r="F59" s="10"/>
      <c r="G59" s="22"/>
      <c r="H59" s="43"/>
      <c r="I59" s="10"/>
      <c r="J59" s="48"/>
      <c r="K59" s="43"/>
      <c r="L59" s="10"/>
      <c r="M59" s="50"/>
      <c r="N59" s="67">
        <f t="shared" si="5"/>
        <v>1782.32</v>
      </c>
      <c r="O59" s="28"/>
    </row>
    <row r="60" spans="1:15" s="229" customFormat="1" ht="15">
      <c r="A60" s="221" t="s">
        <v>172</v>
      </c>
      <c r="B60" s="222">
        <v>95</v>
      </c>
      <c r="C60" s="230">
        <v>41824</v>
      </c>
      <c r="D60" s="231">
        <v>1459.71</v>
      </c>
      <c r="E60" s="232"/>
      <c r="F60" s="226"/>
      <c r="G60" s="233"/>
      <c r="H60" s="222"/>
      <c r="I60" s="223"/>
      <c r="J60" s="231"/>
      <c r="K60" s="222"/>
      <c r="L60" s="223"/>
      <c r="M60" s="224"/>
      <c r="N60" s="67">
        <f t="shared" si="5"/>
        <v>1459.71</v>
      </c>
      <c r="O60" s="228"/>
    </row>
    <row r="61" spans="1:15" s="229" customFormat="1" ht="15">
      <c r="A61" s="221" t="s">
        <v>175</v>
      </c>
      <c r="B61" s="222">
        <v>2038</v>
      </c>
      <c r="C61" s="230">
        <v>41794</v>
      </c>
      <c r="D61" s="231">
        <v>22411.6</v>
      </c>
      <c r="E61" s="225"/>
      <c r="F61" s="226"/>
      <c r="G61" s="227"/>
      <c r="H61" s="222"/>
      <c r="I61" s="223"/>
      <c r="J61" s="231"/>
      <c r="K61" s="222"/>
      <c r="L61" s="223"/>
      <c r="M61" s="224"/>
      <c r="N61" s="67">
        <f t="shared" si="5"/>
        <v>22411.6</v>
      </c>
      <c r="O61" s="228"/>
    </row>
    <row r="62" spans="1:15" s="7" customFormat="1" ht="15">
      <c r="A62" s="54" t="s">
        <v>173</v>
      </c>
      <c r="B62" s="43">
        <v>105</v>
      </c>
      <c r="C62" s="219">
        <v>41845</v>
      </c>
      <c r="D62" s="48">
        <v>2704.12</v>
      </c>
      <c r="E62" s="171"/>
      <c r="F62" s="172"/>
      <c r="G62" s="173"/>
      <c r="H62" s="43"/>
      <c r="I62" s="10"/>
      <c r="J62" s="48"/>
      <c r="K62" s="43"/>
      <c r="L62" s="10"/>
      <c r="M62" s="50"/>
      <c r="N62" s="67">
        <f t="shared" si="5"/>
        <v>2704.12</v>
      </c>
      <c r="O62" s="28"/>
    </row>
    <row r="63" spans="1:15" s="7" customFormat="1" ht="15">
      <c r="A63" s="54" t="s">
        <v>177</v>
      </c>
      <c r="B63" s="171"/>
      <c r="C63" s="172"/>
      <c r="D63" s="173"/>
      <c r="E63" s="64">
        <v>122</v>
      </c>
      <c r="F63" s="219">
        <v>41873</v>
      </c>
      <c r="G63" s="22">
        <v>196.5</v>
      </c>
      <c r="H63" s="43"/>
      <c r="I63" s="10"/>
      <c r="J63" s="48"/>
      <c r="K63" s="43"/>
      <c r="L63" s="10"/>
      <c r="M63" s="50"/>
      <c r="N63" s="67">
        <f t="shared" si="5"/>
        <v>196.5</v>
      </c>
      <c r="O63" s="28"/>
    </row>
    <row r="64" spans="1:15" s="7" customFormat="1" ht="15">
      <c r="A64" s="54" t="s">
        <v>178</v>
      </c>
      <c r="B64" s="171"/>
      <c r="C64" s="172"/>
      <c r="D64" s="173"/>
      <c r="E64" s="64">
        <v>122</v>
      </c>
      <c r="F64" s="219">
        <v>41873</v>
      </c>
      <c r="G64" s="22">
        <v>196.5</v>
      </c>
      <c r="H64" s="43"/>
      <c r="I64" s="10"/>
      <c r="J64" s="48"/>
      <c r="K64" s="43"/>
      <c r="L64" s="10"/>
      <c r="M64" s="50"/>
      <c r="N64" s="67">
        <f t="shared" si="5"/>
        <v>196.5</v>
      </c>
      <c r="O64" s="28"/>
    </row>
    <row r="65" spans="1:15" s="7" customFormat="1" ht="15">
      <c r="A65" s="54" t="s">
        <v>206</v>
      </c>
      <c r="B65" s="43"/>
      <c r="C65" s="10"/>
      <c r="D65" s="50"/>
      <c r="E65" s="171" t="s">
        <v>207</v>
      </c>
      <c r="F65" s="172">
        <v>41908</v>
      </c>
      <c r="G65" s="173">
        <v>734.14</v>
      </c>
      <c r="H65" s="43"/>
      <c r="I65" s="10"/>
      <c r="J65" s="48"/>
      <c r="K65" s="43"/>
      <c r="L65" s="10"/>
      <c r="M65" s="50"/>
      <c r="N65" s="67">
        <f t="shared" si="5"/>
        <v>734.14</v>
      </c>
      <c r="O65" s="28"/>
    </row>
    <row r="66" spans="1:15" s="7" customFormat="1" ht="15">
      <c r="A66" s="54" t="s">
        <v>210</v>
      </c>
      <c r="B66" s="43"/>
      <c r="C66" s="10"/>
      <c r="D66" s="48"/>
      <c r="E66" s="64">
        <v>146</v>
      </c>
      <c r="F66" s="219">
        <v>41915</v>
      </c>
      <c r="G66" s="22">
        <v>732.03</v>
      </c>
      <c r="H66" s="43"/>
      <c r="I66" s="10"/>
      <c r="J66" s="48"/>
      <c r="K66" s="171"/>
      <c r="L66" s="172"/>
      <c r="M66" s="173"/>
      <c r="N66" s="67">
        <f t="shared" si="5"/>
        <v>732.03</v>
      </c>
      <c r="O66" s="28"/>
    </row>
    <row r="67" spans="1:15" s="7" customFormat="1" ht="15">
      <c r="A67" s="54" t="s">
        <v>214</v>
      </c>
      <c r="B67" s="43"/>
      <c r="C67" s="10"/>
      <c r="D67" s="48"/>
      <c r="E67" s="64"/>
      <c r="F67" s="219"/>
      <c r="G67" s="22"/>
      <c r="H67" s="39" t="s">
        <v>215</v>
      </c>
      <c r="I67" s="249">
        <v>41974</v>
      </c>
      <c r="J67" s="48">
        <v>300</v>
      </c>
      <c r="K67" s="171"/>
      <c r="L67" s="172"/>
      <c r="M67" s="173"/>
      <c r="N67" s="67">
        <f t="shared" si="5"/>
        <v>300</v>
      </c>
      <c r="O67" s="28"/>
    </row>
    <row r="68" spans="1:15" s="7" customFormat="1" ht="17.25" customHeight="1">
      <c r="A68" s="54" t="s">
        <v>211</v>
      </c>
      <c r="B68" s="43"/>
      <c r="C68" s="10"/>
      <c r="D68" s="48"/>
      <c r="E68" s="64"/>
      <c r="F68" s="10"/>
      <c r="G68" s="22"/>
      <c r="H68" s="43">
        <v>176</v>
      </c>
      <c r="I68" s="219">
        <v>41978</v>
      </c>
      <c r="J68" s="48">
        <v>252.94</v>
      </c>
      <c r="K68" s="171"/>
      <c r="L68" s="172"/>
      <c r="M68" s="173"/>
      <c r="N68" s="67">
        <f t="shared" si="5"/>
        <v>252.94</v>
      </c>
      <c r="O68" s="28"/>
    </row>
    <row r="69" spans="1:15" s="7" customFormat="1" ht="17.25" customHeight="1">
      <c r="A69" s="54" t="s">
        <v>218</v>
      </c>
      <c r="B69" s="43"/>
      <c r="C69" s="10"/>
      <c r="D69" s="48"/>
      <c r="E69" s="64"/>
      <c r="F69" s="10"/>
      <c r="G69" s="22"/>
      <c r="H69" s="39" t="s">
        <v>219</v>
      </c>
      <c r="I69" s="219">
        <v>42034</v>
      </c>
      <c r="J69" s="48">
        <v>149</v>
      </c>
      <c r="K69" s="171"/>
      <c r="L69" s="172"/>
      <c r="M69" s="173"/>
      <c r="N69" s="67">
        <f t="shared" si="5"/>
        <v>149</v>
      </c>
      <c r="O69" s="28"/>
    </row>
    <row r="70" spans="1:15" s="7" customFormat="1" ht="17.25" customHeight="1">
      <c r="A70" s="54" t="s">
        <v>222</v>
      </c>
      <c r="B70" s="43"/>
      <c r="C70" s="10"/>
      <c r="D70" s="48"/>
      <c r="E70" s="64"/>
      <c r="F70" s="10"/>
      <c r="G70" s="22"/>
      <c r="H70" s="39"/>
      <c r="I70" s="219"/>
      <c r="J70" s="48"/>
      <c r="K70" s="171" t="s">
        <v>169</v>
      </c>
      <c r="L70" s="172">
        <v>42083</v>
      </c>
      <c r="M70" s="173">
        <v>1172.87</v>
      </c>
      <c r="N70" s="67">
        <f t="shared" si="5"/>
        <v>1172.87</v>
      </c>
      <c r="O70" s="28"/>
    </row>
    <row r="71" spans="1:15" s="7" customFormat="1" ht="17.25" customHeight="1">
      <c r="A71" s="54" t="s">
        <v>224</v>
      </c>
      <c r="B71" s="43"/>
      <c r="C71" s="10"/>
      <c r="D71" s="48"/>
      <c r="E71" s="64"/>
      <c r="F71" s="10"/>
      <c r="G71" s="22"/>
      <c r="H71" s="39"/>
      <c r="I71" s="219"/>
      <c r="J71" s="48"/>
      <c r="K71" s="171" t="s">
        <v>225</v>
      </c>
      <c r="L71" s="172">
        <v>42097</v>
      </c>
      <c r="M71" s="173">
        <v>16244.42</v>
      </c>
      <c r="N71" s="67">
        <f t="shared" si="5"/>
        <v>16244.42</v>
      </c>
      <c r="O71" s="28"/>
    </row>
    <row r="72" spans="1:15" s="7" customFormat="1" ht="17.25" customHeight="1">
      <c r="A72" s="54" t="s">
        <v>226</v>
      </c>
      <c r="B72" s="43"/>
      <c r="C72" s="10"/>
      <c r="D72" s="48"/>
      <c r="E72" s="64"/>
      <c r="F72" s="10"/>
      <c r="G72" s="22"/>
      <c r="H72" s="39"/>
      <c r="I72" s="219"/>
      <c r="J72" s="48"/>
      <c r="K72" s="171" t="s">
        <v>227</v>
      </c>
      <c r="L72" s="172">
        <v>42104</v>
      </c>
      <c r="M72" s="173">
        <v>322.87</v>
      </c>
      <c r="N72" s="67">
        <f t="shared" si="5"/>
        <v>322.87</v>
      </c>
      <c r="O72" s="28"/>
    </row>
    <row r="73" spans="1:15" s="7" customFormat="1" ht="18.75" customHeight="1">
      <c r="A73" s="55" t="s">
        <v>228</v>
      </c>
      <c r="B73" s="196"/>
      <c r="C73" s="197"/>
      <c r="D73" s="68"/>
      <c r="E73" s="238"/>
      <c r="F73" s="197"/>
      <c r="G73" s="252"/>
      <c r="H73" s="171"/>
      <c r="I73" s="172"/>
      <c r="J73" s="173"/>
      <c r="K73" s="171" t="s">
        <v>229</v>
      </c>
      <c r="L73" s="172">
        <v>42088</v>
      </c>
      <c r="M73" s="173">
        <v>74.8</v>
      </c>
      <c r="N73" s="67">
        <f t="shared" si="5"/>
        <v>74.8</v>
      </c>
      <c r="O73" s="28"/>
    </row>
    <row r="74" spans="1:15" s="7" customFormat="1" ht="15">
      <c r="A74" s="55" t="s">
        <v>230</v>
      </c>
      <c r="B74" s="43"/>
      <c r="C74" s="10"/>
      <c r="D74" s="50"/>
      <c r="E74" s="64"/>
      <c r="F74" s="10"/>
      <c r="G74" s="23"/>
      <c r="H74" s="43"/>
      <c r="I74" s="10"/>
      <c r="J74" s="48"/>
      <c r="K74" s="39" t="s">
        <v>231</v>
      </c>
      <c r="L74" s="219">
        <v>42093</v>
      </c>
      <c r="M74" s="48">
        <v>68.35</v>
      </c>
      <c r="N74" s="67">
        <f t="shared" si="5"/>
        <v>68.35</v>
      </c>
      <c r="O74" s="28"/>
    </row>
    <row r="75" spans="1:15" s="229" customFormat="1" ht="17.25" customHeight="1">
      <c r="A75" s="221" t="s">
        <v>232</v>
      </c>
      <c r="B75" s="222"/>
      <c r="C75" s="223"/>
      <c r="D75" s="231"/>
      <c r="E75" s="253"/>
      <c r="F75" s="223"/>
      <c r="G75" s="254"/>
      <c r="H75" s="255"/>
      <c r="I75" s="230"/>
      <c r="J75" s="231"/>
      <c r="K75" s="232" t="s">
        <v>233</v>
      </c>
      <c r="L75" s="226">
        <v>42124</v>
      </c>
      <c r="M75" s="233">
        <v>11670.68</v>
      </c>
      <c r="N75" s="256">
        <f t="shared" si="5"/>
        <v>11670.68</v>
      </c>
      <c r="O75" s="228"/>
    </row>
    <row r="76" spans="1:15" s="7" customFormat="1" ht="15.75" thickBot="1">
      <c r="A76" s="55"/>
      <c r="B76" s="43"/>
      <c r="C76" s="10"/>
      <c r="D76" s="48"/>
      <c r="E76" s="64"/>
      <c r="F76" s="10"/>
      <c r="G76" s="22"/>
      <c r="H76" s="43"/>
      <c r="I76" s="10"/>
      <c r="J76" s="48"/>
      <c r="K76" s="43"/>
      <c r="L76" s="10"/>
      <c r="M76" s="50"/>
      <c r="N76" s="67">
        <f t="shared" si="5"/>
        <v>0</v>
      </c>
      <c r="O76" s="28"/>
    </row>
    <row r="77" spans="1:15" s="7" customFormat="1" ht="20.25" thickBot="1">
      <c r="A77" s="56" t="s">
        <v>32</v>
      </c>
      <c r="B77" s="56"/>
      <c r="C77" s="56"/>
      <c r="D77" s="177">
        <f>SUM(D58:D76)</f>
        <v>29139.3</v>
      </c>
      <c r="E77" s="56"/>
      <c r="F77" s="56"/>
      <c r="G77" s="177">
        <f>SUM(G58:G76)</f>
        <v>1859.17</v>
      </c>
      <c r="H77" s="56"/>
      <c r="I77" s="56"/>
      <c r="J77" s="177">
        <f>SUM(J58:J76)</f>
        <v>701.94</v>
      </c>
      <c r="K77" s="56"/>
      <c r="L77" s="56"/>
      <c r="M77" s="177">
        <f>SUM(M58:M76)</f>
        <v>29553.99</v>
      </c>
      <c r="N77" s="67">
        <f t="shared" si="5"/>
        <v>61254.4</v>
      </c>
      <c r="O77" s="28"/>
    </row>
    <row r="78" spans="1:15" s="7" customFormat="1" ht="33" customHeight="1" thickBot="1">
      <c r="A78" s="58"/>
      <c r="B78" s="43"/>
      <c r="C78" s="10"/>
      <c r="D78" s="68"/>
      <c r="E78" s="64"/>
      <c r="F78" s="10"/>
      <c r="G78" s="25"/>
      <c r="H78" s="43"/>
      <c r="I78" s="10"/>
      <c r="J78" s="68"/>
      <c r="K78" s="43"/>
      <c r="L78" s="10"/>
      <c r="M78" s="68"/>
      <c r="N78" s="64"/>
      <c r="O78" s="32"/>
    </row>
    <row r="79" spans="1:15" s="2" customFormat="1" ht="20.25" thickBot="1">
      <c r="A79" s="59" t="s">
        <v>62</v>
      </c>
      <c r="B79" s="72"/>
      <c r="C79" s="71"/>
      <c r="D79" s="178">
        <f>D51+D56+D77</f>
        <v>189150.61</v>
      </c>
      <c r="E79" s="70"/>
      <c r="F79" s="71"/>
      <c r="G79" s="178">
        <f>G51+G56+G77</f>
        <v>98507.01</v>
      </c>
      <c r="H79" s="70"/>
      <c r="I79" s="71"/>
      <c r="J79" s="178">
        <f>J51+J56+J77</f>
        <v>96991.17</v>
      </c>
      <c r="K79" s="70"/>
      <c r="L79" s="71"/>
      <c r="M79" s="178">
        <f>M51+M56+M77</f>
        <v>119376.99</v>
      </c>
      <c r="N79" s="66"/>
      <c r="O79" s="33">
        <f>M79+J79+G79+D79</f>
        <v>504025.78</v>
      </c>
    </row>
    <row r="80" spans="1:13" s="2" customFormat="1" ht="13.5" thickBot="1">
      <c r="A80" s="7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4" s="2" customFormat="1" ht="13.5" thickBot="1">
      <c r="A81" s="69"/>
      <c r="B81" s="75" t="s">
        <v>75</v>
      </c>
      <c r="C81" s="75" t="s">
        <v>76</v>
      </c>
      <c r="D81" s="75" t="s">
        <v>77</v>
      </c>
      <c r="E81" s="75" t="s">
        <v>78</v>
      </c>
      <c r="F81" s="75" t="s">
        <v>79</v>
      </c>
      <c r="G81" s="75" t="s">
        <v>80</v>
      </c>
      <c r="H81" s="75" t="s">
        <v>81</v>
      </c>
      <c r="I81" s="75" t="s">
        <v>82</v>
      </c>
      <c r="J81" s="75" t="s">
        <v>71</v>
      </c>
      <c r="K81" s="75" t="s">
        <v>72</v>
      </c>
      <c r="L81" s="75" t="s">
        <v>73</v>
      </c>
      <c r="M81" s="75" t="s">
        <v>74</v>
      </c>
      <c r="N81" s="75" t="s">
        <v>84</v>
      </c>
    </row>
    <row r="82" spans="1:14" s="2" customFormat="1" ht="13.5" thickBot="1">
      <c r="A82" s="74" t="s">
        <v>70</v>
      </c>
      <c r="B82" s="182">
        <v>80212.58</v>
      </c>
      <c r="C82" s="69">
        <f aca="true" t="shared" si="6" ref="C82:M82">B100</f>
        <v>162124.7</v>
      </c>
      <c r="D82" s="69">
        <f t="shared" si="6"/>
        <v>209088.16</v>
      </c>
      <c r="E82" s="73">
        <f t="shared" si="6"/>
        <v>61637.98</v>
      </c>
      <c r="F82" s="170">
        <f t="shared" si="6"/>
        <v>101837.73</v>
      </c>
      <c r="G82" s="69">
        <f t="shared" si="6"/>
        <v>139721.2</v>
      </c>
      <c r="H82" s="73">
        <f t="shared" si="6"/>
        <v>78852.8</v>
      </c>
      <c r="I82" s="69">
        <f t="shared" si="6"/>
        <v>116768.11</v>
      </c>
      <c r="J82" s="69">
        <f t="shared" si="6"/>
        <v>162278.52</v>
      </c>
      <c r="K82" s="73">
        <f t="shared" si="6"/>
        <v>105556.5</v>
      </c>
      <c r="L82" s="69">
        <f t="shared" si="6"/>
        <v>145747.18</v>
      </c>
      <c r="M82" s="69">
        <f t="shared" si="6"/>
        <v>183272.31</v>
      </c>
      <c r="N82" s="69"/>
    </row>
    <row r="83" spans="1:14" s="2" customFormat="1" ht="13.5" thickBot="1">
      <c r="A83" s="74" t="s">
        <v>68</v>
      </c>
      <c r="B83" s="69">
        <f>SUM(B84:B88)</f>
        <v>41086.47</v>
      </c>
      <c r="C83" s="69">
        <f aca="true" t="shared" si="7" ref="C83:M83">SUM(C84:C88)</f>
        <v>41086.47</v>
      </c>
      <c r="D83" s="69">
        <f t="shared" si="7"/>
        <v>41086.47</v>
      </c>
      <c r="E83" s="69">
        <f t="shared" si="7"/>
        <v>41086.47</v>
      </c>
      <c r="F83" s="69">
        <f t="shared" si="7"/>
        <v>41086.47</v>
      </c>
      <c r="G83" s="69">
        <f t="shared" si="7"/>
        <v>41086.47</v>
      </c>
      <c r="H83" s="69">
        <f t="shared" si="7"/>
        <v>41086.47</v>
      </c>
      <c r="I83" s="69">
        <f t="shared" si="7"/>
        <v>41086.47</v>
      </c>
      <c r="J83" s="69">
        <f t="shared" si="7"/>
        <v>41086.47</v>
      </c>
      <c r="K83" s="69">
        <f t="shared" si="7"/>
        <v>41086.47</v>
      </c>
      <c r="L83" s="69">
        <f t="shared" si="7"/>
        <v>41086.47</v>
      </c>
      <c r="M83" s="69">
        <f t="shared" si="7"/>
        <v>41086.47</v>
      </c>
      <c r="N83" s="69">
        <f>SUM(B83:M83)</f>
        <v>493037.64</v>
      </c>
    </row>
    <row r="84" spans="1:14" s="176" customFormat="1" ht="13.5" thickBot="1">
      <c r="A84" s="195" t="s">
        <v>103</v>
      </c>
      <c r="B84" s="175">
        <v>38756.56</v>
      </c>
      <c r="C84" s="175">
        <v>38756.56</v>
      </c>
      <c r="D84" s="175">
        <v>38756.56</v>
      </c>
      <c r="E84" s="175">
        <v>38756.56</v>
      </c>
      <c r="F84" s="175">
        <v>38756.56</v>
      </c>
      <c r="G84" s="175">
        <v>38756.56</v>
      </c>
      <c r="H84" s="175">
        <v>38756.56</v>
      </c>
      <c r="I84" s="175">
        <v>38756.56</v>
      </c>
      <c r="J84" s="175">
        <v>38756.56</v>
      </c>
      <c r="K84" s="175">
        <v>38756.56</v>
      </c>
      <c r="L84" s="175">
        <v>38756.56</v>
      </c>
      <c r="M84" s="175">
        <v>38756.56</v>
      </c>
      <c r="N84" s="175">
        <f aca="true" t="shared" si="8" ref="N84:N99">SUM(B84:M84)</f>
        <v>465078.72</v>
      </c>
    </row>
    <row r="85" spans="1:14" s="176" customFormat="1" ht="13.5" thickBot="1">
      <c r="A85" s="195" t="s">
        <v>127</v>
      </c>
      <c r="B85" s="175">
        <v>764.37</v>
      </c>
      <c r="C85" s="175">
        <v>764.37</v>
      </c>
      <c r="D85" s="175">
        <v>764.37</v>
      </c>
      <c r="E85" s="175">
        <v>764.37</v>
      </c>
      <c r="F85" s="175">
        <v>764.37</v>
      </c>
      <c r="G85" s="175">
        <v>764.37</v>
      </c>
      <c r="H85" s="175">
        <v>764.37</v>
      </c>
      <c r="I85" s="175">
        <v>764.37</v>
      </c>
      <c r="J85" s="175">
        <v>764.37</v>
      </c>
      <c r="K85" s="175">
        <v>764.37</v>
      </c>
      <c r="L85" s="175">
        <v>764.37</v>
      </c>
      <c r="M85" s="175">
        <v>764.37</v>
      </c>
      <c r="N85" s="175">
        <f t="shared" si="8"/>
        <v>9172.44</v>
      </c>
    </row>
    <row r="86" spans="1:14" s="176" customFormat="1" ht="13.5" thickBot="1">
      <c r="A86" s="195" t="s">
        <v>128</v>
      </c>
      <c r="B86" s="192">
        <v>769.18</v>
      </c>
      <c r="C86" s="192">
        <v>769.18</v>
      </c>
      <c r="D86" s="192">
        <v>769.18</v>
      </c>
      <c r="E86" s="192">
        <v>769.18</v>
      </c>
      <c r="F86" s="192">
        <v>769.18</v>
      </c>
      <c r="G86" s="192">
        <v>769.18</v>
      </c>
      <c r="H86" s="192">
        <v>769.18</v>
      </c>
      <c r="I86" s="192">
        <v>769.18</v>
      </c>
      <c r="J86" s="192">
        <v>769.18</v>
      </c>
      <c r="K86" s="192">
        <v>769.18</v>
      </c>
      <c r="L86" s="192">
        <v>769.18</v>
      </c>
      <c r="M86" s="192">
        <v>769.18</v>
      </c>
      <c r="N86" s="175">
        <f t="shared" si="8"/>
        <v>9230.16</v>
      </c>
    </row>
    <row r="87" spans="1:14" s="176" customFormat="1" ht="13.5" thickBot="1">
      <c r="A87" s="195" t="s">
        <v>235</v>
      </c>
      <c r="B87" s="192">
        <v>796.36</v>
      </c>
      <c r="C87" s="192">
        <v>796.36</v>
      </c>
      <c r="D87" s="192">
        <v>796.36</v>
      </c>
      <c r="E87" s="192">
        <v>796.36</v>
      </c>
      <c r="F87" s="192">
        <v>796.36</v>
      </c>
      <c r="G87" s="192">
        <v>796.36</v>
      </c>
      <c r="H87" s="192">
        <v>796.36</v>
      </c>
      <c r="I87" s="192">
        <v>796.36</v>
      </c>
      <c r="J87" s="192"/>
      <c r="K87" s="192"/>
      <c r="L87" s="192"/>
      <c r="M87" s="192"/>
      <c r="N87" s="175">
        <f t="shared" si="8"/>
        <v>6370.88</v>
      </c>
    </row>
    <row r="88" spans="1:14" s="176" customFormat="1" ht="13.5" thickBot="1">
      <c r="A88" s="195" t="s">
        <v>236</v>
      </c>
      <c r="B88" s="192"/>
      <c r="C88" s="192"/>
      <c r="D88" s="192"/>
      <c r="E88" s="192"/>
      <c r="F88" s="192"/>
      <c r="G88" s="192"/>
      <c r="H88" s="192"/>
      <c r="I88" s="192"/>
      <c r="J88" s="192">
        <v>796.36</v>
      </c>
      <c r="K88" s="192">
        <v>796.36</v>
      </c>
      <c r="L88" s="192">
        <v>796.36</v>
      </c>
      <c r="M88" s="192">
        <v>796.36</v>
      </c>
      <c r="N88" s="175">
        <f t="shared" si="8"/>
        <v>3185.44</v>
      </c>
    </row>
    <row r="89" spans="1:14" s="2" customFormat="1" ht="13.5" thickBot="1">
      <c r="A89" s="194" t="s">
        <v>69</v>
      </c>
      <c r="B89" s="69">
        <f>SUM(B90:B94)</f>
        <v>81912.12</v>
      </c>
      <c r="C89" s="69">
        <f aca="true" t="shared" si="9" ref="C89:M89">SUM(C90:C94)</f>
        <v>46963.46</v>
      </c>
      <c r="D89" s="69">
        <f t="shared" si="9"/>
        <v>41700.43</v>
      </c>
      <c r="E89" s="69">
        <f t="shared" si="9"/>
        <v>40199.75</v>
      </c>
      <c r="F89" s="69">
        <f t="shared" si="9"/>
        <v>37883.47</v>
      </c>
      <c r="G89" s="69">
        <f t="shared" si="9"/>
        <v>37638.61</v>
      </c>
      <c r="H89" s="69">
        <f t="shared" si="9"/>
        <v>37915.31</v>
      </c>
      <c r="I89" s="69">
        <f t="shared" si="9"/>
        <v>45510.41</v>
      </c>
      <c r="J89" s="69">
        <f t="shared" si="9"/>
        <v>40269.15</v>
      </c>
      <c r="K89" s="69">
        <f t="shared" si="9"/>
        <v>40190.68</v>
      </c>
      <c r="L89" s="69">
        <f t="shared" si="9"/>
        <v>37525.13</v>
      </c>
      <c r="M89" s="69">
        <f t="shared" si="9"/>
        <v>35886.19</v>
      </c>
      <c r="N89" s="69">
        <f t="shared" si="8"/>
        <v>523594.71</v>
      </c>
    </row>
    <row r="90" spans="1:14" s="176" customFormat="1" ht="13.5" thickBot="1">
      <c r="A90" s="195" t="s">
        <v>103</v>
      </c>
      <c r="B90" s="175">
        <v>78080.8</v>
      </c>
      <c r="C90" s="175">
        <v>44633.55</v>
      </c>
      <c r="D90" s="175">
        <v>39370.52</v>
      </c>
      <c r="E90" s="175">
        <v>37869.84</v>
      </c>
      <c r="F90" s="175">
        <v>35553.56</v>
      </c>
      <c r="G90" s="175">
        <v>35308.7</v>
      </c>
      <c r="H90" s="175">
        <v>35585.4</v>
      </c>
      <c r="I90" s="175">
        <v>43180.5</v>
      </c>
      <c r="J90" s="175">
        <v>37967.24</v>
      </c>
      <c r="K90" s="175">
        <v>37860.77</v>
      </c>
      <c r="L90" s="175">
        <v>35959.59</v>
      </c>
      <c r="M90" s="175">
        <v>34320.65</v>
      </c>
      <c r="N90" s="175">
        <f t="shared" si="8"/>
        <v>495691.12</v>
      </c>
    </row>
    <row r="91" spans="1:14" s="176" customFormat="1" ht="13.5" thickBot="1">
      <c r="A91" s="195" t="s">
        <v>127</v>
      </c>
      <c r="B91" s="175">
        <v>2265.78</v>
      </c>
      <c r="C91" s="175">
        <v>764.37</v>
      </c>
      <c r="D91" s="175">
        <v>764.37</v>
      </c>
      <c r="E91" s="175">
        <v>764.37</v>
      </c>
      <c r="F91" s="175">
        <v>764.37</v>
      </c>
      <c r="G91" s="175">
        <v>764.37</v>
      </c>
      <c r="H91" s="175">
        <v>764.37</v>
      </c>
      <c r="I91" s="175">
        <v>764.37</v>
      </c>
      <c r="J91" s="175">
        <v>764.37</v>
      </c>
      <c r="K91" s="175">
        <v>764.37</v>
      </c>
      <c r="L91" s="175"/>
      <c r="M91" s="175"/>
      <c r="N91" s="175">
        <f t="shared" si="8"/>
        <v>9145.11</v>
      </c>
    </row>
    <row r="92" spans="1:14" s="176" customFormat="1" ht="13.5" thickBot="1">
      <c r="A92" s="195" t="s">
        <v>128</v>
      </c>
      <c r="B92" s="192">
        <v>769.18</v>
      </c>
      <c r="C92" s="192">
        <v>769.18</v>
      </c>
      <c r="D92" s="192">
        <v>769.18</v>
      </c>
      <c r="E92" s="192">
        <v>769.18</v>
      </c>
      <c r="F92" s="192">
        <v>769.18</v>
      </c>
      <c r="G92" s="192">
        <v>769.18</v>
      </c>
      <c r="H92" s="192">
        <v>769.18</v>
      </c>
      <c r="I92" s="192">
        <v>769.18</v>
      </c>
      <c r="J92" s="175">
        <v>741.18</v>
      </c>
      <c r="K92" s="175">
        <v>769.18</v>
      </c>
      <c r="L92" s="175">
        <v>769.18</v>
      </c>
      <c r="M92" s="175">
        <v>769.18</v>
      </c>
      <c r="N92" s="175">
        <f t="shared" si="8"/>
        <v>9202.16</v>
      </c>
    </row>
    <row r="93" spans="1:14" s="176" customFormat="1" ht="13.5" thickBot="1">
      <c r="A93" s="195" t="s">
        <v>235</v>
      </c>
      <c r="B93" s="192">
        <v>796.36</v>
      </c>
      <c r="C93" s="192">
        <v>796.36</v>
      </c>
      <c r="D93" s="192">
        <v>796.36</v>
      </c>
      <c r="E93" s="192">
        <v>796.36</v>
      </c>
      <c r="F93" s="192">
        <v>796.36</v>
      </c>
      <c r="G93" s="192">
        <v>796.36</v>
      </c>
      <c r="H93" s="192">
        <v>796.36</v>
      </c>
      <c r="I93" s="192">
        <v>796.36</v>
      </c>
      <c r="J93" s="175"/>
      <c r="K93" s="175"/>
      <c r="L93" s="175"/>
      <c r="M93" s="175"/>
      <c r="N93" s="175">
        <f t="shared" si="8"/>
        <v>6370.88</v>
      </c>
    </row>
    <row r="94" spans="1:14" s="176" customFormat="1" ht="13.5" thickBot="1">
      <c r="A94" s="195" t="s">
        <v>236</v>
      </c>
      <c r="B94" s="192"/>
      <c r="C94" s="192"/>
      <c r="D94" s="192"/>
      <c r="E94" s="192"/>
      <c r="F94" s="192"/>
      <c r="G94" s="192"/>
      <c r="H94" s="192"/>
      <c r="I94" s="192"/>
      <c r="J94" s="192">
        <v>796.36</v>
      </c>
      <c r="K94" s="192">
        <v>796.36</v>
      </c>
      <c r="L94" s="192">
        <v>796.36</v>
      </c>
      <c r="M94" s="192">
        <v>796.36</v>
      </c>
      <c r="N94" s="175">
        <f t="shared" si="8"/>
        <v>3185.44</v>
      </c>
    </row>
    <row r="95" spans="1:14" s="176" customFormat="1" ht="13.5" thickBot="1">
      <c r="A95" s="195" t="s">
        <v>146</v>
      </c>
      <c r="B95" s="192"/>
      <c r="C95" s="192"/>
      <c r="D95" s="192"/>
      <c r="E95" s="192">
        <v>24034</v>
      </c>
      <c r="F95" s="192"/>
      <c r="G95" s="192"/>
      <c r="H95" s="192"/>
      <c r="I95" s="192"/>
      <c r="J95" s="192"/>
      <c r="K95" s="192"/>
      <c r="L95" s="192"/>
      <c r="M95" s="192">
        <v>21361</v>
      </c>
      <c r="N95" s="175">
        <f t="shared" si="8"/>
        <v>45395</v>
      </c>
    </row>
    <row r="96" spans="1:14" s="176" customFormat="1" ht="13.5" thickBot="1">
      <c r="A96" s="195" t="s">
        <v>220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>
        <v>3334</v>
      </c>
      <c r="N96" s="175">
        <f t="shared" si="8"/>
        <v>3334</v>
      </c>
    </row>
    <row r="97" spans="1:14" s="176" customFormat="1" ht="13.5" thickBot="1">
      <c r="A97" s="195" t="s">
        <v>216</v>
      </c>
      <c r="B97" s="192"/>
      <c r="C97" s="192"/>
      <c r="D97" s="192"/>
      <c r="E97" s="192"/>
      <c r="F97" s="192"/>
      <c r="G97" s="192">
        <v>492</v>
      </c>
      <c r="H97" s="192">
        <v>492</v>
      </c>
      <c r="I97" s="192">
        <v>492</v>
      </c>
      <c r="J97" s="192">
        <v>492</v>
      </c>
      <c r="K97" s="192">
        <v>439</v>
      </c>
      <c r="L97" s="192">
        <v>439</v>
      </c>
      <c r="M97" s="192">
        <v>440</v>
      </c>
      <c r="N97" s="175">
        <f t="shared" si="8"/>
        <v>3286</v>
      </c>
    </row>
    <row r="98" spans="1:14" s="176" customFormat="1" ht="13.5" thickBot="1">
      <c r="A98" s="195" t="s">
        <v>133</v>
      </c>
      <c r="B98" s="193">
        <v>-1066</v>
      </c>
      <c r="C98" s="181">
        <v>164</v>
      </c>
      <c r="D98" s="181">
        <v>164</v>
      </c>
      <c r="E98" s="181">
        <v>328</v>
      </c>
      <c r="F98" s="181">
        <v>328</v>
      </c>
      <c r="G98" s="181">
        <v>328</v>
      </c>
      <c r="H98" s="181">
        <v>390</v>
      </c>
      <c r="I98" s="181">
        <v>390</v>
      </c>
      <c r="J98" s="181">
        <v>246</v>
      </c>
      <c r="K98" s="181">
        <v>154</v>
      </c>
      <c r="L98" s="181">
        <v>154</v>
      </c>
      <c r="M98" s="181">
        <v>154</v>
      </c>
      <c r="N98" s="175">
        <f t="shared" si="8"/>
        <v>1734</v>
      </c>
    </row>
    <row r="99" spans="1:14" s="2" customFormat="1" ht="13.5" thickBot="1">
      <c r="A99" s="194" t="s">
        <v>97</v>
      </c>
      <c r="B99" s="69">
        <f aca="true" t="shared" si="10" ref="B99:M99">B89-B83</f>
        <v>40825.65</v>
      </c>
      <c r="C99" s="69">
        <f t="shared" si="10"/>
        <v>5876.99</v>
      </c>
      <c r="D99" s="69">
        <f t="shared" si="10"/>
        <v>613.959999999999</v>
      </c>
      <c r="E99" s="69">
        <f t="shared" si="10"/>
        <v>-886.720000000001</v>
      </c>
      <c r="F99" s="69">
        <f t="shared" si="10"/>
        <v>-3203</v>
      </c>
      <c r="G99" s="69">
        <f t="shared" si="10"/>
        <v>-3447.86</v>
      </c>
      <c r="H99" s="69">
        <f t="shared" si="10"/>
        <v>-3171.16</v>
      </c>
      <c r="I99" s="69">
        <f t="shared" si="10"/>
        <v>4423.94</v>
      </c>
      <c r="J99" s="69">
        <f t="shared" si="10"/>
        <v>-817.32</v>
      </c>
      <c r="K99" s="69">
        <f t="shared" si="10"/>
        <v>-895.790000000001</v>
      </c>
      <c r="L99" s="69">
        <f t="shared" si="10"/>
        <v>-3561.34</v>
      </c>
      <c r="M99" s="69">
        <f t="shared" si="10"/>
        <v>-5200.28</v>
      </c>
      <c r="N99" s="220">
        <f t="shared" si="8"/>
        <v>30557.07</v>
      </c>
    </row>
    <row r="100" spans="1:14" s="2" customFormat="1" ht="13.5" thickBot="1">
      <c r="A100" s="74" t="s">
        <v>83</v>
      </c>
      <c r="B100" s="69">
        <f>B82+B89</f>
        <v>162124.7</v>
      </c>
      <c r="C100" s="69">
        <f>C82+C89</f>
        <v>209088.16</v>
      </c>
      <c r="D100" s="183">
        <f>D82+D89-D79</f>
        <v>61637.98</v>
      </c>
      <c r="E100" s="69">
        <f>E82+E89</f>
        <v>101837.73</v>
      </c>
      <c r="F100" s="69">
        <f>F82+F89</f>
        <v>139721.2</v>
      </c>
      <c r="G100" s="183">
        <f>G82+G89-G79</f>
        <v>78852.8</v>
      </c>
      <c r="H100" s="69">
        <f>H82+H89</f>
        <v>116768.11</v>
      </c>
      <c r="I100" s="69">
        <f>I82+I89</f>
        <v>162278.52</v>
      </c>
      <c r="J100" s="183">
        <f>J82+J89-J79</f>
        <v>105556.5</v>
      </c>
      <c r="K100" s="69">
        <f>K82+K89</f>
        <v>145747.18</v>
      </c>
      <c r="L100" s="69">
        <f>L82+L89</f>
        <v>183272.31</v>
      </c>
      <c r="M100" s="183">
        <f>M82+M89-M79</f>
        <v>99781.51</v>
      </c>
      <c r="N100" s="250">
        <f>M100+N95+N96+N97+N98</f>
        <v>153530.51</v>
      </c>
    </row>
    <row r="101" spans="7:14" s="2" customFormat="1" ht="57" customHeight="1">
      <c r="G101" s="46"/>
      <c r="H101" s="301" t="s">
        <v>147</v>
      </c>
      <c r="I101" s="301"/>
      <c r="J101" s="301"/>
      <c r="K101" s="301"/>
      <c r="L101" s="302" t="s">
        <v>148</v>
      </c>
      <c r="M101" s="302"/>
      <c r="N101" s="302"/>
    </row>
    <row r="102" spans="8:14" s="2" customFormat="1" ht="72" customHeight="1">
      <c r="H102" s="303" t="s">
        <v>149</v>
      </c>
      <c r="I102" s="303"/>
      <c r="J102" s="303"/>
      <c r="K102" s="303"/>
      <c r="L102" s="304" t="s">
        <v>170</v>
      </c>
      <c r="M102" s="304"/>
      <c r="N102" s="304"/>
    </row>
    <row r="103" s="2" customFormat="1" ht="12.75"/>
    <row r="104" spans="8:15" s="2" customFormat="1" ht="15">
      <c r="H104" s="305" t="s">
        <v>134</v>
      </c>
      <c r="I104" s="305"/>
      <c r="J104" s="305"/>
      <c r="K104" s="184">
        <f>O79</f>
        <v>504025.78</v>
      </c>
      <c r="L104" s="185">
        <v>504025.78</v>
      </c>
      <c r="M104"/>
      <c r="N104" s="160"/>
      <c r="O104" s="258">
        <f>L104+M104+N104</f>
        <v>504025.78</v>
      </c>
    </row>
    <row r="105" spans="8:15" s="2" customFormat="1" ht="15">
      <c r="H105" s="305" t="s">
        <v>135</v>
      </c>
      <c r="I105" s="305"/>
      <c r="J105" s="305"/>
      <c r="K105" s="184">
        <f>N83</f>
        <v>493037.64</v>
      </c>
      <c r="L105" s="185">
        <v>493037.64</v>
      </c>
      <c r="M105"/>
      <c r="N105" s="160"/>
      <c r="O105" s="258">
        <f aca="true" t="shared" si="11" ref="O105:O110">L105+M105+N105</f>
        <v>493037.64</v>
      </c>
    </row>
    <row r="106" spans="8:15" s="2" customFormat="1" ht="15">
      <c r="H106" s="305" t="s">
        <v>136</v>
      </c>
      <c r="I106" s="305"/>
      <c r="J106" s="305"/>
      <c r="K106" s="184">
        <f>N89</f>
        <v>523594.71</v>
      </c>
      <c r="L106" s="185">
        <v>523594.71</v>
      </c>
      <c r="M106">
        <v>5020</v>
      </c>
      <c r="N106" s="160">
        <v>48729</v>
      </c>
      <c r="O106" s="258">
        <f t="shared" si="11"/>
        <v>577343.71</v>
      </c>
    </row>
    <row r="107" spans="8:15" s="2" customFormat="1" ht="15">
      <c r="H107" s="305" t="s">
        <v>137</v>
      </c>
      <c r="I107" s="305"/>
      <c r="J107" s="305"/>
      <c r="K107" s="184">
        <f>K106-K105</f>
        <v>30557.07</v>
      </c>
      <c r="L107" s="185">
        <v>30557.07</v>
      </c>
      <c r="M107">
        <v>5020</v>
      </c>
      <c r="N107" s="160">
        <v>48729</v>
      </c>
      <c r="O107" s="258">
        <f t="shared" si="11"/>
        <v>84306.07</v>
      </c>
    </row>
    <row r="108" spans="8:15" s="2" customFormat="1" ht="15">
      <c r="H108" s="280" t="s">
        <v>138</v>
      </c>
      <c r="I108" s="280"/>
      <c r="J108" s="280"/>
      <c r="K108" s="184">
        <f>K105-K104</f>
        <v>-10988.14</v>
      </c>
      <c r="L108" s="185">
        <v>-10988.14</v>
      </c>
      <c r="M108"/>
      <c r="N108" s="160"/>
      <c r="O108" s="258">
        <f t="shared" si="11"/>
        <v>-10988.14</v>
      </c>
    </row>
    <row r="109" spans="8:15" s="2" customFormat="1" ht="15">
      <c r="H109" s="281" t="s">
        <v>162</v>
      </c>
      <c r="I109" s="282"/>
      <c r="J109" s="283"/>
      <c r="K109" s="184">
        <f>B82</f>
        <v>80212.58</v>
      </c>
      <c r="L109" s="185">
        <v>-63319.09</v>
      </c>
      <c r="M109">
        <v>5616</v>
      </c>
      <c r="N109" s="160">
        <v>137915.67</v>
      </c>
      <c r="O109" s="258">
        <f t="shared" si="11"/>
        <v>80212.58</v>
      </c>
    </row>
    <row r="110" spans="8:15" s="2" customFormat="1" ht="18" customHeight="1">
      <c r="H110" s="295" t="s">
        <v>176</v>
      </c>
      <c r="I110" s="295"/>
      <c r="J110" s="295"/>
      <c r="K110" s="186">
        <f>K109+K108+K107+K111+K112</f>
        <v>153530.51</v>
      </c>
      <c r="L110" s="186">
        <f>L109+L108+L107+L111+L112</f>
        <v>-43750.16</v>
      </c>
      <c r="M110" s="186">
        <f>M109+M108+M107+M111+M112</f>
        <v>10636</v>
      </c>
      <c r="N110" s="186">
        <f>N109+N108+N107+N111+N112</f>
        <v>186644.67</v>
      </c>
      <c r="O110" s="258">
        <f t="shared" si="11"/>
        <v>153530.51</v>
      </c>
    </row>
    <row r="111" spans="8:15" s="2" customFormat="1" ht="15">
      <c r="H111" s="296" t="s">
        <v>145</v>
      </c>
      <c r="I111" s="297"/>
      <c r="J111" s="298"/>
      <c r="K111" s="187">
        <f>N98+N97</f>
        <v>5020</v>
      </c>
      <c r="L111" s="185"/>
      <c r="M111"/>
      <c r="N111" s="160"/>
      <c r="O111" s="160"/>
    </row>
    <row r="112" spans="8:15" s="2" customFormat="1" ht="15">
      <c r="H112" s="296" t="s">
        <v>171</v>
      </c>
      <c r="I112" s="297"/>
      <c r="J112" s="298"/>
      <c r="K112" s="187">
        <f>N95+N96</f>
        <v>48729</v>
      </c>
      <c r="L112" s="185"/>
      <c r="M112"/>
      <c r="N112" s="160"/>
      <c r="O112" s="160"/>
    </row>
    <row r="113" spans="8:13" s="2" customFormat="1" ht="15">
      <c r="H113" s="280" t="s">
        <v>139</v>
      </c>
      <c r="I113" s="280"/>
      <c r="J113" s="280"/>
      <c r="K113" s="237">
        <f>D77+G77+J77+M77</f>
        <v>61254.4</v>
      </c>
      <c r="L113" s="299" t="s">
        <v>161</v>
      </c>
      <c r="M113" s="300"/>
    </row>
    <row r="114" spans="8:13" s="2" customFormat="1" ht="15">
      <c r="H114" s="294" t="s">
        <v>140</v>
      </c>
      <c r="I114" s="294"/>
      <c r="J114" s="294"/>
      <c r="K114" s="188">
        <v>50038.04</v>
      </c>
      <c r="L114" s="189"/>
      <c r="M114" s="3"/>
    </row>
    <row r="115" spans="8:13" s="2" customFormat="1" ht="15">
      <c r="H115" s="294" t="s">
        <v>141</v>
      </c>
      <c r="I115" s="294"/>
      <c r="J115" s="294"/>
      <c r="K115" s="188"/>
      <c r="L115" s="189"/>
      <c r="M115" s="3"/>
    </row>
    <row r="116" spans="8:12" ht="15">
      <c r="H116" s="294" t="s">
        <v>142</v>
      </c>
      <c r="I116" s="294"/>
      <c r="J116" s="294"/>
      <c r="K116" s="188">
        <f>K114+K115</f>
        <v>50038.04</v>
      </c>
      <c r="L116" s="189"/>
    </row>
    <row r="117" spans="8:12" ht="15">
      <c r="H117" s="294" t="s">
        <v>143</v>
      </c>
      <c r="I117" s="294"/>
      <c r="J117" s="294"/>
      <c r="K117" s="188">
        <f>K116-K113</f>
        <v>-11216.36</v>
      </c>
      <c r="L117" s="189"/>
    </row>
    <row r="118" spans="8:12" ht="15.75">
      <c r="H118" s="294" t="s">
        <v>144</v>
      </c>
      <c r="I118" s="294"/>
      <c r="J118" s="294"/>
      <c r="K118" s="190">
        <f>K108-K117</f>
        <v>228.22</v>
      </c>
      <c r="L118" s="191"/>
    </row>
  </sheetData>
  <sheetProtection/>
  <mergeCells count="29">
    <mergeCell ref="L101:N101"/>
    <mergeCell ref="H102:K102"/>
    <mergeCell ref="L102:N102"/>
    <mergeCell ref="H116:J116"/>
    <mergeCell ref="H117:J117"/>
    <mergeCell ref="H104:J104"/>
    <mergeCell ref="H105:J105"/>
    <mergeCell ref="H106:J106"/>
    <mergeCell ref="H107:J107"/>
    <mergeCell ref="A53:N53"/>
    <mergeCell ref="H118:J118"/>
    <mergeCell ref="H110:J110"/>
    <mergeCell ref="H111:J111"/>
    <mergeCell ref="H113:J113"/>
    <mergeCell ref="L113:M113"/>
    <mergeCell ref="H114:J114"/>
    <mergeCell ref="H115:J115"/>
    <mergeCell ref="H112:J112"/>
    <mergeCell ref="H101:K101"/>
    <mergeCell ref="A32:A33"/>
    <mergeCell ref="H108:J108"/>
    <mergeCell ref="H109:J109"/>
    <mergeCell ref="A1:N1"/>
    <mergeCell ref="A57:N57"/>
    <mergeCell ref="B2:D2"/>
    <mergeCell ref="E2:G2"/>
    <mergeCell ref="H2:J2"/>
    <mergeCell ref="K2:M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I26"/>
  <sheetViews>
    <sheetView zoomScalePageLayoutView="0" workbookViewId="0" topLeftCell="A1">
      <selection activeCell="C23" sqref="C23"/>
    </sheetView>
  </sheetViews>
  <sheetFormatPr defaultColWidth="9.00390625" defaultRowHeight="12.75"/>
  <cols>
    <col min="5" max="5" width="18.125" style="0" customWidth="1"/>
    <col min="7" max="7" width="18.25390625" style="0" customWidth="1"/>
  </cols>
  <sheetData>
    <row r="5" ht="12.75">
      <c r="C5" t="s">
        <v>179</v>
      </c>
    </row>
    <row r="7" spans="5:7" ht="12.75">
      <c r="E7" s="306" t="s">
        <v>180</v>
      </c>
      <c r="G7" s="307" t="s">
        <v>181</v>
      </c>
    </row>
    <row r="8" spans="5:7" ht="12.75">
      <c r="E8" s="306"/>
      <c r="G8" s="307"/>
    </row>
    <row r="9" spans="5:7" ht="12.75">
      <c r="E9" s="306"/>
      <c r="G9" s="307"/>
    </row>
    <row r="10" spans="5:7" ht="12.75">
      <c r="E10" s="257"/>
      <c r="G10" s="240"/>
    </row>
    <row r="11" spans="3:9" ht="12.75">
      <c r="C11" t="s">
        <v>182</v>
      </c>
      <c r="E11">
        <v>1722</v>
      </c>
      <c r="G11">
        <v>2952</v>
      </c>
      <c r="I11">
        <v>-1230</v>
      </c>
    </row>
    <row r="12" spans="3:7" ht="12.75">
      <c r="C12" t="s">
        <v>183</v>
      </c>
      <c r="E12">
        <v>2952</v>
      </c>
      <c r="G12">
        <v>2664</v>
      </c>
    </row>
    <row r="13" spans="3:7" ht="12.75">
      <c r="C13" t="s">
        <v>238</v>
      </c>
      <c r="E13">
        <v>2952</v>
      </c>
      <c r="G13">
        <v>1734</v>
      </c>
    </row>
    <row r="17" spans="5:7" ht="12.75">
      <c r="E17">
        <v>7626</v>
      </c>
      <c r="G17">
        <v>7350</v>
      </c>
    </row>
    <row r="23" ht="12.75">
      <c r="C23" t="s">
        <v>241</v>
      </c>
    </row>
    <row r="26" spans="3:7" ht="12.75">
      <c r="C26" t="s">
        <v>238</v>
      </c>
      <c r="E26">
        <v>3444</v>
      </c>
      <c r="G26">
        <v>3286</v>
      </c>
    </row>
  </sheetData>
  <sheetProtection/>
  <mergeCells count="2">
    <mergeCell ref="E7:E9"/>
    <mergeCell ref="G7:G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5"/>
  <sheetViews>
    <sheetView zoomScalePageLayoutView="0" workbookViewId="0" topLeftCell="A1">
      <selection activeCell="A1" sqref="A1:F41"/>
    </sheetView>
  </sheetViews>
  <sheetFormatPr defaultColWidth="9.00390625" defaultRowHeight="12.75"/>
  <cols>
    <col min="1" max="1" width="27.00390625" style="0" customWidth="1"/>
    <col min="2" max="2" width="21.125" style="0" customWidth="1"/>
    <col min="5" max="5" width="19.25390625" style="0" customWidth="1"/>
    <col min="6" max="6" width="17.75390625" style="0" customWidth="1"/>
    <col min="7" max="7" width="20.875" style="0" customWidth="1"/>
    <col min="9" max="9" width="13.00390625" style="0" customWidth="1"/>
  </cols>
  <sheetData>
    <row r="4" ht="12.75">
      <c r="B4" t="s">
        <v>192</v>
      </c>
    </row>
    <row r="5" spans="3:9" ht="12.75" customHeight="1">
      <c r="C5" s="309" t="s">
        <v>184</v>
      </c>
      <c r="D5" s="310"/>
      <c r="E5" s="315" t="s">
        <v>193</v>
      </c>
      <c r="F5" s="240"/>
      <c r="G5" s="308" t="s">
        <v>185</v>
      </c>
      <c r="H5" s="308"/>
      <c r="I5" s="308"/>
    </row>
    <row r="6" spans="3:9" ht="12.75">
      <c r="C6" s="311"/>
      <c r="D6" s="312"/>
      <c r="E6" s="316"/>
      <c r="F6" s="240"/>
      <c r="G6" s="308"/>
      <c r="H6" s="308"/>
      <c r="I6" s="308"/>
    </row>
    <row r="7" spans="3:9" ht="12.75">
      <c r="C7" s="311"/>
      <c r="D7" s="312"/>
      <c r="E7" s="316"/>
      <c r="F7" s="240"/>
      <c r="G7" s="308"/>
      <c r="H7" s="308"/>
      <c r="I7" s="308"/>
    </row>
    <row r="8" spans="3:9" ht="12.75">
      <c r="C8" s="311"/>
      <c r="D8" s="312"/>
      <c r="E8" s="316"/>
      <c r="F8" s="240"/>
      <c r="G8" s="308"/>
      <c r="H8" s="308"/>
      <c r="I8" s="308"/>
    </row>
    <row r="9" spans="3:9" ht="12.75">
      <c r="C9" s="313"/>
      <c r="D9" s="314"/>
      <c r="E9" s="317"/>
      <c r="F9" s="240"/>
      <c r="G9" s="308"/>
      <c r="H9" s="308"/>
      <c r="I9" s="308"/>
    </row>
    <row r="12" spans="1:9" ht="12.75">
      <c r="A12" t="s">
        <v>186</v>
      </c>
      <c r="B12" t="s">
        <v>187</v>
      </c>
      <c r="D12">
        <v>40000</v>
      </c>
      <c r="E12">
        <v>38333.32</v>
      </c>
      <c r="G12" t="s">
        <v>194</v>
      </c>
      <c r="I12">
        <v>13356</v>
      </c>
    </row>
    <row r="13" spans="1:9" ht="12.75">
      <c r="A13" t="s">
        <v>196</v>
      </c>
      <c r="B13" t="s">
        <v>188</v>
      </c>
      <c r="D13">
        <v>6666.66</v>
      </c>
      <c r="E13">
        <v>1666.68</v>
      </c>
      <c r="G13" t="s">
        <v>189</v>
      </c>
      <c r="I13">
        <v>55000</v>
      </c>
    </row>
    <row r="14" spans="2:9" ht="12.75">
      <c r="B14" t="s">
        <v>189</v>
      </c>
      <c r="D14">
        <v>20000</v>
      </c>
      <c r="E14">
        <v>26666.67</v>
      </c>
      <c r="G14" t="s">
        <v>190</v>
      </c>
      <c r="I14">
        <v>27200</v>
      </c>
    </row>
    <row r="15" spans="2:9" ht="12.75">
      <c r="B15" t="s">
        <v>190</v>
      </c>
      <c r="D15">
        <v>20000</v>
      </c>
      <c r="E15">
        <v>6666.67</v>
      </c>
      <c r="G15" t="s">
        <v>191</v>
      </c>
      <c r="I15">
        <v>16400</v>
      </c>
    </row>
    <row r="16" spans="1:5" ht="12.75">
      <c r="A16" t="s">
        <v>195</v>
      </c>
      <c r="B16" t="s">
        <v>191</v>
      </c>
      <c r="D16">
        <v>23333.34</v>
      </c>
      <c r="E16">
        <v>10000.02</v>
      </c>
    </row>
    <row r="17" spans="1:5" ht="12.75">
      <c r="A17" t="s">
        <v>195</v>
      </c>
      <c r="B17" t="s">
        <v>237</v>
      </c>
      <c r="D17">
        <v>30000</v>
      </c>
      <c r="E17">
        <v>45395</v>
      </c>
    </row>
    <row r="18" spans="7:9" ht="12.75">
      <c r="G18" t="s">
        <v>84</v>
      </c>
      <c r="I18">
        <f>I12+I13+I14+I15</f>
        <v>111956</v>
      </c>
    </row>
    <row r="19" spans="1:5" ht="12.75">
      <c r="A19" t="s">
        <v>84</v>
      </c>
      <c r="D19">
        <v>140000</v>
      </c>
      <c r="E19">
        <v>128728.36</v>
      </c>
    </row>
    <row r="21" spans="1:5" ht="12.75">
      <c r="A21" t="s">
        <v>197</v>
      </c>
      <c r="B21" t="s">
        <v>199</v>
      </c>
      <c r="D21">
        <v>19382.33</v>
      </c>
      <c r="E21">
        <v>19382.33</v>
      </c>
    </row>
    <row r="22" ht="12.75">
      <c r="A22" t="s">
        <v>198</v>
      </c>
    </row>
    <row r="24" ht="12.75">
      <c r="G24" t="s">
        <v>208</v>
      </c>
    </row>
    <row r="25" spans="1:5" ht="12.75">
      <c r="A25" t="s">
        <v>200</v>
      </c>
      <c r="B25" t="s">
        <v>202</v>
      </c>
      <c r="D25">
        <v>11200</v>
      </c>
      <c r="E25">
        <v>3600</v>
      </c>
    </row>
    <row r="26" spans="1:5" ht="12.75">
      <c r="A26" t="s">
        <v>201</v>
      </c>
      <c r="B26" t="s">
        <v>190</v>
      </c>
      <c r="D26">
        <v>19200</v>
      </c>
      <c r="E26">
        <v>25200</v>
      </c>
    </row>
    <row r="27" spans="2:9" ht="12.75">
      <c r="B27" t="s">
        <v>203</v>
      </c>
      <c r="D27">
        <v>4800</v>
      </c>
      <c r="E27">
        <v>6400</v>
      </c>
      <c r="I27">
        <v>137915.67</v>
      </c>
    </row>
    <row r="28" spans="1:5" ht="12.75">
      <c r="A28" t="s">
        <v>239</v>
      </c>
      <c r="B28" t="s">
        <v>240</v>
      </c>
      <c r="D28">
        <v>5001</v>
      </c>
      <c r="E28">
        <v>3334</v>
      </c>
    </row>
    <row r="32" spans="1:5" ht="12.75">
      <c r="A32" t="s">
        <v>84</v>
      </c>
      <c r="D32">
        <v>40201</v>
      </c>
      <c r="E32">
        <v>38534</v>
      </c>
    </row>
    <row r="35" spans="1:5" ht="12.75">
      <c r="A35" t="s">
        <v>204</v>
      </c>
      <c r="E35">
        <v>186644.69</v>
      </c>
    </row>
  </sheetData>
  <sheetProtection/>
  <mergeCells count="3">
    <mergeCell ref="G5:I9"/>
    <mergeCell ref="C5:D9"/>
    <mergeCell ref="E5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2015-08-03T13:37:56Z</cp:lastPrinted>
  <dcterms:created xsi:type="dcterms:W3CDTF">2010-04-02T14:46:04Z</dcterms:created>
  <dcterms:modified xsi:type="dcterms:W3CDTF">2015-09-18T07:57:06Z</dcterms:modified>
  <cp:category/>
  <cp:version/>
  <cp:contentType/>
  <cp:contentStatus/>
</cp:coreProperties>
</file>