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<sst xmlns="http://schemas.openxmlformats.org/spreadsheetml/2006/main" count="351" uniqueCount="228">
  <si>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</si>
  <si>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</si>
  <si>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</si>
  <si>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</si>
  <si>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</si>
  <si>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</si>
  <si>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</si>
  <si>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</si>
  <si>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</si>
  <si>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</si>
  <si>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</si>
  <si>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</si>
  <si>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</si>
  <si>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</si>
  <si>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</si>
  <si>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</si>
  <si>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</si>
  <si>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</si>
  <si>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</si>
  <si>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</si>
  <si>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</si>
  <si>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</si>
  <si>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</si>
  <si>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</si>
  <si>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</si>
  <si>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</si>
  <si>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</si>
  <si>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</si>
  <si>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</si>
  <si>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</si>
  <si>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</si>
  <si>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</si>
  <si>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</si>
  <si>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</si>
  <si>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</si>
  <si>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</si>
  <si>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</si>
  <si>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</si>
  <si>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</si>
  <si>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</si>
  <si>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</si>
  <si>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</si>
  <si>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</si>
  <si>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</si>
  <si>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</si>
  <si>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</si>
  <si>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</si>
  <si>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</si>
  <si>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Обслуживание общедомовых приборов учета горячего водоснабжения</t>
  </si>
  <si>
    <t>ревизия ШР, ЩЭ</t>
  </si>
  <si>
    <t>ремонт кровли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</si>
  <si>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</si>
  <si>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</si>
  <si>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</si>
  <si>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</si>
  <si>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</si>
  <si>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</si>
  <si>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</si>
  <si>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</si>
  <si>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</si>
  <si>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</si>
  <si>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</si>
  <si>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</si>
  <si>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</si>
  <si>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</si>
  <si>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</si>
  <si>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</si>
  <si>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</si>
  <si>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</si>
  <si>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</si>
  <si>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</si>
  <si>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</si>
  <si>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</si>
  <si>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</si>
  <si>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</si>
  <si>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</si>
  <si>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</si>
  <si>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</si>
  <si>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</si>
  <si>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</si>
  <si>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</si>
  <si>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</si>
  <si>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</si>
  <si>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</si>
  <si>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</si>
  <si>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</si>
  <si>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</si>
  <si>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</si>
  <si>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</si>
  <si>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</si>
  <si>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</si>
  <si>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</si>
  <si>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</si>
  <si>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</si>
  <si>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</si>
  <si>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</si>
  <si>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</si>
  <si>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</si>
  <si>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Задолженность за жителями и ЮЛ</t>
  </si>
  <si>
    <t>(многоквартирный дом с газовыми плитами )</t>
  </si>
  <si>
    <t>Обслуживание вводных и внутренних газопроводов жилого фонда</t>
  </si>
  <si>
    <t>обслуживание насосов холодного водоснабжения</t>
  </si>
  <si>
    <t>очистка кровли от снега и скалывание сосулек</t>
  </si>
  <si>
    <t>М.П.</t>
  </si>
  <si>
    <t>Жители МКД</t>
  </si>
  <si>
    <t>погрузка мусора на автотранспорт вручную</t>
  </si>
  <si>
    <t>посыпка территории песко - соляной смесью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</si>
  <si>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</si>
  <si>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</si>
  <si>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</si>
  <si>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Расчет размера платы за содержание и ремонт общего имущества в многоквартирном доме</t>
  </si>
  <si>
    <t>ремонт козырьков подъездов</t>
  </si>
  <si>
    <t>2013 -2014гг.</t>
  </si>
  <si>
    <t>по адресу: ул.Ленинского Комсомола, д.30(Sобщ.=2334,1 м2;Sзем.уч.=2419,93 м2)</t>
  </si>
  <si>
    <t>договорная и претензионно-исковая работа,взыскание задолженности по ЖКУ</t>
  </si>
  <si>
    <t>посточнно</t>
  </si>
  <si>
    <t>отключение системы отопления в местах общего пользования</t>
  </si>
  <si>
    <t>ревизия задвижек отопления (д.50мм -3шт., д.80мм-4шт.)</t>
  </si>
  <si>
    <t>подключение системы отопления в местах общего пользования</t>
  </si>
  <si>
    <t>замена КИП манометры 4 шт., термометры 4 шт.</t>
  </si>
  <si>
    <t>замена насоса ГВС /резерв/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</si>
  <si>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</si>
  <si>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</si>
  <si>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КИП на ВВП манометры 4 шт., термометры 4 шт.</t>
  </si>
  <si>
    <t>замена  КИП манометры 1 шт.</t>
  </si>
  <si>
    <t>ревизия задвижек ХВС (д.80мм-2шт.)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</si>
  <si>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</si>
  <si>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</si>
  <si>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</si>
  <si>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Сбор, вывоз и утилизация ТБО руб/м2</t>
  </si>
  <si>
    <t>Итого :</t>
  </si>
  <si>
    <t>Предлагаемый перечень работ по текущему ремонту                                       ( на выбор собственников)</t>
  </si>
  <si>
    <t>ремонт стеновых панельных швов</t>
  </si>
  <si>
    <t>ремонт панельных швов 1083 м.п.</t>
  </si>
  <si>
    <t>ремонт кровли 843 м2</t>
  </si>
  <si>
    <t>смена задвижек, шаровых кранов на элеваторном узле диам.50 мм - 4 шт., диам.80 мм - 1 шт.</t>
  </si>
  <si>
    <t>установка фильтра д.80 мм - 1 шт. на элеваторном узле</t>
  </si>
  <si>
    <t>установка задвижки на выход ГВС д.80 мм - 1 шт.</t>
  </si>
  <si>
    <t>окраска трубопроводов ( ХВС )</t>
  </si>
  <si>
    <t>окраска труб отопления составом "Корунд"</t>
  </si>
  <si>
    <t>уборка мусора в подвале</t>
  </si>
  <si>
    <t>ремонт системы электроснабжения</t>
  </si>
  <si>
    <t>руб./чел.</t>
  </si>
  <si>
    <t>изоляция трубопроводов отопления</t>
  </si>
  <si>
    <t>устройство приямка для откачки грунтовых вод</t>
  </si>
  <si>
    <t>ремонт секций водоподогревателя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</si>
  <si>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</si>
  <si>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</si>
  <si>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</si>
  <si>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Всего:</t>
  </si>
  <si>
    <t>Смирнов А.Г.</t>
  </si>
  <si>
    <t>Малиновский П.К.</t>
  </si>
  <si>
    <t>Яблоков Р.Б.</t>
  </si>
  <si>
    <t>Лицевой счет многоквартирного дома по адресу: ул. Ленинского Комсомола, д. 30 на период с 1 мая 2013 по 30 апреля 2014 года</t>
  </si>
  <si>
    <t>119</t>
  </si>
  <si>
    <t>127</t>
  </si>
  <si>
    <t>130</t>
  </si>
  <si>
    <t>108</t>
  </si>
  <si>
    <t>113</t>
  </si>
  <si>
    <t>Замена стояка ХВС  (кв.11, 13)</t>
  </si>
  <si>
    <t>142</t>
  </si>
  <si>
    <t>ремонт кровли 843 м2 + сливы 86,6 м2</t>
  </si>
  <si>
    <t>153</t>
  </si>
  <si>
    <t>Замена общего канализационного стояка (кв.11, 13)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</si>
  <si>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</si>
  <si>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</si>
  <si>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</si>
  <si>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</si>
  <si>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</si>
  <si>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167</t>
  </si>
  <si>
    <t>166</t>
  </si>
  <si>
    <t>Подключение системы отопления после работ ТПК</t>
  </si>
  <si>
    <t>Замок навесной</t>
  </si>
  <si>
    <t>А/о 26</t>
  </si>
  <si>
    <t>170</t>
  </si>
  <si>
    <t>190</t>
  </si>
  <si>
    <t>Ревизия эл.щитка, замена деталей (кв.5)</t>
  </si>
  <si>
    <t>191</t>
  </si>
  <si>
    <t xml:space="preserve">Ремонт зонта на вент.шахте </t>
  </si>
  <si>
    <t>195</t>
  </si>
  <si>
    <t>211</t>
  </si>
  <si>
    <t>Перевод ВВП на зимнюю схему</t>
  </si>
  <si>
    <t>Замена сгона на батарее (кв.18)</t>
  </si>
  <si>
    <t>197</t>
  </si>
  <si>
    <t>236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</si>
  <si>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</si>
  <si>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</si>
  <si>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</si>
  <si>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</si>
  <si>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</si>
  <si>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</si>
  <si>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</si>
  <si>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</si>
  <si>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</si>
  <si>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</si>
  <si>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</si>
  <si>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</si>
  <si>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</si>
  <si>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</si>
  <si>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8962,94 (по тарифу)</t>
  </si>
  <si>
    <t>Вымпелком</t>
  </si>
  <si>
    <t>Аренда стен (плакат Мордынский И.В.)</t>
  </si>
  <si>
    <t>Аренда стен (плакат Техстройсервис)</t>
  </si>
  <si>
    <t>247</t>
  </si>
  <si>
    <t>229</t>
  </si>
  <si>
    <t>30.09.2013 (акт от 7.11.13)</t>
  </si>
  <si>
    <t>30.09.2013 (акт от 21.11.13)</t>
  </si>
  <si>
    <t>30.09.2013 (акт от 3.12.13)</t>
  </si>
  <si>
    <t>ремонт секций водоподогревателя диам.168мм -4шт.</t>
  </si>
  <si>
    <t>18</t>
  </si>
  <si>
    <t>22</t>
  </si>
  <si>
    <t>Ремонт прибора учета тепловой энергии (замена термосопротивления)</t>
  </si>
  <si>
    <t>24</t>
  </si>
  <si>
    <t>Ревизия эл.щитка, замена деталей (кв.7)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</si>
  <si>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</si>
  <si>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</si>
  <si>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</si>
  <si>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</si>
  <si>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Услуги типографии по печати доп.соглашений</t>
  </si>
  <si>
    <t>151</t>
  </si>
  <si>
    <t>39</t>
  </si>
  <si>
    <t>Отключение и подключение воды с прогоном п/ сушителей для работ ТПК</t>
  </si>
  <si>
    <t>42</t>
  </si>
  <si>
    <t>Замена лампочек 60 Вт в подъезде ( в подвале)</t>
  </si>
  <si>
    <t>49</t>
  </si>
  <si>
    <t>Перевод ВВП на летнюю схему</t>
  </si>
  <si>
    <t>50</t>
  </si>
  <si>
    <t>Н.Ф.Каюткина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</si>
</sst>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  <numFmt numFmtId="169" formatCode="0.0000000"/>
    <numFmt numFmtId="170" formatCode="0.000000"/>
    <numFmt numFmtId="171" formatCode="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4"/>
      <name val="Arial Cyr"/>
      <family val="0"/>
    </font>
    <font>
      <i/>
      <sz val="10"/>
      <name val="Arial Cyr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23" fillId="24" borderId="22" xfId="0" applyNumberFormat="1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horizontal="left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left" vertical="center"/>
    </xf>
    <xf numFmtId="0" fontId="25" fillId="24" borderId="3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0" fillId="26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4" fillId="25" borderId="16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 wrapText="1"/>
    </xf>
    <xf numFmtId="2" fontId="19" fillId="25" borderId="46" xfId="0" applyNumberFormat="1" applyFont="1" applyFill="1" applyBorder="1" applyAlignment="1">
      <alignment horizontal="center"/>
    </xf>
    <xf numFmtId="2" fontId="18" fillId="25" borderId="45" xfId="0" applyNumberFormat="1" applyFont="1" applyFill="1" applyBorder="1" applyAlignment="1">
      <alignment horizontal="center" vertical="center" wrapText="1"/>
    </xf>
    <xf numFmtId="2" fontId="19" fillId="25" borderId="47" xfId="0" applyNumberFormat="1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24" fillId="24" borderId="50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center" vertical="center"/>
    </xf>
    <xf numFmtId="0" fontId="24" fillId="25" borderId="52" xfId="0" applyFont="1" applyFill="1" applyBorder="1" applyAlignment="1">
      <alignment horizontal="center" vertical="center"/>
    </xf>
    <xf numFmtId="0" fontId="24" fillId="25" borderId="5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center" vertical="center" wrapText="1"/>
    </xf>
    <xf numFmtId="2" fontId="24" fillId="0" borderId="44" xfId="0" applyNumberFormat="1" applyFont="1" applyFill="1" applyBorder="1" applyAlignment="1">
      <alignment horizontal="center" vertical="center" wrapText="1"/>
    </xf>
    <xf numFmtId="2" fontId="24" fillId="25" borderId="44" xfId="0" applyNumberFormat="1" applyFont="1" applyFill="1" applyBorder="1" applyAlignment="1">
      <alignment horizontal="center" vertical="center" wrapText="1"/>
    </xf>
    <xf numFmtId="2" fontId="24" fillId="25" borderId="5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2" fontId="23" fillId="0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49" fontId="0" fillId="24" borderId="33" xfId="0" applyNumberFormat="1" applyFont="1" applyFill="1" applyBorder="1" applyAlignment="1">
      <alignment horizontal="center" vertical="center" wrapText="1"/>
    </xf>
    <xf numFmtId="14" fontId="0" fillId="24" borderId="54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0" fillId="26" borderId="31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8" xfId="0" applyNumberFormat="1" applyFont="1" applyFill="1" applyBorder="1" applyAlignment="1">
      <alignment horizontal="left" vertical="center" wrapText="1"/>
    </xf>
    <xf numFmtId="2" fontId="0" fillId="24" borderId="55" xfId="0" applyNumberFormat="1" applyFill="1" applyBorder="1" applyAlignment="1">
      <alignment horizontal="center" vertical="center"/>
    </xf>
    <xf numFmtId="49" fontId="0" fillId="24" borderId="32" xfId="0" applyNumberFormat="1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2" fontId="0" fillId="26" borderId="31" xfId="0" applyNumberFormat="1" applyFill="1" applyBorder="1" applyAlignment="1">
      <alignment horizontal="center" vertical="center"/>
    </xf>
    <xf numFmtId="2" fontId="39" fillId="25" borderId="31" xfId="0" applyNumberFormat="1" applyFont="1" applyFill="1" applyBorder="1" applyAlignment="1">
      <alignment horizontal="center" vertical="center" wrapText="1"/>
    </xf>
    <xf numFmtId="2" fontId="25" fillId="24" borderId="31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0" fontId="0" fillId="26" borderId="56" xfId="0" applyFill="1" applyBorder="1" applyAlignment="1">
      <alignment horizontal="center" vertical="center"/>
    </xf>
    <xf numFmtId="2" fontId="0" fillId="26" borderId="56" xfId="0" applyNumberFormat="1" applyFill="1" applyBorder="1" applyAlignment="1">
      <alignment horizontal="center" vertical="center"/>
    </xf>
    <xf numFmtId="0" fontId="0" fillId="24" borderId="57" xfId="0" applyFill="1" applyBorder="1" applyAlignment="1">
      <alignment horizontal="left" vertical="center"/>
    </xf>
    <xf numFmtId="0" fontId="28" fillId="26" borderId="10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center" vertical="center" wrapText="1"/>
    </xf>
    <xf numFmtId="14" fontId="0" fillId="24" borderId="54" xfId="0" applyNumberFormat="1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left" vertical="center" wrapText="1"/>
    </xf>
    <xf numFmtId="2" fontId="27" fillId="25" borderId="17" xfId="0" applyNumberFormat="1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0" fontId="18" fillId="28" borderId="24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18" fillId="28" borderId="21" xfId="0" applyFont="1" applyFill="1" applyBorder="1" applyAlignment="1">
      <alignment horizontal="center" vertical="center" wrapText="1"/>
    </xf>
    <xf numFmtId="49" fontId="0" fillId="28" borderId="33" xfId="0" applyNumberFormat="1" applyFont="1" applyFill="1" applyBorder="1" applyAlignment="1">
      <alignment horizontal="center" vertical="center" wrapText="1"/>
    </xf>
    <xf numFmtId="14" fontId="0" fillId="28" borderId="54" xfId="0" applyNumberFormat="1" applyFont="1" applyFill="1" applyBorder="1" applyAlignment="1">
      <alignment horizontal="center" vertical="center" wrapText="1"/>
    </xf>
    <xf numFmtId="2" fontId="18" fillId="28" borderId="30" xfId="0" applyNumberFormat="1" applyFont="1" applyFill="1" applyBorder="1" applyAlignment="1">
      <alignment horizontal="center" vertical="center" wrapText="1"/>
    </xf>
    <xf numFmtId="0" fontId="38" fillId="28" borderId="21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0" fillId="28" borderId="27" xfId="0" applyFont="1" applyFill="1" applyBorder="1" applyAlignment="1">
      <alignment horizontal="left" vertical="center" wrapText="1"/>
    </xf>
    <xf numFmtId="0" fontId="0" fillId="28" borderId="24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25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2" fontId="0" fillId="28" borderId="21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58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35" fillId="24" borderId="61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/>
    </xf>
    <xf numFmtId="0" fontId="20" fillId="25" borderId="59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35" fillId="24" borderId="61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31" fillId="24" borderId="67" xfId="0" applyFont="1" applyFill="1" applyBorder="1" applyAlignment="1">
      <alignment horizontal="center" vertical="center" wrapText="1"/>
    </xf>
    <xf numFmtId="0" fontId="31" fillId="24" borderId="59" xfId="0" applyFont="1" applyFill="1" applyBorder="1" applyAlignment="1">
      <alignment horizontal="center" vertical="center" wrapText="1"/>
    </xf>
    <xf numFmtId="0" fontId="31" fillId="24" borderId="6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GA80">
            <v>64513.23000000004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="75" zoomScaleNormal="75" zoomScalePageLayoutView="0" workbookViewId="0" topLeftCell="A47">
      <selection activeCell="D77" sqref="D77"/>
    </sheetView>
  </sheetViews>
  <sheetFormatPr defaultColWidth="9.00390625" defaultRowHeight="12.75"/>
  <cols>
    <col min="1" max="1" width="72.75390625" style="87" customWidth="1"/>
    <col min="2" max="2" width="19.125" style="87" customWidth="1"/>
    <col min="3" max="3" width="13.875" style="87" hidden="1" customWidth="1"/>
    <col min="4" max="4" width="16.75390625" style="87" customWidth="1"/>
    <col min="5" max="5" width="13.875" style="87" hidden="1" customWidth="1"/>
    <col min="6" max="6" width="20.875" style="3" hidden="1" customWidth="1"/>
    <col min="7" max="7" width="13.875" style="87" customWidth="1"/>
    <col min="8" max="8" width="20.875" style="3" customWidth="1"/>
    <col min="9" max="9" width="15.375" style="87" customWidth="1"/>
    <col min="10" max="10" width="15.375" style="88" hidden="1" customWidth="1"/>
    <col min="11" max="14" width="15.375" style="87" customWidth="1"/>
    <col min="15" max="16384" width="9.125" style="87" customWidth="1"/>
  </cols>
  <sheetData>
    <row r="1" spans="1:8" ht="16.5" customHeight="1">
      <c r="A1" s="242" t="s">
        <v>0</v>
      </c>
      <c r="B1" s="243"/>
      <c r="C1" s="243"/>
      <c r="D1" s="243"/>
      <c r="E1" s="243"/>
      <c r="F1" s="243"/>
      <c r="G1" s="243"/>
      <c r="H1" s="243"/>
    </row>
    <row r="2" spans="2:8" ht="12.75" customHeight="1">
      <c r="B2" s="244" t="s">
        <v>1</v>
      </c>
      <c r="C2" s="244"/>
      <c r="D2" s="244"/>
      <c r="E2" s="244"/>
      <c r="F2" s="244"/>
      <c r="G2" s="243"/>
      <c r="H2" s="243"/>
    </row>
    <row r="3" spans="1:8" ht="19.5" customHeight="1">
      <c r="A3" s="89" t="s">
        <v>112</v>
      </c>
      <c r="B3" s="244" t="s">
        <v>2</v>
      </c>
      <c r="C3" s="244"/>
      <c r="D3" s="244"/>
      <c r="E3" s="244"/>
      <c r="F3" s="244"/>
      <c r="G3" s="243"/>
      <c r="H3" s="243"/>
    </row>
    <row r="4" spans="2:8" ht="14.25" customHeight="1">
      <c r="B4" s="244" t="s">
        <v>33</v>
      </c>
      <c r="C4" s="244"/>
      <c r="D4" s="244"/>
      <c r="E4" s="244"/>
      <c r="F4" s="244"/>
      <c r="G4" s="243"/>
      <c r="H4" s="243"/>
    </row>
    <row r="5" spans="1:10" ht="39.75" customHeight="1">
      <c r="A5" s="245"/>
      <c r="B5" s="246"/>
      <c r="C5" s="246"/>
      <c r="D5" s="246"/>
      <c r="E5" s="246"/>
      <c r="F5" s="246"/>
      <c r="G5" s="246"/>
      <c r="H5" s="246"/>
      <c r="J5" s="87"/>
    </row>
    <row r="6" spans="1:10" ht="33" customHeight="1">
      <c r="A6" s="247"/>
      <c r="B6" s="248"/>
      <c r="C6" s="248"/>
      <c r="D6" s="248"/>
      <c r="E6" s="248"/>
      <c r="F6" s="248"/>
      <c r="G6" s="248"/>
      <c r="H6" s="248"/>
      <c r="J6" s="87"/>
    </row>
    <row r="7" spans="2:9" ht="35.25" customHeight="1" hidden="1">
      <c r="B7" s="134"/>
      <c r="C7" s="134"/>
      <c r="D7" s="134"/>
      <c r="E7" s="134"/>
      <c r="F7" s="135"/>
      <c r="G7" s="134"/>
      <c r="H7" s="134"/>
      <c r="I7" s="134"/>
    </row>
    <row r="8" spans="1:10" s="90" customFormat="1" ht="22.5" customHeight="1">
      <c r="A8" s="249" t="s">
        <v>3</v>
      </c>
      <c r="B8" s="249"/>
      <c r="C8" s="249"/>
      <c r="D8" s="249"/>
      <c r="E8" s="250"/>
      <c r="F8" s="250"/>
      <c r="G8" s="250"/>
      <c r="H8" s="250"/>
      <c r="J8" s="91"/>
    </row>
    <row r="9" spans="1:8" s="92" customFormat="1" ht="18.75" customHeight="1">
      <c r="A9" s="249" t="s">
        <v>113</v>
      </c>
      <c r="B9" s="249"/>
      <c r="C9" s="249"/>
      <c r="D9" s="249"/>
      <c r="E9" s="250"/>
      <c r="F9" s="250"/>
      <c r="G9" s="250"/>
      <c r="H9" s="250"/>
    </row>
    <row r="10" spans="1:8" s="93" customFormat="1" ht="17.25" customHeight="1">
      <c r="A10" s="251" t="s">
        <v>99</v>
      </c>
      <c r="B10" s="251"/>
      <c r="C10" s="251"/>
      <c r="D10" s="251"/>
      <c r="E10" s="252"/>
      <c r="F10" s="252"/>
      <c r="G10" s="252"/>
      <c r="H10" s="252"/>
    </row>
    <row r="11" spans="1:8" s="92" customFormat="1" ht="30" customHeight="1" thickBot="1">
      <c r="A11" s="253" t="s">
        <v>110</v>
      </c>
      <c r="B11" s="253"/>
      <c r="C11" s="253"/>
      <c r="D11" s="253"/>
      <c r="E11" s="254"/>
      <c r="F11" s="254"/>
      <c r="G11" s="254"/>
      <c r="H11" s="254"/>
    </row>
    <row r="12" spans="1:10" s="12" customFormat="1" ht="139.5" customHeight="1" thickBot="1">
      <c r="A12" s="94" t="s">
        <v>4</v>
      </c>
      <c r="B12" s="95" t="s">
        <v>5</v>
      </c>
      <c r="C12" s="96" t="s">
        <v>6</v>
      </c>
      <c r="D12" s="96" t="s">
        <v>34</v>
      </c>
      <c r="E12" s="96" t="s">
        <v>6</v>
      </c>
      <c r="F12" s="97" t="s">
        <v>7</v>
      </c>
      <c r="G12" s="96" t="s">
        <v>6</v>
      </c>
      <c r="H12" s="97" t="s">
        <v>7</v>
      </c>
      <c r="J12" s="98"/>
    </row>
    <row r="13" spans="1:10" s="105" customFormat="1" ht="12.75">
      <c r="A13" s="99">
        <v>1</v>
      </c>
      <c r="B13" s="100">
        <v>2</v>
      </c>
      <c r="C13" s="100">
        <v>3</v>
      </c>
      <c r="D13" s="101"/>
      <c r="E13" s="100">
        <v>3</v>
      </c>
      <c r="F13" s="102">
        <v>4</v>
      </c>
      <c r="G13" s="103">
        <v>3</v>
      </c>
      <c r="H13" s="104">
        <v>4</v>
      </c>
      <c r="J13" s="106"/>
    </row>
    <row r="14" spans="1:10" s="105" customFormat="1" ht="49.5" customHeight="1">
      <c r="A14" s="255" t="s">
        <v>8</v>
      </c>
      <c r="B14" s="256"/>
      <c r="C14" s="256"/>
      <c r="D14" s="256"/>
      <c r="E14" s="256"/>
      <c r="F14" s="256"/>
      <c r="G14" s="257"/>
      <c r="H14" s="258"/>
      <c r="J14" s="106"/>
    </row>
    <row r="15" spans="1:10" s="12" customFormat="1" ht="26.25" customHeight="1">
      <c r="A15" s="77" t="s">
        <v>9</v>
      </c>
      <c r="B15" s="34" t="s">
        <v>10</v>
      </c>
      <c r="C15" s="107">
        <f>F15*12</f>
        <v>0</v>
      </c>
      <c r="D15" s="17">
        <f>G15*I15</f>
        <v>67222.08</v>
      </c>
      <c r="E15" s="16">
        <f>H15*12</f>
        <v>28.8</v>
      </c>
      <c r="F15" s="18"/>
      <c r="G15" s="16">
        <f>H15*12</f>
        <v>28.8</v>
      </c>
      <c r="H15" s="16">
        <v>2.4</v>
      </c>
      <c r="I15" s="12">
        <v>2334.1</v>
      </c>
      <c r="J15" s="98">
        <v>2.24</v>
      </c>
    </row>
    <row r="16" spans="1:10" s="12" customFormat="1" ht="27" customHeight="1">
      <c r="A16" s="136" t="s">
        <v>114</v>
      </c>
      <c r="B16" s="137" t="s">
        <v>51</v>
      </c>
      <c r="C16" s="107"/>
      <c r="D16" s="17"/>
      <c r="E16" s="16"/>
      <c r="F16" s="18"/>
      <c r="G16" s="16"/>
      <c r="H16" s="16"/>
      <c r="J16" s="98"/>
    </row>
    <row r="17" spans="1:10" s="12" customFormat="1" ht="20.25" customHeight="1">
      <c r="A17" s="136" t="s">
        <v>52</v>
      </c>
      <c r="B17" s="137" t="s">
        <v>51</v>
      </c>
      <c r="C17" s="107"/>
      <c r="D17" s="17"/>
      <c r="E17" s="16"/>
      <c r="F17" s="18"/>
      <c r="G17" s="16"/>
      <c r="H17" s="16"/>
      <c r="J17" s="98"/>
    </row>
    <row r="18" spans="1:10" s="12" customFormat="1" ht="21.75" customHeight="1">
      <c r="A18" s="136" t="s">
        <v>53</v>
      </c>
      <c r="B18" s="137" t="s">
        <v>54</v>
      </c>
      <c r="C18" s="107"/>
      <c r="D18" s="17"/>
      <c r="E18" s="16"/>
      <c r="F18" s="18"/>
      <c r="G18" s="16"/>
      <c r="H18" s="16"/>
      <c r="J18" s="98"/>
    </row>
    <row r="19" spans="1:10" s="12" customFormat="1" ht="23.25" customHeight="1">
      <c r="A19" s="136" t="s">
        <v>55</v>
      </c>
      <c r="B19" s="137" t="s">
        <v>115</v>
      </c>
      <c r="C19" s="107"/>
      <c r="D19" s="17"/>
      <c r="E19" s="16"/>
      <c r="F19" s="18"/>
      <c r="G19" s="16"/>
      <c r="H19" s="16"/>
      <c r="J19" s="98"/>
    </row>
    <row r="20" spans="1:10" s="12" customFormat="1" ht="30">
      <c r="A20" s="77" t="s">
        <v>11</v>
      </c>
      <c r="B20" s="111"/>
      <c r="C20" s="107">
        <f>F20*12</f>
        <v>0</v>
      </c>
      <c r="D20" s="17">
        <f>G20*I20</f>
        <v>89909.53</v>
      </c>
      <c r="E20" s="16">
        <f>H20*12</f>
        <v>38.52</v>
      </c>
      <c r="F20" s="18"/>
      <c r="G20" s="16">
        <f>H20*12</f>
        <v>38.52</v>
      </c>
      <c r="H20" s="16">
        <v>3.21</v>
      </c>
      <c r="I20" s="12">
        <v>2334.1</v>
      </c>
      <c r="J20" s="98">
        <v>2.57</v>
      </c>
    </row>
    <row r="21" spans="1:10" s="12" customFormat="1" ht="15">
      <c r="A21" s="112" t="s">
        <v>56</v>
      </c>
      <c r="B21" s="10" t="s">
        <v>12</v>
      </c>
      <c r="C21" s="107"/>
      <c r="D21" s="17"/>
      <c r="E21" s="16"/>
      <c r="F21" s="18"/>
      <c r="G21" s="16"/>
      <c r="H21" s="16"/>
      <c r="J21" s="98"/>
    </row>
    <row r="22" spans="1:10" s="12" customFormat="1" ht="15">
      <c r="A22" s="112" t="s">
        <v>57</v>
      </c>
      <c r="B22" s="10" t="s">
        <v>12</v>
      </c>
      <c r="C22" s="107"/>
      <c r="D22" s="17"/>
      <c r="E22" s="16"/>
      <c r="F22" s="18"/>
      <c r="G22" s="16"/>
      <c r="H22" s="16"/>
      <c r="J22" s="98"/>
    </row>
    <row r="23" spans="1:10" s="12" customFormat="1" ht="15">
      <c r="A23" s="112" t="s">
        <v>58</v>
      </c>
      <c r="B23" s="10" t="s">
        <v>12</v>
      </c>
      <c r="C23" s="107"/>
      <c r="D23" s="17"/>
      <c r="E23" s="16"/>
      <c r="F23" s="18"/>
      <c r="G23" s="16"/>
      <c r="H23" s="16"/>
      <c r="J23" s="98"/>
    </row>
    <row r="24" spans="1:10" s="12" customFormat="1" ht="25.5">
      <c r="A24" s="112" t="s">
        <v>59</v>
      </c>
      <c r="B24" s="10" t="s">
        <v>13</v>
      </c>
      <c r="C24" s="107"/>
      <c r="D24" s="17"/>
      <c r="E24" s="16"/>
      <c r="F24" s="18"/>
      <c r="G24" s="16"/>
      <c r="H24" s="16"/>
      <c r="J24" s="98"/>
    </row>
    <row r="25" spans="1:10" s="12" customFormat="1" ht="15">
      <c r="A25" s="112" t="s">
        <v>105</v>
      </c>
      <c r="B25" s="10" t="s">
        <v>12</v>
      </c>
      <c r="C25" s="107"/>
      <c r="D25" s="17"/>
      <c r="E25" s="16"/>
      <c r="F25" s="18"/>
      <c r="G25" s="16"/>
      <c r="H25" s="16"/>
      <c r="J25" s="98"/>
    </row>
    <row r="26" spans="1:10" s="12" customFormat="1" ht="26.25" thickBot="1">
      <c r="A26" s="113" t="s">
        <v>106</v>
      </c>
      <c r="B26" s="114" t="s">
        <v>60</v>
      </c>
      <c r="C26" s="107"/>
      <c r="D26" s="17"/>
      <c r="E26" s="16"/>
      <c r="F26" s="18"/>
      <c r="G26" s="16"/>
      <c r="H26" s="16"/>
      <c r="J26" s="98"/>
    </row>
    <row r="27" spans="1:10" s="115" customFormat="1" ht="15">
      <c r="A27" s="76" t="s">
        <v>14</v>
      </c>
      <c r="B27" s="34" t="s">
        <v>15</v>
      </c>
      <c r="C27" s="107">
        <f>F27*12</f>
        <v>0</v>
      </c>
      <c r="D27" s="17">
        <f aca="true" t="shared" si="0" ref="D27:D36">G27*I27</f>
        <v>17925.89</v>
      </c>
      <c r="E27" s="16">
        <f>H27*12</f>
        <v>7.68</v>
      </c>
      <c r="F27" s="19"/>
      <c r="G27" s="16">
        <f>H27*12</f>
        <v>7.68</v>
      </c>
      <c r="H27" s="16">
        <v>0.64</v>
      </c>
      <c r="I27" s="12">
        <v>2334.1</v>
      </c>
      <c r="J27" s="98">
        <v>0.6</v>
      </c>
    </row>
    <row r="28" spans="1:10" s="12" customFormat="1" ht="15">
      <c r="A28" s="76" t="s">
        <v>16</v>
      </c>
      <c r="B28" s="34" t="s">
        <v>17</v>
      </c>
      <c r="C28" s="107">
        <f>F28*12</f>
        <v>0</v>
      </c>
      <c r="D28" s="17">
        <f t="shared" si="0"/>
        <v>58259.14</v>
      </c>
      <c r="E28" s="16">
        <f>H28*12</f>
        <v>24.96</v>
      </c>
      <c r="F28" s="19"/>
      <c r="G28" s="16">
        <f>H28*12</f>
        <v>24.96</v>
      </c>
      <c r="H28" s="16">
        <v>2.08</v>
      </c>
      <c r="I28" s="12">
        <v>2334.1</v>
      </c>
      <c r="J28" s="98">
        <v>1.94</v>
      </c>
    </row>
    <row r="29" spans="1:10" s="105" customFormat="1" ht="30">
      <c r="A29" s="76" t="s">
        <v>42</v>
      </c>
      <c r="B29" s="34" t="s">
        <v>10</v>
      </c>
      <c r="C29" s="116"/>
      <c r="D29" s="17">
        <v>1733.72</v>
      </c>
      <c r="E29" s="20"/>
      <c r="F29" s="19"/>
      <c r="G29" s="16">
        <f aca="true" t="shared" si="1" ref="G29:G34">D29/I29</f>
        <v>0.74</v>
      </c>
      <c r="H29" s="16">
        <f aca="true" t="shared" si="2" ref="H29:H34">G29/12</f>
        <v>0.06</v>
      </c>
      <c r="I29" s="12">
        <v>2334.1</v>
      </c>
      <c r="J29" s="98">
        <v>0.05</v>
      </c>
    </row>
    <row r="30" spans="1:10" s="105" customFormat="1" ht="27.75" customHeight="1">
      <c r="A30" s="76" t="s">
        <v>48</v>
      </c>
      <c r="B30" s="34" t="s">
        <v>10</v>
      </c>
      <c r="C30" s="116"/>
      <c r="D30" s="17">
        <v>1733.72</v>
      </c>
      <c r="E30" s="20"/>
      <c r="F30" s="19"/>
      <c r="G30" s="16">
        <f t="shared" si="1"/>
        <v>0.74</v>
      </c>
      <c r="H30" s="16">
        <f t="shared" si="2"/>
        <v>0.06</v>
      </c>
      <c r="I30" s="12">
        <v>2334.1</v>
      </c>
      <c r="J30" s="98">
        <v>0.05</v>
      </c>
    </row>
    <row r="31" spans="1:10" s="105" customFormat="1" ht="21" customHeight="1">
      <c r="A31" s="76" t="s">
        <v>43</v>
      </c>
      <c r="B31" s="34" t="s">
        <v>10</v>
      </c>
      <c r="C31" s="116"/>
      <c r="D31" s="17">
        <v>10948.1</v>
      </c>
      <c r="E31" s="20"/>
      <c r="F31" s="19"/>
      <c r="G31" s="16">
        <f t="shared" si="1"/>
        <v>4.69</v>
      </c>
      <c r="H31" s="16">
        <f t="shared" si="2"/>
        <v>0.39</v>
      </c>
      <c r="I31" s="12">
        <v>2334.1</v>
      </c>
      <c r="J31" s="98">
        <v>0.36</v>
      </c>
    </row>
    <row r="32" spans="1:10" s="105" customFormat="1" ht="30" hidden="1">
      <c r="A32" s="76" t="s">
        <v>87</v>
      </c>
      <c r="B32" s="34" t="s">
        <v>13</v>
      </c>
      <c r="C32" s="116"/>
      <c r="D32" s="17">
        <f t="shared" si="0"/>
        <v>0</v>
      </c>
      <c r="E32" s="20"/>
      <c r="F32" s="19"/>
      <c r="G32" s="16">
        <f t="shared" si="1"/>
        <v>4.690501692301101</v>
      </c>
      <c r="H32" s="16">
        <f t="shared" si="2"/>
        <v>0.39087514102509174</v>
      </c>
      <c r="I32" s="12">
        <v>2334.1</v>
      </c>
      <c r="J32" s="98">
        <v>0</v>
      </c>
    </row>
    <row r="33" spans="1:10" s="105" customFormat="1" ht="30" hidden="1">
      <c r="A33" s="76" t="s">
        <v>88</v>
      </c>
      <c r="B33" s="34" t="s">
        <v>13</v>
      </c>
      <c r="C33" s="116"/>
      <c r="D33" s="17">
        <f t="shared" si="0"/>
        <v>0</v>
      </c>
      <c r="E33" s="20"/>
      <c r="F33" s="19"/>
      <c r="G33" s="16">
        <f t="shared" si="1"/>
        <v>4.690501692301101</v>
      </c>
      <c r="H33" s="16">
        <f t="shared" si="2"/>
        <v>0.39087514102509174</v>
      </c>
      <c r="I33" s="12">
        <v>2334.1</v>
      </c>
      <c r="J33" s="98">
        <v>0</v>
      </c>
    </row>
    <row r="34" spans="1:10" s="105" customFormat="1" ht="30">
      <c r="A34" s="76" t="s">
        <v>88</v>
      </c>
      <c r="B34" s="34" t="s">
        <v>13</v>
      </c>
      <c r="C34" s="116"/>
      <c r="D34" s="17">
        <v>3100.59</v>
      </c>
      <c r="E34" s="20"/>
      <c r="F34" s="19"/>
      <c r="G34" s="16">
        <f t="shared" si="1"/>
        <v>1.33</v>
      </c>
      <c r="H34" s="16">
        <f t="shared" si="2"/>
        <v>0.11</v>
      </c>
      <c r="I34" s="12">
        <v>2334.1</v>
      </c>
      <c r="J34" s="98">
        <v>0</v>
      </c>
    </row>
    <row r="35" spans="1:10" s="105" customFormat="1" ht="30">
      <c r="A35" s="76" t="s">
        <v>100</v>
      </c>
      <c r="B35" s="34"/>
      <c r="C35" s="116">
        <f>F35*12</f>
        <v>0</v>
      </c>
      <c r="D35" s="17">
        <f t="shared" si="0"/>
        <v>5041.66</v>
      </c>
      <c r="E35" s="20">
        <f>H35*12</f>
        <v>2.16</v>
      </c>
      <c r="F35" s="19"/>
      <c r="G35" s="16">
        <f>H35*12</f>
        <v>2.16</v>
      </c>
      <c r="H35" s="16">
        <v>0.18</v>
      </c>
      <c r="I35" s="12">
        <v>2334.1</v>
      </c>
      <c r="J35" s="98">
        <v>0.14</v>
      </c>
    </row>
    <row r="36" spans="1:10" s="12" customFormat="1" ht="18.75" customHeight="1">
      <c r="A36" s="76" t="s">
        <v>25</v>
      </c>
      <c r="B36" s="34" t="s">
        <v>26</v>
      </c>
      <c r="C36" s="116">
        <f>F36*12</f>
        <v>0</v>
      </c>
      <c r="D36" s="17">
        <f t="shared" si="0"/>
        <v>1120.37</v>
      </c>
      <c r="E36" s="20">
        <f>H36*12</f>
        <v>0.48</v>
      </c>
      <c r="F36" s="19"/>
      <c r="G36" s="16">
        <f>H36*12</f>
        <v>0.48</v>
      </c>
      <c r="H36" s="16">
        <v>0.04</v>
      </c>
      <c r="I36" s="12">
        <v>2334.1</v>
      </c>
      <c r="J36" s="98">
        <v>0.03</v>
      </c>
    </row>
    <row r="37" spans="1:10" s="12" customFormat="1" ht="24" customHeight="1">
      <c r="A37" s="76" t="s">
        <v>27</v>
      </c>
      <c r="B37" s="34" t="s">
        <v>28</v>
      </c>
      <c r="C37" s="116">
        <f>F37*12</f>
        <v>0</v>
      </c>
      <c r="D37" s="20">
        <v>599.39</v>
      </c>
      <c r="E37" s="20">
        <f>H37*12</f>
        <v>0.24</v>
      </c>
      <c r="F37" s="20"/>
      <c r="G37" s="20">
        <f>D37/I37</f>
        <v>0.26</v>
      </c>
      <c r="H37" s="20">
        <f>G37/12</f>
        <v>0.02</v>
      </c>
      <c r="I37" s="12">
        <v>2334.1</v>
      </c>
      <c r="J37" s="98">
        <v>0.02</v>
      </c>
    </row>
    <row r="38" spans="1:10" s="141" customFormat="1" ht="30">
      <c r="A38" s="75" t="s">
        <v>24</v>
      </c>
      <c r="B38" s="138" t="s">
        <v>61</v>
      </c>
      <c r="C38" s="20">
        <f>F38*12</f>
        <v>0</v>
      </c>
      <c r="D38" s="20">
        <v>899.1</v>
      </c>
      <c r="E38" s="20"/>
      <c r="F38" s="20"/>
      <c r="G38" s="20">
        <f>D38/I38</f>
        <v>0.39</v>
      </c>
      <c r="H38" s="20">
        <f>G38/12</f>
        <v>0.03</v>
      </c>
      <c r="I38" s="139">
        <v>2334.1</v>
      </c>
      <c r="J38" s="140">
        <v>0</v>
      </c>
    </row>
    <row r="39" spans="1:10" s="115" customFormat="1" ht="13.5" customHeight="1">
      <c r="A39" s="76" t="s">
        <v>35</v>
      </c>
      <c r="B39" s="34"/>
      <c r="C39" s="116"/>
      <c r="D39" s="20">
        <f>SUM(D40:D53)</f>
        <v>16303.72</v>
      </c>
      <c r="E39" s="20"/>
      <c r="F39" s="20"/>
      <c r="G39" s="20">
        <f>D39/I39</f>
        <v>6.99</v>
      </c>
      <c r="H39" s="20">
        <v>0.59</v>
      </c>
      <c r="I39" s="12">
        <v>2334.1</v>
      </c>
      <c r="J39" s="98">
        <v>0.66</v>
      </c>
    </row>
    <row r="40" spans="1:10" s="105" customFormat="1" ht="9.75" customHeight="1" hidden="1">
      <c r="A40" s="14" t="s">
        <v>116</v>
      </c>
      <c r="B40" s="117" t="s">
        <v>18</v>
      </c>
      <c r="C40" s="1"/>
      <c r="D40" s="21"/>
      <c r="E40" s="80"/>
      <c r="F40" s="81"/>
      <c r="G40" s="80"/>
      <c r="H40" s="80">
        <v>0</v>
      </c>
      <c r="I40" s="12">
        <v>2334.1</v>
      </c>
      <c r="J40" s="98">
        <v>0</v>
      </c>
    </row>
    <row r="41" spans="1:10" s="105" customFormat="1" ht="14.25" customHeight="1">
      <c r="A41" s="14" t="s">
        <v>41</v>
      </c>
      <c r="B41" s="117" t="s">
        <v>18</v>
      </c>
      <c r="C41" s="1"/>
      <c r="D41" s="21">
        <v>184.33</v>
      </c>
      <c r="E41" s="80">
        <f aca="true" t="shared" si="3" ref="E41:E46">H41*12</f>
        <v>0</v>
      </c>
      <c r="F41" s="81"/>
      <c r="G41" s="80"/>
      <c r="H41" s="80"/>
      <c r="I41" s="12">
        <v>2334.1</v>
      </c>
      <c r="J41" s="81">
        <v>0.01</v>
      </c>
    </row>
    <row r="42" spans="1:10" s="105" customFormat="1" ht="15">
      <c r="A42" s="14" t="s">
        <v>19</v>
      </c>
      <c r="B42" s="117" t="s">
        <v>23</v>
      </c>
      <c r="C42" s="1">
        <f>F42*12</f>
        <v>0</v>
      </c>
      <c r="D42" s="21">
        <v>390.07</v>
      </c>
      <c r="E42" s="80">
        <f t="shared" si="3"/>
        <v>0</v>
      </c>
      <c r="F42" s="81"/>
      <c r="G42" s="80"/>
      <c r="H42" s="80"/>
      <c r="I42" s="12">
        <v>2334.1</v>
      </c>
      <c r="J42" s="81">
        <v>0.01</v>
      </c>
    </row>
    <row r="43" spans="1:10" s="105" customFormat="1" ht="15">
      <c r="A43" s="14" t="s">
        <v>117</v>
      </c>
      <c r="B43" s="117" t="s">
        <v>18</v>
      </c>
      <c r="C43" s="1">
        <f>F43*12</f>
        <v>0</v>
      </c>
      <c r="D43" s="21">
        <v>4443.93</v>
      </c>
      <c r="E43" s="80">
        <f t="shared" si="3"/>
        <v>0</v>
      </c>
      <c r="F43" s="81"/>
      <c r="G43" s="80"/>
      <c r="H43" s="80"/>
      <c r="I43" s="12">
        <v>2334.1</v>
      </c>
      <c r="J43" s="81">
        <v>0.2</v>
      </c>
    </row>
    <row r="44" spans="1:10" s="105" customFormat="1" ht="15">
      <c r="A44" s="14" t="s">
        <v>47</v>
      </c>
      <c r="B44" s="117" t="s">
        <v>18</v>
      </c>
      <c r="C44" s="1">
        <f>F44*12</f>
        <v>0</v>
      </c>
      <c r="D44" s="21">
        <v>743.35</v>
      </c>
      <c r="E44" s="80">
        <f t="shared" si="3"/>
        <v>0</v>
      </c>
      <c r="F44" s="81"/>
      <c r="G44" s="80"/>
      <c r="H44" s="80"/>
      <c r="I44" s="12">
        <v>2334.1</v>
      </c>
      <c r="J44" s="81">
        <v>0.02</v>
      </c>
    </row>
    <row r="45" spans="1:10" s="105" customFormat="1" ht="15">
      <c r="A45" s="14" t="s">
        <v>20</v>
      </c>
      <c r="B45" s="117" t="s">
        <v>18</v>
      </c>
      <c r="C45" s="1">
        <f>F45*12</f>
        <v>0</v>
      </c>
      <c r="D45" s="21">
        <v>3314.05</v>
      </c>
      <c r="E45" s="80">
        <f t="shared" si="3"/>
        <v>0</v>
      </c>
      <c r="F45" s="81"/>
      <c r="G45" s="80"/>
      <c r="H45" s="80"/>
      <c r="I45" s="12">
        <v>2334.1</v>
      </c>
      <c r="J45" s="81">
        <v>0.11</v>
      </c>
    </row>
    <row r="46" spans="1:10" s="105" customFormat="1" ht="15">
      <c r="A46" s="14" t="s">
        <v>21</v>
      </c>
      <c r="B46" s="117" t="s">
        <v>18</v>
      </c>
      <c r="C46" s="1">
        <f>F46*12</f>
        <v>0</v>
      </c>
      <c r="D46" s="21">
        <v>780.14</v>
      </c>
      <c r="E46" s="80">
        <f t="shared" si="3"/>
        <v>0</v>
      </c>
      <c r="F46" s="81"/>
      <c r="G46" s="80"/>
      <c r="H46" s="80"/>
      <c r="I46" s="12">
        <v>2334.1</v>
      </c>
      <c r="J46" s="81">
        <v>0.02</v>
      </c>
    </row>
    <row r="47" spans="1:10" s="105" customFormat="1" ht="15">
      <c r="A47" s="14" t="s">
        <v>44</v>
      </c>
      <c r="B47" s="117" t="s">
        <v>18</v>
      </c>
      <c r="C47" s="1"/>
      <c r="D47" s="21">
        <v>371.66</v>
      </c>
      <c r="E47" s="80"/>
      <c r="F47" s="81"/>
      <c r="G47" s="80"/>
      <c r="H47" s="80"/>
      <c r="I47" s="12">
        <v>2334.1</v>
      </c>
      <c r="J47" s="81">
        <v>0.01</v>
      </c>
    </row>
    <row r="48" spans="1:10" s="105" customFormat="1" ht="15">
      <c r="A48" s="14" t="s">
        <v>45</v>
      </c>
      <c r="B48" s="117" t="s">
        <v>23</v>
      </c>
      <c r="C48" s="1"/>
      <c r="D48" s="21">
        <v>1486.7</v>
      </c>
      <c r="E48" s="80"/>
      <c r="F48" s="81"/>
      <c r="G48" s="80"/>
      <c r="H48" s="80"/>
      <c r="I48" s="12">
        <v>2334.1</v>
      </c>
      <c r="J48" s="81">
        <v>0.05</v>
      </c>
    </row>
    <row r="49" spans="1:10" s="105" customFormat="1" ht="25.5">
      <c r="A49" s="14" t="s">
        <v>22</v>
      </c>
      <c r="B49" s="117" t="s">
        <v>18</v>
      </c>
      <c r="C49" s="1">
        <f>F49*12</f>
        <v>0</v>
      </c>
      <c r="D49" s="21">
        <v>1972.19</v>
      </c>
      <c r="E49" s="80">
        <f>H49*12</f>
        <v>0</v>
      </c>
      <c r="F49" s="81"/>
      <c r="G49" s="80"/>
      <c r="H49" s="80"/>
      <c r="I49" s="12">
        <v>2334.1</v>
      </c>
      <c r="J49" s="81">
        <v>0.06</v>
      </c>
    </row>
    <row r="50" spans="1:10" s="105" customFormat="1" ht="15">
      <c r="A50" s="14" t="s">
        <v>63</v>
      </c>
      <c r="B50" s="117" t="s">
        <v>18</v>
      </c>
      <c r="C50" s="1"/>
      <c r="D50" s="21">
        <v>2617.3</v>
      </c>
      <c r="E50" s="80"/>
      <c r="F50" s="81"/>
      <c r="G50" s="80"/>
      <c r="H50" s="80"/>
      <c r="I50" s="12">
        <v>2334.1</v>
      </c>
      <c r="J50" s="81">
        <v>0.01</v>
      </c>
    </row>
    <row r="51" spans="1:10" s="105" customFormat="1" ht="14.25" customHeight="1" hidden="1">
      <c r="A51" s="14" t="s">
        <v>118</v>
      </c>
      <c r="B51" s="117" t="s">
        <v>18</v>
      </c>
      <c r="C51" s="82"/>
      <c r="D51" s="21"/>
      <c r="E51" s="82"/>
      <c r="F51" s="81"/>
      <c r="G51" s="80"/>
      <c r="H51" s="80"/>
      <c r="I51" s="12">
        <v>2334.1</v>
      </c>
      <c r="J51" s="81">
        <v>0</v>
      </c>
    </row>
    <row r="52" spans="1:10" s="105" customFormat="1" ht="15" hidden="1">
      <c r="A52" s="5"/>
      <c r="B52" s="117"/>
      <c r="C52" s="1"/>
      <c r="D52" s="21"/>
      <c r="E52" s="80"/>
      <c r="F52" s="81"/>
      <c r="G52" s="80"/>
      <c r="H52" s="80"/>
      <c r="I52" s="12"/>
      <c r="J52" s="81"/>
    </row>
    <row r="53" spans="1:10" s="105" customFormat="1" ht="25.5" hidden="1">
      <c r="A53" s="5" t="s">
        <v>119</v>
      </c>
      <c r="B53" s="142" t="s">
        <v>13</v>
      </c>
      <c r="C53" s="1"/>
      <c r="D53" s="21"/>
      <c r="E53" s="80"/>
      <c r="F53" s="81"/>
      <c r="G53" s="80"/>
      <c r="H53" s="80"/>
      <c r="I53" s="12">
        <v>2334.1</v>
      </c>
      <c r="J53" s="81">
        <v>0.05</v>
      </c>
    </row>
    <row r="54" spans="1:10" s="115" customFormat="1" ht="30">
      <c r="A54" s="76" t="s">
        <v>38</v>
      </c>
      <c r="B54" s="34"/>
      <c r="C54" s="107"/>
      <c r="D54" s="16">
        <f>D55+D56+D57+D59+D60+D58+D62</f>
        <v>12051.34</v>
      </c>
      <c r="E54" s="16"/>
      <c r="F54" s="19"/>
      <c r="G54" s="16">
        <f>D54/I54</f>
        <v>5.16</v>
      </c>
      <c r="H54" s="16">
        <f>G54/12</f>
        <v>0.43</v>
      </c>
      <c r="I54" s="12">
        <v>2334.1</v>
      </c>
      <c r="J54" s="98">
        <v>0.58</v>
      </c>
    </row>
    <row r="55" spans="1:10" s="105" customFormat="1" ht="15">
      <c r="A55" s="14" t="s">
        <v>89</v>
      </c>
      <c r="B55" s="117" t="s">
        <v>90</v>
      </c>
      <c r="C55" s="1"/>
      <c r="D55" s="21">
        <v>2230.05</v>
      </c>
      <c r="E55" s="80"/>
      <c r="F55" s="81"/>
      <c r="G55" s="80"/>
      <c r="H55" s="80"/>
      <c r="I55" s="12">
        <v>2334.1</v>
      </c>
      <c r="J55" s="81">
        <v>0.07</v>
      </c>
    </row>
    <row r="56" spans="1:10" s="105" customFormat="1" ht="25.5">
      <c r="A56" s="14" t="s">
        <v>91</v>
      </c>
      <c r="B56" s="142" t="s">
        <v>18</v>
      </c>
      <c r="C56" s="1"/>
      <c r="D56" s="21">
        <v>1486.7</v>
      </c>
      <c r="E56" s="80"/>
      <c r="F56" s="81"/>
      <c r="G56" s="80"/>
      <c r="H56" s="80"/>
      <c r="I56" s="12">
        <v>2334.1</v>
      </c>
      <c r="J56" s="81">
        <v>0.05</v>
      </c>
    </row>
    <row r="57" spans="1:10" s="105" customFormat="1" ht="15">
      <c r="A57" s="14" t="s">
        <v>92</v>
      </c>
      <c r="B57" s="117" t="s">
        <v>93</v>
      </c>
      <c r="C57" s="1"/>
      <c r="D57" s="21">
        <v>1560.23</v>
      </c>
      <c r="E57" s="80"/>
      <c r="F57" s="81"/>
      <c r="G57" s="80"/>
      <c r="H57" s="80"/>
      <c r="I57" s="12">
        <v>2334.1</v>
      </c>
      <c r="J57" s="81">
        <v>0</v>
      </c>
    </row>
    <row r="58" spans="1:10" s="105" customFormat="1" ht="25.5" hidden="1">
      <c r="A58" s="14" t="s">
        <v>120</v>
      </c>
      <c r="B58" s="142" t="s">
        <v>13</v>
      </c>
      <c r="C58" s="1"/>
      <c r="D58" s="21"/>
      <c r="E58" s="80"/>
      <c r="F58" s="81"/>
      <c r="G58" s="80"/>
      <c r="H58" s="80"/>
      <c r="I58" s="12">
        <v>2334.1</v>
      </c>
      <c r="J58" s="81"/>
    </row>
    <row r="59" spans="1:10" s="105" customFormat="1" ht="25.5">
      <c r="A59" s="14" t="s">
        <v>121</v>
      </c>
      <c r="B59" s="117" t="s">
        <v>122</v>
      </c>
      <c r="C59" s="1"/>
      <c r="D59" s="21">
        <v>1486.68</v>
      </c>
      <c r="E59" s="80"/>
      <c r="F59" s="81"/>
      <c r="G59" s="80"/>
      <c r="H59" s="80"/>
      <c r="I59" s="12">
        <v>2334.1</v>
      </c>
      <c r="J59" s="81">
        <v>0</v>
      </c>
    </row>
    <row r="60" spans="1:10" s="105" customFormat="1" ht="15">
      <c r="A60" s="5" t="s">
        <v>46</v>
      </c>
      <c r="B60" s="117" t="s">
        <v>10</v>
      </c>
      <c r="C60" s="82"/>
      <c r="D60" s="21">
        <v>5287.68</v>
      </c>
      <c r="E60" s="82"/>
      <c r="F60" s="81"/>
      <c r="G60" s="80"/>
      <c r="H60" s="80"/>
      <c r="I60" s="12">
        <v>2334.1</v>
      </c>
      <c r="J60" s="81">
        <v>0.17</v>
      </c>
    </row>
    <row r="61" spans="1:10" s="105" customFormat="1" ht="15" hidden="1">
      <c r="A61" s="5"/>
      <c r="B61" s="117"/>
      <c r="C61" s="1"/>
      <c r="D61" s="21"/>
      <c r="E61" s="80"/>
      <c r="F61" s="81"/>
      <c r="G61" s="80"/>
      <c r="H61" s="80"/>
      <c r="I61" s="12">
        <v>2334.1</v>
      </c>
      <c r="J61" s="81"/>
    </row>
    <row r="62" spans="1:10" s="105" customFormat="1" ht="25.5" hidden="1">
      <c r="A62" s="5" t="s">
        <v>123</v>
      </c>
      <c r="B62" s="142" t="s">
        <v>13</v>
      </c>
      <c r="C62" s="1"/>
      <c r="D62" s="143"/>
      <c r="E62" s="80"/>
      <c r="F62" s="81"/>
      <c r="G62" s="82"/>
      <c r="H62" s="82"/>
      <c r="I62" s="12">
        <v>2334.1</v>
      </c>
      <c r="J62" s="144"/>
    </row>
    <row r="63" spans="1:10" s="105" customFormat="1" ht="30">
      <c r="A63" s="76" t="s">
        <v>39</v>
      </c>
      <c r="B63" s="117"/>
      <c r="C63" s="1"/>
      <c r="D63" s="16">
        <f>D64+D65+D66</f>
        <v>1428.84</v>
      </c>
      <c r="E63" s="80"/>
      <c r="F63" s="81"/>
      <c r="G63" s="16">
        <f>D63/I63</f>
        <v>0.61</v>
      </c>
      <c r="H63" s="16">
        <f>G63/12</f>
        <v>0.05</v>
      </c>
      <c r="I63" s="12">
        <v>2334.1</v>
      </c>
      <c r="J63" s="98">
        <v>0.09</v>
      </c>
    </row>
    <row r="64" spans="1:10" s="105" customFormat="1" ht="25.5" hidden="1">
      <c r="A64" s="5" t="s">
        <v>124</v>
      </c>
      <c r="B64" s="142" t="s">
        <v>13</v>
      </c>
      <c r="C64" s="1"/>
      <c r="D64" s="21"/>
      <c r="E64" s="80"/>
      <c r="F64" s="81"/>
      <c r="G64" s="80"/>
      <c r="H64" s="80"/>
      <c r="I64" s="12">
        <v>2334.1</v>
      </c>
      <c r="J64" s="81">
        <v>0.03</v>
      </c>
    </row>
    <row r="65" spans="1:10" s="105" customFormat="1" ht="15">
      <c r="A65" s="14" t="s">
        <v>125</v>
      </c>
      <c r="B65" s="117" t="s">
        <v>18</v>
      </c>
      <c r="C65" s="1"/>
      <c r="D65" s="21">
        <v>1428.84</v>
      </c>
      <c r="E65" s="80"/>
      <c r="F65" s="81"/>
      <c r="G65" s="80"/>
      <c r="H65" s="80"/>
      <c r="I65" s="12">
        <v>2334.1</v>
      </c>
      <c r="J65" s="81">
        <v>0.05</v>
      </c>
    </row>
    <row r="66" spans="1:10" s="105" customFormat="1" ht="15" hidden="1">
      <c r="A66" s="14" t="s">
        <v>101</v>
      </c>
      <c r="B66" s="117" t="s">
        <v>10</v>
      </c>
      <c r="C66" s="1"/>
      <c r="D66" s="21">
        <f>G66*I66</f>
        <v>0</v>
      </c>
      <c r="E66" s="80"/>
      <c r="F66" s="81"/>
      <c r="G66" s="80">
        <f>H66*12</f>
        <v>0</v>
      </c>
      <c r="H66" s="80">
        <v>0</v>
      </c>
      <c r="I66" s="12">
        <v>2334.1</v>
      </c>
      <c r="J66" s="98">
        <v>0</v>
      </c>
    </row>
    <row r="67" spans="1:10" s="105" customFormat="1" ht="15">
      <c r="A67" s="76" t="s">
        <v>40</v>
      </c>
      <c r="B67" s="117"/>
      <c r="C67" s="1"/>
      <c r="D67" s="16">
        <f>D69+D70</f>
        <v>6130.05</v>
      </c>
      <c r="E67" s="80"/>
      <c r="F67" s="81"/>
      <c r="G67" s="16">
        <f>D67/I67</f>
        <v>2.63</v>
      </c>
      <c r="H67" s="16">
        <f>G67/12</f>
        <v>0.22</v>
      </c>
      <c r="I67" s="12">
        <v>2334.1</v>
      </c>
      <c r="J67" s="98">
        <v>0.32</v>
      </c>
    </row>
    <row r="68" spans="1:10" s="105" customFormat="1" ht="15" hidden="1">
      <c r="A68" s="14" t="s">
        <v>36</v>
      </c>
      <c r="B68" s="117" t="s">
        <v>10</v>
      </c>
      <c r="C68" s="1"/>
      <c r="D68" s="21">
        <f>G68*I68</f>
        <v>0</v>
      </c>
      <c r="E68" s="80"/>
      <c r="F68" s="81"/>
      <c r="G68" s="80">
        <f>H68*12</f>
        <v>0</v>
      </c>
      <c r="H68" s="80">
        <v>0</v>
      </c>
      <c r="I68" s="12">
        <v>2334.1</v>
      </c>
      <c r="J68" s="98">
        <v>0</v>
      </c>
    </row>
    <row r="69" spans="1:10" s="105" customFormat="1" ht="15">
      <c r="A69" s="14" t="s">
        <v>49</v>
      </c>
      <c r="B69" s="117" t="s">
        <v>18</v>
      </c>
      <c r="C69" s="1"/>
      <c r="D69" s="21">
        <v>5353.02</v>
      </c>
      <c r="E69" s="80"/>
      <c r="F69" s="81"/>
      <c r="G69" s="80"/>
      <c r="H69" s="80"/>
      <c r="I69" s="12">
        <v>2334.1</v>
      </c>
      <c r="J69" s="81">
        <v>0.18</v>
      </c>
    </row>
    <row r="70" spans="1:10" s="105" customFormat="1" ht="15">
      <c r="A70" s="14" t="s">
        <v>37</v>
      </c>
      <c r="B70" s="117" t="s">
        <v>18</v>
      </c>
      <c r="C70" s="1"/>
      <c r="D70" s="21">
        <v>777.03</v>
      </c>
      <c r="E70" s="80"/>
      <c r="F70" s="81"/>
      <c r="G70" s="80"/>
      <c r="H70" s="80"/>
      <c r="I70" s="12">
        <v>2334.1</v>
      </c>
      <c r="J70" s="81">
        <v>0.02</v>
      </c>
    </row>
    <row r="71" spans="1:10" s="105" customFormat="1" ht="15">
      <c r="A71" s="76" t="s">
        <v>94</v>
      </c>
      <c r="B71" s="117"/>
      <c r="C71" s="1"/>
      <c r="D71" s="16">
        <f>D72+D73</f>
        <v>1681.99</v>
      </c>
      <c r="E71" s="80"/>
      <c r="F71" s="81"/>
      <c r="G71" s="16">
        <f>D71/I71</f>
        <v>0.72</v>
      </c>
      <c r="H71" s="16">
        <f>G71/12</f>
        <v>0.06</v>
      </c>
      <c r="I71" s="12">
        <v>2334.1</v>
      </c>
      <c r="J71" s="98">
        <v>0.14</v>
      </c>
    </row>
    <row r="72" spans="1:10" s="105" customFormat="1" ht="15">
      <c r="A72" s="14" t="s">
        <v>95</v>
      </c>
      <c r="B72" s="117" t="s">
        <v>18</v>
      </c>
      <c r="C72" s="1"/>
      <c r="D72" s="21">
        <v>932.26</v>
      </c>
      <c r="E72" s="80"/>
      <c r="F72" s="81"/>
      <c r="G72" s="80"/>
      <c r="H72" s="80"/>
      <c r="I72" s="12">
        <v>2334.1</v>
      </c>
      <c r="J72" s="81">
        <v>0.03</v>
      </c>
    </row>
    <row r="73" spans="1:10" s="105" customFormat="1" ht="15">
      <c r="A73" s="14" t="s">
        <v>96</v>
      </c>
      <c r="B73" s="117" t="s">
        <v>18</v>
      </c>
      <c r="C73" s="1"/>
      <c r="D73" s="21">
        <v>749.73</v>
      </c>
      <c r="E73" s="80"/>
      <c r="F73" s="81"/>
      <c r="G73" s="80"/>
      <c r="H73" s="80"/>
      <c r="I73" s="12">
        <v>2334.1</v>
      </c>
      <c r="J73" s="81">
        <v>0.02</v>
      </c>
    </row>
    <row r="74" spans="1:10" s="12" customFormat="1" ht="15">
      <c r="A74" s="76" t="s">
        <v>107</v>
      </c>
      <c r="B74" s="34"/>
      <c r="C74" s="107"/>
      <c r="D74" s="16">
        <f>D75+D76</f>
        <v>1381.39</v>
      </c>
      <c r="E74" s="16"/>
      <c r="F74" s="19"/>
      <c r="G74" s="16">
        <f>D74/I74</f>
        <v>0.59</v>
      </c>
      <c r="H74" s="16">
        <f>G74/12</f>
        <v>0.05</v>
      </c>
      <c r="I74" s="12">
        <v>2334.1</v>
      </c>
      <c r="J74" s="98">
        <v>0.04</v>
      </c>
    </row>
    <row r="75" spans="1:10" s="105" customFormat="1" ht="15">
      <c r="A75" s="14" t="s">
        <v>108</v>
      </c>
      <c r="B75" s="117" t="s">
        <v>18</v>
      </c>
      <c r="C75" s="1"/>
      <c r="D75" s="21">
        <v>1381.39</v>
      </c>
      <c r="E75" s="80"/>
      <c r="F75" s="81"/>
      <c r="G75" s="80"/>
      <c r="H75" s="80"/>
      <c r="I75" s="12">
        <v>2334.1</v>
      </c>
      <c r="J75" s="81">
        <v>0.04</v>
      </c>
    </row>
    <row r="76" spans="1:10" s="105" customFormat="1" ht="25.5" hidden="1">
      <c r="A76" s="14" t="s">
        <v>109</v>
      </c>
      <c r="B76" s="117" t="s">
        <v>13</v>
      </c>
      <c r="C76" s="1">
        <f>F76*12</f>
        <v>0</v>
      </c>
      <c r="D76" s="21"/>
      <c r="E76" s="80"/>
      <c r="F76" s="81"/>
      <c r="G76" s="80"/>
      <c r="H76" s="80"/>
      <c r="I76" s="12">
        <v>2334.1</v>
      </c>
      <c r="J76" s="98">
        <v>0</v>
      </c>
    </row>
    <row r="77" spans="1:10" s="12" customFormat="1" ht="15">
      <c r="A77" s="76" t="s">
        <v>97</v>
      </c>
      <c r="B77" s="34"/>
      <c r="C77" s="107"/>
      <c r="D77" s="16">
        <f>D78+D79</f>
        <v>18227.52</v>
      </c>
      <c r="E77" s="16"/>
      <c r="F77" s="19"/>
      <c r="G77" s="16">
        <f>D77/I77</f>
        <v>7.81</v>
      </c>
      <c r="H77" s="16">
        <f>G77/12</f>
        <v>0.65</v>
      </c>
      <c r="I77" s="12">
        <v>2334.1</v>
      </c>
      <c r="J77" s="98">
        <v>0.61</v>
      </c>
    </row>
    <row r="78" spans="1:10" s="105" customFormat="1" ht="15">
      <c r="A78" s="14" t="s">
        <v>102</v>
      </c>
      <c r="B78" s="117" t="s">
        <v>90</v>
      </c>
      <c r="C78" s="1"/>
      <c r="D78" s="21">
        <v>14730.75</v>
      </c>
      <c r="E78" s="80"/>
      <c r="F78" s="81"/>
      <c r="G78" s="80"/>
      <c r="H78" s="80"/>
      <c r="I78" s="12">
        <v>2334.1</v>
      </c>
      <c r="J78" s="81">
        <v>0.49</v>
      </c>
    </row>
    <row r="79" spans="1:10" s="105" customFormat="1" ht="15">
      <c r="A79" s="14" t="s">
        <v>126</v>
      </c>
      <c r="B79" s="117" t="s">
        <v>90</v>
      </c>
      <c r="C79" s="1"/>
      <c r="D79" s="21">
        <v>3496.77</v>
      </c>
      <c r="E79" s="80"/>
      <c r="F79" s="81"/>
      <c r="G79" s="80"/>
      <c r="H79" s="80"/>
      <c r="I79" s="12">
        <v>2334.1</v>
      </c>
      <c r="J79" s="81">
        <v>0.12</v>
      </c>
    </row>
    <row r="80" spans="1:10" s="105" customFormat="1" ht="25.5" customHeight="1" hidden="1">
      <c r="A80" s="14" t="s">
        <v>127</v>
      </c>
      <c r="B80" s="117" t="s">
        <v>18</v>
      </c>
      <c r="C80" s="1"/>
      <c r="D80" s="21">
        <f>G80*I80</f>
        <v>0</v>
      </c>
      <c r="E80" s="80"/>
      <c r="F80" s="81"/>
      <c r="G80" s="80">
        <f>H80*12</f>
        <v>0</v>
      </c>
      <c r="H80" s="80">
        <v>0</v>
      </c>
      <c r="I80" s="12">
        <v>2334.1</v>
      </c>
      <c r="J80" s="98">
        <v>0</v>
      </c>
    </row>
    <row r="81" spans="1:10" s="12" customFormat="1" ht="30.75" thickBot="1">
      <c r="A81" s="145" t="s">
        <v>128</v>
      </c>
      <c r="B81" s="34" t="s">
        <v>13</v>
      </c>
      <c r="C81" s="116">
        <f>F81*12</f>
        <v>0</v>
      </c>
      <c r="D81" s="20">
        <f>G81*I81</f>
        <v>8962.94</v>
      </c>
      <c r="E81" s="20">
        <f>H81*12</f>
        <v>3.84</v>
      </c>
      <c r="F81" s="20"/>
      <c r="G81" s="20">
        <f>H81*12</f>
        <v>3.84</v>
      </c>
      <c r="H81" s="20">
        <v>0.32</v>
      </c>
      <c r="I81" s="12">
        <v>2334.1</v>
      </c>
      <c r="J81" s="98">
        <v>0.3</v>
      </c>
    </row>
    <row r="82" spans="1:10" s="12" customFormat="1" ht="19.5" thickBot="1">
      <c r="A82" s="146" t="s">
        <v>129</v>
      </c>
      <c r="B82" s="147" t="s">
        <v>12</v>
      </c>
      <c r="C82" s="148"/>
      <c r="D82" s="149">
        <f>G82*I82</f>
        <v>39492.97</v>
      </c>
      <c r="E82" s="150"/>
      <c r="F82" s="151"/>
      <c r="G82" s="150">
        <f>H82*12</f>
        <v>16.92</v>
      </c>
      <c r="H82" s="150">
        <v>1.41</v>
      </c>
      <c r="I82" s="12">
        <v>2334.1</v>
      </c>
      <c r="J82" s="98"/>
    </row>
    <row r="83" spans="1:10" s="12" customFormat="1" ht="20.25" thickBot="1">
      <c r="A83" s="152" t="s">
        <v>130</v>
      </c>
      <c r="B83" s="153"/>
      <c r="C83" s="148"/>
      <c r="D83" s="151">
        <f>D82+D81+D77+D74+D71+D67+D63+D54+D39+D38+D37+D36+D35+D34+D31+D30+D29+D28+D27+D20+D15</f>
        <v>364154.05</v>
      </c>
      <c r="E83" s="151">
        <f>E82+E81+E77+E74+E71+E67+E63+E54+E39+E38+E37+E36+E35+E34+E31+E30+E29+E28+E27+E20+E15</f>
        <v>106.68</v>
      </c>
      <c r="F83" s="151">
        <f>F82+F81+F77+F74+F71+F67+F63+F54+F39+F38+F37+F36+F35+F34+F31+F30+F29+F28+F27+F20+F15</f>
        <v>0</v>
      </c>
      <c r="G83" s="151">
        <f>G82+G81+G77+G74+G71+G67+G63+G54+G39+G38+G37+G36+G35+G34+G31+G30+G29+G28+G27+G20+G15+0.01</f>
        <v>156.03</v>
      </c>
      <c r="H83" s="151">
        <v>13</v>
      </c>
      <c r="I83" s="154"/>
      <c r="J83" s="151">
        <v>10.74</v>
      </c>
    </row>
    <row r="84" spans="4:10" s="123" customFormat="1" ht="12.75">
      <c r="D84" s="86"/>
      <c r="E84" s="86"/>
      <c r="F84" s="86"/>
      <c r="G84" s="86"/>
      <c r="H84" s="86"/>
      <c r="J84" s="124"/>
    </row>
    <row r="85" spans="4:10" s="123" customFormat="1" ht="12.75">
      <c r="D85" s="86"/>
      <c r="E85" s="86"/>
      <c r="F85" s="86"/>
      <c r="G85" s="86"/>
      <c r="H85" s="86"/>
      <c r="J85" s="124"/>
    </row>
    <row r="86" spans="4:10" s="123" customFormat="1" ht="12.75">
      <c r="D86" s="86"/>
      <c r="E86" s="86"/>
      <c r="F86" s="86"/>
      <c r="G86" s="86"/>
      <c r="H86" s="86"/>
      <c r="J86" s="124"/>
    </row>
    <row r="87" spans="4:10" s="123" customFormat="1" ht="13.5" thickBot="1">
      <c r="D87" s="86"/>
      <c r="E87" s="86"/>
      <c r="F87" s="86"/>
      <c r="G87" s="86"/>
      <c r="H87" s="86"/>
      <c r="J87" s="124"/>
    </row>
    <row r="88" spans="1:10" s="12" customFormat="1" ht="30.75" thickBot="1">
      <c r="A88" s="155" t="s">
        <v>131</v>
      </c>
      <c r="B88" s="96"/>
      <c r="C88" s="156">
        <f>F88*12</f>
        <v>0</v>
      </c>
      <c r="D88" s="157">
        <f>D92+D93+D94+D95+D96+D97+D98+D99+D107+D108+D110+D111+D112+D109</f>
        <v>555060.77</v>
      </c>
      <c r="E88" s="157">
        <f>E92+E93+E94+E95+E96+E97+E98+E99+E107+E108+E110+E111+E112+E109</f>
        <v>0</v>
      </c>
      <c r="F88" s="157">
        <f>F92+F93+F94+F95+F96+F97+F98+F99+F107+F108+F110+F111+F112+F109</f>
        <v>0</v>
      </c>
      <c r="G88" s="157">
        <f>G92+G93+G94+G95+G96+G97+G98+G99+G107+G108+G110+G111+G112+G109</f>
        <v>237.81</v>
      </c>
      <c r="H88" s="158">
        <f>H92+H93+H94+H95+H96+H97+H98+H99+H107+H108+H110+H111+H112+H109</f>
        <v>19.82</v>
      </c>
      <c r="I88" s="12">
        <v>2334.1</v>
      </c>
      <c r="J88" s="98"/>
    </row>
    <row r="89" spans="1:10" s="154" customFormat="1" ht="15" hidden="1">
      <c r="A89" s="108" t="s">
        <v>50</v>
      </c>
      <c r="B89" s="109"/>
      <c r="C89" s="110"/>
      <c r="D89" s="83">
        <f>G89*I89</f>
        <v>0</v>
      </c>
      <c r="E89" s="83"/>
      <c r="F89" s="83"/>
      <c r="G89" s="83">
        <f>12*H89</f>
        <v>0</v>
      </c>
      <c r="H89" s="84"/>
      <c r="I89" s="12">
        <v>2334.1</v>
      </c>
      <c r="J89" s="159"/>
    </row>
    <row r="90" spans="1:10" s="154" customFormat="1" ht="15" hidden="1">
      <c r="A90" s="160" t="s">
        <v>111</v>
      </c>
      <c r="B90" s="118"/>
      <c r="C90" s="119"/>
      <c r="D90" s="85">
        <f>G90*I90</f>
        <v>0</v>
      </c>
      <c r="E90" s="85"/>
      <c r="F90" s="85"/>
      <c r="G90" s="85">
        <f>12*H90</f>
        <v>0</v>
      </c>
      <c r="H90" s="125"/>
      <c r="I90" s="12">
        <v>2334.1</v>
      </c>
      <c r="J90" s="159"/>
    </row>
    <row r="91" spans="1:10" s="154" customFormat="1" ht="15" hidden="1">
      <c r="A91" s="160" t="s">
        <v>132</v>
      </c>
      <c r="B91" s="118"/>
      <c r="C91" s="119"/>
      <c r="D91" s="85">
        <f>G91*I91</f>
        <v>0</v>
      </c>
      <c r="E91" s="85"/>
      <c r="F91" s="85"/>
      <c r="G91" s="85">
        <f>12*H91</f>
        <v>0</v>
      </c>
      <c r="H91" s="125"/>
      <c r="I91" s="12">
        <v>2334.1</v>
      </c>
      <c r="J91" s="159"/>
    </row>
    <row r="92" spans="1:10" s="154" customFormat="1" ht="15" hidden="1">
      <c r="A92" s="160" t="s">
        <v>133</v>
      </c>
      <c r="B92" s="118"/>
      <c r="C92" s="119"/>
      <c r="D92" s="85"/>
      <c r="E92" s="85"/>
      <c r="F92" s="85"/>
      <c r="G92" s="85">
        <f>D92/I92</f>
        <v>0</v>
      </c>
      <c r="H92" s="125">
        <f>G92/12</f>
        <v>0</v>
      </c>
      <c r="I92" s="12">
        <v>2334.1</v>
      </c>
      <c r="J92" s="159"/>
    </row>
    <row r="93" spans="1:10" s="154" customFormat="1" ht="15">
      <c r="A93" s="160" t="s">
        <v>134</v>
      </c>
      <c r="B93" s="118"/>
      <c r="C93" s="119"/>
      <c r="D93" s="85">
        <v>366757.88</v>
      </c>
      <c r="E93" s="85"/>
      <c r="F93" s="85"/>
      <c r="G93" s="85">
        <f aca="true" t="shared" si="4" ref="G93:G112">D93/I93</f>
        <v>157.13</v>
      </c>
      <c r="H93" s="125">
        <f aca="true" t="shared" si="5" ref="H93:H112">G93/12</f>
        <v>13.09</v>
      </c>
      <c r="I93" s="12">
        <v>2334.1</v>
      </c>
      <c r="J93" s="159"/>
    </row>
    <row r="94" spans="1:10" s="154" customFormat="1" ht="25.5" hidden="1">
      <c r="A94" s="160" t="s">
        <v>135</v>
      </c>
      <c r="B94" s="118"/>
      <c r="C94" s="119"/>
      <c r="D94" s="85"/>
      <c r="E94" s="85"/>
      <c r="F94" s="85"/>
      <c r="G94" s="85">
        <f t="shared" si="4"/>
        <v>0</v>
      </c>
      <c r="H94" s="125">
        <f t="shared" si="5"/>
        <v>0</v>
      </c>
      <c r="I94" s="12">
        <v>2334.1</v>
      </c>
      <c r="J94" s="159"/>
    </row>
    <row r="95" spans="1:10" s="154" customFormat="1" ht="15" hidden="1">
      <c r="A95" s="160" t="s">
        <v>136</v>
      </c>
      <c r="B95" s="118"/>
      <c r="C95" s="119"/>
      <c r="D95" s="85"/>
      <c r="E95" s="85"/>
      <c r="F95" s="85"/>
      <c r="G95" s="85">
        <f t="shared" si="4"/>
        <v>0</v>
      </c>
      <c r="H95" s="125">
        <f t="shared" si="5"/>
        <v>0</v>
      </c>
      <c r="I95" s="12">
        <v>2334.1</v>
      </c>
      <c r="J95" s="159"/>
    </row>
    <row r="96" spans="1:10" s="154" customFormat="1" ht="15" hidden="1">
      <c r="A96" s="160" t="s">
        <v>137</v>
      </c>
      <c r="B96" s="118"/>
      <c r="C96" s="119"/>
      <c r="D96" s="85"/>
      <c r="E96" s="85"/>
      <c r="F96" s="85"/>
      <c r="G96" s="85">
        <f t="shared" si="4"/>
        <v>0</v>
      </c>
      <c r="H96" s="125">
        <f t="shared" si="5"/>
        <v>0</v>
      </c>
      <c r="I96" s="12">
        <v>2334.1</v>
      </c>
      <c r="J96" s="159"/>
    </row>
    <row r="97" spans="1:10" s="154" customFormat="1" ht="15" hidden="1">
      <c r="A97" s="160" t="s">
        <v>138</v>
      </c>
      <c r="B97" s="118"/>
      <c r="C97" s="119"/>
      <c r="D97" s="85"/>
      <c r="E97" s="85"/>
      <c r="F97" s="85"/>
      <c r="G97" s="85">
        <f t="shared" si="4"/>
        <v>0</v>
      </c>
      <c r="H97" s="125">
        <f t="shared" si="5"/>
        <v>0</v>
      </c>
      <c r="I97" s="12">
        <v>2334.1</v>
      </c>
      <c r="J97" s="159"/>
    </row>
    <row r="98" spans="1:10" s="154" customFormat="1" ht="15" hidden="1">
      <c r="A98" s="160" t="s">
        <v>139</v>
      </c>
      <c r="B98" s="118"/>
      <c r="C98" s="119"/>
      <c r="D98" s="85"/>
      <c r="E98" s="85"/>
      <c r="F98" s="85"/>
      <c r="G98" s="85">
        <f t="shared" si="4"/>
        <v>0</v>
      </c>
      <c r="H98" s="125">
        <f t="shared" si="5"/>
        <v>0</v>
      </c>
      <c r="I98" s="12">
        <v>2334.1</v>
      </c>
      <c r="J98" s="159"/>
    </row>
    <row r="99" spans="1:10" s="154" customFormat="1" ht="15" hidden="1">
      <c r="A99" s="160" t="s">
        <v>140</v>
      </c>
      <c r="B99" s="118"/>
      <c r="C99" s="119"/>
      <c r="D99" s="85"/>
      <c r="E99" s="85"/>
      <c r="F99" s="85"/>
      <c r="G99" s="85">
        <f t="shared" si="4"/>
        <v>0</v>
      </c>
      <c r="H99" s="125">
        <f t="shared" si="5"/>
        <v>0</v>
      </c>
      <c r="I99" s="12">
        <v>2334.1</v>
      </c>
      <c r="J99" s="159"/>
    </row>
    <row r="100" spans="1:10" s="154" customFormat="1" ht="15" hidden="1">
      <c r="A100" s="160"/>
      <c r="B100" s="118"/>
      <c r="C100" s="119"/>
      <c r="D100" s="85"/>
      <c r="E100" s="85"/>
      <c r="F100" s="85"/>
      <c r="G100" s="85">
        <f t="shared" si="4"/>
        <v>0</v>
      </c>
      <c r="H100" s="125">
        <f t="shared" si="5"/>
        <v>0</v>
      </c>
      <c r="I100" s="12">
        <v>2334.1</v>
      </c>
      <c r="J100" s="159"/>
    </row>
    <row r="101" spans="1:10" s="154" customFormat="1" ht="15" hidden="1">
      <c r="A101" s="160"/>
      <c r="B101" s="118"/>
      <c r="C101" s="119"/>
      <c r="D101" s="85"/>
      <c r="E101" s="85"/>
      <c r="F101" s="85"/>
      <c r="G101" s="85">
        <f t="shared" si="4"/>
        <v>0</v>
      </c>
      <c r="H101" s="125">
        <f t="shared" si="5"/>
        <v>0</v>
      </c>
      <c r="I101" s="12">
        <v>2334.1</v>
      </c>
      <c r="J101" s="159"/>
    </row>
    <row r="102" spans="1:10" s="154" customFormat="1" ht="15" hidden="1">
      <c r="A102" s="160"/>
      <c r="B102" s="118"/>
      <c r="C102" s="119"/>
      <c r="D102" s="85"/>
      <c r="E102" s="85"/>
      <c r="F102" s="85"/>
      <c r="G102" s="85">
        <f t="shared" si="4"/>
        <v>0</v>
      </c>
      <c r="H102" s="125">
        <f t="shared" si="5"/>
        <v>0</v>
      </c>
      <c r="I102" s="12">
        <v>2334.1</v>
      </c>
      <c r="J102" s="159"/>
    </row>
    <row r="103" spans="1:10" s="154" customFormat="1" ht="15" hidden="1">
      <c r="A103" s="160"/>
      <c r="B103" s="118"/>
      <c r="C103" s="119"/>
      <c r="D103" s="85"/>
      <c r="E103" s="85"/>
      <c r="F103" s="85"/>
      <c r="G103" s="85">
        <f t="shared" si="4"/>
        <v>0</v>
      </c>
      <c r="H103" s="125">
        <f t="shared" si="5"/>
        <v>0</v>
      </c>
      <c r="I103" s="12">
        <v>2334.1</v>
      </c>
      <c r="J103" s="159"/>
    </row>
    <row r="104" spans="1:10" s="154" customFormat="1" ht="15" hidden="1">
      <c r="A104" s="160"/>
      <c r="B104" s="118"/>
      <c r="C104" s="119"/>
      <c r="D104" s="85"/>
      <c r="E104" s="85"/>
      <c r="F104" s="85"/>
      <c r="G104" s="85">
        <f t="shared" si="4"/>
        <v>0</v>
      </c>
      <c r="H104" s="125">
        <f t="shared" si="5"/>
        <v>0</v>
      </c>
      <c r="I104" s="12">
        <v>2334.1</v>
      </c>
      <c r="J104" s="159"/>
    </row>
    <row r="105" spans="1:10" s="154" customFormat="1" ht="15" hidden="1">
      <c r="A105" s="160" t="s">
        <v>141</v>
      </c>
      <c r="B105" s="118"/>
      <c r="C105" s="119"/>
      <c r="D105" s="85"/>
      <c r="E105" s="85"/>
      <c r="F105" s="85"/>
      <c r="G105" s="85">
        <f t="shared" si="4"/>
        <v>0</v>
      </c>
      <c r="H105" s="125">
        <f t="shared" si="5"/>
        <v>0</v>
      </c>
      <c r="I105" s="12">
        <v>2334.1</v>
      </c>
      <c r="J105" s="159"/>
    </row>
    <row r="106" spans="1:10" s="120" customFormat="1" ht="20.25" hidden="1" thickBot="1">
      <c r="A106" s="4" t="s">
        <v>29</v>
      </c>
      <c r="B106" s="161" t="s">
        <v>12</v>
      </c>
      <c r="C106" s="161" t="s">
        <v>142</v>
      </c>
      <c r="D106" s="162"/>
      <c r="E106" s="163" t="s">
        <v>142</v>
      </c>
      <c r="F106" s="164"/>
      <c r="G106" s="85">
        <f t="shared" si="4"/>
        <v>0</v>
      </c>
      <c r="H106" s="125">
        <f t="shared" si="5"/>
        <v>0</v>
      </c>
      <c r="I106" s="12">
        <v>2334.1</v>
      </c>
      <c r="J106" s="121"/>
    </row>
    <row r="107" spans="1:10" s="120" customFormat="1" ht="15.75" customHeight="1" hidden="1">
      <c r="A107" s="165" t="s">
        <v>143</v>
      </c>
      <c r="B107" s="166"/>
      <c r="C107" s="166"/>
      <c r="D107" s="167"/>
      <c r="E107" s="168"/>
      <c r="F107" s="167"/>
      <c r="G107" s="85">
        <f t="shared" si="4"/>
        <v>0</v>
      </c>
      <c r="H107" s="125">
        <f t="shared" si="5"/>
        <v>0</v>
      </c>
      <c r="I107" s="12">
        <v>2334.1</v>
      </c>
      <c r="J107" s="121"/>
    </row>
    <row r="108" spans="1:10" s="120" customFormat="1" ht="15.75" customHeight="1" hidden="1">
      <c r="A108" s="169" t="s">
        <v>144</v>
      </c>
      <c r="B108" s="170"/>
      <c r="C108" s="170"/>
      <c r="D108" s="171"/>
      <c r="E108" s="168"/>
      <c r="F108" s="167"/>
      <c r="G108" s="85">
        <f t="shared" si="4"/>
        <v>0</v>
      </c>
      <c r="H108" s="125">
        <f t="shared" si="5"/>
        <v>0</v>
      </c>
      <c r="I108" s="12">
        <v>2334.1</v>
      </c>
      <c r="J108" s="121"/>
    </row>
    <row r="109" spans="1:10" s="154" customFormat="1" ht="15.75" thickBot="1">
      <c r="A109" s="172" t="s">
        <v>145</v>
      </c>
      <c r="B109" s="173"/>
      <c r="C109" s="174"/>
      <c r="D109" s="175">
        <v>188302.89</v>
      </c>
      <c r="E109" s="175"/>
      <c r="F109" s="175"/>
      <c r="G109" s="175">
        <v>80.68</v>
      </c>
      <c r="H109" s="176">
        <v>6.73</v>
      </c>
      <c r="I109" s="12">
        <v>2334.1</v>
      </c>
      <c r="J109" s="159"/>
    </row>
    <row r="110" spans="1:10" s="154" customFormat="1" ht="15" hidden="1">
      <c r="A110" s="108" t="s">
        <v>146</v>
      </c>
      <c r="B110" s="109"/>
      <c r="C110" s="110"/>
      <c r="D110" s="83"/>
      <c r="E110" s="83"/>
      <c r="F110" s="83"/>
      <c r="G110" s="83">
        <f t="shared" si="4"/>
        <v>0</v>
      </c>
      <c r="H110" s="84">
        <f t="shared" si="5"/>
        <v>0</v>
      </c>
      <c r="I110" s="12">
        <v>2334.1</v>
      </c>
      <c r="J110" s="159"/>
    </row>
    <row r="111" spans="1:10" s="123" customFormat="1" ht="15.75" customHeight="1" hidden="1">
      <c r="A111" s="177" t="s">
        <v>147</v>
      </c>
      <c r="B111" s="178"/>
      <c r="C111" s="178"/>
      <c r="D111" s="179"/>
      <c r="E111" s="179"/>
      <c r="F111" s="179"/>
      <c r="G111" s="85">
        <f t="shared" si="4"/>
        <v>0</v>
      </c>
      <c r="H111" s="125">
        <f t="shared" si="5"/>
        <v>0</v>
      </c>
      <c r="I111" s="12">
        <v>2334.1</v>
      </c>
      <c r="J111" s="124"/>
    </row>
    <row r="112" spans="1:10" s="123" customFormat="1" ht="15.75" customHeight="1" hidden="1">
      <c r="A112" s="177" t="s">
        <v>148</v>
      </c>
      <c r="B112" s="178"/>
      <c r="C112" s="178"/>
      <c r="D112" s="179"/>
      <c r="E112" s="179"/>
      <c r="F112" s="179"/>
      <c r="G112" s="85">
        <f t="shared" si="4"/>
        <v>0</v>
      </c>
      <c r="H112" s="125">
        <f t="shared" si="5"/>
        <v>0</v>
      </c>
      <c r="I112" s="12">
        <v>2334.1</v>
      </c>
      <c r="J112" s="124"/>
    </row>
    <row r="113" spans="6:10" s="123" customFormat="1" ht="12.75">
      <c r="F113" s="2"/>
      <c r="H113" s="2"/>
      <c r="J113" s="124"/>
    </row>
    <row r="114" spans="6:10" s="123" customFormat="1" ht="13.5" thickBot="1">
      <c r="F114" s="2"/>
      <c r="H114" s="2"/>
      <c r="J114" s="124"/>
    </row>
    <row r="115" spans="1:10" s="128" customFormat="1" ht="20.25" thickBot="1">
      <c r="A115" s="126" t="s">
        <v>149</v>
      </c>
      <c r="B115" s="180"/>
      <c r="C115" s="181"/>
      <c r="D115" s="182">
        <f>D83+D88</f>
        <v>919214.82</v>
      </c>
      <c r="E115" s="182">
        <f>E83+E88</f>
        <v>106.68</v>
      </c>
      <c r="F115" s="182">
        <f>F83+F88</f>
        <v>0</v>
      </c>
      <c r="G115" s="182">
        <f>G83+G88-0.01</f>
        <v>393.83</v>
      </c>
      <c r="H115" s="182">
        <v>32.82</v>
      </c>
      <c r="J115" s="129"/>
    </row>
    <row r="116" spans="1:10" s="12" customFormat="1" ht="19.5">
      <c r="A116" s="183"/>
      <c r="B116" s="184"/>
      <c r="C116" s="185"/>
      <c r="D116" s="127"/>
      <c r="E116" s="185"/>
      <c r="F116" s="127"/>
      <c r="G116" s="127"/>
      <c r="H116" s="127"/>
      <c r="I116" s="154"/>
      <c r="J116" s="98"/>
    </row>
    <row r="117" spans="1:10" s="12" customFormat="1" ht="19.5">
      <c r="A117" s="183"/>
      <c r="B117" s="184"/>
      <c r="C117" s="185"/>
      <c r="D117" s="127"/>
      <c r="E117" s="185"/>
      <c r="F117" s="127"/>
      <c r="G117" s="127"/>
      <c r="H117" s="127"/>
      <c r="I117" s="154"/>
      <c r="J117" s="98"/>
    </row>
    <row r="118" spans="1:10" s="128" customFormat="1" ht="19.5">
      <c r="A118" s="186"/>
      <c r="B118" s="187"/>
      <c r="C118" s="131"/>
      <c r="D118" s="131"/>
      <c r="E118" s="131"/>
      <c r="F118" s="188"/>
      <c r="G118" s="131"/>
      <c r="H118" s="188"/>
      <c r="J118" s="129"/>
    </row>
    <row r="119" spans="1:10" s="120" customFormat="1" ht="19.5">
      <c r="A119" s="130"/>
      <c r="B119" s="131"/>
      <c r="C119" s="132"/>
      <c r="D119" s="132"/>
      <c r="E119" s="132"/>
      <c r="F119" s="133"/>
      <c r="G119" s="132"/>
      <c r="H119" s="133"/>
      <c r="J119" s="121"/>
    </row>
    <row r="120" spans="1:10" s="123" customFormat="1" ht="14.25">
      <c r="A120" s="259" t="s">
        <v>30</v>
      </c>
      <c r="B120" s="259"/>
      <c r="C120" s="259"/>
      <c r="D120" s="259"/>
      <c r="E120" s="259"/>
      <c r="F120" s="259"/>
      <c r="J120" s="124"/>
    </row>
    <row r="121" spans="6:10" s="123" customFormat="1" ht="12.75">
      <c r="F121" s="2"/>
      <c r="H121" s="2"/>
      <c r="J121" s="124"/>
    </row>
    <row r="122" spans="1:10" s="123" customFormat="1" ht="12.75">
      <c r="A122" s="122" t="s">
        <v>103</v>
      </c>
      <c r="F122" s="2"/>
      <c r="H122" s="2"/>
      <c r="J122" s="124"/>
    </row>
    <row r="123" spans="6:10" s="123" customFormat="1" ht="12.75">
      <c r="F123" s="2"/>
      <c r="H123" s="2"/>
      <c r="J123" s="124"/>
    </row>
    <row r="124" spans="6:10" s="123" customFormat="1" ht="12.75">
      <c r="F124" s="2"/>
      <c r="H124" s="2"/>
      <c r="J124" s="124"/>
    </row>
    <row r="125" spans="6:10" s="123" customFormat="1" ht="12.75">
      <c r="F125" s="2"/>
      <c r="H125" s="2"/>
      <c r="J125" s="124"/>
    </row>
    <row r="126" spans="6:10" s="123" customFormat="1" ht="12.75">
      <c r="F126" s="2"/>
      <c r="H126" s="2"/>
      <c r="J126" s="124"/>
    </row>
    <row r="127" spans="6:10" s="123" customFormat="1" ht="12.75">
      <c r="F127" s="2"/>
      <c r="H127" s="2"/>
      <c r="J127" s="124"/>
    </row>
    <row r="128" spans="6:10" s="123" customFormat="1" ht="12.75">
      <c r="F128" s="2"/>
      <c r="H128" s="2"/>
      <c r="J128" s="124"/>
    </row>
    <row r="129" spans="6:10" s="123" customFormat="1" ht="12.75">
      <c r="F129" s="2"/>
      <c r="H129" s="2"/>
      <c r="J129" s="124"/>
    </row>
    <row r="130" spans="6:10" s="123" customFormat="1" ht="12.75">
      <c r="F130" s="2"/>
      <c r="H130" s="2"/>
      <c r="J130" s="124"/>
    </row>
    <row r="131" spans="6:10" s="123" customFormat="1" ht="12.75">
      <c r="F131" s="2"/>
      <c r="H131" s="2"/>
      <c r="J131" s="124"/>
    </row>
    <row r="132" spans="6:10" s="123" customFormat="1" ht="12.75">
      <c r="F132" s="2"/>
      <c r="H132" s="2"/>
      <c r="J132" s="124"/>
    </row>
    <row r="133" spans="6:10" s="123" customFormat="1" ht="12.75">
      <c r="F133" s="2"/>
      <c r="H133" s="2"/>
      <c r="J133" s="124"/>
    </row>
    <row r="134" spans="6:10" s="123" customFormat="1" ht="12.75">
      <c r="F134" s="2"/>
      <c r="H134" s="2"/>
      <c r="J134" s="124"/>
    </row>
    <row r="135" spans="6:10" s="123" customFormat="1" ht="12.75">
      <c r="F135" s="2"/>
      <c r="H135" s="2"/>
      <c r="J135" s="124"/>
    </row>
    <row r="136" spans="6:10" s="123" customFormat="1" ht="12.75">
      <c r="F136" s="2"/>
      <c r="H136" s="2"/>
      <c r="J136" s="124"/>
    </row>
    <row r="137" spans="6:10" s="123" customFormat="1" ht="12.75">
      <c r="F137" s="2"/>
      <c r="H137" s="2"/>
      <c r="J137" s="124"/>
    </row>
    <row r="138" spans="6:10" s="123" customFormat="1" ht="12.75">
      <c r="F138" s="2"/>
      <c r="H138" s="2"/>
      <c r="J138" s="124"/>
    </row>
    <row r="139" spans="6:10" s="123" customFormat="1" ht="12.75">
      <c r="F139" s="2"/>
      <c r="H139" s="2"/>
      <c r="J139" s="124"/>
    </row>
    <row r="140" spans="6:10" s="123" customFormat="1" ht="12.75">
      <c r="F140" s="2"/>
      <c r="H140" s="2"/>
      <c r="J140" s="124"/>
    </row>
  </sheetData>
  <sheetProtection/>
  <mergeCells count="12">
    <mergeCell ref="A8:H8"/>
    <mergeCell ref="A9:H9"/>
    <mergeCell ref="A10:H10"/>
    <mergeCell ref="A11:H11"/>
    <mergeCell ref="A14:H14"/>
    <mergeCell ref="A120:F12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80" zoomScaleNormal="80" zoomScalePageLayoutView="0" workbookViewId="0" topLeftCell="A1">
      <pane xSplit="1" ySplit="2" topLeftCell="D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04" sqref="L10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84" t="s">
        <v>153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5" s="6" customFormat="1" ht="96.75" customHeight="1" thickBot="1">
      <c r="A2" s="193" t="s">
        <v>4</v>
      </c>
      <c r="B2" s="285" t="s">
        <v>165</v>
      </c>
      <c r="C2" s="286"/>
      <c r="D2" s="287"/>
      <c r="E2" s="286" t="s">
        <v>166</v>
      </c>
      <c r="F2" s="286"/>
      <c r="G2" s="286"/>
      <c r="H2" s="285" t="s">
        <v>167</v>
      </c>
      <c r="I2" s="286"/>
      <c r="J2" s="287"/>
      <c r="K2" s="285" t="s">
        <v>168</v>
      </c>
      <c r="L2" s="286"/>
      <c r="M2" s="287"/>
      <c r="N2" s="61" t="s">
        <v>67</v>
      </c>
      <c r="O2" s="26" t="s">
        <v>34</v>
      </c>
    </row>
    <row r="3" spans="1:15" s="7" customFormat="1" ht="12.75">
      <c r="A3" s="53"/>
      <c r="B3" s="39" t="s">
        <v>64</v>
      </c>
      <c r="C3" s="15" t="s">
        <v>65</v>
      </c>
      <c r="D3" s="47" t="s">
        <v>66</v>
      </c>
      <c r="E3" s="60" t="s">
        <v>64</v>
      </c>
      <c r="F3" s="15" t="s">
        <v>65</v>
      </c>
      <c r="G3" s="24" t="s">
        <v>66</v>
      </c>
      <c r="H3" s="39" t="s">
        <v>64</v>
      </c>
      <c r="I3" s="15" t="s">
        <v>65</v>
      </c>
      <c r="J3" s="47" t="s">
        <v>66</v>
      </c>
      <c r="K3" s="39" t="s">
        <v>64</v>
      </c>
      <c r="L3" s="15" t="s">
        <v>65</v>
      </c>
      <c r="M3" s="47" t="s">
        <v>66</v>
      </c>
      <c r="N3" s="64"/>
      <c r="O3" s="27"/>
    </row>
    <row r="4" spans="1:15" s="7" customFormat="1" ht="49.5" customHeight="1">
      <c r="A4" s="265" t="s">
        <v>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7"/>
    </row>
    <row r="5" spans="1:15" s="6" customFormat="1" ht="14.25" customHeight="1">
      <c r="A5" s="77" t="s">
        <v>9</v>
      </c>
      <c r="B5" s="40"/>
      <c r="C5" s="8"/>
      <c r="D5" s="78">
        <f>O5/4</f>
        <v>16805.52</v>
      </c>
      <c r="E5" s="61"/>
      <c r="F5" s="8"/>
      <c r="G5" s="78">
        <f>O5/4</f>
        <v>16805.52</v>
      </c>
      <c r="H5" s="40"/>
      <c r="I5" s="8"/>
      <c r="J5" s="78">
        <f>O5/4</f>
        <v>16805.52</v>
      </c>
      <c r="K5" s="40"/>
      <c r="L5" s="8"/>
      <c r="M5" s="78">
        <f>O5/4</f>
        <v>16805.52</v>
      </c>
      <c r="N5" s="66">
        <f>M5+J5+G5+D5</f>
        <v>67222.08</v>
      </c>
      <c r="O5" s="17">
        <v>67222.08</v>
      </c>
    </row>
    <row r="6" spans="1:15" s="6" customFormat="1" ht="14.25" customHeight="1">
      <c r="A6" s="77" t="s">
        <v>11</v>
      </c>
      <c r="B6" s="40"/>
      <c r="C6" s="8"/>
      <c r="D6" s="78">
        <f aca="true" t="shared" si="0" ref="D6:D16">O6/4</f>
        <v>22477.38</v>
      </c>
      <c r="E6" s="61"/>
      <c r="F6" s="8"/>
      <c r="G6" s="78">
        <f aca="true" t="shared" si="1" ref="G6:G16">O6/4</f>
        <v>22477.38</v>
      </c>
      <c r="H6" s="40"/>
      <c r="I6" s="8"/>
      <c r="J6" s="78">
        <f aca="true" t="shared" si="2" ref="J6:J16">O6/4</f>
        <v>22477.38</v>
      </c>
      <c r="K6" s="40"/>
      <c r="L6" s="8"/>
      <c r="M6" s="78">
        <f aca="true" t="shared" si="3" ref="M6:M16">O6/4</f>
        <v>22477.38</v>
      </c>
      <c r="N6" s="66">
        <f>M6+J6+G6+D6</f>
        <v>89909.52</v>
      </c>
      <c r="O6" s="17">
        <v>89909.53</v>
      </c>
    </row>
    <row r="7" spans="1:15" s="6" customFormat="1" ht="15">
      <c r="A7" s="76" t="s">
        <v>14</v>
      </c>
      <c r="B7" s="40"/>
      <c r="C7" s="8"/>
      <c r="D7" s="78">
        <f t="shared" si="0"/>
        <v>4481.47</v>
      </c>
      <c r="E7" s="61"/>
      <c r="F7" s="8"/>
      <c r="G7" s="78">
        <f t="shared" si="1"/>
        <v>4481.47</v>
      </c>
      <c r="H7" s="40"/>
      <c r="I7" s="8"/>
      <c r="J7" s="78">
        <f t="shared" si="2"/>
        <v>4481.47</v>
      </c>
      <c r="K7" s="40"/>
      <c r="L7" s="8"/>
      <c r="M7" s="78">
        <f t="shared" si="3"/>
        <v>4481.47</v>
      </c>
      <c r="N7" s="66">
        <f aca="true" t="shared" si="4" ref="N7:N51">M7+J7+G7+D7</f>
        <v>17925.88</v>
      </c>
      <c r="O7" s="17">
        <v>17925.89</v>
      </c>
    </row>
    <row r="8" spans="1:15" s="6" customFormat="1" ht="15">
      <c r="A8" s="76" t="s">
        <v>16</v>
      </c>
      <c r="B8" s="40"/>
      <c r="C8" s="8"/>
      <c r="D8" s="78">
        <f t="shared" si="0"/>
        <v>14564.79</v>
      </c>
      <c r="E8" s="61"/>
      <c r="F8" s="8"/>
      <c r="G8" s="78">
        <f t="shared" si="1"/>
        <v>14564.79</v>
      </c>
      <c r="H8" s="40"/>
      <c r="I8" s="8"/>
      <c r="J8" s="78">
        <f t="shared" si="2"/>
        <v>14564.79</v>
      </c>
      <c r="K8" s="40"/>
      <c r="L8" s="8"/>
      <c r="M8" s="78">
        <f t="shared" si="3"/>
        <v>14564.79</v>
      </c>
      <c r="N8" s="66">
        <f t="shared" si="4"/>
        <v>58259.16</v>
      </c>
      <c r="O8" s="17">
        <v>58259.14</v>
      </c>
    </row>
    <row r="9" spans="1:15" s="6" customFormat="1" ht="30">
      <c r="A9" s="76" t="s">
        <v>42</v>
      </c>
      <c r="B9" s="40"/>
      <c r="C9" s="8"/>
      <c r="D9" s="78">
        <f t="shared" si="0"/>
        <v>433.43</v>
      </c>
      <c r="E9" s="61"/>
      <c r="F9" s="8"/>
      <c r="G9" s="78">
        <f t="shared" si="1"/>
        <v>433.43</v>
      </c>
      <c r="H9" s="40"/>
      <c r="I9" s="8"/>
      <c r="J9" s="78">
        <f t="shared" si="2"/>
        <v>433.43</v>
      </c>
      <c r="K9" s="40"/>
      <c r="L9" s="8"/>
      <c r="M9" s="78">
        <f t="shared" si="3"/>
        <v>433.43</v>
      </c>
      <c r="N9" s="66">
        <f t="shared" si="4"/>
        <v>1733.72</v>
      </c>
      <c r="O9" s="17">
        <v>1733.72</v>
      </c>
    </row>
    <row r="10" spans="1:15" s="6" customFormat="1" ht="30">
      <c r="A10" s="76" t="s">
        <v>48</v>
      </c>
      <c r="B10" s="40"/>
      <c r="C10" s="8"/>
      <c r="D10" s="78">
        <f t="shared" si="0"/>
        <v>433.43</v>
      </c>
      <c r="E10" s="61"/>
      <c r="F10" s="8"/>
      <c r="G10" s="78">
        <f t="shared" si="1"/>
        <v>433.43</v>
      </c>
      <c r="H10" s="40"/>
      <c r="I10" s="8"/>
      <c r="J10" s="78">
        <f t="shared" si="2"/>
        <v>433.43</v>
      </c>
      <c r="K10" s="40"/>
      <c r="L10" s="8"/>
      <c r="M10" s="78">
        <f t="shared" si="3"/>
        <v>433.43</v>
      </c>
      <c r="N10" s="66">
        <f t="shared" si="4"/>
        <v>1733.72</v>
      </c>
      <c r="O10" s="17">
        <v>1733.72</v>
      </c>
    </row>
    <row r="11" spans="1:15" s="6" customFormat="1" ht="15">
      <c r="A11" s="76" t="s">
        <v>43</v>
      </c>
      <c r="B11" s="40"/>
      <c r="C11" s="8"/>
      <c r="D11" s="78">
        <f t="shared" si="0"/>
        <v>2737.03</v>
      </c>
      <c r="E11" s="61"/>
      <c r="F11" s="8"/>
      <c r="G11" s="78">
        <f t="shared" si="1"/>
        <v>2737.03</v>
      </c>
      <c r="H11" s="40"/>
      <c r="I11" s="8"/>
      <c r="J11" s="78">
        <f t="shared" si="2"/>
        <v>2737.03</v>
      </c>
      <c r="K11" s="40"/>
      <c r="L11" s="8"/>
      <c r="M11" s="78">
        <f t="shared" si="3"/>
        <v>2737.03</v>
      </c>
      <c r="N11" s="66">
        <f t="shared" si="4"/>
        <v>10948.12</v>
      </c>
      <c r="O11" s="17">
        <v>10948.1</v>
      </c>
    </row>
    <row r="12" spans="1:15" s="232" customFormat="1" ht="26.25" customHeight="1">
      <c r="A12" s="222" t="s">
        <v>88</v>
      </c>
      <c r="B12" s="223"/>
      <c r="C12" s="224"/>
      <c r="D12" s="225">
        <v>0</v>
      </c>
      <c r="E12" s="226"/>
      <c r="F12" s="224"/>
      <c r="G12" s="225">
        <v>0</v>
      </c>
      <c r="H12" s="227" t="s">
        <v>204</v>
      </c>
      <c r="I12" s="228" t="s">
        <v>205</v>
      </c>
      <c r="J12" s="229">
        <v>3100.59</v>
      </c>
      <c r="K12" s="223"/>
      <c r="L12" s="224"/>
      <c r="M12" s="225">
        <v>0</v>
      </c>
      <c r="N12" s="230">
        <f t="shared" si="4"/>
        <v>3100.59</v>
      </c>
      <c r="O12" s="231"/>
    </row>
    <row r="13" spans="1:15" s="6" customFormat="1" ht="30">
      <c r="A13" s="76" t="s">
        <v>100</v>
      </c>
      <c r="B13" s="40"/>
      <c r="C13" s="8"/>
      <c r="D13" s="78">
        <f t="shared" si="0"/>
        <v>1260.42</v>
      </c>
      <c r="E13" s="61"/>
      <c r="F13" s="8"/>
      <c r="G13" s="78">
        <f t="shared" si="1"/>
        <v>1260.42</v>
      </c>
      <c r="H13" s="40"/>
      <c r="I13" s="8"/>
      <c r="J13" s="78">
        <f t="shared" si="2"/>
        <v>1260.42</v>
      </c>
      <c r="K13" s="40"/>
      <c r="L13" s="8"/>
      <c r="M13" s="78">
        <f t="shared" si="3"/>
        <v>1260.42</v>
      </c>
      <c r="N13" s="66">
        <f t="shared" si="4"/>
        <v>5041.68</v>
      </c>
      <c r="O13" s="17">
        <v>5041.66</v>
      </c>
    </row>
    <row r="14" spans="1:15" s="6" customFormat="1" ht="15">
      <c r="A14" s="76" t="s">
        <v>25</v>
      </c>
      <c r="B14" s="40"/>
      <c r="C14" s="8"/>
      <c r="D14" s="78">
        <f t="shared" si="0"/>
        <v>280.09</v>
      </c>
      <c r="E14" s="61"/>
      <c r="F14" s="8"/>
      <c r="G14" s="78">
        <f t="shared" si="1"/>
        <v>280.09</v>
      </c>
      <c r="H14" s="40"/>
      <c r="I14" s="8"/>
      <c r="J14" s="78">
        <f t="shared" si="2"/>
        <v>280.09</v>
      </c>
      <c r="K14" s="40"/>
      <c r="L14" s="8"/>
      <c r="M14" s="78">
        <f t="shared" si="3"/>
        <v>280.09</v>
      </c>
      <c r="N14" s="66">
        <f t="shared" si="4"/>
        <v>1120.36</v>
      </c>
      <c r="O14" s="17">
        <v>1120.37</v>
      </c>
    </row>
    <row r="15" spans="1:15" s="12" customFormat="1" ht="15">
      <c r="A15" s="76" t="s">
        <v>27</v>
      </c>
      <c r="B15" s="41"/>
      <c r="C15" s="34"/>
      <c r="D15" s="78">
        <f t="shared" si="0"/>
        <v>149.85</v>
      </c>
      <c r="E15" s="62"/>
      <c r="F15" s="34"/>
      <c r="G15" s="78">
        <f t="shared" si="1"/>
        <v>149.85</v>
      </c>
      <c r="H15" s="41"/>
      <c r="I15" s="34"/>
      <c r="J15" s="78">
        <f t="shared" si="2"/>
        <v>149.85</v>
      </c>
      <c r="K15" s="41"/>
      <c r="L15" s="34"/>
      <c r="M15" s="78">
        <f t="shared" si="3"/>
        <v>149.85</v>
      </c>
      <c r="N15" s="66">
        <f t="shared" si="4"/>
        <v>599.4</v>
      </c>
      <c r="O15" s="17">
        <v>599.39</v>
      </c>
    </row>
    <row r="16" spans="1:15" s="6" customFormat="1" ht="30">
      <c r="A16" s="75" t="s">
        <v>24</v>
      </c>
      <c r="B16" s="40"/>
      <c r="C16" s="8"/>
      <c r="D16" s="78">
        <f t="shared" si="0"/>
        <v>0</v>
      </c>
      <c r="E16" s="61"/>
      <c r="F16" s="8"/>
      <c r="G16" s="78">
        <f t="shared" si="1"/>
        <v>0</v>
      </c>
      <c r="H16" s="40"/>
      <c r="I16" s="8"/>
      <c r="J16" s="78">
        <f t="shared" si="2"/>
        <v>0</v>
      </c>
      <c r="K16" s="40"/>
      <c r="L16" s="8"/>
      <c r="M16" s="78">
        <f t="shared" si="3"/>
        <v>0</v>
      </c>
      <c r="N16" s="66">
        <f t="shared" si="4"/>
        <v>0</v>
      </c>
      <c r="O16" s="17"/>
    </row>
    <row r="17" spans="1:15" s="9" customFormat="1" ht="15">
      <c r="A17" s="76" t="s">
        <v>35</v>
      </c>
      <c r="B17" s="42"/>
      <c r="C17" s="35"/>
      <c r="D17" s="78"/>
      <c r="E17" s="63"/>
      <c r="F17" s="35"/>
      <c r="G17" s="37"/>
      <c r="H17" s="42"/>
      <c r="I17" s="35"/>
      <c r="J17" s="49"/>
      <c r="K17" s="42"/>
      <c r="L17" s="35"/>
      <c r="M17" s="49"/>
      <c r="N17" s="66">
        <f t="shared" si="4"/>
        <v>0</v>
      </c>
      <c r="O17" s="17"/>
    </row>
    <row r="18" spans="1:15" s="6" customFormat="1" ht="15">
      <c r="A18" s="14" t="s">
        <v>41</v>
      </c>
      <c r="B18" s="190" t="s">
        <v>157</v>
      </c>
      <c r="C18" s="191">
        <v>41402</v>
      </c>
      <c r="D18" s="192">
        <v>184.33</v>
      </c>
      <c r="E18" s="190" t="s">
        <v>170</v>
      </c>
      <c r="F18" s="191">
        <v>41509</v>
      </c>
      <c r="G18" s="192">
        <v>184.33</v>
      </c>
      <c r="H18" s="40"/>
      <c r="I18" s="8"/>
      <c r="J18" s="48"/>
      <c r="K18" s="220">
        <v>50</v>
      </c>
      <c r="L18" s="221">
        <v>41759</v>
      </c>
      <c r="M18" s="48">
        <v>184.33</v>
      </c>
      <c r="N18" s="66">
        <f t="shared" si="4"/>
        <v>552.99</v>
      </c>
      <c r="O18" s="17"/>
    </row>
    <row r="19" spans="1:15" s="6" customFormat="1" ht="15">
      <c r="A19" s="279" t="s">
        <v>19</v>
      </c>
      <c r="B19" s="190" t="s">
        <v>158</v>
      </c>
      <c r="C19" s="191">
        <v>41411</v>
      </c>
      <c r="D19" s="192">
        <v>195.03</v>
      </c>
      <c r="E19" s="190" t="s">
        <v>175</v>
      </c>
      <c r="F19" s="191">
        <v>41537</v>
      </c>
      <c r="G19" s="192">
        <v>195.04</v>
      </c>
      <c r="H19" s="40"/>
      <c r="I19" s="8"/>
      <c r="J19" s="48"/>
      <c r="K19" s="40"/>
      <c r="L19" s="8"/>
      <c r="M19" s="48"/>
      <c r="N19" s="66">
        <f t="shared" si="4"/>
        <v>390.07</v>
      </c>
      <c r="O19" s="17"/>
    </row>
    <row r="20" spans="1:15" s="6" customFormat="1" ht="15">
      <c r="A20" s="280"/>
      <c r="B20" s="190" t="s">
        <v>164</v>
      </c>
      <c r="C20" s="191">
        <v>41481</v>
      </c>
      <c r="D20" s="192">
        <v>390.06</v>
      </c>
      <c r="E20" s="61"/>
      <c r="F20" s="8"/>
      <c r="G20" s="22"/>
      <c r="H20" s="40"/>
      <c r="I20" s="8"/>
      <c r="J20" s="48"/>
      <c r="K20" s="40"/>
      <c r="L20" s="8"/>
      <c r="M20" s="48"/>
      <c r="N20" s="66">
        <f t="shared" si="4"/>
        <v>390.06</v>
      </c>
      <c r="O20" s="17"/>
    </row>
    <row r="21" spans="1:15" s="6" customFormat="1" ht="15">
      <c r="A21" s="14" t="s">
        <v>117</v>
      </c>
      <c r="B21" s="190" t="s">
        <v>156</v>
      </c>
      <c r="C21" s="191">
        <v>41446</v>
      </c>
      <c r="D21" s="192">
        <v>4443.93</v>
      </c>
      <c r="E21" s="61"/>
      <c r="F21" s="8"/>
      <c r="G21" s="22"/>
      <c r="H21" s="40"/>
      <c r="I21" s="8"/>
      <c r="J21" s="48"/>
      <c r="K21" s="40"/>
      <c r="L21" s="8"/>
      <c r="M21" s="48"/>
      <c r="N21" s="66">
        <f t="shared" si="4"/>
        <v>4443.93</v>
      </c>
      <c r="O21" s="17"/>
    </row>
    <row r="22" spans="1:15" s="6" customFormat="1" ht="15">
      <c r="A22" s="14" t="s">
        <v>47</v>
      </c>
      <c r="B22" s="190" t="s">
        <v>156</v>
      </c>
      <c r="C22" s="191">
        <v>41446</v>
      </c>
      <c r="D22" s="192">
        <v>743.35</v>
      </c>
      <c r="E22" s="61"/>
      <c r="F22" s="8"/>
      <c r="G22" s="22"/>
      <c r="H22" s="40"/>
      <c r="I22" s="8"/>
      <c r="J22" s="48"/>
      <c r="K22" s="40"/>
      <c r="L22" s="8"/>
      <c r="M22" s="48"/>
      <c r="N22" s="66">
        <f t="shared" si="4"/>
        <v>743.35</v>
      </c>
      <c r="O22" s="17"/>
    </row>
    <row r="23" spans="1:15" s="6" customFormat="1" ht="15">
      <c r="A23" s="14" t="s">
        <v>20</v>
      </c>
      <c r="B23" s="190" t="s">
        <v>155</v>
      </c>
      <c r="C23" s="191">
        <v>41439</v>
      </c>
      <c r="D23" s="192">
        <v>3314.05</v>
      </c>
      <c r="E23" s="61"/>
      <c r="F23" s="8"/>
      <c r="G23" s="22"/>
      <c r="H23" s="40"/>
      <c r="I23" s="8"/>
      <c r="J23" s="48"/>
      <c r="K23" s="40"/>
      <c r="L23" s="8"/>
      <c r="M23" s="48"/>
      <c r="N23" s="66">
        <f t="shared" si="4"/>
        <v>3314.05</v>
      </c>
      <c r="O23" s="17"/>
    </row>
    <row r="24" spans="1:15" s="6" customFormat="1" ht="15">
      <c r="A24" s="14" t="s">
        <v>21</v>
      </c>
      <c r="B24" s="190" t="s">
        <v>155</v>
      </c>
      <c r="C24" s="191">
        <v>41439</v>
      </c>
      <c r="D24" s="192">
        <v>780.14</v>
      </c>
      <c r="E24" s="61"/>
      <c r="F24" s="8"/>
      <c r="G24" s="22"/>
      <c r="H24" s="40"/>
      <c r="I24" s="8"/>
      <c r="J24" s="48"/>
      <c r="K24" s="40"/>
      <c r="L24" s="8"/>
      <c r="M24" s="48"/>
      <c r="N24" s="66">
        <f t="shared" si="4"/>
        <v>780.14</v>
      </c>
      <c r="O24" s="17"/>
    </row>
    <row r="25" spans="1:15" s="6" customFormat="1" ht="15">
      <c r="A25" s="14" t="s">
        <v>44</v>
      </c>
      <c r="B25" s="190" t="s">
        <v>156</v>
      </c>
      <c r="C25" s="191">
        <v>41446</v>
      </c>
      <c r="D25" s="192">
        <v>371.66</v>
      </c>
      <c r="E25" s="61"/>
      <c r="F25" s="8"/>
      <c r="G25" s="22"/>
      <c r="H25" s="40"/>
      <c r="I25" s="8"/>
      <c r="J25" s="48"/>
      <c r="K25" s="40"/>
      <c r="L25" s="8"/>
      <c r="M25" s="48"/>
      <c r="N25" s="66">
        <f t="shared" si="4"/>
        <v>371.66</v>
      </c>
      <c r="O25" s="17"/>
    </row>
    <row r="26" spans="1:15" s="6" customFormat="1" ht="15">
      <c r="A26" s="14" t="s">
        <v>45</v>
      </c>
      <c r="B26" s="40"/>
      <c r="C26" s="8"/>
      <c r="D26" s="78"/>
      <c r="E26" s="61"/>
      <c r="F26" s="8"/>
      <c r="G26" s="22"/>
      <c r="H26" s="40"/>
      <c r="I26" s="8"/>
      <c r="J26" s="48"/>
      <c r="K26" s="40"/>
      <c r="L26" s="8"/>
      <c r="M26" s="48"/>
      <c r="N26" s="66">
        <f t="shared" si="4"/>
        <v>0</v>
      </c>
      <c r="O26" s="17"/>
    </row>
    <row r="27" spans="1:15" s="6" customFormat="1" ht="25.5">
      <c r="A27" s="14" t="s">
        <v>22</v>
      </c>
      <c r="B27" s="190" t="s">
        <v>155</v>
      </c>
      <c r="C27" s="191">
        <v>41439</v>
      </c>
      <c r="D27" s="192">
        <v>1972.19</v>
      </c>
      <c r="E27" s="61"/>
      <c r="F27" s="8"/>
      <c r="G27" s="22"/>
      <c r="H27" s="40"/>
      <c r="I27" s="8"/>
      <c r="J27" s="48"/>
      <c r="K27" s="40"/>
      <c r="L27" s="8"/>
      <c r="M27" s="48"/>
      <c r="N27" s="66">
        <f t="shared" si="4"/>
        <v>1972.19</v>
      </c>
      <c r="O27" s="17"/>
    </row>
    <row r="28" spans="1:15" s="7" customFormat="1" ht="15">
      <c r="A28" s="14" t="s">
        <v>63</v>
      </c>
      <c r="B28" s="43"/>
      <c r="C28" s="10"/>
      <c r="D28" s="78"/>
      <c r="E28" s="190" t="s">
        <v>180</v>
      </c>
      <c r="F28" s="191">
        <v>41544</v>
      </c>
      <c r="G28" s="192">
        <v>2617.3</v>
      </c>
      <c r="H28" s="43"/>
      <c r="I28" s="10"/>
      <c r="J28" s="50"/>
      <c r="K28" s="43"/>
      <c r="L28" s="10"/>
      <c r="M28" s="50"/>
      <c r="N28" s="66">
        <f t="shared" si="4"/>
        <v>2617.3</v>
      </c>
      <c r="O28" s="17"/>
    </row>
    <row r="29" spans="1:15" s="7" customFormat="1" ht="30">
      <c r="A29" s="76" t="s">
        <v>38</v>
      </c>
      <c r="B29" s="43"/>
      <c r="C29" s="10"/>
      <c r="D29" s="78"/>
      <c r="E29" s="64"/>
      <c r="F29" s="10"/>
      <c r="G29" s="23"/>
      <c r="H29" s="43"/>
      <c r="I29" s="10"/>
      <c r="J29" s="50"/>
      <c r="K29" s="43"/>
      <c r="L29" s="10"/>
      <c r="M29" s="50"/>
      <c r="N29" s="66">
        <f t="shared" si="4"/>
        <v>0</v>
      </c>
      <c r="O29" s="17"/>
    </row>
    <row r="30" spans="1:15" s="7" customFormat="1" ht="25.5">
      <c r="A30" s="14" t="s">
        <v>89</v>
      </c>
      <c r="B30" s="190" t="s">
        <v>154</v>
      </c>
      <c r="C30" s="191">
        <v>41425</v>
      </c>
      <c r="D30" s="192">
        <v>743.35</v>
      </c>
      <c r="E30" s="64"/>
      <c r="F30" s="10"/>
      <c r="G30" s="23"/>
      <c r="H30" s="190" t="s">
        <v>204</v>
      </c>
      <c r="I30" s="191" t="s">
        <v>205</v>
      </c>
      <c r="J30" s="192">
        <v>743.35</v>
      </c>
      <c r="K30" s="190" t="s">
        <v>220</v>
      </c>
      <c r="L30" s="191">
        <v>41733</v>
      </c>
      <c r="M30" s="192">
        <v>743.35</v>
      </c>
      <c r="N30" s="66">
        <f t="shared" si="4"/>
        <v>2230.05</v>
      </c>
      <c r="O30" s="17"/>
    </row>
    <row r="31" spans="1:15" s="6" customFormat="1" ht="25.5">
      <c r="A31" s="14" t="s">
        <v>91</v>
      </c>
      <c r="B31" s="40"/>
      <c r="C31" s="8"/>
      <c r="D31" s="78"/>
      <c r="E31" s="61"/>
      <c r="F31" s="8"/>
      <c r="G31" s="22"/>
      <c r="H31" s="190" t="s">
        <v>204</v>
      </c>
      <c r="I31" s="191" t="s">
        <v>206</v>
      </c>
      <c r="J31" s="192">
        <v>1486.7</v>
      </c>
      <c r="K31" s="40"/>
      <c r="L31" s="8"/>
      <c r="M31" s="48"/>
      <c r="N31" s="66">
        <f t="shared" si="4"/>
        <v>1486.7</v>
      </c>
      <c r="O31" s="17"/>
    </row>
    <row r="32" spans="1:15" s="9" customFormat="1" ht="15">
      <c r="A32" s="14" t="s">
        <v>92</v>
      </c>
      <c r="B32" s="190" t="s">
        <v>164</v>
      </c>
      <c r="C32" s="191">
        <v>41481</v>
      </c>
      <c r="D32" s="192">
        <v>1560.23</v>
      </c>
      <c r="E32" s="63"/>
      <c r="F32" s="35"/>
      <c r="G32" s="37"/>
      <c r="H32" s="215"/>
      <c r="I32" s="217"/>
      <c r="J32" s="67"/>
      <c r="K32" s="42"/>
      <c r="L32" s="35"/>
      <c r="M32" s="49"/>
      <c r="N32" s="66">
        <f t="shared" si="4"/>
        <v>1560.23</v>
      </c>
      <c r="O32" s="17"/>
    </row>
    <row r="33" spans="1:15" s="9" customFormat="1" ht="25.5">
      <c r="A33" s="14" t="s">
        <v>121</v>
      </c>
      <c r="B33" s="42"/>
      <c r="C33" s="35"/>
      <c r="D33" s="78"/>
      <c r="E33" s="190" t="s">
        <v>174</v>
      </c>
      <c r="F33" s="191">
        <v>41516</v>
      </c>
      <c r="G33" s="192">
        <v>371.67</v>
      </c>
      <c r="H33" s="190" t="s">
        <v>204</v>
      </c>
      <c r="I33" s="191" t="s">
        <v>205</v>
      </c>
      <c r="J33" s="192">
        <v>743.34</v>
      </c>
      <c r="K33" s="42"/>
      <c r="L33" s="35"/>
      <c r="M33" s="50"/>
      <c r="N33" s="66">
        <f t="shared" si="4"/>
        <v>1115.01</v>
      </c>
      <c r="O33" s="17"/>
    </row>
    <row r="34" spans="1:15" s="7" customFormat="1" ht="15">
      <c r="A34" s="5" t="s">
        <v>46</v>
      </c>
      <c r="B34" s="43"/>
      <c r="C34" s="10"/>
      <c r="D34" s="78">
        <f>O34/4</f>
        <v>1321.92</v>
      </c>
      <c r="E34" s="64"/>
      <c r="F34" s="10"/>
      <c r="G34" s="78">
        <f>O34/4</f>
        <v>1321.92</v>
      </c>
      <c r="H34" s="43"/>
      <c r="I34" s="10"/>
      <c r="J34" s="78">
        <f>O34/4</f>
        <v>1321.92</v>
      </c>
      <c r="K34" s="43"/>
      <c r="L34" s="10"/>
      <c r="M34" s="78">
        <f>O34/4</f>
        <v>1321.92</v>
      </c>
      <c r="N34" s="66">
        <f t="shared" si="4"/>
        <v>5287.68</v>
      </c>
      <c r="O34" s="17">
        <v>5287.68</v>
      </c>
    </row>
    <row r="35" spans="1:15" s="7" customFormat="1" ht="30">
      <c r="A35" s="76" t="s">
        <v>39</v>
      </c>
      <c r="B35" s="43"/>
      <c r="C35" s="10"/>
      <c r="D35" s="78"/>
      <c r="E35" s="64"/>
      <c r="F35" s="10"/>
      <c r="G35" s="23"/>
      <c r="H35" s="43"/>
      <c r="I35" s="10"/>
      <c r="J35" s="50"/>
      <c r="K35" s="43"/>
      <c r="L35" s="10"/>
      <c r="M35" s="50"/>
      <c r="N35" s="66">
        <f t="shared" si="4"/>
        <v>0</v>
      </c>
      <c r="O35" s="17"/>
    </row>
    <row r="36" spans="1:15" s="7" customFormat="1" ht="15">
      <c r="A36" s="14" t="s">
        <v>125</v>
      </c>
      <c r="B36" s="43"/>
      <c r="C36" s="10"/>
      <c r="D36" s="78"/>
      <c r="E36" s="64"/>
      <c r="F36" s="10"/>
      <c r="G36" s="23"/>
      <c r="H36" s="43"/>
      <c r="I36" s="10"/>
      <c r="J36" s="50"/>
      <c r="K36" s="43"/>
      <c r="L36" s="10"/>
      <c r="M36" s="50"/>
      <c r="N36" s="66">
        <f t="shared" si="4"/>
        <v>0</v>
      </c>
      <c r="O36" s="17"/>
    </row>
    <row r="37" spans="1:15" s="7" customFormat="1" ht="15">
      <c r="A37" s="76" t="s">
        <v>40</v>
      </c>
      <c r="B37" s="43"/>
      <c r="C37" s="10"/>
      <c r="D37" s="78"/>
      <c r="E37" s="64"/>
      <c r="F37" s="10"/>
      <c r="G37" s="23"/>
      <c r="H37" s="43"/>
      <c r="I37" s="10"/>
      <c r="J37" s="50"/>
      <c r="K37" s="43"/>
      <c r="L37" s="10"/>
      <c r="M37" s="50"/>
      <c r="N37" s="66">
        <f t="shared" si="4"/>
        <v>0</v>
      </c>
      <c r="O37" s="17"/>
    </row>
    <row r="38" spans="1:15" s="7" customFormat="1" ht="15">
      <c r="A38" s="14" t="s">
        <v>49</v>
      </c>
      <c r="B38" s="43"/>
      <c r="C38" s="10"/>
      <c r="D38" s="78"/>
      <c r="E38" s="190" t="s">
        <v>169</v>
      </c>
      <c r="F38" s="191">
        <v>41509</v>
      </c>
      <c r="G38" s="192">
        <v>5353.02</v>
      </c>
      <c r="H38" s="43"/>
      <c r="I38" s="10"/>
      <c r="J38" s="50"/>
      <c r="K38" s="43"/>
      <c r="L38" s="10"/>
      <c r="M38" s="50"/>
      <c r="N38" s="66">
        <f t="shared" si="4"/>
        <v>5353.02</v>
      </c>
      <c r="O38" s="17"/>
    </row>
    <row r="39" spans="1:15" s="7" customFormat="1" ht="15">
      <c r="A39" s="14" t="s">
        <v>37</v>
      </c>
      <c r="B39" s="43"/>
      <c r="C39" s="10"/>
      <c r="D39" s="78"/>
      <c r="E39" s="190" t="s">
        <v>184</v>
      </c>
      <c r="F39" s="191">
        <v>41558</v>
      </c>
      <c r="G39" s="192">
        <v>777.03</v>
      </c>
      <c r="H39" s="43"/>
      <c r="I39" s="10"/>
      <c r="J39" s="50"/>
      <c r="K39" s="43"/>
      <c r="L39" s="10"/>
      <c r="M39" s="50"/>
      <c r="N39" s="66">
        <f t="shared" si="4"/>
        <v>777.03</v>
      </c>
      <c r="O39" s="17"/>
    </row>
    <row r="40" spans="1:15" s="7" customFormat="1" ht="15">
      <c r="A40" s="76" t="s">
        <v>94</v>
      </c>
      <c r="B40" s="43"/>
      <c r="C40" s="10"/>
      <c r="D40" s="78"/>
      <c r="E40" s="64"/>
      <c r="F40" s="10"/>
      <c r="G40" s="23"/>
      <c r="H40" s="43"/>
      <c r="I40" s="10"/>
      <c r="J40" s="50"/>
      <c r="K40" s="43"/>
      <c r="L40" s="10"/>
      <c r="M40" s="50"/>
      <c r="N40" s="66">
        <f t="shared" si="4"/>
        <v>0</v>
      </c>
      <c r="O40" s="17"/>
    </row>
    <row r="41" spans="1:15" s="7" customFormat="1" ht="25.5">
      <c r="A41" s="14" t="s">
        <v>95</v>
      </c>
      <c r="B41" s="43"/>
      <c r="C41" s="10"/>
      <c r="D41" s="78"/>
      <c r="E41" s="64"/>
      <c r="F41" s="10"/>
      <c r="G41" s="23"/>
      <c r="H41" s="190" t="s">
        <v>204</v>
      </c>
      <c r="I41" s="191" t="s">
        <v>207</v>
      </c>
      <c r="J41" s="192">
        <v>932.26</v>
      </c>
      <c r="K41" s="43"/>
      <c r="L41" s="10"/>
      <c r="M41" s="50"/>
      <c r="N41" s="66">
        <f t="shared" si="4"/>
        <v>932.26</v>
      </c>
      <c r="O41" s="17"/>
    </row>
    <row r="42" spans="1:15" s="7" customFormat="1" ht="15">
      <c r="A42" s="14" t="s">
        <v>96</v>
      </c>
      <c r="B42" s="43"/>
      <c r="C42" s="10"/>
      <c r="D42" s="78"/>
      <c r="E42" s="64"/>
      <c r="F42" s="10"/>
      <c r="G42" s="23"/>
      <c r="H42" s="43"/>
      <c r="I42" s="10"/>
      <c r="J42" s="50"/>
      <c r="K42" s="43"/>
      <c r="L42" s="10"/>
      <c r="M42" s="50"/>
      <c r="N42" s="66">
        <f t="shared" si="4"/>
        <v>0</v>
      </c>
      <c r="O42" s="17"/>
    </row>
    <row r="43" spans="1:15" s="7" customFormat="1" ht="15">
      <c r="A43" s="76" t="s">
        <v>107</v>
      </c>
      <c r="B43" s="43"/>
      <c r="C43" s="10"/>
      <c r="D43" s="78"/>
      <c r="E43" s="64"/>
      <c r="F43" s="10"/>
      <c r="G43" s="23"/>
      <c r="H43" s="43"/>
      <c r="I43" s="10"/>
      <c r="J43" s="50"/>
      <c r="K43" s="43"/>
      <c r="L43" s="10"/>
      <c r="M43" s="50"/>
      <c r="N43" s="66">
        <f t="shared" si="4"/>
        <v>0</v>
      </c>
      <c r="O43" s="17"/>
    </row>
    <row r="44" spans="1:15" s="7" customFormat="1" ht="15">
      <c r="A44" s="14" t="s">
        <v>108</v>
      </c>
      <c r="B44" s="43"/>
      <c r="C44" s="10"/>
      <c r="D44" s="78"/>
      <c r="E44" s="64"/>
      <c r="F44" s="10"/>
      <c r="G44" s="23"/>
      <c r="H44" s="43"/>
      <c r="I44" s="10"/>
      <c r="J44" s="50"/>
      <c r="K44" s="43"/>
      <c r="L44" s="10"/>
      <c r="M44" s="50"/>
      <c r="N44" s="66">
        <f t="shared" si="4"/>
        <v>0</v>
      </c>
      <c r="O44" s="17"/>
    </row>
    <row r="45" spans="1:15" s="7" customFormat="1" ht="15">
      <c r="A45" s="76" t="s">
        <v>97</v>
      </c>
      <c r="B45" s="43"/>
      <c r="C45" s="10"/>
      <c r="D45" s="78"/>
      <c r="E45" s="64"/>
      <c r="F45" s="10"/>
      <c r="G45" s="23"/>
      <c r="H45" s="43"/>
      <c r="I45" s="10"/>
      <c r="J45" s="50"/>
      <c r="K45" s="43"/>
      <c r="L45" s="10"/>
      <c r="M45" s="50"/>
      <c r="N45" s="66">
        <f t="shared" si="4"/>
        <v>0</v>
      </c>
      <c r="O45" s="17"/>
    </row>
    <row r="46" spans="1:15" s="7" customFormat="1" ht="15">
      <c r="A46" s="279" t="s">
        <v>102</v>
      </c>
      <c r="B46" s="43"/>
      <c r="C46" s="10"/>
      <c r="D46" s="78"/>
      <c r="E46" s="64"/>
      <c r="F46" s="10"/>
      <c r="G46" s="23"/>
      <c r="H46" s="190" t="s">
        <v>203</v>
      </c>
      <c r="I46" s="191">
        <v>41608</v>
      </c>
      <c r="J46" s="192">
        <v>2893.97</v>
      </c>
      <c r="K46" s="190" t="s">
        <v>210</v>
      </c>
      <c r="L46" s="191">
        <v>41692</v>
      </c>
      <c r="M46" s="192">
        <v>2377.85</v>
      </c>
      <c r="N46" s="66">
        <f t="shared" si="4"/>
        <v>5271.82</v>
      </c>
      <c r="O46" s="17"/>
    </row>
    <row r="47" spans="1:15" s="7" customFormat="1" ht="15">
      <c r="A47" s="280"/>
      <c r="B47" s="43"/>
      <c r="C47" s="10"/>
      <c r="D47" s="78"/>
      <c r="E47" s="64"/>
      <c r="F47" s="10"/>
      <c r="G47" s="23"/>
      <c r="H47" s="215">
        <v>248</v>
      </c>
      <c r="I47" s="216">
        <v>41615</v>
      </c>
      <c r="J47" s="192">
        <v>1157.59</v>
      </c>
      <c r="K47" s="43"/>
      <c r="L47" s="10"/>
      <c r="M47" s="50"/>
      <c r="N47" s="66">
        <f t="shared" si="4"/>
        <v>1157.59</v>
      </c>
      <c r="O47" s="17"/>
    </row>
    <row r="48" spans="1:15" s="7" customFormat="1" ht="15.75" thickBot="1">
      <c r="A48" s="14" t="s">
        <v>126</v>
      </c>
      <c r="B48" s="43"/>
      <c r="C48" s="10"/>
      <c r="D48" s="78"/>
      <c r="E48" s="64"/>
      <c r="F48" s="10"/>
      <c r="G48" s="23"/>
      <c r="H48" s="43"/>
      <c r="I48" s="10"/>
      <c r="J48" s="50"/>
      <c r="K48" s="43"/>
      <c r="L48" s="10"/>
      <c r="M48" s="50"/>
      <c r="N48" s="66">
        <f t="shared" si="4"/>
        <v>0</v>
      </c>
      <c r="O48" s="17"/>
    </row>
    <row r="49" spans="1:15" s="7" customFormat="1" ht="19.5" thickBot="1">
      <c r="A49" s="4" t="s">
        <v>85</v>
      </c>
      <c r="B49" s="43"/>
      <c r="C49" s="10"/>
      <c r="D49" s="78">
        <f>O49/4</f>
        <v>9256.93</v>
      </c>
      <c r="E49" s="64"/>
      <c r="F49" s="10"/>
      <c r="G49" s="78">
        <f>O49/4</f>
        <v>9256.93</v>
      </c>
      <c r="H49" s="43"/>
      <c r="I49" s="10"/>
      <c r="J49" s="78">
        <f>O49/4</f>
        <v>9256.93</v>
      </c>
      <c r="K49" s="43"/>
      <c r="L49" s="10"/>
      <c r="M49" s="78">
        <f>O49/4</f>
        <v>9256.93</v>
      </c>
      <c r="N49" s="66">
        <f t="shared" si="4"/>
        <v>37027.72</v>
      </c>
      <c r="O49" s="17">
        <v>37027.73</v>
      </c>
    </row>
    <row r="50" spans="1:15" s="6" customFormat="1" ht="20.25" thickBot="1">
      <c r="A50" s="56" t="s">
        <v>32</v>
      </c>
      <c r="B50" s="40"/>
      <c r="C50" s="8"/>
      <c r="D50" s="29">
        <f>SUM(D5:D49)</f>
        <v>88900.58</v>
      </c>
      <c r="E50" s="61"/>
      <c r="F50" s="8"/>
      <c r="G50" s="29">
        <f>SUM(G5:G49)</f>
        <v>83700.65</v>
      </c>
      <c r="H50" s="40"/>
      <c r="I50" s="8"/>
      <c r="J50" s="29">
        <f>SUM(J5:J49)</f>
        <v>85260.06</v>
      </c>
      <c r="K50" s="40"/>
      <c r="L50" s="8"/>
      <c r="M50" s="29">
        <f>SUM(M5:M49)</f>
        <v>77507.79</v>
      </c>
      <c r="N50" s="66">
        <f t="shared" si="4"/>
        <v>335369.08</v>
      </c>
      <c r="O50" s="29">
        <f>SUM(O5:O49)</f>
        <v>296809.01</v>
      </c>
    </row>
    <row r="51" spans="1:15" s="11" customFormat="1" ht="20.25" hidden="1" thickBot="1">
      <c r="A51" s="57" t="s">
        <v>29</v>
      </c>
      <c r="B51" s="44"/>
      <c r="C51" s="36"/>
      <c r="D51" s="51"/>
      <c r="E51" s="65"/>
      <c r="F51" s="36"/>
      <c r="G51" s="38"/>
      <c r="H51" s="44"/>
      <c r="I51" s="36"/>
      <c r="J51" s="51"/>
      <c r="K51" s="44"/>
      <c r="L51" s="36"/>
      <c r="M51" s="51"/>
      <c r="N51" s="66">
        <f t="shared" si="4"/>
        <v>0</v>
      </c>
      <c r="O51" s="30"/>
    </row>
    <row r="52" spans="1:15" s="13" customFormat="1" ht="39.75" customHeight="1" thickBot="1">
      <c r="A52" s="268" t="s">
        <v>31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70"/>
      <c r="O52" s="31">
        <f>SUM(O53:O54)</f>
        <v>0</v>
      </c>
    </row>
    <row r="53" spans="1:15" s="7" customFormat="1" ht="17.25" customHeight="1">
      <c r="A53" s="218" t="s">
        <v>161</v>
      </c>
      <c r="B53" s="190" t="s">
        <v>162</v>
      </c>
      <c r="C53" s="191">
        <v>41486</v>
      </c>
      <c r="D53" s="192">
        <v>387526.37</v>
      </c>
      <c r="E53" s="64"/>
      <c r="F53" s="10"/>
      <c r="G53" s="23"/>
      <c r="H53" s="43"/>
      <c r="I53" s="10"/>
      <c r="J53" s="50"/>
      <c r="K53" s="43"/>
      <c r="L53" s="10"/>
      <c r="M53" s="50"/>
      <c r="N53" s="64"/>
      <c r="O53" s="79"/>
    </row>
    <row r="54" spans="1:15" s="7" customFormat="1" ht="18.75" customHeight="1" thickBot="1">
      <c r="A54" s="218" t="s">
        <v>208</v>
      </c>
      <c r="B54" s="43"/>
      <c r="C54" s="10"/>
      <c r="D54" s="50"/>
      <c r="E54" s="64"/>
      <c r="F54" s="10"/>
      <c r="G54" s="23"/>
      <c r="H54" s="43"/>
      <c r="I54" s="10"/>
      <c r="J54" s="50"/>
      <c r="K54" s="190" t="s">
        <v>209</v>
      </c>
      <c r="L54" s="191">
        <v>41677</v>
      </c>
      <c r="M54" s="192">
        <v>170542.13</v>
      </c>
      <c r="N54" s="64"/>
      <c r="O54" s="79"/>
    </row>
    <row r="55" spans="1:15" s="7" customFormat="1" ht="18.75" customHeight="1" thickBot="1">
      <c r="A55" s="56" t="s">
        <v>32</v>
      </c>
      <c r="B55" s="56"/>
      <c r="C55" s="56"/>
      <c r="D55" s="196">
        <f>SUM(D53:D54)</f>
        <v>387526.37</v>
      </c>
      <c r="E55" s="56"/>
      <c r="F55" s="56"/>
      <c r="G55" s="196">
        <f>SUM(G53:G54)</f>
        <v>0</v>
      </c>
      <c r="H55" s="56"/>
      <c r="I55" s="56"/>
      <c r="J55" s="196">
        <f>SUM(J53:J54)</f>
        <v>0</v>
      </c>
      <c r="K55" s="56"/>
      <c r="L55" s="56"/>
      <c r="M55" s="196">
        <f>SUM(M53:M54)</f>
        <v>170542.13</v>
      </c>
      <c r="N55" s="66">
        <f>M55+J55+G55+D55</f>
        <v>558068.5</v>
      </c>
      <c r="O55" s="219">
        <f>M55+J55+G55+D55</f>
        <v>558068.5</v>
      </c>
    </row>
    <row r="56" spans="1:15" s="7" customFormat="1" ht="42" customHeight="1">
      <c r="A56" s="268" t="s">
        <v>86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70"/>
      <c r="O56" s="21"/>
    </row>
    <row r="57" spans="1:15" s="7" customFormat="1" ht="15">
      <c r="A57" s="54" t="s">
        <v>159</v>
      </c>
      <c r="B57" s="190" t="s">
        <v>160</v>
      </c>
      <c r="C57" s="191">
        <v>41467</v>
      </c>
      <c r="D57" s="192">
        <v>2630.5</v>
      </c>
      <c r="E57" s="28"/>
      <c r="F57" s="1"/>
      <c r="G57" s="21"/>
      <c r="H57" s="45"/>
      <c r="I57" s="1"/>
      <c r="J57" s="52"/>
      <c r="K57" s="45"/>
      <c r="L57" s="1"/>
      <c r="M57" s="52"/>
      <c r="N57" s="64"/>
      <c r="O57" s="28"/>
    </row>
    <row r="58" spans="1:15" s="7" customFormat="1" ht="15">
      <c r="A58" s="54" t="s">
        <v>163</v>
      </c>
      <c r="B58" s="190" t="s">
        <v>164</v>
      </c>
      <c r="C58" s="191">
        <v>41481</v>
      </c>
      <c r="D58" s="192">
        <v>3396.54</v>
      </c>
      <c r="E58" s="64"/>
      <c r="F58" s="10"/>
      <c r="G58" s="23"/>
      <c r="H58" s="43"/>
      <c r="I58" s="10"/>
      <c r="J58" s="50"/>
      <c r="K58" s="43"/>
      <c r="L58" s="10"/>
      <c r="M58" s="50"/>
      <c r="N58" s="64"/>
      <c r="O58" s="28"/>
    </row>
    <row r="59" spans="1:15" s="7" customFormat="1" ht="15">
      <c r="A59" s="54" t="s">
        <v>171</v>
      </c>
      <c r="B59" s="43"/>
      <c r="C59" s="10"/>
      <c r="D59" s="50"/>
      <c r="E59" s="190" t="s">
        <v>170</v>
      </c>
      <c r="F59" s="191">
        <v>41509</v>
      </c>
      <c r="G59" s="192">
        <v>184.33</v>
      </c>
      <c r="H59" s="43"/>
      <c r="I59" s="10"/>
      <c r="J59" s="50"/>
      <c r="K59" s="43"/>
      <c r="L59" s="10"/>
      <c r="M59" s="50"/>
      <c r="N59" s="64"/>
      <c r="O59" s="28"/>
    </row>
    <row r="60" spans="1:15" s="7" customFormat="1" ht="15">
      <c r="A60" s="54" t="s">
        <v>172</v>
      </c>
      <c r="B60" s="43"/>
      <c r="C60" s="10"/>
      <c r="D60" s="50"/>
      <c r="E60" s="198" t="s">
        <v>173</v>
      </c>
      <c r="F60" s="191">
        <v>41493</v>
      </c>
      <c r="G60" s="199">
        <v>93</v>
      </c>
      <c r="H60" s="43"/>
      <c r="I60" s="10"/>
      <c r="J60" s="50"/>
      <c r="K60" s="43"/>
      <c r="L60" s="10"/>
      <c r="M60" s="50"/>
      <c r="N60" s="64"/>
      <c r="O60" s="28"/>
    </row>
    <row r="61" spans="1:15" s="7" customFormat="1" ht="15">
      <c r="A61" s="54" t="s">
        <v>176</v>
      </c>
      <c r="B61" s="43"/>
      <c r="C61" s="10"/>
      <c r="D61" s="50"/>
      <c r="E61" s="190" t="s">
        <v>177</v>
      </c>
      <c r="F61" s="191">
        <v>41537</v>
      </c>
      <c r="G61" s="192">
        <v>513.24</v>
      </c>
      <c r="H61" s="43"/>
      <c r="I61" s="10"/>
      <c r="J61" s="50"/>
      <c r="K61" s="43"/>
      <c r="L61" s="10"/>
      <c r="M61" s="50"/>
      <c r="N61" s="64"/>
      <c r="O61" s="28"/>
    </row>
    <row r="62" spans="1:15" s="7" customFormat="1" ht="15">
      <c r="A62" s="54" t="s">
        <v>178</v>
      </c>
      <c r="B62" s="43"/>
      <c r="C62" s="10"/>
      <c r="D62" s="50"/>
      <c r="E62" s="190" t="s">
        <v>179</v>
      </c>
      <c r="F62" s="191">
        <v>41544</v>
      </c>
      <c r="G62" s="192">
        <v>850.25</v>
      </c>
      <c r="H62" s="43"/>
      <c r="I62" s="10"/>
      <c r="J62" s="50"/>
      <c r="K62" s="43"/>
      <c r="L62" s="10"/>
      <c r="M62" s="50"/>
      <c r="N62" s="64"/>
      <c r="O62" s="28"/>
    </row>
    <row r="63" spans="1:15" s="7" customFormat="1" ht="15">
      <c r="A63" s="54" t="s">
        <v>181</v>
      </c>
      <c r="B63" s="43"/>
      <c r="C63" s="10"/>
      <c r="D63" s="50"/>
      <c r="E63" s="190" t="s">
        <v>180</v>
      </c>
      <c r="F63" s="191">
        <v>41544</v>
      </c>
      <c r="G63" s="192">
        <v>688.69</v>
      </c>
      <c r="H63" s="43"/>
      <c r="I63" s="10"/>
      <c r="J63" s="50"/>
      <c r="K63" s="43"/>
      <c r="L63" s="10"/>
      <c r="M63" s="50"/>
      <c r="N63" s="64"/>
      <c r="O63" s="28"/>
    </row>
    <row r="64" spans="1:15" s="7" customFormat="1" ht="15">
      <c r="A64" s="54" t="s">
        <v>182</v>
      </c>
      <c r="B64" s="43"/>
      <c r="C64" s="10"/>
      <c r="D64" s="50"/>
      <c r="E64" s="190" t="s">
        <v>183</v>
      </c>
      <c r="F64" s="191">
        <v>41551</v>
      </c>
      <c r="G64" s="192">
        <v>1277.38</v>
      </c>
      <c r="H64" s="43"/>
      <c r="I64" s="10"/>
      <c r="J64" s="50"/>
      <c r="K64" s="43"/>
      <c r="L64" s="10"/>
      <c r="M64" s="50"/>
      <c r="N64" s="64"/>
      <c r="O64" s="28"/>
    </row>
    <row r="65" spans="1:15" s="7" customFormat="1" ht="15">
      <c r="A65" s="54" t="s">
        <v>218</v>
      </c>
      <c r="B65" s="43"/>
      <c r="C65" s="10"/>
      <c r="D65" s="50"/>
      <c r="E65" s="64"/>
      <c r="F65" s="10"/>
      <c r="G65" s="23"/>
      <c r="H65" s="43"/>
      <c r="I65" s="10"/>
      <c r="J65" s="50"/>
      <c r="K65" s="190" t="s">
        <v>219</v>
      </c>
      <c r="L65" s="191">
        <v>41696</v>
      </c>
      <c r="M65" s="192">
        <v>776.9</v>
      </c>
      <c r="N65" s="64"/>
      <c r="O65" s="28"/>
    </row>
    <row r="66" spans="1:15" s="240" customFormat="1" ht="17.25" customHeight="1">
      <c r="A66" s="233" t="s">
        <v>211</v>
      </c>
      <c r="B66" s="234"/>
      <c r="C66" s="235"/>
      <c r="D66" s="236"/>
      <c r="E66" s="237"/>
      <c r="F66" s="235"/>
      <c r="G66" s="238"/>
      <c r="H66" s="234"/>
      <c r="I66" s="235"/>
      <c r="J66" s="236"/>
      <c r="K66" s="227" t="s">
        <v>212</v>
      </c>
      <c r="L66" s="228">
        <v>41698</v>
      </c>
      <c r="M66" s="229">
        <v>3201.71</v>
      </c>
      <c r="N66" s="237"/>
      <c r="O66" s="239"/>
    </row>
    <row r="67" spans="1:15" s="7" customFormat="1" ht="17.25" customHeight="1">
      <c r="A67" s="54" t="s">
        <v>213</v>
      </c>
      <c r="B67" s="43"/>
      <c r="C67" s="10"/>
      <c r="D67" s="50"/>
      <c r="E67" s="64"/>
      <c r="F67" s="10"/>
      <c r="G67" s="23"/>
      <c r="H67" s="43"/>
      <c r="I67" s="10"/>
      <c r="J67" s="50"/>
      <c r="K67" s="190" t="s">
        <v>214</v>
      </c>
      <c r="L67" s="191">
        <v>41712</v>
      </c>
      <c r="M67" s="192">
        <v>773.76</v>
      </c>
      <c r="N67" s="64"/>
      <c r="O67" s="28"/>
    </row>
    <row r="68" spans="1:15" s="7" customFormat="1" ht="17.25" customHeight="1">
      <c r="A68" s="54" t="s">
        <v>221</v>
      </c>
      <c r="B68" s="43"/>
      <c r="C68" s="10"/>
      <c r="D68" s="50"/>
      <c r="E68" s="64"/>
      <c r="F68" s="10"/>
      <c r="G68" s="23"/>
      <c r="H68" s="43"/>
      <c r="I68" s="10"/>
      <c r="J68" s="50"/>
      <c r="K68" s="190" t="s">
        <v>222</v>
      </c>
      <c r="L68" s="191">
        <v>41740</v>
      </c>
      <c r="M68" s="192">
        <v>729.85</v>
      </c>
      <c r="N68" s="64"/>
      <c r="O68" s="28"/>
    </row>
    <row r="69" spans="1:15" s="7" customFormat="1" ht="17.25" customHeight="1">
      <c r="A69" s="54" t="s">
        <v>223</v>
      </c>
      <c r="B69" s="43"/>
      <c r="C69" s="10"/>
      <c r="D69" s="50"/>
      <c r="E69" s="64"/>
      <c r="F69" s="10"/>
      <c r="G69" s="23"/>
      <c r="H69" s="43"/>
      <c r="I69" s="10"/>
      <c r="J69" s="50"/>
      <c r="K69" s="190" t="s">
        <v>224</v>
      </c>
      <c r="L69" s="191">
        <v>41754</v>
      </c>
      <c r="M69" s="192">
        <v>512.75</v>
      </c>
      <c r="N69" s="64"/>
      <c r="O69" s="28"/>
    </row>
    <row r="70" spans="1:15" s="7" customFormat="1" ht="17.25" customHeight="1">
      <c r="A70" s="54" t="s">
        <v>225</v>
      </c>
      <c r="B70" s="43"/>
      <c r="C70" s="10"/>
      <c r="D70" s="50"/>
      <c r="E70" s="64"/>
      <c r="F70" s="10"/>
      <c r="G70" s="23"/>
      <c r="H70" s="43"/>
      <c r="I70" s="10"/>
      <c r="J70" s="50"/>
      <c r="K70" s="190" t="s">
        <v>226</v>
      </c>
      <c r="L70" s="191">
        <v>41759</v>
      </c>
      <c r="M70" s="192">
        <v>688.69</v>
      </c>
      <c r="N70" s="64"/>
      <c r="O70" s="28"/>
    </row>
    <row r="71" spans="1:15" s="7" customFormat="1" ht="13.5" thickBot="1">
      <c r="A71" s="55"/>
      <c r="B71" s="43"/>
      <c r="C71" s="10"/>
      <c r="D71" s="50"/>
      <c r="E71" s="64"/>
      <c r="F71" s="10"/>
      <c r="G71" s="23"/>
      <c r="H71" s="43"/>
      <c r="I71" s="10"/>
      <c r="J71" s="50"/>
      <c r="K71" s="43"/>
      <c r="L71" s="10"/>
      <c r="M71" s="50"/>
      <c r="N71" s="64"/>
      <c r="O71" s="28"/>
    </row>
    <row r="72" spans="1:15" s="7" customFormat="1" ht="20.25" thickBot="1">
      <c r="A72" s="56" t="s">
        <v>32</v>
      </c>
      <c r="B72" s="56"/>
      <c r="C72" s="56"/>
      <c r="D72" s="196">
        <f>SUM(D57:D71)</f>
        <v>6027.04</v>
      </c>
      <c r="E72" s="56"/>
      <c r="F72" s="56"/>
      <c r="G72" s="196">
        <f>SUM(G57:G71)</f>
        <v>3606.89</v>
      </c>
      <c r="H72" s="56"/>
      <c r="I72" s="56"/>
      <c r="J72" s="196">
        <f>SUM(J57:J71)</f>
        <v>0</v>
      </c>
      <c r="K72" s="56"/>
      <c r="L72" s="56"/>
      <c r="M72" s="196">
        <f>SUM(M57:M71)</f>
        <v>6683.66</v>
      </c>
      <c r="N72" s="66">
        <f>M72+J72+G72+D72</f>
        <v>16317.59</v>
      </c>
      <c r="O72" s="28"/>
    </row>
    <row r="73" spans="1:15" s="7" customFormat="1" ht="33" customHeight="1" thickBot="1">
      <c r="A73" s="58"/>
      <c r="B73" s="43"/>
      <c r="C73" s="10"/>
      <c r="D73" s="67"/>
      <c r="E73" s="64"/>
      <c r="F73" s="10"/>
      <c r="G73" s="25"/>
      <c r="H73" s="43"/>
      <c r="I73" s="10"/>
      <c r="J73" s="67"/>
      <c r="K73" s="43"/>
      <c r="L73" s="10"/>
      <c r="M73" s="67"/>
      <c r="N73" s="64"/>
      <c r="O73" s="32"/>
    </row>
    <row r="74" spans="1:15" s="2" customFormat="1" ht="20.25" thickBot="1">
      <c r="A74" s="59" t="s">
        <v>62</v>
      </c>
      <c r="B74" s="71"/>
      <c r="C74" s="70"/>
      <c r="D74" s="197">
        <f>D50+D55+D72</f>
        <v>482453.99</v>
      </c>
      <c r="E74" s="69"/>
      <c r="F74" s="70"/>
      <c r="G74" s="197">
        <f>G50+G55+G72</f>
        <v>87307.54</v>
      </c>
      <c r="H74" s="69"/>
      <c r="I74" s="70"/>
      <c r="J74" s="197">
        <f>J50+J55+J72</f>
        <v>85260.06</v>
      </c>
      <c r="K74" s="69"/>
      <c r="L74" s="70"/>
      <c r="M74" s="197">
        <f>M50+M55+M72</f>
        <v>254733.58</v>
      </c>
      <c r="N74" s="66">
        <f>M74+J74+G74+D74</f>
        <v>909755.17</v>
      </c>
      <c r="O74" s="33">
        <f>M74+J74+G74+D74</f>
        <v>909755.17</v>
      </c>
    </row>
    <row r="75" spans="1:13" s="2" customFormat="1" ht="13.5" thickBot="1">
      <c r="A75" s="73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1:14" s="2" customFormat="1" ht="13.5" thickBot="1">
      <c r="A76" s="68"/>
      <c r="B76" s="74" t="s">
        <v>75</v>
      </c>
      <c r="C76" s="74" t="s">
        <v>76</v>
      </c>
      <c r="D76" s="74" t="s">
        <v>77</v>
      </c>
      <c r="E76" s="74" t="s">
        <v>78</v>
      </c>
      <c r="F76" s="74" t="s">
        <v>79</v>
      </c>
      <c r="G76" s="74" t="s">
        <v>80</v>
      </c>
      <c r="H76" s="74" t="s">
        <v>81</v>
      </c>
      <c r="I76" s="74" t="s">
        <v>82</v>
      </c>
      <c r="J76" s="74" t="s">
        <v>71</v>
      </c>
      <c r="K76" s="74" t="s">
        <v>72</v>
      </c>
      <c r="L76" s="74" t="s">
        <v>73</v>
      </c>
      <c r="M76" s="74" t="s">
        <v>74</v>
      </c>
      <c r="N76" s="74" t="s">
        <v>84</v>
      </c>
    </row>
    <row r="77" spans="1:14" s="2" customFormat="1" ht="13.5" thickBot="1">
      <c r="A77" s="73" t="s">
        <v>70</v>
      </c>
      <c r="B77" s="201">
        <f>'[1]Лист1'!$GA$80</f>
        <v>64513.23</v>
      </c>
      <c r="C77" s="68">
        <f aca="true" t="shared" si="5" ref="C77:M77">B94</f>
        <v>131093.14</v>
      </c>
      <c r="D77" s="68">
        <f t="shared" si="5"/>
        <v>208402.41</v>
      </c>
      <c r="E77" s="72">
        <f t="shared" si="5"/>
        <v>-194132.58</v>
      </c>
      <c r="F77" s="189">
        <f t="shared" si="5"/>
        <v>-122200.42</v>
      </c>
      <c r="G77" s="68">
        <f t="shared" si="5"/>
        <v>-46023.15</v>
      </c>
      <c r="H77" s="72">
        <f t="shared" si="5"/>
        <v>-58600.58</v>
      </c>
      <c r="I77" s="68">
        <f t="shared" si="5"/>
        <v>18432.95</v>
      </c>
      <c r="J77" s="68">
        <f t="shared" si="5"/>
        <v>86653.76</v>
      </c>
      <c r="K77" s="72">
        <f t="shared" si="5"/>
        <v>84637.39</v>
      </c>
      <c r="L77" s="68">
        <f t="shared" si="5"/>
        <v>166601.72</v>
      </c>
      <c r="M77" s="68">
        <f t="shared" si="5"/>
        <v>233351.39</v>
      </c>
      <c r="N77" s="68"/>
    </row>
    <row r="78" spans="1:14" s="2" customFormat="1" ht="13.5" thickBot="1">
      <c r="A78" s="73" t="s">
        <v>68</v>
      </c>
      <c r="B78" s="68">
        <f>SUM(B79:B84)</f>
        <v>79702.57</v>
      </c>
      <c r="C78" s="68">
        <f aca="true" t="shared" si="6" ref="C78:N78">SUM(C79:C84)</f>
        <v>79702.57</v>
      </c>
      <c r="D78" s="68">
        <f t="shared" si="6"/>
        <v>79666.47</v>
      </c>
      <c r="E78" s="68">
        <f t="shared" si="6"/>
        <v>78066.47</v>
      </c>
      <c r="F78" s="68">
        <f t="shared" si="6"/>
        <v>78066.47</v>
      </c>
      <c r="G78" s="68">
        <f t="shared" si="6"/>
        <v>78066.47</v>
      </c>
      <c r="H78" s="68">
        <f t="shared" si="6"/>
        <v>78066.47</v>
      </c>
      <c r="I78" s="68">
        <f t="shared" si="6"/>
        <v>78066.47</v>
      </c>
      <c r="J78" s="68">
        <f t="shared" si="6"/>
        <v>78066.47</v>
      </c>
      <c r="K78" s="68">
        <f t="shared" si="6"/>
        <v>78066.47</v>
      </c>
      <c r="L78" s="68">
        <f t="shared" si="6"/>
        <v>78066.47</v>
      </c>
      <c r="M78" s="68">
        <f t="shared" si="6"/>
        <v>78066.47</v>
      </c>
      <c r="N78" s="68">
        <f t="shared" si="6"/>
        <v>941669.8</v>
      </c>
    </row>
    <row r="79" spans="1:14" s="195" customFormat="1" ht="13.5" thickBot="1">
      <c r="A79" s="214" t="s">
        <v>104</v>
      </c>
      <c r="B79" s="194">
        <v>71859.46</v>
      </c>
      <c r="C79" s="194">
        <v>71859.46</v>
      </c>
      <c r="D79" s="194">
        <v>71823.36</v>
      </c>
      <c r="E79" s="194">
        <v>71823.36</v>
      </c>
      <c r="F79" s="194">
        <v>71823.36</v>
      </c>
      <c r="G79" s="194">
        <v>71823.36</v>
      </c>
      <c r="H79" s="194">
        <v>71823.36</v>
      </c>
      <c r="I79" s="194">
        <v>71823.36</v>
      </c>
      <c r="J79" s="194">
        <v>71823.36</v>
      </c>
      <c r="K79" s="194">
        <v>71823.36</v>
      </c>
      <c r="L79" s="194">
        <v>71823.36</v>
      </c>
      <c r="M79" s="194">
        <v>71823.36</v>
      </c>
      <c r="N79" s="194">
        <f aca="true" t="shared" si="7" ref="N79:N92">SUM(B79:M79)</f>
        <v>861952.52</v>
      </c>
    </row>
    <row r="80" spans="1:14" s="195" customFormat="1" ht="13.5" thickBot="1">
      <c r="A80" s="214" t="s">
        <v>150</v>
      </c>
      <c r="B80" s="194">
        <v>1501.4</v>
      </c>
      <c r="C80" s="194">
        <v>1501.4</v>
      </c>
      <c r="D80" s="194">
        <v>1501.4</v>
      </c>
      <c r="E80" s="194">
        <v>1501.4</v>
      </c>
      <c r="F80" s="194">
        <v>1501.4</v>
      </c>
      <c r="G80" s="194">
        <v>1501.4</v>
      </c>
      <c r="H80" s="194">
        <v>1501.4</v>
      </c>
      <c r="I80" s="194">
        <v>1501.4</v>
      </c>
      <c r="J80" s="194">
        <v>1501.4</v>
      </c>
      <c r="K80" s="194">
        <v>1501.4</v>
      </c>
      <c r="L80" s="194">
        <v>1501.4</v>
      </c>
      <c r="M80" s="194">
        <v>1501.4</v>
      </c>
      <c r="N80" s="194">
        <f t="shared" si="7"/>
        <v>18016.8</v>
      </c>
    </row>
    <row r="81" spans="1:14" s="195" customFormat="1" ht="13.5" thickBot="1">
      <c r="A81" s="214" t="s">
        <v>151</v>
      </c>
      <c r="B81" s="211">
        <v>1510.82</v>
      </c>
      <c r="C81" s="194">
        <v>1510.82</v>
      </c>
      <c r="D81" s="194">
        <v>1510.82</v>
      </c>
      <c r="E81" s="194">
        <v>1510.82</v>
      </c>
      <c r="F81" s="194">
        <v>1510.82</v>
      </c>
      <c r="G81" s="194">
        <v>1510.82</v>
      </c>
      <c r="H81" s="194">
        <v>1510.82</v>
      </c>
      <c r="I81" s="194">
        <v>1510.82</v>
      </c>
      <c r="J81" s="194">
        <v>1510.82</v>
      </c>
      <c r="K81" s="194">
        <v>1510.82</v>
      </c>
      <c r="L81" s="194">
        <v>1510.82</v>
      </c>
      <c r="M81" s="194">
        <v>1510.82</v>
      </c>
      <c r="N81" s="194">
        <f t="shared" si="7"/>
        <v>18129.84</v>
      </c>
    </row>
    <row r="82" spans="1:14" s="195" customFormat="1" ht="13.5" thickBot="1">
      <c r="A82" s="214" t="s">
        <v>152</v>
      </c>
      <c r="B82" s="211">
        <v>1564.22</v>
      </c>
      <c r="C82" s="194">
        <v>1564.22</v>
      </c>
      <c r="D82" s="194">
        <v>1564.22</v>
      </c>
      <c r="E82" s="194">
        <v>1564.22</v>
      </c>
      <c r="F82" s="194">
        <v>1564.22</v>
      </c>
      <c r="G82" s="194">
        <v>1564.22</v>
      </c>
      <c r="H82" s="194">
        <v>1564.22</v>
      </c>
      <c r="I82" s="194">
        <v>1564.22</v>
      </c>
      <c r="J82" s="194">
        <v>1564.22</v>
      </c>
      <c r="K82" s="194">
        <v>1564.22</v>
      </c>
      <c r="L82" s="194">
        <v>1564.22</v>
      </c>
      <c r="M82" s="194">
        <v>1564.22</v>
      </c>
      <c r="N82" s="194">
        <f t="shared" si="7"/>
        <v>18770.64</v>
      </c>
    </row>
    <row r="83" spans="1:14" s="195" customFormat="1" ht="13.5" thickBot="1">
      <c r="A83" s="214" t="s">
        <v>201</v>
      </c>
      <c r="B83" s="212">
        <v>1600</v>
      </c>
      <c r="C83" s="212">
        <v>1600</v>
      </c>
      <c r="D83" s="212">
        <v>1600</v>
      </c>
      <c r="E83" s="212">
        <v>0</v>
      </c>
      <c r="F83" s="212">
        <v>0</v>
      </c>
      <c r="G83" s="212">
        <v>0</v>
      </c>
      <c r="H83" s="212">
        <v>0</v>
      </c>
      <c r="I83" s="212">
        <v>0</v>
      </c>
      <c r="J83" s="212">
        <v>0</v>
      </c>
      <c r="K83" s="212">
        <v>0</v>
      </c>
      <c r="L83" s="212">
        <v>0</v>
      </c>
      <c r="M83" s="212">
        <v>0</v>
      </c>
      <c r="N83" s="200">
        <f>SUM(B83:M83)</f>
        <v>4800</v>
      </c>
    </row>
    <row r="84" spans="1:14" s="195" customFormat="1" ht="13.5" thickBot="1">
      <c r="A84" s="214" t="s">
        <v>202</v>
      </c>
      <c r="B84" s="211">
        <v>1666.67</v>
      </c>
      <c r="C84" s="211">
        <v>1666.67</v>
      </c>
      <c r="D84" s="211">
        <v>1666.67</v>
      </c>
      <c r="E84" s="211">
        <v>1666.67</v>
      </c>
      <c r="F84" s="211">
        <v>1666.67</v>
      </c>
      <c r="G84" s="211">
        <v>1666.67</v>
      </c>
      <c r="H84" s="211">
        <v>1666.67</v>
      </c>
      <c r="I84" s="211">
        <v>1666.67</v>
      </c>
      <c r="J84" s="211">
        <v>1666.67</v>
      </c>
      <c r="K84" s="211">
        <v>1666.67</v>
      </c>
      <c r="L84" s="211">
        <v>1666.67</v>
      </c>
      <c r="M84" s="211">
        <v>1666.67</v>
      </c>
      <c r="N84" s="200">
        <v>20000</v>
      </c>
    </row>
    <row r="85" spans="1:14" s="2" customFormat="1" ht="13.5" thickBot="1">
      <c r="A85" s="213" t="s">
        <v>69</v>
      </c>
      <c r="B85" s="68">
        <f>SUM(B86:B91)</f>
        <v>66579.91</v>
      </c>
      <c r="C85" s="68">
        <f aca="true" t="shared" si="8" ref="C85:N85">SUM(C86:C91)</f>
        <v>77309.27</v>
      </c>
      <c r="D85" s="68">
        <f t="shared" si="8"/>
        <v>79919</v>
      </c>
      <c r="E85" s="68">
        <f t="shared" si="8"/>
        <v>71932.16</v>
      </c>
      <c r="F85" s="68">
        <f t="shared" si="8"/>
        <v>76177.27</v>
      </c>
      <c r="G85" s="68">
        <f t="shared" si="8"/>
        <v>74730.11</v>
      </c>
      <c r="H85" s="68">
        <f t="shared" si="8"/>
        <v>77033.53</v>
      </c>
      <c r="I85" s="68">
        <f t="shared" si="8"/>
        <v>68220.81</v>
      </c>
      <c r="J85" s="68">
        <f t="shared" si="8"/>
        <v>83243.69</v>
      </c>
      <c r="K85" s="68">
        <f t="shared" si="8"/>
        <v>81964.33</v>
      </c>
      <c r="L85" s="68">
        <f t="shared" si="8"/>
        <v>66749.67</v>
      </c>
      <c r="M85" s="68">
        <f t="shared" si="8"/>
        <v>72971.1</v>
      </c>
      <c r="N85" s="68">
        <f t="shared" si="8"/>
        <v>896830.85</v>
      </c>
    </row>
    <row r="86" spans="1:14" s="195" customFormat="1" ht="13.5" thickBot="1">
      <c r="A86" s="214" t="s">
        <v>104</v>
      </c>
      <c r="B86" s="194">
        <v>60373.18</v>
      </c>
      <c r="C86" s="194">
        <v>69502.54</v>
      </c>
      <c r="D86" s="194">
        <v>72112.27</v>
      </c>
      <c r="E86" s="194">
        <v>65725.43</v>
      </c>
      <c r="F86" s="194">
        <v>66770.54</v>
      </c>
      <c r="G86" s="194">
        <v>68523.4</v>
      </c>
      <c r="H86" s="194">
        <v>72493.47</v>
      </c>
      <c r="I86" s="194">
        <v>63680.75</v>
      </c>
      <c r="J86" s="194">
        <v>78703.63</v>
      </c>
      <c r="K86" s="194">
        <v>77424.27</v>
      </c>
      <c r="L86" s="194">
        <v>62209.61</v>
      </c>
      <c r="M86" s="194">
        <v>68431.04</v>
      </c>
      <c r="N86" s="194">
        <f t="shared" si="7"/>
        <v>825950.13</v>
      </c>
    </row>
    <row r="87" spans="1:14" s="195" customFormat="1" ht="13.5" thickBot="1">
      <c r="A87" s="214" t="s">
        <v>150</v>
      </c>
      <c r="B87" s="194">
        <v>1465.02</v>
      </c>
      <c r="C87" s="194">
        <v>1465.02</v>
      </c>
      <c r="D87" s="194">
        <v>1465.02</v>
      </c>
      <c r="E87" s="194">
        <v>1465.02</v>
      </c>
      <c r="F87" s="194">
        <v>1465.02</v>
      </c>
      <c r="G87" s="194">
        <v>1465.02</v>
      </c>
      <c r="H87" s="194">
        <v>1465.02</v>
      </c>
      <c r="I87" s="194">
        <v>1465.02</v>
      </c>
      <c r="J87" s="194">
        <v>1465.02</v>
      </c>
      <c r="K87" s="194">
        <v>1465.02</v>
      </c>
      <c r="L87" s="194">
        <v>1465.02</v>
      </c>
      <c r="M87" s="194">
        <v>1465.02</v>
      </c>
      <c r="N87" s="194">
        <f t="shared" si="7"/>
        <v>17580.24</v>
      </c>
    </row>
    <row r="88" spans="1:14" s="195" customFormat="1" ht="13.5" thickBot="1">
      <c r="A88" s="214" t="s">
        <v>151</v>
      </c>
      <c r="B88" s="211">
        <v>1510.82</v>
      </c>
      <c r="C88" s="211">
        <v>1510.82</v>
      </c>
      <c r="D88" s="211">
        <v>1510.82</v>
      </c>
      <c r="E88" s="211">
        <v>1510.82</v>
      </c>
      <c r="F88" s="211">
        <v>1510.82</v>
      </c>
      <c r="G88" s="211">
        <v>1510.82</v>
      </c>
      <c r="H88" s="194">
        <v>1510.82</v>
      </c>
      <c r="I88" s="194">
        <v>1510.82</v>
      </c>
      <c r="J88" s="194">
        <v>1510.82</v>
      </c>
      <c r="K88" s="194">
        <v>1510.82</v>
      </c>
      <c r="L88" s="194">
        <v>1510.82</v>
      </c>
      <c r="M88" s="194">
        <v>1510.82</v>
      </c>
      <c r="N88" s="194">
        <f t="shared" si="7"/>
        <v>18129.84</v>
      </c>
    </row>
    <row r="89" spans="1:14" s="195" customFormat="1" ht="13.5" thickBot="1">
      <c r="A89" s="214" t="s">
        <v>152</v>
      </c>
      <c r="B89" s="211">
        <v>1564.22</v>
      </c>
      <c r="C89" s="211">
        <v>1564.22</v>
      </c>
      <c r="D89" s="211">
        <v>1564.22</v>
      </c>
      <c r="E89" s="211">
        <v>1564.22</v>
      </c>
      <c r="F89" s="211">
        <v>1564.22</v>
      </c>
      <c r="G89" s="211">
        <v>1564.22</v>
      </c>
      <c r="H89" s="194">
        <v>1564.22</v>
      </c>
      <c r="I89" s="194">
        <v>1564.22</v>
      </c>
      <c r="J89" s="194">
        <v>1564.22</v>
      </c>
      <c r="K89" s="194">
        <v>1564.22</v>
      </c>
      <c r="L89" s="194">
        <v>1564.22</v>
      </c>
      <c r="M89" s="194">
        <v>1564.22</v>
      </c>
      <c r="N89" s="194">
        <f t="shared" si="7"/>
        <v>18770.64</v>
      </c>
    </row>
    <row r="90" spans="1:14" s="195" customFormat="1" ht="13.5" thickBot="1">
      <c r="A90" s="214" t="s">
        <v>201</v>
      </c>
      <c r="B90" s="212">
        <v>0</v>
      </c>
      <c r="C90" s="212">
        <v>1600</v>
      </c>
      <c r="D90" s="212">
        <v>1600</v>
      </c>
      <c r="E90" s="212">
        <v>0</v>
      </c>
      <c r="F90" s="212">
        <v>3200</v>
      </c>
      <c r="G90" s="212">
        <v>0</v>
      </c>
      <c r="H90" s="212"/>
      <c r="I90" s="212"/>
      <c r="J90" s="212"/>
      <c r="K90" s="212"/>
      <c r="L90" s="212"/>
      <c r="M90" s="212"/>
      <c r="N90" s="200">
        <f t="shared" si="7"/>
        <v>6400</v>
      </c>
    </row>
    <row r="91" spans="1:14" s="195" customFormat="1" ht="13.5" thickBot="1">
      <c r="A91" s="214" t="s">
        <v>202</v>
      </c>
      <c r="B91" s="211">
        <v>1666.67</v>
      </c>
      <c r="C91" s="211">
        <v>1666.67</v>
      </c>
      <c r="D91" s="211">
        <v>1666.67</v>
      </c>
      <c r="E91" s="211">
        <v>1666.67</v>
      </c>
      <c r="F91" s="211">
        <v>1666.67</v>
      </c>
      <c r="G91" s="211">
        <v>1666.65</v>
      </c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194">
        <f t="shared" si="7"/>
        <v>10000</v>
      </c>
    </row>
    <row r="92" spans="1:14" s="195" customFormat="1" ht="13.5" thickBot="1">
      <c r="A92" s="214" t="s">
        <v>185</v>
      </c>
      <c r="B92" s="212">
        <v>222</v>
      </c>
      <c r="C92" s="200">
        <v>222</v>
      </c>
      <c r="D92" s="200">
        <v>222</v>
      </c>
      <c r="E92" s="200">
        <v>222</v>
      </c>
      <c r="F92" s="200">
        <v>222</v>
      </c>
      <c r="G92" s="200">
        <v>222</v>
      </c>
      <c r="H92" s="200">
        <v>222</v>
      </c>
      <c r="I92" s="200">
        <v>222</v>
      </c>
      <c r="J92" s="200">
        <v>222</v>
      </c>
      <c r="K92" s="200">
        <v>222</v>
      </c>
      <c r="L92" s="200">
        <v>222</v>
      </c>
      <c r="M92" s="200">
        <v>222</v>
      </c>
      <c r="N92" s="200">
        <f t="shared" si="7"/>
        <v>2664</v>
      </c>
    </row>
    <row r="93" spans="1:14" s="2" customFormat="1" ht="13.5" thickBot="1">
      <c r="A93" s="213" t="s">
        <v>98</v>
      </c>
      <c r="B93" s="68">
        <f aca="true" t="shared" si="9" ref="B93:M93">B85-B78</f>
        <v>-13122.66</v>
      </c>
      <c r="C93" s="68">
        <f t="shared" si="9"/>
        <v>-2393.3</v>
      </c>
      <c r="D93" s="68">
        <f t="shared" si="9"/>
        <v>252.529999999999</v>
      </c>
      <c r="E93" s="68">
        <f t="shared" si="9"/>
        <v>-6134.31</v>
      </c>
      <c r="F93" s="68">
        <f t="shared" si="9"/>
        <v>-1889.2</v>
      </c>
      <c r="G93" s="68">
        <f t="shared" si="9"/>
        <v>-3336.36</v>
      </c>
      <c r="H93" s="68">
        <f t="shared" si="9"/>
        <v>-1032.94</v>
      </c>
      <c r="I93" s="68">
        <f t="shared" si="9"/>
        <v>-9845.66</v>
      </c>
      <c r="J93" s="68">
        <f t="shared" si="9"/>
        <v>5177.22</v>
      </c>
      <c r="K93" s="68">
        <f t="shared" si="9"/>
        <v>3897.86</v>
      </c>
      <c r="L93" s="68">
        <f t="shared" si="9"/>
        <v>-11316.8</v>
      </c>
      <c r="M93" s="68">
        <f t="shared" si="9"/>
        <v>-5095.37</v>
      </c>
      <c r="N93" s="68">
        <f>M93+L93+K93+J93+I93+H93+G93+F93+E93+D93+C93+B93</f>
        <v>-44838.99</v>
      </c>
    </row>
    <row r="94" spans="1:14" s="2" customFormat="1" ht="13.5" thickBot="1">
      <c r="A94" s="73" t="s">
        <v>83</v>
      </c>
      <c r="B94" s="68">
        <f>B77+B85</f>
        <v>131093.14</v>
      </c>
      <c r="C94" s="68">
        <f>C77+C85</f>
        <v>208402.41</v>
      </c>
      <c r="D94" s="202">
        <f>D77+D85-D74</f>
        <v>-194132.58</v>
      </c>
      <c r="E94" s="68">
        <f>E77+E85</f>
        <v>-122200.42</v>
      </c>
      <c r="F94" s="68">
        <f>F77+F85</f>
        <v>-46023.15</v>
      </c>
      <c r="G94" s="202">
        <f>G77+G85-G74</f>
        <v>-58600.58</v>
      </c>
      <c r="H94" s="68">
        <f>H77+H85</f>
        <v>18432.95</v>
      </c>
      <c r="I94" s="68">
        <f>I77+I85</f>
        <v>86653.76</v>
      </c>
      <c r="J94" s="202">
        <f>J77+J85-J74</f>
        <v>84637.39</v>
      </c>
      <c r="K94" s="68">
        <f>K77+K85</f>
        <v>166601.72</v>
      </c>
      <c r="L94" s="68">
        <f>L77+L85</f>
        <v>233351.39</v>
      </c>
      <c r="M94" s="202">
        <f>M77+M85-M74</f>
        <v>51588.91</v>
      </c>
      <c r="N94" s="241">
        <f>M94+N92</f>
        <v>54252.91</v>
      </c>
    </row>
    <row r="95" spans="7:14" s="2" customFormat="1" ht="57" customHeight="1">
      <c r="G95" s="46"/>
      <c r="H95" s="278" t="s">
        <v>215</v>
      </c>
      <c r="I95" s="278"/>
      <c r="J95" s="278"/>
      <c r="K95" s="278"/>
      <c r="L95" s="260" t="s">
        <v>216</v>
      </c>
      <c r="M95" s="260"/>
      <c r="N95" s="260"/>
    </row>
    <row r="96" spans="8:14" s="2" customFormat="1" ht="72" customHeight="1">
      <c r="H96" s="261" t="s">
        <v>217</v>
      </c>
      <c r="I96" s="261"/>
      <c r="J96" s="261"/>
      <c r="K96" s="261"/>
      <c r="L96" s="262" t="s">
        <v>227</v>
      </c>
      <c r="M96" s="262"/>
      <c r="N96" s="262"/>
    </row>
    <row r="97" s="2" customFormat="1" ht="12.75"/>
    <row r="98" spans="8:13" s="2" customFormat="1" ht="15">
      <c r="H98" s="264" t="s">
        <v>186</v>
      </c>
      <c r="I98" s="264"/>
      <c r="J98" s="264"/>
      <c r="K98" s="203">
        <f>O74</f>
        <v>909755.17</v>
      </c>
      <c r="L98" s="203">
        <v>909755.17</v>
      </c>
      <c r="M98"/>
    </row>
    <row r="99" spans="8:13" s="2" customFormat="1" ht="15">
      <c r="H99" s="264" t="s">
        <v>187</v>
      </c>
      <c r="I99" s="264"/>
      <c r="J99" s="264"/>
      <c r="K99" s="203">
        <f>N78</f>
        <v>941669.8</v>
      </c>
      <c r="L99" s="204">
        <v>916869.8</v>
      </c>
      <c r="M99"/>
    </row>
    <row r="100" spans="8:13" s="2" customFormat="1" ht="15">
      <c r="H100" s="264" t="s">
        <v>188</v>
      </c>
      <c r="I100" s="264"/>
      <c r="J100" s="264"/>
      <c r="K100" s="203">
        <f>N85</f>
        <v>896830.85</v>
      </c>
      <c r="L100" s="204">
        <v>880430.85</v>
      </c>
      <c r="M100"/>
    </row>
    <row r="101" spans="8:13" s="2" customFormat="1" ht="15">
      <c r="H101" s="264" t="s">
        <v>189</v>
      </c>
      <c r="I101" s="264"/>
      <c r="J101" s="264"/>
      <c r="K101" s="203">
        <f>K100-K99</f>
        <v>-44838.95</v>
      </c>
      <c r="L101" s="203">
        <f>L100-L99</f>
        <v>-36438.95</v>
      </c>
      <c r="M101"/>
    </row>
    <row r="102" spans="8:13" s="2" customFormat="1" ht="15">
      <c r="H102" s="275" t="s">
        <v>190</v>
      </c>
      <c r="I102" s="275"/>
      <c r="J102" s="275"/>
      <c r="K102" s="203">
        <f>K99-K98</f>
        <v>31914.63</v>
      </c>
      <c r="L102" s="203">
        <f>L99-L98</f>
        <v>7114.63</v>
      </c>
      <c r="M102"/>
    </row>
    <row r="103" spans="8:13" s="2" customFormat="1" ht="15">
      <c r="H103" s="281" t="s">
        <v>191</v>
      </c>
      <c r="I103" s="282"/>
      <c r="J103" s="283"/>
      <c r="K103" s="203">
        <f>B77</f>
        <v>64513.23</v>
      </c>
      <c r="L103" s="204">
        <v>64513.23</v>
      </c>
      <c r="M103"/>
    </row>
    <row r="104" spans="8:13" s="2" customFormat="1" ht="15.75">
      <c r="H104" s="271" t="s">
        <v>192</v>
      </c>
      <c r="I104" s="271"/>
      <c r="J104" s="271"/>
      <c r="K104" s="205">
        <f>K103+K102+K101+K105</f>
        <v>54252.91</v>
      </c>
      <c r="L104" s="205">
        <f>L103+L102+L101+L105</f>
        <v>54252.91</v>
      </c>
      <c r="M104"/>
    </row>
    <row r="105" spans="8:13" s="2" customFormat="1" ht="15">
      <c r="H105" s="272" t="s">
        <v>200</v>
      </c>
      <c r="I105" s="273"/>
      <c r="J105" s="274"/>
      <c r="K105" s="206">
        <f>N92</f>
        <v>2664</v>
      </c>
      <c r="L105" s="204">
        <v>19064</v>
      </c>
      <c r="M105"/>
    </row>
    <row r="106" spans="8:13" s="2" customFormat="1" ht="15">
      <c r="H106" s="275" t="s">
        <v>193</v>
      </c>
      <c r="I106" s="275"/>
      <c r="J106" s="275"/>
      <c r="K106" s="203">
        <f>D72+G72+J72+M72</f>
        <v>16317.59</v>
      </c>
      <c r="L106" s="276" t="s">
        <v>199</v>
      </c>
      <c r="M106" s="277"/>
    </row>
    <row r="107" spans="8:13" s="2" customFormat="1" ht="15">
      <c r="H107" s="263" t="s">
        <v>194</v>
      </c>
      <c r="I107" s="263"/>
      <c r="J107" s="263"/>
      <c r="K107" s="207">
        <v>26319.76</v>
      </c>
      <c r="L107" s="208"/>
      <c r="M107" s="3"/>
    </row>
    <row r="108" spans="8:13" s="2" customFormat="1" ht="15">
      <c r="H108" s="263" t="s">
        <v>195</v>
      </c>
      <c r="I108" s="263"/>
      <c r="J108" s="263"/>
      <c r="K108" s="207">
        <v>-3007.73</v>
      </c>
      <c r="L108" s="208"/>
      <c r="M108" s="3"/>
    </row>
    <row r="109" spans="8:12" ht="15">
      <c r="H109" s="263" t="s">
        <v>196</v>
      </c>
      <c r="I109" s="263"/>
      <c r="J109" s="263"/>
      <c r="K109" s="207">
        <f>K107+K108</f>
        <v>23312.03</v>
      </c>
      <c r="L109" s="208"/>
    </row>
    <row r="110" spans="8:12" ht="15">
      <c r="H110" s="263" t="s">
        <v>197</v>
      </c>
      <c r="I110" s="263"/>
      <c r="J110" s="263"/>
      <c r="K110" s="207">
        <f>K109-K106+24800</f>
        <v>31794.44</v>
      </c>
      <c r="L110" s="208"/>
    </row>
    <row r="111" spans="8:12" ht="15.75">
      <c r="H111" s="263" t="s">
        <v>198</v>
      </c>
      <c r="I111" s="263"/>
      <c r="J111" s="263"/>
      <c r="K111" s="209">
        <f>K102-K110</f>
        <v>120.19</v>
      </c>
      <c r="L111" s="210"/>
    </row>
  </sheetData>
  <sheetProtection/>
  <mergeCells count="29">
    <mergeCell ref="A19:A20"/>
    <mergeCell ref="A46:A47"/>
    <mergeCell ref="H102:J102"/>
    <mergeCell ref="H103:J103"/>
    <mergeCell ref="A1:N1"/>
    <mergeCell ref="A56:N56"/>
    <mergeCell ref="B2:D2"/>
    <mergeCell ref="E2:G2"/>
    <mergeCell ref="H2:J2"/>
    <mergeCell ref="K2:M2"/>
    <mergeCell ref="A4:O4"/>
    <mergeCell ref="A52:N52"/>
    <mergeCell ref="H111:J111"/>
    <mergeCell ref="H104:J104"/>
    <mergeCell ref="H105:J105"/>
    <mergeCell ref="H106:J106"/>
    <mergeCell ref="L106:M106"/>
    <mergeCell ref="H107:J107"/>
    <mergeCell ref="H108:J108"/>
    <mergeCell ref="H95:K95"/>
    <mergeCell ref="L95:N95"/>
    <mergeCell ref="H96:K96"/>
    <mergeCell ref="L96:N96"/>
    <mergeCell ref="H109:J109"/>
    <mergeCell ref="H110:J110"/>
    <mergeCell ref="H98:J98"/>
    <mergeCell ref="H99:J99"/>
    <mergeCell ref="H100:J100"/>
    <mergeCell ref="H101:J10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2014-07-18T07:54:12Z</cp:lastPrinted>
  <dcterms:created xsi:type="dcterms:W3CDTF">2010-04-02T14:46:04Z</dcterms:created>
  <dcterms:modified xsi:type="dcterms:W3CDTF">2014-08-05T12:10:20Z</dcterms:modified>
  <cp:category/>
  <cp:version/>
  <cp:contentType/>
  <cp:contentStatus/>
</cp:coreProperties>
</file>