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14955" windowHeight="8385" activeTab="1"/>
  </bookViews>
  <sheets>
    <sheet name="по голосованию" sheetId="1" r:id="rId1"/>
    <sheet name="Лист1" sheetId="2" r:id="rId2"/>
  </sheets>
  <definedNames>
    <definedName name="_xlnm.Print_Area" localSheetId="0">'по голосованию'!$A$1:$H$142</definedName>
  </definedNames>
  <calcPr fullCalcOnLoad="1" fullPrecision="0"/>
</workbook>
</file>

<file path=xl/sharedStrings.xml><?xml version="1.0" encoding="utf-8"?>
<sst xmlns="http://schemas.openxmlformats.org/spreadsheetml/2006/main" count="418" uniqueCount="272">
  <si>
    <t>Приложение №1</t>
  </si>
  <si>
    <t>к дополнительному соглашению№_______</t>
  </si>
  <si>
    <t>к договору управления многоквартирным домом</t>
  </si>
  <si>
    <t>Перечень работ и услуг по содержанию и ремонту общего имущества в многоквартирном доме</t>
  </si>
  <si>
    <t>наименование работ и услуг</t>
  </si>
  <si>
    <t>периодичность выполняемых работ</t>
  </si>
  <si>
    <t>Годовой размер платы на 1м2 общей площади помещения (рублей)</t>
  </si>
  <si>
    <t xml:space="preserve">Стоимость на 1м2 общей площади помещения (рублей в месяц) </t>
  </si>
  <si>
    <t>Обязательные работы и услуги по содержанию и ремонту общего имущества собственников помещений в многоквартирном доме</t>
  </si>
  <si>
    <t>Управление многоквартирным домом</t>
  </si>
  <si>
    <t>ежемесячно</t>
  </si>
  <si>
    <t>Уборка земельного участка, входящего в состав общего имущества</t>
  </si>
  <si>
    <t>6 раз в неделю</t>
  </si>
  <si>
    <t>по мере необходимости</t>
  </si>
  <si>
    <t>Расчетно-кассовое обслуживание</t>
  </si>
  <si>
    <t>1 раз в месяц</t>
  </si>
  <si>
    <t>Аварийное обслуживание</t>
  </si>
  <si>
    <t>круглосуточно</t>
  </si>
  <si>
    <t>1 раз в год</t>
  </si>
  <si>
    <t>гидравлическое испытание входной запорной арматуры</t>
  </si>
  <si>
    <t>промывка системы отопления</t>
  </si>
  <si>
    <t>опресовка системы отопления</t>
  </si>
  <si>
    <t>заполнение системы отопления технической водой с удалением воздушных пробок</t>
  </si>
  <si>
    <t>2 раза в год</t>
  </si>
  <si>
    <t>Организация и проведение микробиологического и санитарно - химического контроля горячего водоснабжения</t>
  </si>
  <si>
    <t>Дератизация</t>
  </si>
  <si>
    <t>12 раз в год</t>
  </si>
  <si>
    <t>Дезинсекция</t>
  </si>
  <si>
    <t>6 раз в год</t>
  </si>
  <si>
    <t>Сбор, вывоз и утилизация ТБО*</t>
  </si>
  <si>
    <t xml:space="preserve">Управляющая организация   _____________________                                            Собственник __________________________                               </t>
  </si>
  <si>
    <t>Работы по текущему ремонту, в т.ч.:</t>
  </si>
  <si>
    <t>ИТОГО:</t>
  </si>
  <si>
    <t xml:space="preserve">от _____________ 2008г </t>
  </si>
  <si>
    <t xml:space="preserve">Годовая стоимость                ( на весь дом), руб. </t>
  </si>
  <si>
    <t>Регламентные работы по системе отопления в т.числе:</t>
  </si>
  <si>
    <t>перевод реле времени</t>
  </si>
  <si>
    <t>ревизия ВРУ</t>
  </si>
  <si>
    <t>Регламентные работы по системе горячего водоснабжения в т.числе:</t>
  </si>
  <si>
    <t>Регламентные работы по системе холодного водоснабжения в т.числе:</t>
  </si>
  <si>
    <t>Регламентные работы по системе электроснабжени в т.числе:</t>
  </si>
  <si>
    <t>отключение системы отопления</t>
  </si>
  <si>
    <t>Обслуживание общедомовых приборов учета холодного водоснабжения</t>
  </si>
  <si>
    <t>Обслуживание общедомовыз приборов учета теплоэнергии</t>
  </si>
  <si>
    <t>промывка фильтров в тепловом пункте</t>
  </si>
  <si>
    <t>регулировка элеваторного узла</t>
  </si>
  <si>
    <t>проверка работы регулятора температуры на бойлере</t>
  </si>
  <si>
    <t>ревизия элеваторного узла ( сопло )</t>
  </si>
  <si>
    <t>восстановление общедомового уличного освещения</t>
  </si>
  <si>
    <t>Обслуживание общедомовых приборов учета горячего водоснабжения</t>
  </si>
  <si>
    <t>ревизия ШР, ЩЭ</t>
  </si>
  <si>
    <t>ремонт кровли</t>
  </si>
  <si>
    <t>договорная и претензионно-исковая работа, взыскание задолженности по ЖКУ</t>
  </si>
  <si>
    <t>постоянно</t>
  </si>
  <si>
    <t>ведение технической документации</t>
  </si>
  <si>
    <t>осмотр мест общего пользования и инженерных сетей</t>
  </si>
  <si>
    <t>1 раз в квартал</t>
  </si>
  <si>
    <t>работа с обращениями граждан</t>
  </si>
  <si>
    <t>подметание земельного участка в летний период</t>
  </si>
  <si>
    <t>уборка мусора с газона</t>
  </si>
  <si>
    <t>сдвижка и подметание снега при отсутствии снегопадов</t>
  </si>
  <si>
    <t>сдвижка и подметание снега при снегопаде</t>
  </si>
  <si>
    <t>1 раз в сутки во время гололеда</t>
  </si>
  <si>
    <t>1 раз в 4 месяца</t>
  </si>
  <si>
    <t>ВСЕГО:</t>
  </si>
  <si>
    <t>подключение системы отопления с регулировкой</t>
  </si>
  <si>
    <t>№ акта</t>
  </si>
  <si>
    <t>Дата акта</t>
  </si>
  <si>
    <t>Стоимость</t>
  </si>
  <si>
    <t>Итого за год</t>
  </si>
  <si>
    <t>Начислено</t>
  </si>
  <si>
    <t>Оплачено</t>
  </si>
  <si>
    <t>Сальдо на начало периода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</si>
  <si>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</si>
  <si>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</si>
  <si>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</si>
  <si>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</si>
  <si>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</si>
  <si>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</si>
  <si>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</si>
  <si>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</si>
  <si>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</si>
  <si>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</si>
  <si>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</si>
  <si>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</si>
  <si>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Остаток лицевого счета</t>
  </si>
  <si>
    <t>Итого</t>
  </si>
  <si>
    <t>Сбор, вывоз и утилизация ТБО, руб/м2</t>
  </si>
  <si>
    <t>Работы заявочного характера, в т.ч.</t>
  </si>
  <si>
    <t>окос травы</t>
  </si>
  <si>
    <t>2-3 раза</t>
  </si>
  <si>
    <t>Поверка общедомовых приборов учета холодного водоснабжения</t>
  </si>
  <si>
    <t>Поверка общедомовых приборов учета горячего водоснабжения</t>
  </si>
  <si>
    <t>проверка бойлера на плотность и прочность</t>
  </si>
  <si>
    <t>3 раза в год</t>
  </si>
  <si>
    <t>проверка бойлера на предмет накипиобразования латунных трубок ( со снятием калачей )</t>
  </si>
  <si>
    <t>1 ра в год</t>
  </si>
  <si>
    <t>опрессовка бойлера</t>
  </si>
  <si>
    <t>1 раз</t>
  </si>
  <si>
    <t>Регламентные работы по системе водоотведения в т.числе:</t>
  </si>
  <si>
    <t>прочистка канализационных выпусков до стены здания</t>
  </si>
  <si>
    <t>чеканка и замазка канализационных стыков</t>
  </si>
  <si>
    <t>Регламентные работы по содержанию кровли в т.числе:</t>
  </si>
  <si>
    <t>Задолженность за жителями и ЮЛ</t>
  </si>
  <si>
    <t>(стоимость услуг увеличена на 7% в соответствии с уровнем инфляции 2012г.)</t>
  </si>
  <si>
    <t>(многоквартирный дом с газовыми плитами )</t>
  </si>
  <si>
    <t>Обслуживание вводных и внутренних газопроводов жилого фонда</t>
  </si>
  <si>
    <t>замена ( поверка ) КИП</t>
  </si>
  <si>
    <t>обслуживание насосов холодного водоснабжения</t>
  </si>
  <si>
    <t>очистка кровли от снега и скалывание сосулек</t>
  </si>
  <si>
    <t>ремонт канализации</t>
  </si>
  <si>
    <t>М.П.</t>
  </si>
  <si>
    <t>Жители МКД</t>
  </si>
  <si>
    <t>погрузка мусора на автотранспорт вручную</t>
  </si>
  <si>
    <t>посыпка территории песко - соляной смесью</t>
  </si>
  <si>
    <t>установка модуля проверки лежаков системы ГВС на закипание</t>
  </si>
  <si>
    <t>установка шарового крана на выходе с ВВП горячей воды для взятия проб,сдачи анализа ГВС ф 15</t>
  </si>
  <si>
    <t>Регламентные работы по системе вентиляции в т.числе:</t>
  </si>
  <si>
    <t>проверка вентиляционных каналов и канализационных вытяжек</t>
  </si>
  <si>
    <t>прочистка вентиляционных каналов и канализационных вытяжек</t>
  </si>
  <si>
    <t>ремонт крылец</t>
  </si>
  <si>
    <t>восстановление изоляции на трубопроводах</t>
  </si>
  <si>
    <t>Смирнова Н.А.</t>
  </si>
  <si>
    <t>Радио Волгореченск</t>
  </si>
  <si>
    <t>Глушенкова А.Л.</t>
  </si>
  <si>
    <t>Ковалева И.М.</t>
  </si>
  <si>
    <t>Струлева Н.А. "Спорттовары"</t>
  </si>
  <si>
    <t>Алексеева Т.А.</t>
  </si>
  <si>
    <t>Журавлев Н.Л.</t>
  </si>
  <si>
    <t>2013-2014 гг.</t>
  </si>
  <si>
    <t>по адресу: ул.Ленинского Комсомола, д.25(S общ.=4452,9 м2; S зем.уч.=2346,7м2)</t>
  </si>
  <si>
    <t>Расчет размера платы за содержание и ремонт общего имущества в многоквартирном доме</t>
  </si>
  <si>
    <t>ревизия задвижек отопления (диам. 50 мм -1 шт .диам.80мм-9шт.)</t>
  </si>
  <si>
    <t>замена  КИП манометр 4 шт., термометр 4 шт.</t>
  </si>
  <si>
    <t>замена  КИП на ВВП манометр 5 шт., термометр 5 шт.</t>
  </si>
  <si>
    <t>ревизия задвижек ГВС (диам.50мм-1шт, диам.80мм-3 шт.)</t>
  </si>
  <si>
    <t>обслуживание насосов горячего водоснабжения</t>
  </si>
  <si>
    <t>замена  КИП  манометр 1 шт.</t>
  </si>
  <si>
    <t>ревизия задвижек  ХВС (диам.80мм-2 шт.)</t>
  </si>
  <si>
    <t>замена трансформатора тока</t>
  </si>
  <si>
    <t>восстановление подъездного освещения</t>
  </si>
  <si>
    <t>восстановление подвального освещения</t>
  </si>
  <si>
    <t>восстановление чердачного освещения</t>
  </si>
  <si>
    <t>ремонт бойлера</t>
  </si>
  <si>
    <t>ремонт вентшахт</t>
  </si>
  <si>
    <t>ремонт балконов</t>
  </si>
  <si>
    <t>ремонт козырьков подъездов</t>
  </si>
  <si>
    <t>ремонт парапета</t>
  </si>
  <si>
    <t>смена запорной арматуры на водоснабжении</t>
  </si>
  <si>
    <t>восстановление циркуляционной линии</t>
  </si>
  <si>
    <t>электроосвещение (установка датчиков движения)</t>
  </si>
  <si>
    <t>Сбор, вывоз и утилизация ТБО,руб/м2</t>
  </si>
  <si>
    <t>ремонт кровли 80 м2</t>
  </si>
  <si>
    <t>ремонт крылец (2 шт.)</t>
  </si>
  <si>
    <t>ремонт крылец 3 шт.(1,2,3 под.)</t>
  </si>
  <si>
    <t>ремонт ступерней в подвал № 2</t>
  </si>
  <si>
    <t>смена шаровых кранов на отоплении (д.20 - 18шт., д.15 - 10 шт., д.25 - 10 шт.) Установка спускников д.15 - 70 шт.</t>
  </si>
  <si>
    <t>смена задвижек на ВВП (отопление) диам.80 - 3 шт., диам.50 мм - 1 шт.</t>
  </si>
  <si>
    <t>смена задвижек на ХВС д.80 мм - 2 шт., д.50 мм - 2 шт.</t>
  </si>
  <si>
    <t>смена задвижек на СТС д.100 мм - 1 шт., д.80 мм- 2 шт.</t>
  </si>
  <si>
    <t>смена шаровых кранов на эл.узлах отопления д.32 мм - 2 шт.</t>
  </si>
  <si>
    <t>окраска трубопроводов ХВС грунтовкой д.57 мм - (70м.п.)</t>
  </si>
  <si>
    <t>ремонт системы водоотведения</t>
  </si>
  <si>
    <t>116</t>
  </si>
  <si>
    <t xml:space="preserve">Смена шарового крана ф32мм </t>
  </si>
  <si>
    <t>119</t>
  </si>
  <si>
    <t>Лицевой счет многоквартирного дома по адресу: ул. Ленинского Комсомола, д. 25 на период с 1 мая 2013 по 30 апреля 2014 года</t>
  </si>
  <si>
    <t>ремонт ступеней в подвал № 2</t>
  </si>
  <si>
    <t>Смена регулятора на ВВП</t>
  </si>
  <si>
    <t>132</t>
  </si>
  <si>
    <t>108</t>
  </si>
  <si>
    <t>Установка регулятора РТДО ф25</t>
  </si>
  <si>
    <t>113</t>
  </si>
  <si>
    <t>142</t>
  </si>
  <si>
    <t>смена шаровых кранов на отоплении (д.20 - 11шт., д.15 - 100 шт., д.25 - 9 шт.) Установка спускников д.15 - 70 шт.</t>
  </si>
  <si>
    <t>смена задвижек на СТС  д.80 мм- 6 шт.</t>
  </si>
  <si>
    <t>148</t>
  </si>
  <si>
    <t>1 квартал               (май-июль)</t>
  </si>
  <si>
    <t>2 квартал             (август-октябрь)</t>
  </si>
  <si>
    <t>3 квартал               (ноябрь-январь)</t>
  </si>
  <si>
    <t>4 квартал          (февраль-апрель)</t>
  </si>
  <si>
    <t>Демонтаж шарового крана ф 25 мм перед элеватором</t>
  </si>
  <si>
    <t>160</t>
  </si>
  <si>
    <t>Смена регулятора РТДО</t>
  </si>
  <si>
    <t>166</t>
  </si>
  <si>
    <t>Подключение системы отопления после работ ТПК</t>
  </si>
  <si>
    <t xml:space="preserve">Врезка гильз под ТСП </t>
  </si>
  <si>
    <t>Удаление воздушных пробок</t>
  </si>
  <si>
    <t>170</t>
  </si>
  <si>
    <t>181</t>
  </si>
  <si>
    <t>Замена лампочек 60 Вт в подъезде (кв.15)</t>
  </si>
  <si>
    <t>Ревизия эл.щитка, замена деталей (кв.100)</t>
  </si>
  <si>
    <t>185</t>
  </si>
  <si>
    <t>190</t>
  </si>
  <si>
    <t>192</t>
  </si>
  <si>
    <t>193</t>
  </si>
  <si>
    <t>Перевод ВВП на зимнюю схему</t>
  </si>
  <si>
    <t>Смена регулятора РТДО 25 на ВВП</t>
  </si>
  <si>
    <t>217</t>
  </si>
  <si>
    <t>ремонт крылец  (3 подъезд)</t>
  </si>
  <si>
    <t>ремонт крылец (1,2,4,5,6 подъезды)</t>
  </si>
  <si>
    <t>228</t>
  </si>
  <si>
    <t>Выполнено работ на сумму</t>
  </si>
  <si>
    <t>Начислено за год</t>
  </si>
  <si>
    <t>Оплачено жителями за год</t>
  </si>
  <si>
    <t>Переплата(+) / Долг(-) жителей по оплате за год</t>
  </si>
  <si>
    <t>Экономия(+) / Перерасход(-) из-за невыполненных работ</t>
  </si>
  <si>
    <t>Выполнено работ заявочного характера</t>
  </si>
  <si>
    <t>Экономия(+) / Перерасход(-) по Р.Р.</t>
  </si>
  <si>
    <t>Экономия(+) / Перерасход(-) по Т.Р.</t>
  </si>
  <si>
    <t xml:space="preserve">Общая Экономия(+) / Перерасход(-) по Р.Р. + Т.Р. </t>
  </si>
  <si>
    <t xml:space="preserve"> (Общая экономия минус Работы заяв.хар-ра)</t>
  </si>
  <si>
    <t>Сальдо</t>
  </si>
  <si>
    <t>не заложено (по тарифу)</t>
  </si>
  <si>
    <t>Поступления от Ростелекома</t>
  </si>
  <si>
    <t>Ростелеком</t>
  </si>
  <si>
    <t>Остаток(+) / Долг(-) на 1.05.13г.</t>
  </si>
  <si>
    <t>Итого: прогноз Экономия(+) / Долг(-) на 1.05.2014</t>
  </si>
  <si>
    <t>Саченок О.В. "Дива"</t>
  </si>
  <si>
    <t>247</t>
  </si>
  <si>
    <t>256</t>
  </si>
  <si>
    <t>229</t>
  </si>
  <si>
    <t>30.09.2013 (акт от 6.11.13)</t>
  </si>
  <si>
    <t>Восстановление циркуляции ГВС</t>
  </si>
  <si>
    <t>Замена лампочек 95 Вт в подъезде (кв.15)</t>
  </si>
  <si>
    <t>30.09.2013 (акт от 7.10.13)</t>
  </si>
  <si>
    <t>30.09.2013 (акт от 6.12.13)</t>
  </si>
  <si>
    <t>30.09.2013 (акт от 3.12.13)</t>
  </si>
  <si>
    <t>Прочистка вентиляции (кв.62)</t>
  </si>
  <si>
    <t>30.09.2013 (акт от 11.11.13)</t>
  </si>
  <si>
    <t>30.09.2013 (акт от 8.11.13)</t>
  </si>
  <si>
    <t>Замена лампочек 60Вт в подъезде (кв.6)</t>
  </si>
  <si>
    <t>Прочистка сопел</t>
  </si>
  <si>
    <t>30.09.2013 (акт от 2.12.13)</t>
  </si>
  <si>
    <t>30.09.2013 (акт от 12.12.13)</t>
  </si>
  <si>
    <t>Ремонт кровли 32м2 (над кв.78)</t>
  </si>
  <si>
    <t>Установка сопла на элеваторный узел</t>
  </si>
  <si>
    <t>257</t>
  </si>
  <si>
    <t xml:space="preserve">Смена регулятора РТДО 25 </t>
  </si>
  <si>
    <t>265</t>
  </si>
  <si>
    <t>7</t>
  </si>
  <si>
    <t>6</t>
  </si>
  <si>
    <t>ремонт системы водоотведения под 5 подъездом</t>
  </si>
  <si>
    <t>Ремонт кровли 6 м2 (3 под)</t>
  </si>
  <si>
    <t>8</t>
  </si>
  <si>
    <t>Ревизия эл.щитка, замена деталей (кв.94)</t>
  </si>
  <si>
    <t>Ремонт РТДО 25</t>
  </si>
  <si>
    <t>5925</t>
  </si>
  <si>
    <t>22</t>
  </si>
  <si>
    <t>Ревизия водосчетчика ХВС</t>
  </si>
  <si>
    <t>24</t>
  </si>
  <si>
    <t>29</t>
  </si>
  <si>
    <t>30</t>
  </si>
  <si>
    <t>Генеральный директор</t>
  </si>
  <si>
    <t>А.В. Митрофанов</t>
  </si>
  <si>
    <t>Экономист 2-ой категории по учету лицевых счетов МКД</t>
  </si>
  <si>
    <t>Отключение лестничных клеток</t>
  </si>
  <si>
    <t>34</t>
  </si>
  <si>
    <t>Смена регулятора РТДО ф25 с удалением возд.пробок</t>
  </si>
  <si>
    <t>Услуги типографии по печати доп.соглашений</t>
  </si>
  <si>
    <t>151</t>
  </si>
  <si>
    <t>39</t>
  </si>
  <si>
    <t>Определение промочки (кв.5)</t>
  </si>
  <si>
    <t>Отключение и подключение воды для работ ТПК</t>
  </si>
  <si>
    <t>42</t>
  </si>
  <si>
    <t>Перевод ВВП на летнюю схему</t>
  </si>
  <si>
    <t>50</t>
  </si>
  <si>
    <t>Струлева " Аптека"</t>
  </si>
  <si>
    <t>Струлева Н.А. " Аптека"</t>
  </si>
  <si>
    <t>Н.Ф.Каюткина</t>
  </si>
  <si>
    <t>ООО "Стройметаллинвест"( с 01.11.13 г -Дмитриева Ю.А.)</t>
  </si>
  <si>
    <t>ООО "Стройметаллинвест"( с 01.11.2013г.- Дмитриева Ю.А.)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</si>
</sst>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"/>
    <numFmt numFmtId="166" formatCode="#,##0.0"/>
    <numFmt numFmtId="167" formatCode="0.000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1"/>
      <name val="Arial Black"/>
      <family val="2"/>
    </font>
    <font>
      <sz val="12"/>
      <name val="Arial Cyr"/>
      <family val="0"/>
    </font>
    <font>
      <sz val="11"/>
      <name val="Arial Cyr"/>
      <family val="2"/>
    </font>
    <font>
      <sz val="10"/>
      <color indexed="10"/>
      <name val="Arial Cyr"/>
      <family val="2"/>
    </font>
    <font>
      <sz val="12"/>
      <name val="Arial Black"/>
      <family val="2"/>
    </font>
    <font>
      <sz val="10"/>
      <name val="Arial"/>
      <family val="2"/>
    </font>
    <font>
      <b/>
      <sz val="10"/>
      <name val="Arial Cyr"/>
      <family val="0"/>
    </font>
    <font>
      <b/>
      <sz val="12"/>
      <name val="Arial Black"/>
      <family val="2"/>
    </font>
    <font>
      <b/>
      <sz val="14"/>
      <name val="Arial Cyr"/>
      <family val="0"/>
    </font>
    <font>
      <sz val="11"/>
      <name val="Arial"/>
      <family val="2"/>
    </font>
    <font>
      <i/>
      <sz val="10"/>
      <name val="Arial Cyr"/>
      <family val="2"/>
    </font>
    <font>
      <b/>
      <i/>
      <u val="single"/>
      <sz val="20"/>
      <name val="Arial Cyr"/>
      <family val="0"/>
    </font>
    <font>
      <sz val="18"/>
      <name val="Arial Black"/>
      <family val="2"/>
    </font>
    <font>
      <sz val="20"/>
      <name val="Arial Black"/>
      <family val="2"/>
    </font>
    <font>
      <b/>
      <sz val="12"/>
      <name val="Arial Cyr"/>
      <family val="0"/>
    </font>
    <font>
      <b/>
      <i/>
      <sz val="11"/>
      <name val="Arial Cyr"/>
      <family val="0"/>
    </font>
    <font>
      <b/>
      <sz val="11"/>
      <name val="Arial Cyr"/>
      <family val="0"/>
    </font>
    <font>
      <sz val="16"/>
      <name val="Arial Cyr"/>
      <family val="0"/>
    </font>
    <font>
      <sz val="10"/>
      <color indexed="8"/>
      <name val="Arial Black"/>
      <family val="2"/>
    </font>
    <font>
      <b/>
      <sz val="11"/>
      <color indexed="10"/>
      <name val="Arial Cyr"/>
      <family val="0"/>
    </font>
    <font>
      <sz val="10"/>
      <color theme="1"/>
      <name val="Arial Black"/>
      <family val="2"/>
    </font>
    <font>
      <sz val="10"/>
      <color rgb="FFFF0000"/>
      <name val="Arial Cyr"/>
      <family val="0"/>
    </font>
    <font>
      <b/>
      <sz val="11"/>
      <color rgb="FFFF0000"/>
      <name val="Arial Cyr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66FFCC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ck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medium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/>
    </border>
    <border>
      <left style="thin"/>
      <right style="medium"/>
      <top style="medium"/>
      <bottom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ck"/>
      <top style="thin"/>
      <bottom>
        <color indexed="63"/>
      </bottom>
    </border>
    <border>
      <left style="medium"/>
      <right style="thick"/>
      <top>
        <color indexed="63"/>
      </top>
      <bottom style="thin"/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67">
    <xf numFmtId="0" fontId="0" fillId="0" borderId="0" xfId="0" applyAlignment="1">
      <alignment/>
    </xf>
    <xf numFmtId="2" fontId="0" fillId="24" borderId="10" xfId="0" applyNumberFormat="1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/>
    </xf>
    <xf numFmtId="0" fontId="0" fillId="24" borderId="0" xfId="0" applyFill="1" applyAlignment="1">
      <alignment/>
    </xf>
    <xf numFmtId="0" fontId="19" fillId="24" borderId="11" xfId="0" applyFont="1" applyFill="1" applyBorder="1" applyAlignment="1">
      <alignment horizontal="left" vertical="center" wrapText="1"/>
    </xf>
    <xf numFmtId="0" fontId="0" fillId="24" borderId="12" xfId="0" applyFont="1" applyFill="1" applyBorder="1" applyAlignment="1">
      <alignment horizontal="left" vertical="center" wrapText="1"/>
    </xf>
    <xf numFmtId="0" fontId="18" fillId="24" borderId="0" xfId="0" applyFont="1" applyFill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 wrapText="1"/>
    </xf>
    <xf numFmtId="0" fontId="22" fillId="24" borderId="0" xfId="0" applyFont="1" applyFill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23" fillId="24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 wrapText="1"/>
    </xf>
    <xf numFmtId="0" fontId="20" fillId="24" borderId="0" xfId="0" applyFont="1" applyFill="1" applyAlignment="1">
      <alignment horizontal="center" vertical="center"/>
    </xf>
    <xf numFmtId="0" fontId="0" fillId="0" borderId="12" xfId="0" applyFont="1" applyFill="1" applyBorder="1" applyAlignment="1">
      <alignment horizontal="left" vertical="center" wrapText="1"/>
    </xf>
    <xf numFmtId="0" fontId="0" fillId="24" borderId="10" xfId="0" applyFont="1" applyFill="1" applyBorder="1" applyAlignment="1">
      <alignment horizontal="center" vertical="center" wrapText="1"/>
    </xf>
    <xf numFmtId="2" fontId="18" fillId="25" borderId="13" xfId="0" applyNumberFormat="1" applyFont="1" applyFill="1" applyBorder="1" applyAlignment="1">
      <alignment horizontal="center" vertical="center" wrapText="1"/>
    </xf>
    <xf numFmtId="2" fontId="18" fillId="25" borderId="14" xfId="0" applyNumberFormat="1" applyFont="1" applyFill="1" applyBorder="1" applyAlignment="1">
      <alignment horizontal="center" vertical="center" wrapText="1"/>
    </xf>
    <xf numFmtId="2" fontId="18" fillId="25" borderId="15" xfId="0" applyNumberFormat="1" applyFont="1" applyFill="1" applyBorder="1" applyAlignment="1">
      <alignment horizontal="center" vertical="center" wrapText="1"/>
    </xf>
    <xf numFmtId="2" fontId="18" fillId="25" borderId="16" xfId="0" applyNumberFormat="1" applyFont="1" applyFill="1" applyBorder="1" applyAlignment="1">
      <alignment horizontal="center" vertical="center" wrapText="1"/>
    </xf>
    <xf numFmtId="2" fontId="18" fillId="25" borderId="10" xfId="0" applyNumberFormat="1" applyFont="1" applyFill="1" applyBorder="1" applyAlignment="1">
      <alignment horizontal="center" vertical="center" wrapText="1"/>
    </xf>
    <xf numFmtId="2" fontId="18" fillId="25" borderId="17" xfId="0" applyNumberFormat="1" applyFont="1" applyFill="1" applyBorder="1" applyAlignment="1">
      <alignment horizontal="center" vertical="center" wrapText="1"/>
    </xf>
    <xf numFmtId="2" fontId="18" fillId="25" borderId="18" xfId="0" applyNumberFormat="1" applyFont="1" applyFill="1" applyBorder="1" applyAlignment="1">
      <alignment horizontal="center" vertical="center" wrapText="1"/>
    </xf>
    <xf numFmtId="2" fontId="0" fillId="25" borderId="19" xfId="0" applyNumberFormat="1" applyFont="1" applyFill="1" applyBorder="1" applyAlignment="1">
      <alignment horizontal="center" vertical="center" wrapText="1"/>
    </xf>
    <xf numFmtId="0" fontId="18" fillId="24" borderId="19" xfId="0" applyFont="1" applyFill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center" vertical="center" wrapText="1"/>
    </xf>
    <xf numFmtId="0" fontId="18" fillId="24" borderId="21" xfId="0" applyFont="1" applyFill="1" applyBorder="1" applyAlignment="1">
      <alignment horizontal="center" vertical="center" wrapText="1"/>
    </xf>
    <xf numFmtId="0" fontId="0" fillId="24" borderId="22" xfId="0" applyFont="1" applyFill="1" applyBorder="1" applyAlignment="1">
      <alignment horizontal="center" vertical="center" wrapText="1"/>
    </xf>
    <xf numFmtId="2" fontId="0" fillId="25" borderId="23" xfId="0" applyNumberFormat="1" applyFont="1" applyFill="1" applyBorder="1" applyAlignment="1">
      <alignment horizontal="center" vertical="center" wrapText="1"/>
    </xf>
    <xf numFmtId="2" fontId="23" fillId="24" borderId="24" xfId="0" applyNumberFormat="1" applyFont="1" applyFill="1" applyBorder="1" applyAlignment="1">
      <alignment horizontal="center"/>
    </xf>
    <xf numFmtId="0" fontId="18" fillId="24" borderId="21" xfId="0" applyFont="1" applyFill="1" applyBorder="1" applyAlignment="1">
      <alignment horizontal="center" vertical="center"/>
    </xf>
    <xf numFmtId="2" fontId="23" fillId="24" borderId="21" xfId="0" applyNumberFormat="1" applyFont="1" applyFill="1" applyBorder="1" applyAlignment="1">
      <alignment horizontal="center" vertical="center" wrapText="1"/>
    </xf>
    <xf numFmtId="2" fontId="0" fillId="25" borderId="25" xfId="0" applyNumberFormat="1" applyFont="1" applyFill="1" applyBorder="1" applyAlignment="1">
      <alignment horizontal="center" vertical="center" wrapText="1"/>
    </xf>
    <xf numFmtId="2" fontId="23" fillId="0" borderId="21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/>
    </xf>
    <xf numFmtId="0" fontId="22" fillId="24" borderId="19" xfId="0" applyFont="1" applyFill="1" applyBorder="1" applyAlignment="1">
      <alignment horizontal="center" vertical="center" wrapText="1"/>
    </xf>
    <xf numFmtId="0" fontId="23" fillId="24" borderId="19" xfId="0" applyFont="1" applyFill="1" applyBorder="1" applyAlignment="1">
      <alignment horizontal="center" vertical="center"/>
    </xf>
    <xf numFmtId="0" fontId="0" fillId="24" borderId="26" xfId="0" applyFont="1" applyFill="1" applyBorder="1" applyAlignment="1">
      <alignment horizontal="center" vertical="center" wrapText="1"/>
    </xf>
    <xf numFmtId="0" fontId="18" fillId="24" borderId="26" xfId="0" applyFont="1" applyFill="1" applyBorder="1" applyAlignment="1">
      <alignment horizontal="center" vertical="center" wrapText="1"/>
    </xf>
    <xf numFmtId="0" fontId="18" fillId="0" borderId="26" xfId="0" applyFont="1" applyFill="1" applyBorder="1" applyAlignment="1">
      <alignment horizontal="center" vertical="center" wrapText="1"/>
    </xf>
    <xf numFmtId="0" fontId="22" fillId="24" borderId="26" xfId="0" applyFont="1" applyFill="1" applyBorder="1" applyAlignment="1">
      <alignment horizontal="center" vertical="center" wrapText="1"/>
    </xf>
    <xf numFmtId="0" fontId="0" fillId="24" borderId="26" xfId="0" applyFont="1" applyFill="1" applyBorder="1" applyAlignment="1">
      <alignment horizontal="center" vertical="center" wrapText="1"/>
    </xf>
    <xf numFmtId="0" fontId="23" fillId="24" borderId="26" xfId="0" applyFont="1" applyFill="1" applyBorder="1" applyAlignment="1">
      <alignment horizontal="center" vertical="center"/>
    </xf>
    <xf numFmtId="2" fontId="0" fillId="24" borderId="26" xfId="0" applyNumberFormat="1" applyFont="1" applyFill="1" applyBorder="1" applyAlignment="1">
      <alignment horizontal="center" vertical="center" wrapText="1"/>
    </xf>
    <xf numFmtId="0" fontId="0" fillId="24" borderId="0" xfId="0" applyFill="1" applyBorder="1" applyAlignment="1">
      <alignment horizontal="center" vertical="center"/>
    </xf>
    <xf numFmtId="0" fontId="0" fillId="24" borderId="27" xfId="0" applyFont="1" applyFill="1" applyBorder="1" applyAlignment="1">
      <alignment horizontal="center" vertical="center" wrapText="1"/>
    </xf>
    <xf numFmtId="0" fontId="18" fillId="24" borderId="27" xfId="0" applyFont="1" applyFill="1" applyBorder="1" applyAlignment="1">
      <alignment horizontal="center" vertical="center" wrapText="1"/>
    </xf>
    <xf numFmtId="0" fontId="22" fillId="24" borderId="27" xfId="0" applyFont="1" applyFill="1" applyBorder="1" applyAlignment="1">
      <alignment horizontal="center" vertical="center" wrapText="1"/>
    </xf>
    <xf numFmtId="0" fontId="0" fillId="24" borderId="27" xfId="0" applyFont="1" applyFill="1" applyBorder="1" applyAlignment="1">
      <alignment horizontal="center" vertical="center" wrapText="1"/>
    </xf>
    <xf numFmtId="0" fontId="23" fillId="24" borderId="27" xfId="0" applyFont="1" applyFill="1" applyBorder="1" applyAlignment="1">
      <alignment horizontal="center" vertical="center"/>
    </xf>
    <xf numFmtId="2" fontId="0" fillId="24" borderId="27" xfId="0" applyNumberFormat="1" applyFont="1" applyFill="1" applyBorder="1" applyAlignment="1">
      <alignment horizontal="center" vertical="center" wrapText="1"/>
    </xf>
    <xf numFmtId="0" fontId="0" fillId="24" borderId="28" xfId="0" applyFont="1" applyFill="1" applyBorder="1" applyAlignment="1">
      <alignment horizontal="center" vertical="center" wrapText="1"/>
    </xf>
    <xf numFmtId="0" fontId="0" fillId="24" borderId="29" xfId="0" applyFont="1" applyFill="1" applyBorder="1" applyAlignment="1">
      <alignment horizontal="left" vertical="center" wrapText="1"/>
    </xf>
    <xf numFmtId="0" fontId="0" fillId="25" borderId="29" xfId="0" applyFont="1" applyFill="1" applyBorder="1" applyAlignment="1">
      <alignment horizontal="left" vertical="center" wrapText="1"/>
    </xf>
    <xf numFmtId="0" fontId="23" fillId="24" borderId="30" xfId="0" applyFont="1" applyFill="1" applyBorder="1" applyAlignment="1">
      <alignment horizontal="left" vertical="center" wrapText="1"/>
    </xf>
    <xf numFmtId="0" fontId="19" fillId="24" borderId="28" xfId="0" applyFont="1" applyFill="1" applyBorder="1" applyAlignment="1">
      <alignment horizontal="left" vertical="center" wrapText="1"/>
    </xf>
    <xf numFmtId="0" fontId="0" fillId="25" borderId="31" xfId="0" applyFont="1" applyFill="1" applyBorder="1" applyAlignment="1">
      <alignment horizontal="left" vertical="center" wrapText="1"/>
    </xf>
    <xf numFmtId="0" fontId="23" fillId="0" borderId="30" xfId="0" applyFont="1" applyFill="1" applyBorder="1" applyAlignment="1">
      <alignment horizontal="left" vertical="center"/>
    </xf>
    <xf numFmtId="0" fontId="0" fillId="24" borderId="23" xfId="0" applyFont="1" applyFill="1" applyBorder="1" applyAlignment="1">
      <alignment horizontal="center" vertical="center" wrapText="1"/>
    </xf>
    <xf numFmtId="0" fontId="18" fillId="24" borderId="23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 wrapText="1"/>
    </xf>
    <xf numFmtId="0" fontId="22" fillId="24" borderId="23" xfId="0" applyFont="1" applyFill="1" applyBorder="1" applyAlignment="1">
      <alignment horizontal="center" vertical="center" wrapText="1"/>
    </xf>
    <xf numFmtId="0" fontId="0" fillId="24" borderId="23" xfId="0" applyFont="1" applyFill="1" applyBorder="1" applyAlignment="1">
      <alignment horizontal="center" vertical="center" wrapText="1"/>
    </xf>
    <xf numFmtId="0" fontId="23" fillId="24" borderId="23" xfId="0" applyFont="1" applyFill="1" applyBorder="1" applyAlignment="1">
      <alignment horizontal="center" vertical="center"/>
    </xf>
    <xf numFmtId="0" fontId="39" fillId="24" borderId="23" xfId="0" applyFont="1" applyFill="1" applyBorder="1" applyAlignment="1">
      <alignment horizontal="center" vertical="center" wrapText="1"/>
    </xf>
    <xf numFmtId="0" fontId="0" fillId="24" borderId="32" xfId="0" applyFont="1" applyFill="1" applyBorder="1" applyAlignment="1">
      <alignment horizontal="center" vertical="center" wrapText="1"/>
    </xf>
    <xf numFmtId="0" fontId="0" fillId="24" borderId="33" xfId="0" applyFill="1" applyBorder="1" applyAlignment="1">
      <alignment horizontal="center" vertical="center"/>
    </xf>
    <xf numFmtId="0" fontId="0" fillId="24" borderId="34" xfId="0" applyFill="1" applyBorder="1" applyAlignment="1">
      <alignment horizontal="center" vertical="center"/>
    </xf>
    <xf numFmtId="0" fontId="0" fillId="24" borderId="20" xfId="0" applyFill="1" applyBorder="1" applyAlignment="1">
      <alignment horizontal="center" vertical="center"/>
    </xf>
    <xf numFmtId="0" fontId="0" fillId="24" borderId="35" xfId="0" applyFill="1" applyBorder="1" applyAlignment="1">
      <alignment horizontal="center" vertical="center"/>
    </xf>
    <xf numFmtId="0" fontId="0" fillId="25" borderId="33" xfId="0" applyFill="1" applyBorder="1" applyAlignment="1">
      <alignment horizontal="center" vertical="center" wrapText="1"/>
    </xf>
    <xf numFmtId="0" fontId="0" fillId="24" borderId="33" xfId="0" applyFill="1" applyBorder="1" applyAlignment="1">
      <alignment horizontal="left" vertical="center"/>
    </xf>
    <xf numFmtId="0" fontId="25" fillId="24" borderId="33" xfId="0" applyFont="1" applyFill="1" applyBorder="1" applyAlignment="1">
      <alignment horizontal="center" vertical="center"/>
    </xf>
    <xf numFmtId="0" fontId="18" fillId="25" borderId="12" xfId="0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horizontal="left" vertical="center" wrapText="1"/>
    </xf>
    <xf numFmtId="0" fontId="18" fillId="0" borderId="36" xfId="0" applyFont="1" applyFill="1" applyBorder="1" applyAlignment="1">
      <alignment horizontal="left" vertical="center" wrapText="1"/>
    </xf>
    <xf numFmtId="2" fontId="18" fillId="24" borderId="27" xfId="0" applyNumberFormat="1" applyFont="1" applyFill="1" applyBorder="1" applyAlignment="1">
      <alignment horizontal="center" vertical="center" wrapText="1"/>
    </xf>
    <xf numFmtId="2" fontId="0" fillId="25" borderId="19" xfId="0" applyNumberFormat="1" applyFont="1" applyFill="1" applyBorder="1" applyAlignment="1">
      <alignment horizontal="center" vertical="center" wrapText="1"/>
    </xf>
    <xf numFmtId="2" fontId="0" fillId="25" borderId="10" xfId="0" applyNumberFormat="1" applyFont="1" applyFill="1" applyBorder="1" applyAlignment="1">
      <alignment horizontal="center" vertical="center" wrapText="1"/>
    </xf>
    <xf numFmtId="2" fontId="0" fillId="25" borderId="16" xfId="0" applyNumberFormat="1" applyFont="1" applyFill="1" applyBorder="1" applyAlignment="1">
      <alignment horizontal="center" vertical="center" wrapText="1"/>
    </xf>
    <xf numFmtId="2" fontId="0" fillId="25" borderId="13" xfId="0" applyNumberFormat="1" applyFont="1" applyFill="1" applyBorder="1" applyAlignment="1">
      <alignment horizontal="center" vertical="center" wrapText="1"/>
    </xf>
    <xf numFmtId="0" fontId="40" fillId="25" borderId="33" xfId="0" applyFont="1" applyFill="1" applyBorder="1" applyAlignment="1">
      <alignment horizontal="center" vertical="center" wrapText="1"/>
    </xf>
    <xf numFmtId="2" fontId="24" fillId="25" borderId="13" xfId="0" applyNumberFormat="1" applyFont="1" applyFill="1" applyBorder="1" applyAlignment="1">
      <alignment horizontal="center" vertical="center" wrapText="1"/>
    </xf>
    <xf numFmtId="2" fontId="24" fillId="25" borderId="14" xfId="0" applyNumberFormat="1" applyFont="1" applyFill="1" applyBorder="1" applyAlignment="1">
      <alignment horizontal="center" vertical="center" wrapText="1"/>
    </xf>
    <xf numFmtId="2" fontId="24" fillId="25" borderId="15" xfId="0" applyNumberFormat="1" applyFont="1" applyFill="1" applyBorder="1" applyAlignment="1">
      <alignment horizontal="center" vertical="center" wrapText="1"/>
    </xf>
    <xf numFmtId="2" fontId="24" fillId="25" borderId="10" xfId="0" applyNumberFormat="1" applyFont="1" applyFill="1" applyBorder="1" applyAlignment="1">
      <alignment horizontal="center" vertical="center" wrapText="1"/>
    </xf>
    <xf numFmtId="0" fontId="0" fillId="25" borderId="0" xfId="0" applyFill="1" applyAlignment="1">
      <alignment horizontal="center" vertical="center"/>
    </xf>
    <xf numFmtId="2" fontId="24" fillId="25" borderId="17" xfId="0" applyNumberFormat="1" applyFont="1" applyFill="1" applyBorder="1" applyAlignment="1">
      <alignment horizontal="center" vertical="center" wrapText="1"/>
    </xf>
    <xf numFmtId="2" fontId="24" fillId="25" borderId="2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20" fillId="26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2" fontId="20" fillId="0" borderId="0" xfId="0" applyNumberFormat="1" applyFont="1" applyFill="1" applyAlignment="1">
      <alignment/>
    </xf>
    <xf numFmtId="2" fontId="0" fillId="0" borderId="0" xfId="0" applyNumberFormat="1" applyFill="1" applyAlignment="1">
      <alignment horizontal="center" vertical="center" wrapText="1"/>
    </xf>
    <xf numFmtId="2" fontId="0" fillId="0" borderId="0" xfId="0" applyNumberFormat="1" applyFont="1" applyFill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37" xfId="0" applyFont="1" applyFill="1" applyBorder="1" applyAlignment="1">
      <alignment horizontal="center" vertical="center" textRotation="90" wrapText="1"/>
    </xf>
    <xf numFmtId="0" fontId="18" fillId="0" borderId="37" xfId="0" applyFont="1" applyFill="1" applyBorder="1" applyAlignment="1">
      <alignment horizontal="center" vertical="center" wrapText="1"/>
    </xf>
    <xf numFmtId="0" fontId="18" fillId="24" borderId="38" xfId="0" applyFont="1" applyFill="1" applyBorder="1" applyAlignment="1">
      <alignment horizontal="center" vertical="center" wrapText="1"/>
    </xf>
    <xf numFmtId="2" fontId="18" fillId="0" borderId="0" xfId="0" applyNumberFormat="1" applyFont="1" applyFill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0" fontId="0" fillId="24" borderId="42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2" fontId="0" fillId="0" borderId="0" xfId="0" applyNumberFormat="1" applyFont="1" applyFill="1" applyAlignment="1">
      <alignment horizontal="center" vertical="center" wrapText="1"/>
    </xf>
    <xf numFmtId="2" fontId="18" fillId="0" borderId="13" xfId="0" applyNumberFormat="1" applyFont="1" applyFill="1" applyBorder="1" applyAlignment="1">
      <alignment horizontal="center" vertical="center" wrapText="1"/>
    </xf>
    <xf numFmtId="0" fontId="24" fillId="0" borderId="36" xfId="0" applyFont="1" applyFill="1" applyBorder="1" applyAlignment="1">
      <alignment horizontal="left" vertical="center" wrapText="1"/>
    </xf>
    <xf numFmtId="0" fontId="24" fillId="0" borderId="13" xfId="0" applyFont="1" applyFill="1" applyBorder="1" applyAlignment="1">
      <alignment horizontal="center" vertical="center" wrapText="1"/>
    </xf>
    <xf numFmtId="2" fontId="24" fillId="0" borderId="13" xfId="0" applyNumberFormat="1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left" vertical="center" wrapText="1"/>
    </xf>
    <xf numFmtId="0" fontId="0" fillId="24" borderId="12" xfId="0" applyFill="1" applyBorder="1" applyAlignment="1">
      <alignment horizontal="left" vertical="center" wrapText="1"/>
    </xf>
    <xf numFmtId="0" fontId="0" fillId="24" borderId="10" xfId="0" applyFill="1" applyBorder="1" applyAlignment="1">
      <alignment horizontal="center" vertical="center" wrapText="1"/>
    </xf>
    <xf numFmtId="0" fontId="0" fillId="24" borderId="45" xfId="0" applyFont="1" applyFill="1" applyBorder="1" applyAlignment="1">
      <alignment horizontal="left" vertical="center" wrapText="1"/>
    </xf>
    <xf numFmtId="0" fontId="0" fillId="24" borderId="46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2" fontId="18" fillId="0" borderId="10" xfId="0" applyNumberFormat="1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2" fontId="18" fillId="0" borderId="17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 wrapText="1"/>
    </xf>
    <xf numFmtId="2" fontId="24" fillId="0" borderId="10" xfId="0" applyNumberFormat="1" applyFont="1" applyFill="1" applyBorder="1" applyAlignment="1">
      <alignment horizontal="center" vertical="center" wrapText="1"/>
    </xf>
    <xf numFmtId="0" fontId="28" fillId="27" borderId="10" xfId="0" applyFont="1" applyFill="1" applyBorder="1" applyAlignment="1">
      <alignment horizontal="left" vertical="center" wrapText="1"/>
    </xf>
    <xf numFmtId="0" fontId="24" fillId="27" borderId="10" xfId="0" applyFont="1" applyFill="1" applyBorder="1" applyAlignment="1">
      <alignment horizontal="center" vertical="center" wrapText="1"/>
    </xf>
    <xf numFmtId="2" fontId="24" fillId="27" borderId="10" xfId="0" applyNumberFormat="1" applyFont="1" applyFill="1" applyBorder="1" applyAlignment="1">
      <alignment horizontal="center" vertical="center" wrapText="1"/>
    </xf>
    <xf numFmtId="0" fontId="28" fillId="27" borderId="17" xfId="0" applyFont="1" applyFill="1" applyBorder="1" applyAlignment="1">
      <alignment horizontal="left" vertical="center" wrapText="1"/>
    </xf>
    <xf numFmtId="0" fontId="24" fillId="27" borderId="17" xfId="0" applyFont="1" applyFill="1" applyBorder="1" applyAlignment="1">
      <alignment horizontal="center" vertical="center" wrapText="1"/>
    </xf>
    <xf numFmtId="2" fontId="24" fillId="27" borderId="17" xfId="0" applyNumberFormat="1" applyFont="1" applyFill="1" applyBorder="1" applyAlignment="1">
      <alignment horizontal="center" vertical="center" wrapText="1"/>
    </xf>
    <xf numFmtId="2" fontId="24" fillId="27" borderId="47" xfId="0" applyNumberFormat="1" applyFont="1" applyFill="1" applyBorder="1" applyAlignment="1">
      <alignment horizontal="center" vertical="center" wrapText="1"/>
    </xf>
    <xf numFmtId="2" fontId="18" fillId="25" borderId="20" xfId="0" applyNumberFormat="1" applyFont="1" applyFill="1" applyBorder="1" applyAlignment="1">
      <alignment horizontal="center" vertical="center" wrapText="1"/>
    </xf>
    <xf numFmtId="0" fontId="19" fillId="24" borderId="48" xfId="0" applyFont="1" applyFill="1" applyBorder="1" applyAlignment="1">
      <alignment horizontal="left" vertical="center" wrapText="1"/>
    </xf>
    <xf numFmtId="0" fontId="18" fillId="0" borderId="49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2" fontId="23" fillId="0" borderId="0" xfId="0" applyNumberFormat="1" applyFont="1" applyFill="1" applyAlignment="1">
      <alignment horizontal="center" vertical="center"/>
    </xf>
    <xf numFmtId="0" fontId="23" fillId="0" borderId="11" xfId="0" applyFont="1" applyFill="1" applyBorder="1" applyAlignment="1">
      <alignment horizontal="left" vertical="center" wrapText="1"/>
    </xf>
    <xf numFmtId="0" fontId="23" fillId="0" borderId="37" xfId="0" applyFont="1" applyFill="1" applyBorder="1" applyAlignment="1">
      <alignment horizontal="center" vertical="center" wrapText="1"/>
    </xf>
    <xf numFmtId="2" fontId="23" fillId="0" borderId="37" xfId="0" applyNumberFormat="1" applyFont="1" applyFill="1" applyBorder="1" applyAlignment="1">
      <alignment horizontal="center" vertical="center" wrapText="1"/>
    </xf>
    <xf numFmtId="2" fontId="23" fillId="25" borderId="38" xfId="0" applyNumberFormat="1" applyFont="1" applyFill="1" applyBorder="1" applyAlignment="1">
      <alignment horizontal="center"/>
    </xf>
    <xf numFmtId="0" fontId="23" fillId="0" borderId="0" xfId="0" applyFont="1" applyFill="1" applyAlignment="1">
      <alignment horizontal="center" vertical="center" wrapText="1"/>
    </xf>
    <xf numFmtId="2" fontId="23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23" fillId="0" borderId="39" xfId="0" applyFont="1" applyFill="1" applyBorder="1" applyAlignment="1">
      <alignment horizontal="left" vertical="center" wrapText="1"/>
    </xf>
    <xf numFmtId="0" fontId="23" fillId="0" borderId="40" xfId="0" applyFont="1" applyFill="1" applyBorder="1" applyAlignment="1">
      <alignment horizontal="center" vertical="center" wrapText="1"/>
    </xf>
    <xf numFmtId="2" fontId="23" fillId="0" borderId="40" xfId="0" applyNumberFormat="1" applyFont="1" applyFill="1" applyBorder="1" applyAlignment="1">
      <alignment horizontal="center" vertical="center" wrapText="1"/>
    </xf>
    <xf numFmtId="2" fontId="23" fillId="25" borderId="40" xfId="0" applyNumberFormat="1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left" vertical="center" wrapText="1"/>
    </xf>
    <xf numFmtId="2" fontId="24" fillId="25" borderId="18" xfId="0" applyNumberFormat="1" applyFont="1" applyFill="1" applyBorder="1" applyAlignment="1">
      <alignment horizontal="center" vertical="center" wrapText="1"/>
    </xf>
    <xf numFmtId="2" fontId="24" fillId="25" borderId="16" xfId="0" applyNumberFormat="1" applyFont="1" applyFill="1" applyBorder="1" applyAlignment="1">
      <alignment horizontal="center" vertical="center" wrapText="1"/>
    </xf>
    <xf numFmtId="0" fontId="28" fillId="0" borderId="50" xfId="0" applyFont="1" applyFill="1" applyBorder="1" applyAlignment="1">
      <alignment horizontal="left" vertical="center" wrapText="1"/>
    </xf>
    <xf numFmtId="0" fontId="24" fillId="0" borderId="17" xfId="0" applyFont="1" applyFill="1" applyBorder="1" applyAlignment="1">
      <alignment horizontal="center" vertical="center" wrapText="1"/>
    </xf>
    <xf numFmtId="2" fontId="24" fillId="0" borderId="17" xfId="0" applyNumberFormat="1" applyFont="1" applyFill="1" applyBorder="1" applyAlignment="1">
      <alignment horizontal="center" vertical="center" wrapText="1"/>
    </xf>
    <xf numFmtId="0" fontId="23" fillId="24" borderId="11" xfId="0" applyFont="1" applyFill="1" applyBorder="1" applyAlignment="1">
      <alignment horizontal="left" vertical="center" wrapText="1"/>
    </xf>
    <xf numFmtId="0" fontId="23" fillId="24" borderId="37" xfId="0" applyFont="1" applyFill="1" applyBorder="1" applyAlignment="1">
      <alignment/>
    </xf>
    <xf numFmtId="2" fontId="23" fillId="24" borderId="37" xfId="0" applyNumberFormat="1" applyFont="1" applyFill="1" applyBorder="1" applyAlignment="1">
      <alignment horizontal="center"/>
    </xf>
    <xf numFmtId="0" fontId="19" fillId="24" borderId="0" xfId="0" applyFont="1" applyFill="1" applyAlignment="1">
      <alignment/>
    </xf>
    <xf numFmtId="2" fontId="19" fillId="24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/>
    </xf>
    <xf numFmtId="2" fontId="19" fillId="0" borderId="0" xfId="0" applyNumberFormat="1" applyFont="1" applyFill="1" applyBorder="1" applyAlignment="1">
      <alignment horizontal="center"/>
    </xf>
    <xf numFmtId="2" fontId="19" fillId="24" borderId="0" xfId="0" applyNumberFormat="1" applyFont="1" applyFill="1" applyBorder="1" applyAlignment="1">
      <alignment horizontal="center"/>
    </xf>
    <xf numFmtId="0" fontId="19" fillId="0" borderId="0" xfId="0" applyFont="1" applyFill="1" applyAlignment="1">
      <alignment/>
    </xf>
    <xf numFmtId="2" fontId="19" fillId="0" borderId="0" xfId="0" applyNumberFormat="1" applyFont="1" applyFill="1" applyAlignment="1">
      <alignment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2" fontId="23" fillId="24" borderId="0" xfId="0" applyNumberFormat="1" applyFont="1" applyFill="1" applyBorder="1" applyAlignment="1">
      <alignment horizontal="center" vertical="center"/>
    </xf>
    <xf numFmtId="49" fontId="0" fillId="24" borderId="35" xfId="0" applyNumberFormat="1" applyFont="1" applyFill="1" applyBorder="1" applyAlignment="1">
      <alignment horizontal="center" vertical="center" wrapText="1"/>
    </xf>
    <xf numFmtId="14" fontId="0" fillId="24" borderId="17" xfId="0" applyNumberFormat="1" applyFont="1" applyFill="1" applyBorder="1" applyAlignment="1">
      <alignment horizontal="center" vertical="center" wrapText="1"/>
    </xf>
    <xf numFmtId="2" fontId="18" fillId="24" borderId="32" xfId="0" applyNumberFormat="1" applyFont="1" applyFill="1" applyBorder="1" applyAlignment="1">
      <alignment horizontal="center" vertical="center" wrapText="1"/>
    </xf>
    <xf numFmtId="0" fontId="31" fillId="24" borderId="30" xfId="0" applyFont="1" applyFill="1" applyBorder="1" applyAlignment="1">
      <alignment horizontal="center" vertical="center" wrapText="1"/>
    </xf>
    <xf numFmtId="0" fontId="0" fillId="26" borderId="33" xfId="0" applyFill="1" applyBorder="1" applyAlignment="1">
      <alignment horizontal="center" vertical="center"/>
    </xf>
    <xf numFmtId="0" fontId="0" fillId="26" borderId="0" xfId="0" applyFill="1" applyAlignment="1">
      <alignment horizontal="center" vertical="center"/>
    </xf>
    <xf numFmtId="2" fontId="23" fillId="24" borderId="30" xfId="0" applyNumberFormat="1" applyFont="1" applyFill="1" applyBorder="1" applyAlignment="1">
      <alignment horizontal="left" vertical="center" wrapText="1"/>
    </xf>
    <xf numFmtId="2" fontId="0" fillId="24" borderId="51" xfId="0" applyNumberFormat="1" applyFill="1" applyBorder="1" applyAlignment="1">
      <alignment horizontal="center" vertical="center"/>
    </xf>
    <xf numFmtId="2" fontId="25" fillId="24" borderId="33" xfId="0" applyNumberFormat="1" applyFont="1" applyFill="1" applyBorder="1" applyAlignment="1">
      <alignment horizontal="center" vertical="center"/>
    </xf>
    <xf numFmtId="2" fontId="21" fillId="0" borderId="10" xfId="0" applyNumberFormat="1" applyFont="1" applyBorder="1" applyAlignment="1">
      <alignment horizontal="center" vertical="center"/>
    </xf>
    <xf numFmtId="2" fontId="0" fillId="0" borderId="0" xfId="0" applyNumberFormat="1" applyAlignment="1">
      <alignment/>
    </xf>
    <xf numFmtId="2" fontId="41" fillId="0" borderId="10" xfId="0" applyNumberFormat="1" applyFont="1" applyBorder="1" applyAlignment="1">
      <alignment horizontal="center" vertical="center"/>
    </xf>
    <xf numFmtId="2" fontId="34" fillId="25" borderId="10" xfId="0" applyNumberFormat="1" applyFont="1" applyFill="1" applyBorder="1" applyAlignment="1">
      <alignment horizontal="center" vertical="center"/>
    </xf>
    <xf numFmtId="2" fontId="21" fillId="0" borderId="10" xfId="0" applyNumberFormat="1" applyFont="1" applyBorder="1" applyAlignment="1">
      <alignment horizontal="center"/>
    </xf>
    <xf numFmtId="2" fontId="0" fillId="25" borderId="0" xfId="0" applyNumberFormat="1" applyFill="1" applyAlignment="1">
      <alignment/>
    </xf>
    <xf numFmtId="2" fontId="35" fillId="0" borderId="10" xfId="0" applyNumberFormat="1" applyFont="1" applyBorder="1" applyAlignment="1">
      <alignment horizontal="center"/>
    </xf>
    <xf numFmtId="2" fontId="25" fillId="25" borderId="0" xfId="0" applyNumberFormat="1" applyFont="1" applyFill="1" applyAlignment="1">
      <alignment/>
    </xf>
    <xf numFmtId="2" fontId="0" fillId="26" borderId="33" xfId="0" applyNumberFormat="1" applyFill="1" applyBorder="1" applyAlignment="1">
      <alignment horizontal="center" vertical="center"/>
    </xf>
    <xf numFmtId="2" fontId="0" fillId="25" borderId="33" xfId="0" applyNumberFormat="1" applyFill="1" applyBorder="1" applyAlignment="1">
      <alignment horizontal="center" vertical="center"/>
    </xf>
    <xf numFmtId="0" fontId="29" fillId="26" borderId="10" xfId="0" applyFont="1" applyFill="1" applyBorder="1" applyAlignment="1">
      <alignment horizontal="left" vertical="center" wrapText="1"/>
    </xf>
    <xf numFmtId="0" fontId="29" fillId="26" borderId="0" xfId="0" applyFont="1" applyFill="1" applyBorder="1" applyAlignment="1">
      <alignment horizontal="left" vertical="center" wrapText="1"/>
    </xf>
    <xf numFmtId="0" fontId="0" fillId="26" borderId="52" xfId="0" applyFill="1" applyBorder="1" applyAlignment="1">
      <alignment horizontal="center" vertical="center"/>
    </xf>
    <xf numFmtId="0" fontId="0" fillId="24" borderId="35" xfId="0" applyFont="1" applyFill="1" applyBorder="1" applyAlignment="1">
      <alignment horizontal="center" vertical="center" wrapText="1"/>
    </xf>
    <xf numFmtId="14" fontId="0" fillId="24" borderId="17" xfId="0" applyNumberFormat="1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49" fontId="0" fillId="24" borderId="34" xfId="0" applyNumberFormat="1" applyFont="1" applyFill="1" applyBorder="1" applyAlignment="1">
      <alignment horizontal="center" vertical="center" wrapText="1"/>
    </xf>
    <xf numFmtId="0" fontId="0" fillId="28" borderId="12" xfId="0" applyFont="1" applyFill="1" applyBorder="1" applyAlignment="1">
      <alignment horizontal="left" vertical="center" wrapText="1"/>
    </xf>
    <xf numFmtId="0" fontId="28" fillId="29" borderId="12" xfId="0" applyFont="1" applyFill="1" applyBorder="1" applyAlignment="1">
      <alignment horizontal="left" vertical="center" wrapText="1"/>
    </xf>
    <xf numFmtId="2" fontId="27" fillId="25" borderId="19" xfId="0" applyNumberFormat="1" applyFont="1" applyFill="1" applyBorder="1" applyAlignment="1">
      <alignment horizontal="center" vertical="center" wrapText="1"/>
    </xf>
    <xf numFmtId="0" fontId="24" fillId="24" borderId="26" xfId="0" applyFont="1" applyFill="1" applyBorder="1" applyAlignment="1">
      <alignment horizontal="center" vertical="center" wrapText="1"/>
    </xf>
    <xf numFmtId="14" fontId="24" fillId="24" borderId="10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right" vertical="center"/>
    </xf>
    <xf numFmtId="0" fontId="0" fillId="0" borderId="0" xfId="0" applyAlignment="1">
      <alignment horizontal="right"/>
    </xf>
    <xf numFmtId="0" fontId="18" fillId="0" borderId="0" xfId="0" applyFont="1" applyFill="1" applyAlignment="1">
      <alignment horizontal="right"/>
    </xf>
    <xf numFmtId="0" fontId="27" fillId="0" borderId="0" xfId="0" applyFont="1" applyFill="1" applyAlignment="1">
      <alignment horizontal="center"/>
    </xf>
    <xf numFmtId="0" fontId="27" fillId="0" borderId="0" xfId="0" applyFont="1" applyAlignment="1">
      <alignment horizontal="center"/>
    </xf>
    <xf numFmtId="0" fontId="20" fillId="0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19" fillId="0" borderId="0" xfId="0" applyFont="1" applyFill="1" applyAlignment="1">
      <alignment horizontal="center" wrapText="1"/>
    </xf>
    <xf numFmtId="0" fontId="0" fillId="0" borderId="0" xfId="0" applyAlignment="1">
      <alignment/>
    </xf>
    <xf numFmtId="2" fontId="21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19" fillId="25" borderId="53" xfId="0" applyNumberFormat="1" applyFont="1" applyFill="1" applyBorder="1" applyAlignment="1">
      <alignment horizontal="center" vertical="center" wrapText="1"/>
    </xf>
    <xf numFmtId="0" fontId="0" fillId="25" borderId="53" xfId="0" applyFill="1" applyBorder="1" applyAlignment="1">
      <alignment horizontal="center" vertical="center" wrapText="1"/>
    </xf>
    <xf numFmtId="0" fontId="19" fillId="0" borderId="29" xfId="0" applyFont="1" applyFill="1" applyBorder="1" applyAlignment="1">
      <alignment horizontal="center" vertical="center" wrapText="1"/>
    </xf>
    <xf numFmtId="0" fontId="19" fillId="0" borderId="54" xfId="0" applyFont="1" applyFill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1" fillId="0" borderId="0" xfId="0" applyFont="1" applyFill="1" applyAlignment="1">
      <alignment horizontal="left" vertical="center"/>
    </xf>
    <xf numFmtId="0" fontId="26" fillId="25" borderId="29" xfId="0" applyFont="1" applyFill="1" applyBorder="1" applyAlignment="1">
      <alignment horizontal="center" vertical="center" wrapText="1"/>
    </xf>
    <xf numFmtId="0" fontId="26" fillId="25" borderId="54" xfId="0" applyFont="1" applyFill="1" applyBorder="1" applyAlignment="1">
      <alignment horizontal="center" vertical="center" wrapText="1"/>
    </xf>
    <xf numFmtId="0" fontId="26" fillId="25" borderId="23" xfId="0" applyFont="1" applyFill="1" applyBorder="1" applyAlignment="1">
      <alignment horizontal="center" vertical="center" wrapText="1"/>
    </xf>
    <xf numFmtId="49" fontId="0" fillId="24" borderId="35" xfId="0" applyNumberFormat="1" applyFont="1" applyFill="1" applyBorder="1" applyAlignment="1">
      <alignment horizontal="center" vertical="center" wrapText="1"/>
    </xf>
    <xf numFmtId="49" fontId="0" fillId="24" borderId="56" xfId="0" applyNumberFormat="1" applyFont="1" applyFill="1" applyBorder="1" applyAlignment="1">
      <alignment horizontal="center" vertical="center" wrapText="1"/>
    </xf>
    <xf numFmtId="14" fontId="0" fillId="24" borderId="17" xfId="0" applyNumberFormat="1" applyFont="1" applyFill="1" applyBorder="1" applyAlignment="1">
      <alignment horizontal="center" vertical="center" wrapText="1"/>
    </xf>
    <xf numFmtId="14" fontId="0" fillId="24" borderId="13" xfId="0" applyNumberFormat="1" applyFont="1" applyFill="1" applyBorder="1" applyAlignment="1">
      <alignment horizontal="center" vertical="center" wrapText="1"/>
    </xf>
    <xf numFmtId="2" fontId="18" fillId="24" borderId="32" xfId="0" applyNumberFormat="1" applyFont="1" applyFill="1" applyBorder="1" applyAlignment="1">
      <alignment horizontal="center" vertical="center" wrapText="1"/>
    </xf>
    <xf numFmtId="2" fontId="18" fillId="24" borderId="57" xfId="0" applyNumberFormat="1" applyFont="1" applyFill="1" applyBorder="1" applyAlignment="1">
      <alignment horizontal="center" vertical="center" wrapText="1"/>
    </xf>
    <xf numFmtId="0" fontId="23" fillId="24" borderId="58" xfId="0" applyFont="1" applyFill="1" applyBorder="1" applyAlignment="1">
      <alignment horizontal="center" vertical="center" wrapText="1"/>
    </xf>
    <xf numFmtId="0" fontId="23" fillId="24" borderId="59" xfId="0" applyFont="1" applyFill="1" applyBorder="1" applyAlignment="1">
      <alignment horizontal="center" vertical="center" wrapText="1"/>
    </xf>
    <xf numFmtId="0" fontId="23" fillId="24" borderId="60" xfId="0" applyFont="1" applyFill="1" applyBorder="1" applyAlignment="1">
      <alignment horizontal="center" vertical="center" wrapText="1"/>
    </xf>
    <xf numFmtId="0" fontId="0" fillId="0" borderId="61" xfId="0" applyFont="1" applyFill="1" applyBorder="1" applyAlignment="1">
      <alignment horizontal="left" vertical="center" wrapText="1"/>
    </xf>
    <xf numFmtId="0" fontId="0" fillId="0" borderId="62" xfId="0" applyFont="1" applyFill="1" applyBorder="1" applyAlignment="1">
      <alignment horizontal="left" vertical="center" wrapText="1"/>
    </xf>
    <xf numFmtId="0" fontId="0" fillId="0" borderId="63" xfId="0" applyFont="1" applyFill="1" applyBorder="1" applyAlignment="1">
      <alignment horizontal="left" vertical="center" wrapText="1"/>
    </xf>
    <xf numFmtId="0" fontId="0" fillId="0" borderId="64" xfId="0" applyFont="1" applyFill="1" applyBorder="1" applyAlignment="1">
      <alignment horizontal="left" vertical="center" wrapText="1"/>
    </xf>
    <xf numFmtId="0" fontId="30" fillId="24" borderId="0" xfId="0" applyFont="1" applyFill="1" applyBorder="1" applyAlignment="1">
      <alignment horizontal="center" vertical="center"/>
    </xf>
    <xf numFmtId="49" fontId="0" fillId="24" borderId="65" xfId="0" applyNumberFormat="1" applyFont="1" applyFill="1" applyBorder="1" applyAlignment="1">
      <alignment horizontal="center" vertical="center" wrapText="1"/>
    </xf>
    <xf numFmtId="14" fontId="0" fillId="24" borderId="47" xfId="0" applyNumberFormat="1" applyFont="1" applyFill="1" applyBorder="1" applyAlignment="1">
      <alignment horizontal="center" vertical="center" wrapText="1"/>
    </xf>
    <xf numFmtId="2" fontId="18" fillId="24" borderId="66" xfId="0" applyNumberFormat="1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32" fillId="24" borderId="67" xfId="0" applyFont="1" applyFill="1" applyBorder="1" applyAlignment="1">
      <alignment horizontal="center" vertical="center" wrapText="1"/>
    </xf>
    <xf numFmtId="0" fontId="32" fillId="24" borderId="54" xfId="0" applyFont="1" applyFill="1" applyBorder="1" applyAlignment="1">
      <alignment horizontal="center" vertical="center" wrapText="1"/>
    </xf>
    <xf numFmtId="0" fontId="32" fillId="24" borderId="68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/>
    </xf>
    <xf numFmtId="0" fontId="20" fillId="25" borderId="19" xfId="0" applyFont="1" applyFill="1" applyBorder="1" applyAlignment="1">
      <alignment horizontal="center"/>
    </xf>
    <xf numFmtId="0" fontId="20" fillId="25" borderId="54" xfId="0" applyFont="1" applyFill="1" applyBorder="1" applyAlignment="1">
      <alignment horizontal="center"/>
    </xf>
    <xf numFmtId="0" fontId="20" fillId="25" borderId="23" xfId="0" applyFont="1" applyFill="1" applyBorder="1" applyAlignment="1">
      <alignment horizontal="center"/>
    </xf>
    <xf numFmtId="0" fontId="20" fillId="0" borderId="10" xfId="0" applyFont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23" xfId="0" applyBorder="1" applyAlignment="1">
      <alignment horizontal="center"/>
    </xf>
    <xf numFmtId="0" fontId="36" fillId="24" borderId="69" xfId="0" applyFont="1" applyFill="1" applyBorder="1" applyAlignment="1">
      <alignment horizontal="right"/>
    </xf>
    <xf numFmtId="0" fontId="36" fillId="24" borderId="0" xfId="0" applyFont="1" applyFill="1" applyAlignment="1">
      <alignment horizontal="left" wrapText="1"/>
    </xf>
    <xf numFmtId="0" fontId="36" fillId="24" borderId="0" xfId="0" applyFont="1" applyFill="1" applyAlignment="1">
      <alignment horizontal="right"/>
    </xf>
    <xf numFmtId="0" fontId="33" fillId="0" borderId="10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54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36" fillId="24" borderId="69" xfId="0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2"/>
  <sheetViews>
    <sheetView zoomScale="75" zoomScaleNormal="75" zoomScalePageLayoutView="0" workbookViewId="0" topLeftCell="A64">
      <selection activeCell="D118" sqref="D118"/>
    </sheetView>
  </sheetViews>
  <sheetFormatPr defaultColWidth="9.00390625" defaultRowHeight="12.75"/>
  <cols>
    <col min="1" max="1" width="72.75390625" style="93" customWidth="1"/>
    <col min="2" max="2" width="19.125" style="93" customWidth="1"/>
    <col min="3" max="3" width="13.875" style="93" hidden="1" customWidth="1"/>
    <col min="4" max="4" width="15.875" style="93" customWidth="1"/>
    <col min="5" max="5" width="13.875" style="93" hidden="1" customWidth="1"/>
    <col min="6" max="6" width="20.875" style="3" hidden="1" customWidth="1"/>
    <col min="7" max="7" width="13.875" style="93" customWidth="1"/>
    <col min="8" max="8" width="20.875" style="3" customWidth="1"/>
    <col min="9" max="9" width="15.375" style="93" customWidth="1"/>
    <col min="10" max="10" width="15.375" style="93" hidden="1" customWidth="1"/>
    <col min="11" max="11" width="15.375" style="94" hidden="1" customWidth="1"/>
    <col min="12" max="14" width="15.375" style="93" customWidth="1"/>
    <col min="15" max="16384" width="9.125" style="93" customWidth="1"/>
  </cols>
  <sheetData>
    <row r="1" spans="1:8" ht="16.5" customHeight="1">
      <c r="A1" s="210" t="s">
        <v>0</v>
      </c>
      <c r="B1" s="211"/>
      <c r="C1" s="211"/>
      <c r="D1" s="211"/>
      <c r="E1" s="211"/>
      <c r="F1" s="211"/>
      <c r="G1" s="211"/>
      <c r="H1" s="211"/>
    </row>
    <row r="2" spans="2:8" ht="12.75" customHeight="1">
      <c r="B2" s="212" t="s">
        <v>1</v>
      </c>
      <c r="C2" s="212"/>
      <c r="D2" s="212"/>
      <c r="E2" s="212"/>
      <c r="F2" s="212"/>
      <c r="G2" s="211"/>
      <c r="H2" s="211"/>
    </row>
    <row r="3" spans="1:8" ht="19.5" customHeight="1">
      <c r="A3" s="95" t="s">
        <v>129</v>
      </c>
      <c r="B3" s="212" t="s">
        <v>2</v>
      </c>
      <c r="C3" s="212"/>
      <c r="D3" s="212"/>
      <c r="E3" s="212"/>
      <c r="F3" s="212"/>
      <c r="G3" s="211"/>
      <c r="H3" s="211"/>
    </row>
    <row r="4" spans="2:8" ht="14.25" customHeight="1">
      <c r="B4" s="212" t="s">
        <v>33</v>
      </c>
      <c r="C4" s="212"/>
      <c r="D4" s="212"/>
      <c r="E4" s="212"/>
      <c r="F4" s="212"/>
      <c r="G4" s="211"/>
      <c r="H4" s="211"/>
    </row>
    <row r="5" spans="1:11" ht="39.75" customHeight="1">
      <c r="A5" s="213"/>
      <c r="B5" s="214"/>
      <c r="C5" s="214"/>
      <c r="D5" s="214"/>
      <c r="E5" s="214"/>
      <c r="F5" s="214"/>
      <c r="G5" s="214"/>
      <c r="H5" s="214"/>
      <c r="K5" s="93"/>
    </row>
    <row r="6" spans="1:11" ht="33" customHeight="1">
      <c r="A6" s="215" t="s">
        <v>104</v>
      </c>
      <c r="B6" s="216"/>
      <c r="C6" s="216"/>
      <c r="D6" s="216"/>
      <c r="E6" s="216"/>
      <c r="F6" s="216"/>
      <c r="G6" s="216"/>
      <c r="H6" s="216"/>
      <c r="K6" s="93"/>
    </row>
    <row r="7" spans="1:11" s="96" customFormat="1" ht="33" customHeight="1">
      <c r="A7" s="217" t="s">
        <v>3</v>
      </c>
      <c r="B7" s="217"/>
      <c r="C7" s="217"/>
      <c r="D7" s="217"/>
      <c r="E7" s="217"/>
      <c r="F7" s="217"/>
      <c r="G7" s="217"/>
      <c r="H7" s="217"/>
      <c r="K7" s="97"/>
    </row>
    <row r="8" spans="1:8" s="98" customFormat="1" ht="18.75" customHeight="1">
      <c r="A8" s="217" t="s">
        <v>130</v>
      </c>
      <c r="B8" s="217"/>
      <c r="C8" s="217"/>
      <c r="D8" s="217"/>
      <c r="E8" s="218"/>
      <c r="F8" s="218"/>
      <c r="G8" s="218"/>
      <c r="H8" s="218"/>
    </row>
    <row r="9" spans="1:8" s="99" customFormat="1" ht="17.25" customHeight="1">
      <c r="A9" s="219" t="s">
        <v>105</v>
      </c>
      <c r="B9" s="219"/>
      <c r="C9" s="219"/>
      <c r="D9" s="219"/>
      <c r="E9" s="220"/>
      <c r="F9" s="220"/>
      <c r="G9" s="220"/>
      <c r="H9" s="220"/>
    </row>
    <row r="10" spans="1:8" s="98" customFormat="1" ht="30" customHeight="1" thickBot="1">
      <c r="A10" s="221" t="s">
        <v>131</v>
      </c>
      <c r="B10" s="221"/>
      <c r="C10" s="221"/>
      <c r="D10" s="221"/>
      <c r="E10" s="222"/>
      <c r="F10" s="222"/>
      <c r="G10" s="222"/>
      <c r="H10" s="222"/>
    </row>
    <row r="11" spans="1:11" s="12" customFormat="1" ht="139.5" customHeight="1" thickBot="1">
      <c r="A11" s="100" t="s">
        <v>4</v>
      </c>
      <c r="B11" s="101" t="s">
        <v>5</v>
      </c>
      <c r="C11" s="102" t="s">
        <v>6</v>
      </c>
      <c r="D11" s="102" t="s">
        <v>34</v>
      </c>
      <c r="E11" s="102" t="s">
        <v>6</v>
      </c>
      <c r="F11" s="103" t="s">
        <v>7</v>
      </c>
      <c r="G11" s="102" t="s">
        <v>6</v>
      </c>
      <c r="H11" s="103" t="s">
        <v>7</v>
      </c>
      <c r="K11" s="104"/>
    </row>
    <row r="12" spans="1:11" s="111" customFormat="1" ht="12.75">
      <c r="A12" s="105">
        <v>1</v>
      </c>
      <c r="B12" s="106">
        <v>2</v>
      </c>
      <c r="C12" s="106">
        <v>3</v>
      </c>
      <c r="D12" s="107"/>
      <c r="E12" s="106">
        <v>3</v>
      </c>
      <c r="F12" s="108">
        <v>4</v>
      </c>
      <c r="G12" s="109">
        <v>3</v>
      </c>
      <c r="H12" s="110">
        <v>4</v>
      </c>
      <c r="K12" s="112"/>
    </row>
    <row r="13" spans="1:11" s="111" customFormat="1" ht="49.5" customHeight="1">
      <c r="A13" s="223" t="s">
        <v>8</v>
      </c>
      <c r="B13" s="224"/>
      <c r="C13" s="224"/>
      <c r="D13" s="224"/>
      <c r="E13" s="224"/>
      <c r="F13" s="224"/>
      <c r="G13" s="225"/>
      <c r="H13" s="226"/>
      <c r="K13" s="112"/>
    </row>
    <row r="14" spans="1:11" s="12" customFormat="1" ht="15">
      <c r="A14" s="79" t="s">
        <v>9</v>
      </c>
      <c r="B14" s="36"/>
      <c r="C14" s="113">
        <f>F14*12</f>
        <v>0</v>
      </c>
      <c r="D14" s="17">
        <f>G14*I14</f>
        <v>128243.52</v>
      </c>
      <c r="E14" s="16">
        <f>H14*12</f>
        <v>28.8</v>
      </c>
      <c r="F14" s="18"/>
      <c r="G14" s="16">
        <f>H14*12</f>
        <v>28.8</v>
      </c>
      <c r="H14" s="16">
        <v>2.4</v>
      </c>
      <c r="I14" s="12">
        <v>4452.9</v>
      </c>
      <c r="J14" s="12">
        <v>1.07</v>
      </c>
      <c r="K14" s="104">
        <v>2.24</v>
      </c>
    </row>
    <row r="15" spans="1:11" s="12" customFormat="1" ht="29.25" customHeight="1">
      <c r="A15" s="114" t="s">
        <v>52</v>
      </c>
      <c r="B15" s="115" t="s">
        <v>53</v>
      </c>
      <c r="C15" s="116"/>
      <c r="D15" s="87"/>
      <c r="E15" s="86"/>
      <c r="F15" s="88"/>
      <c r="G15" s="86"/>
      <c r="H15" s="86"/>
      <c r="I15" s="12">
        <v>4452.9</v>
      </c>
      <c r="K15" s="104"/>
    </row>
    <row r="16" spans="1:11" s="12" customFormat="1" ht="15">
      <c r="A16" s="114" t="s">
        <v>54</v>
      </c>
      <c r="B16" s="115" t="s">
        <v>53</v>
      </c>
      <c r="C16" s="116"/>
      <c r="D16" s="87"/>
      <c r="E16" s="86"/>
      <c r="F16" s="88"/>
      <c r="G16" s="86"/>
      <c r="H16" s="86"/>
      <c r="I16" s="12">
        <v>4452.9</v>
      </c>
      <c r="K16" s="104"/>
    </row>
    <row r="17" spans="1:11" s="12" customFormat="1" ht="15">
      <c r="A17" s="114" t="s">
        <v>55</v>
      </c>
      <c r="B17" s="115" t="s">
        <v>56</v>
      </c>
      <c r="C17" s="116"/>
      <c r="D17" s="87"/>
      <c r="E17" s="86"/>
      <c r="F17" s="88"/>
      <c r="G17" s="86"/>
      <c r="H17" s="86"/>
      <c r="I17" s="12">
        <v>4452.9</v>
      </c>
      <c r="K17" s="104"/>
    </row>
    <row r="18" spans="1:11" s="12" customFormat="1" ht="15">
      <c r="A18" s="114" t="s">
        <v>57</v>
      </c>
      <c r="B18" s="115" t="s">
        <v>53</v>
      </c>
      <c r="C18" s="116"/>
      <c r="D18" s="87"/>
      <c r="E18" s="86"/>
      <c r="F18" s="88"/>
      <c r="G18" s="86"/>
      <c r="H18" s="86"/>
      <c r="I18" s="12">
        <v>4452.9</v>
      </c>
      <c r="K18" s="104"/>
    </row>
    <row r="19" spans="1:11" s="12" customFormat="1" ht="30">
      <c r="A19" s="79" t="s">
        <v>11</v>
      </c>
      <c r="B19" s="117"/>
      <c r="C19" s="113">
        <f>F19*12</f>
        <v>0</v>
      </c>
      <c r="D19" s="17">
        <f>G19*I19</f>
        <v>87098.72</v>
      </c>
      <c r="E19" s="16">
        <f>H19*12</f>
        <v>19.56</v>
      </c>
      <c r="F19" s="18"/>
      <c r="G19" s="16">
        <f>H19*12</f>
        <v>19.56</v>
      </c>
      <c r="H19" s="16">
        <v>1.63</v>
      </c>
      <c r="I19" s="12">
        <v>4452.9</v>
      </c>
      <c r="J19" s="12">
        <v>1.07</v>
      </c>
      <c r="K19" s="104">
        <v>1.52</v>
      </c>
    </row>
    <row r="20" spans="1:11" s="12" customFormat="1" ht="15">
      <c r="A20" s="118" t="s">
        <v>58</v>
      </c>
      <c r="B20" s="10" t="s">
        <v>12</v>
      </c>
      <c r="C20" s="113"/>
      <c r="D20" s="17"/>
      <c r="E20" s="16"/>
      <c r="F20" s="18"/>
      <c r="G20" s="16"/>
      <c r="H20" s="16"/>
      <c r="I20" s="12">
        <v>4452.9</v>
      </c>
      <c r="J20" s="12">
        <v>1.07</v>
      </c>
      <c r="K20" s="104"/>
    </row>
    <row r="21" spans="1:11" s="12" customFormat="1" ht="15">
      <c r="A21" s="118" t="s">
        <v>59</v>
      </c>
      <c r="B21" s="10" t="s">
        <v>12</v>
      </c>
      <c r="C21" s="113"/>
      <c r="D21" s="17"/>
      <c r="E21" s="16"/>
      <c r="F21" s="18"/>
      <c r="G21" s="16"/>
      <c r="H21" s="16"/>
      <c r="I21" s="12">
        <v>4452.9</v>
      </c>
      <c r="J21" s="12">
        <v>1.07</v>
      </c>
      <c r="K21" s="104"/>
    </row>
    <row r="22" spans="1:11" s="12" customFormat="1" ht="15">
      <c r="A22" s="119" t="s">
        <v>89</v>
      </c>
      <c r="B22" s="120" t="s">
        <v>90</v>
      </c>
      <c r="C22" s="113"/>
      <c r="D22" s="17"/>
      <c r="E22" s="16"/>
      <c r="F22" s="18"/>
      <c r="G22" s="16"/>
      <c r="H22" s="16"/>
      <c r="K22" s="104"/>
    </row>
    <row r="23" spans="1:11" s="12" customFormat="1" ht="15">
      <c r="A23" s="118" t="s">
        <v>60</v>
      </c>
      <c r="B23" s="10" t="s">
        <v>12</v>
      </c>
      <c r="C23" s="113"/>
      <c r="D23" s="17"/>
      <c r="E23" s="16"/>
      <c r="F23" s="18"/>
      <c r="G23" s="16"/>
      <c r="H23" s="16"/>
      <c r="I23" s="12">
        <v>4452.9</v>
      </c>
      <c r="J23" s="12">
        <v>1.07</v>
      </c>
      <c r="K23" s="104"/>
    </row>
    <row r="24" spans="1:11" s="12" customFormat="1" ht="25.5">
      <c r="A24" s="118" t="s">
        <v>61</v>
      </c>
      <c r="B24" s="10" t="s">
        <v>13</v>
      </c>
      <c r="C24" s="113"/>
      <c r="D24" s="17"/>
      <c r="E24" s="16"/>
      <c r="F24" s="18"/>
      <c r="G24" s="16"/>
      <c r="H24" s="16"/>
      <c r="I24" s="12">
        <v>4452.9</v>
      </c>
      <c r="J24" s="12">
        <v>1.07</v>
      </c>
      <c r="K24" s="104"/>
    </row>
    <row r="25" spans="1:11" s="12" customFormat="1" ht="15">
      <c r="A25" s="118" t="s">
        <v>113</v>
      </c>
      <c r="B25" s="10" t="s">
        <v>12</v>
      </c>
      <c r="C25" s="113"/>
      <c r="D25" s="17"/>
      <c r="E25" s="16"/>
      <c r="F25" s="18"/>
      <c r="G25" s="16"/>
      <c r="H25" s="16"/>
      <c r="I25" s="12">
        <v>4452.9</v>
      </c>
      <c r="J25" s="12">
        <v>1.07</v>
      </c>
      <c r="K25" s="104"/>
    </row>
    <row r="26" spans="1:11" s="12" customFormat="1" ht="26.25" thickBot="1">
      <c r="A26" s="121" t="s">
        <v>114</v>
      </c>
      <c r="B26" s="122" t="s">
        <v>62</v>
      </c>
      <c r="C26" s="113"/>
      <c r="D26" s="17"/>
      <c r="E26" s="16"/>
      <c r="F26" s="18"/>
      <c r="G26" s="16"/>
      <c r="H26" s="16"/>
      <c r="I26" s="12">
        <v>4452.9</v>
      </c>
      <c r="J26" s="12">
        <v>1.07</v>
      </c>
      <c r="K26" s="104"/>
    </row>
    <row r="27" spans="1:11" s="123" customFormat="1" ht="18.75" customHeight="1">
      <c r="A27" s="78" t="s">
        <v>14</v>
      </c>
      <c r="B27" s="36" t="s">
        <v>15</v>
      </c>
      <c r="C27" s="113">
        <f>F27*12</f>
        <v>0</v>
      </c>
      <c r="D27" s="17">
        <f aca="true" t="shared" si="0" ref="D27:D35">G27*I27</f>
        <v>34198.27</v>
      </c>
      <c r="E27" s="16">
        <f>H27*12</f>
        <v>7.68</v>
      </c>
      <c r="F27" s="19"/>
      <c r="G27" s="16">
        <f aca="true" t="shared" si="1" ref="G27:G35">H27*12</f>
        <v>7.68</v>
      </c>
      <c r="H27" s="16">
        <v>0.64</v>
      </c>
      <c r="I27" s="12">
        <v>4452.9</v>
      </c>
      <c r="J27" s="12">
        <v>1.07</v>
      </c>
      <c r="K27" s="104">
        <v>0.6</v>
      </c>
    </row>
    <row r="28" spans="1:11" s="12" customFormat="1" ht="15">
      <c r="A28" s="78" t="s">
        <v>16</v>
      </c>
      <c r="B28" s="36" t="s">
        <v>17</v>
      </c>
      <c r="C28" s="113">
        <f>F28*12</f>
        <v>0</v>
      </c>
      <c r="D28" s="17">
        <f t="shared" si="0"/>
        <v>111144.38</v>
      </c>
      <c r="E28" s="16">
        <f>H28*12</f>
        <v>24.96</v>
      </c>
      <c r="F28" s="19"/>
      <c r="G28" s="16">
        <f t="shared" si="1"/>
        <v>24.96</v>
      </c>
      <c r="H28" s="16">
        <v>2.08</v>
      </c>
      <c r="I28" s="12">
        <v>4452.9</v>
      </c>
      <c r="J28" s="12">
        <v>1.07</v>
      </c>
      <c r="K28" s="104">
        <v>1.94</v>
      </c>
    </row>
    <row r="29" spans="1:11" s="111" customFormat="1" ht="30">
      <c r="A29" s="78" t="s">
        <v>42</v>
      </c>
      <c r="B29" s="36" t="s">
        <v>10</v>
      </c>
      <c r="C29" s="124"/>
      <c r="D29" s="17">
        <v>1733.72</v>
      </c>
      <c r="E29" s="20"/>
      <c r="F29" s="19"/>
      <c r="G29" s="16">
        <f>D29/I29</f>
        <v>0.39</v>
      </c>
      <c r="H29" s="16">
        <f>G29/12</f>
        <v>0.03</v>
      </c>
      <c r="I29" s="12">
        <v>4452.9</v>
      </c>
      <c r="J29" s="12">
        <v>1.07</v>
      </c>
      <c r="K29" s="104">
        <v>0.06</v>
      </c>
    </row>
    <row r="30" spans="1:11" s="111" customFormat="1" ht="30">
      <c r="A30" s="78" t="s">
        <v>49</v>
      </c>
      <c r="B30" s="36" t="s">
        <v>10</v>
      </c>
      <c r="C30" s="124"/>
      <c r="D30" s="17">
        <v>1733.72</v>
      </c>
      <c r="E30" s="20"/>
      <c r="F30" s="19"/>
      <c r="G30" s="16">
        <f>D30/I30</f>
        <v>0.39</v>
      </c>
      <c r="H30" s="16">
        <f>G30/12</f>
        <v>0.03</v>
      </c>
      <c r="I30" s="12">
        <v>4452.9</v>
      </c>
      <c r="J30" s="12">
        <v>1.07</v>
      </c>
      <c r="K30" s="104">
        <v>0</v>
      </c>
    </row>
    <row r="31" spans="1:11" s="111" customFormat="1" ht="23.25" customHeight="1">
      <c r="A31" s="78" t="s">
        <v>43</v>
      </c>
      <c r="B31" s="36" t="s">
        <v>10</v>
      </c>
      <c r="C31" s="124"/>
      <c r="D31" s="17">
        <v>10948.1</v>
      </c>
      <c r="E31" s="20"/>
      <c r="F31" s="19"/>
      <c r="G31" s="16">
        <f>D31/I31</f>
        <v>2.46</v>
      </c>
      <c r="H31" s="16">
        <f>G31/12</f>
        <v>0.21</v>
      </c>
      <c r="I31" s="12">
        <v>4452.9</v>
      </c>
      <c r="J31" s="12">
        <v>1.07</v>
      </c>
      <c r="K31" s="104">
        <v>0.19</v>
      </c>
    </row>
    <row r="32" spans="1:11" s="111" customFormat="1" ht="30" hidden="1">
      <c r="A32" s="78" t="s">
        <v>91</v>
      </c>
      <c r="B32" s="36" t="s">
        <v>13</v>
      </c>
      <c r="C32" s="124"/>
      <c r="D32" s="17">
        <f t="shared" si="0"/>
        <v>0</v>
      </c>
      <c r="E32" s="20"/>
      <c r="F32" s="19"/>
      <c r="G32" s="16">
        <f t="shared" si="1"/>
        <v>0</v>
      </c>
      <c r="H32" s="16">
        <v>0</v>
      </c>
      <c r="I32" s="12">
        <v>4452.9</v>
      </c>
      <c r="J32" s="12">
        <v>1.07</v>
      </c>
      <c r="K32" s="104">
        <v>0</v>
      </c>
    </row>
    <row r="33" spans="1:11" s="111" customFormat="1" ht="30" hidden="1">
      <c r="A33" s="78" t="s">
        <v>92</v>
      </c>
      <c r="B33" s="36" t="s">
        <v>13</v>
      </c>
      <c r="C33" s="124"/>
      <c r="D33" s="17">
        <f t="shared" si="0"/>
        <v>0</v>
      </c>
      <c r="E33" s="20"/>
      <c r="F33" s="19"/>
      <c r="G33" s="16">
        <f t="shared" si="1"/>
        <v>0</v>
      </c>
      <c r="H33" s="16"/>
      <c r="I33" s="12">
        <v>4452.9</v>
      </c>
      <c r="J33" s="12">
        <v>1.07</v>
      </c>
      <c r="K33" s="104">
        <v>0.05</v>
      </c>
    </row>
    <row r="34" spans="1:11" s="111" customFormat="1" ht="30">
      <c r="A34" s="78" t="s">
        <v>106</v>
      </c>
      <c r="B34" s="36"/>
      <c r="C34" s="124">
        <f>F34*12</f>
        <v>0</v>
      </c>
      <c r="D34" s="17">
        <f t="shared" si="0"/>
        <v>9618.26</v>
      </c>
      <c r="E34" s="20">
        <f>H34*12</f>
        <v>2.16</v>
      </c>
      <c r="F34" s="19"/>
      <c r="G34" s="16">
        <f t="shared" si="1"/>
        <v>2.16</v>
      </c>
      <c r="H34" s="16">
        <v>0.18</v>
      </c>
      <c r="I34" s="12">
        <v>4452.9</v>
      </c>
      <c r="J34" s="12">
        <v>1.07</v>
      </c>
      <c r="K34" s="104">
        <v>0.14</v>
      </c>
    </row>
    <row r="35" spans="1:11" s="12" customFormat="1" ht="18.75" customHeight="1">
      <c r="A35" s="78" t="s">
        <v>25</v>
      </c>
      <c r="B35" s="36" t="s">
        <v>26</v>
      </c>
      <c r="C35" s="124">
        <f>F35*12</f>
        <v>0</v>
      </c>
      <c r="D35" s="17">
        <f t="shared" si="0"/>
        <v>2137.39</v>
      </c>
      <c r="E35" s="20">
        <f>H35*12</f>
        <v>0.48</v>
      </c>
      <c r="F35" s="19"/>
      <c r="G35" s="16">
        <f t="shared" si="1"/>
        <v>0.48</v>
      </c>
      <c r="H35" s="16">
        <v>0.04</v>
      </c>
      <c r="I35" s="12">
        <v>4452.9</v>
      </c>
      <c r="J35" s="12">
        <v>1.07</v>
      </c>
      <c r="K35" s="104">
        <v>0.03</v>
      </c>
    </row>
    <row r="36" spans="1:11" s="12" customFormat="1" ht="15.75" customHeight="1">
      <c r="A36" s="78" t="s">
        <v>27</v>
      </c>
      <c r="B36" s="125" t="s">
        <v>28</v>
      </c>
      <c r="C36" s="126">
        <f>F36*12</f>
        <v>0</v>
      </c>
      <c r="D36" s="17">
        <v>1143.58</v>
      </c>
      <c r="E36" s="21">
        <f>H36*12</f>
        <v>0.24</v>
      </c>
      <c r="F36" s="22"/>
      <c r="G36" s="16">
        <f>D36/I36</f>
        <v>0.26</v>
      </c>
      <c r="H36" s="16">
        <f>G36/12</f>
        <v>0.02</v>
      </c>
      <c r="I36" s="12">
        <v>4452.9</v>
      </c>
      <c r="J36" s="12">
        <v>1.07</v>
      </c>
      <c r="K36" s="104">
        <v>0.02</v>
      </c>
    </row>
    <row r="37" spans="1:11" s="123" customFormat="1" ht="30">
      <c r="A37" s="78" t="s">
        <v>24</v>
      </c>
      <c r="B37" s="36" t="s">
        <v>63</v>
      </c>
      <c r="C37" s="124">
        <f>F37*12</f>
        <v>0</v>
      </c>
      <c r="D37" s="17">
        <v>1715.37</v>
      </c>
      <c r="E37" s="20">
        <f>H37*12</f>
        <v>0.36</v>
      </c>
      <c r="F37" s="19"/>
      <c r="G37" s="16">
        <f>D37/I37</f>
        <v>0.39</v>
      </c>
      <c r="H37" s="16">
        <f>G37/12</f>
        <v>0.03</v>
      </c>
      <c r="I37" s="12">
        <v>4452.9</v>
      </c>
      <c r="J37" s="12">
        <v>1.07</v>
      </c>
      <c r="K37" s="104">
        <v>0.03</v>
      </c>
    </row>
    <row r="38" spans="1:12" s="123" customFormat="1" ht="15">
      <c r="A38" s="78" t="s">
        <v>35</v>
      </c>
      <c r="B38" s="36"/>
      <c r="C38" s="113"/>
      <c r="D38" s="16">
        <f>D40+D41+D42+D43+D44+D45+D46+D47+D48+D49+D52</f>
        <v>22587.28</v>
      </c>
      <c r="E38" s="16"/>
      <c r="F38" s="19"/>
      <c r="G38" s="16">
        <f>D38/I38</f>
        <v>5.07</v>
      </c>
      <c r="H38" s="16">
        <v>0.43</v>
      </c>
      <c r="I38" s="12">
        <v>4452.9</v>
      </c>
      <c r="J38" s="12">
        <v>1.07</v>
      </c>
      <c r="K38" s="104">
        <v>0.46</v>
      </c>
      <c r="L38" s="123">
        <v>0.4225</v>
      </c>
    </row>
    <row r="39" spans="1:11" s="111" customFormat="1" ht="15" hidden="1">
      <c r="A39" s="14"/>
      <c r="B39" s="127"/>
      <c r="C39" s="1"/>
      <c r="D39" s="23"/>
      <c r="E39" s="82"/>
      <c r="F39" s="83"/>
      <c r="G39" s="82"/>
      <c r="H39" s="82"/>
      <c r="I39" s="12">
        <v>4452.9</v>
      </c>
      <c r="J39" s="12"/>
      <c r="K39" s="104"/>
    </row>
    <row r="40" spans="1:11" s="111" customFormat="1" ht="15">
      <c r="A40" s="14" t="s">
        <v>41</v>
      </c>
      <c r="B40" s="127" t="s">
        <v>18</v>
      </c>
      <c r="C40" s="1"/>
      <c r="D40" s="23">
        <v>184.33</v>
      </c>
      <c r="E40" s="82"/>
      <c r="F40" s="83"/>
      <c r="G40" s="82"/>
      <c r="H40" s="82"/>
      <c r="I40" s="12">
        <v>4452.9</v>
      </c>
      <c r="J40" s="12">
        <v>1.07</v>
      </c>
      <c r="K40" s="104">
        <v>0.01</v>
      </c>
    </row>
    <row r="41" spans="1:11" s="111" customFormat="1" ht="15">
      <c r="A41" s="14" t="s">
        <v>19</v>
      </c>
      <c r="B41" s="127" t="s">
        <v>23</v>
      </c>
      <c r="C41" s="1">
        <f>F41*12</f>
        <v>0</v>
      </c>
      <c r="D41" s="23">
        <v>390.07</v>
      </c>
      <c r="E41" s="82">
        <f>H41*12</f>
        <v>0</v>
      </c>
      <c r="F41" s="83"/>
      <c r="G41" s="82"/>
      <c r="H41" s="82"/>
      <c r="I41" s="12">
        <v>4452.9</v>
      </c>
      <c r="J41" s="12">
        <v>1.07</v>
      </c>
      <c r="K41" s="104">
        <v>0.01</v>
      </c>
    </row>
    <row r="42" spans="1:11" s="111" customFormat="1" ht="15">
      <c r="A42" s="14" t="s">
        <v>132</v>
      </c>
      <c r="B42" s="127" t="s">
        <v>18</v>
      </c>
      <c r="C42" s="1">
        <f>F42*12</f>
        <v>0</v>
      </c>
      <c r="D42" s="23">
        <v>6244.11</v>
      </c>
      <c r="E42" s="82">
        <f>H42*12</f>
        <v>0</v>
      </c>
      <c r="F42" s="83"/>
      <c r="G42" s="82"/>
      <c r="H42" s="82"/>
      <c r="I42" s="12">
        <v>4452.9</v>
      </c>
      <c r="J42" s="12">
        <v>1.07</v>
      </c>
      <c r="K42" s="104">
        <v>0.12</v>
      </c>
    </row>
    <row r="43" spans="1:11" s="111" customFormat="1" ht="15">
      <c r="A43" s="14" t="s">
        <v>47</v>
      </c>
      <c r="B43" s="127" t="s">
        <v>18</v>
      </c>
      <c r="C43" s="1">
        <f>F43*12</f>
        <v>0</v>
      </c>
      <c r="D43" s="23">
        <v>743.35</v>
      </c>
      <c r="E43" s="82">
        <f>H43*12</f>
        <v>0</v>
      </c>
      <c r="F43" s="83"/>
      <c r="G43" s="82"/>
      <c r="H43" s="82"/>
      <c r="I43" s="12">
        <v>4452.9</v>
      </c>
      <c r="J43" s="12">
        <v>1.07</v>
      </c>
      <c r="K43" s="104">
        <v>0.01</v>
      </c>
    </row>
    <row r="44" spans="1:11" s="111" customFormat="1" ht="15">
      <c r="A44" s="14" t="s">
        <v>20</v>
      </c>
      <c r="B44" s="127" t="s">
        <v>18</v>
      </c>
      <c r="C44" s="1">
        <f>F44*12</f>
        <v>0</v>
      </c>
      <c r="D44" s="23">
        <v>3314.05</v>
      </c>
      <c r="E44" s="82">
        <f>H44*12</f>
        <v>0</v>
      </c>
      <c r="F44" s="83"/>
      <c r="G44" s="82"/>
      <c r="H44" s="82"/>
      <c r="I44" s="12">
        <v>4452.9</v>
      </c>
      <c r="J44" s="12">
        <v>1.07</v>
      </c>
      <c r="K44" s="104">
        <v>0.05</v>
      </c>
    </row>
    <row r="45" spans="1:11" s="111" customFormat="1" ht="15">
      <c r="A45" s="14" t="s">
        <v>21</v>
      </c>
      <c r="B45" s="127" t="s">
        <v>18</v>
      </c>
      <c r="C45" s="1">
        <f>F45*12</f>
        <v>0</v>
      </c>
      <c r="D45" s="23">
        <v>780.14</v>
      </c>
      <c r="E45" s="82">
        <f>H45*12</f>
        <v>0</v>
      </c>
      <c r="F45" s="83"/>
      <c r="G45" s="82"/>
      <c r="H45" s="82"/>
      <c r="I45" s="12">
        <v>4452.9</v>
      </c>
      <c r="J45" s="12">
        <v>1.07</v>
      </c>
      <c r="K45" s="104">
        <v>0.01</v>
      </c>
    </row>
    <row r="46" spans="1:11" s="111" customFormat="1" ht="15">
      <c r="A46" s="14" t="s">
        <v>44</v>
      </c>
      <c r="B46" s="127" t="s">
        <v>18</v>
      </c>
      <c r="C46" s="1"/>
      <c r="D46" s="23">
        <v>371.66</v>
      </c>
      <c r="E46" s="82"/>
      <c r="F46" s="83"/>
      <c r="G46" s="82"/>
      <c r="H46" s="82"/>
      <c r="I46" s="12">
        <v>4452.9</v>
      </c>
      <c r="J46" s="12">
        <v>1.07</v>
      </c>
      <c r="K46" s="104">
        <v>0.01</v>
      </c>
    </row>
    <row r="47" spans="1:11" s="111" customFormat="1" ht="15">
      <c r="A47" s="14" t="s">
        <v>45</v>
      </c>
      <c r="B47" s="127" t="s">
        <v>23</v>
      </c>
      <c r="C47" s="1"/>
      <c r="D47" s="23">
        <v>1486.7</v>
      </c>
      <c r="E47" s="82"/>
      <c r="F47" s="83"/>
      <c r="G47" s="82"/>
      <c r="H47" s="82"/>
      <c r="I47" s="12">
        <v>4452.9</v>
      </c>
      <c r="J47" s="12">
        <v>1.07</v>
      </c>
      <c r="K47" s="104">
        <v>0.02</v>
      </c>
    </row>
    <row r="48" spans="1:11" s="111" customFormat="1" ht="25.5">
      <c r="A48" s="14" t="s">
        <v>22</v>
      </c>
      <c r="B48" s="127" t="s">
        <v>18</v>
      </c>
      <c r="C48" s="1">
        <f>F48*12</f>
        <v>0</v>
      </c>
      <c r="D48" s="23">
        <v>3497.96</v>
      </c>
      <c r="E48" s="82">
        <f>H48*12</f>
        <v>0</v>
      </c>
      <c r="F48" s="83"/>
      <c r="G48" s="82"/>
      <c r="H48" s="82"/>
      <c r="I48" s="12">
        <v>4452.9</v>
      </c>
      <c r="J48" s="12">
        <v>1.07</v>
      </c>
      <c r="K48" s="104">
        <v>0.06</v>
      </c>
    </row>
    <row r="49" spans="1:11" s="111" customFormat="1" ht="15">
      <c r="A49" s="14" t="s">
        <v>65</v>
      </c>
      <c r="B49" s="127" t="s">
        <v>18</v>
      </c>
      <c r="C49" s="1"/>
      <c r="D49" s="23">
        <v>2617.3</v>
      </c>
      <c r="E49" s="82"/>
      <c r="F49" s="83"/>
      <c r="G49" s="82"/>
      <c r="H49" s="82"/>
      <c r="I49" s="12">
        <v>4452.9</v>
      </c>
      <c r="J49" s="12">
        <v>1.07</v>
      </c>
      <c r="K49" s="104">
        <v>0.01</v>
      </c>
    </row>
    <row r="50" spans="1:11" s="111" customFormat="1" ht="15" hidden="1">
      <c r="A50" s="14"/>
      <c r="B50" s="127"/>
      <c r="C50" s="84"/>
      <c r="D50" s="23"/>
      <c r="E50" s="84"/>
      <c r="F50" s="83"/>
      <c r="G50" s="82"/>
      <c r="H50" s="82"/>
      <c r="I50" s="12">
        <v>4452.9</v>
      </c>
      <c r="J50" s="12"/>
      <c r="K50" s="104"/>
    </row>
    <row r="51" spans="1:11" s="111" customFormat="1" ht="15" hidden="1">
      <c r="A51" s="5"/>
      <c r="B51" s="127"/>
      <c r="C51" s="1"/>
      <c r="D51" s="23"/>
      <c r="E51" s="82"/>
      <c r="F51" s="83"/>
      <c r="G51" s="82"/>
      <c r="H51" s="82"/>
      <c r="I51" s="12">
        <v>4452.9</v>
      </c>
      <c r="J51" s="12"/>
      <c r="K51" s="104"/>
    </row>
    <row r="52" spans="1:11" s="111" customFormat="1" ht="25.5">
      <c r="A52" s="5" t="s">
        <v>133</v>
      </c>
      <c r="B52" s="128" t="s">
        <v>13</v>
      </c>
      <c r="C52" s="1"/>
      <c r="D52" s="23">
        <v>2957.61</v>
      </c>
      <c r="E52" s="82"/>
      <c r="F52" s="83"/>
      <c r="G52" s="82"/>
      <c r="H52" s="82"/>
      <c r="I52" s="12">
        <v>4452.9</v>
      </c>
      <c r="J52" s="12">
        <v>1.07</v>
      </c>
      <c r="K52" s="104">
        <v>0.02</v>
      </c>
    </row>
    <row r="53" spans="1:11" s="123" customFormat="1" ht="30">
      <c r="A53" s="78" t="s">
        <v>38</v>
      </c>
      <c r="B53" s="36"/>
      <c r="C53" s="113"/>
      <c r="D53" s="16">
        <f>D54+D55+D56+D57+D60+D62</f>
        <v>16933.43</v>
      </c>
      <c r="E53" s="16"/>
      <c r="F53" s="19"/>
      <c r="G53" s="16">
        <f>D53/I53</f>
        <v>3.8</v>
      </c>
      <c r="H53" s="16">
        <v>0.33</v>
      </c>
      <c r="I53" s="12">
        <v>4452.9</v>
      </c>
      <c r="J53" s="12">
        <v>1.07</v>
      </c>
      <c r="K53" s="104">
        <v>0.49</v>
      </c>
    </row>
    <row r="54" spans="1:11" s="111" customFormat="1" ht="15">
      <c r="A54" s="14" t="s">
        <v>93</v>
      </c>
      <c r="B54" s="127" t="s">
        <v>94</v>
      </c>
      <c r="C54" s="1"/>
      <c r="D54" s="23">
        <v>2230.05</v>
      </c>
      <c r="E54" s="82"/>
      <c r="F54" s="83"/>
      <c r="G54" s="82"/>
      <c r="H54" s="82"/>
      <c r="I54" s="12">
        <v>4452.9</v>
      </c>
      <c r="J54" s="12">
        <v>1.07</v>
      </c>
      <c r="K54" s="104">
        <v>0.04</v>
      </c>
    </row>
    <row r="55" spans="1:11" s="111" customFormat="1" ht="25.5">
      <c r="A55" s="14" t="s">
        <v>95</v>
      </c>
      <c r="B55" s="127" t="s">
        <v>96</v>
      </c>
      <c r="C55" s="1"/>
      <c r="D55" s="23">
        <v>1486.7</v>
      </c>
      <c r="E55" s="82"/>
      <c r="F55" s="83"/>
      <c r="G55" s="82"/>
      <c r="H55" s="82"/>
      <c r="I55" s="12">
        <v>4452.9</v>
      </c>
      <c r="J55" s="12">
        <v>1.07</v>
      </c>
      <c r="K55" s="104">
        <v>0.02</v>
      </c>
    </row>
    <row r="56" spans="1:11" s="111" customFormat="1" ht="15">
      <c r="A56" s="14" t="s">
        <v>97</v>
      </c>
      <c r="B56" s="127" t="s">
        <v>98</v>
      </c>
      <c r="C56" s="1"/>
      <c r="D56" s="23">
        <v>1560.23</v>
      </c>
      <c r="E56" s="82"/>
      <c r="F56" s="83"/>
      <c r="G56" s="82"/>
      <c r="H56" s="82"/>
      <c r="I56" s="12">
        <v>4452.9</v>
      </c>
      <c r="J56" s="12">
        <v>1.07</v>
      </c>
      <c r="K56" s="104">
        <v>0.03</v>
      </c>
    </row>
    <row r="57" spans="1:11" s="111" customFormat="1" ht="25.5">
      <c r="A57" s="5" t="s">
        <v>134</v>
      </c>
      <c r="B57" s="128" t="s">
        <v>13</v>
      </c>
      <c r="C57" s="1"/>
      <c r="D57" s="23">
        <v>3696.76</v>
      </c>
      <c r="E57" s="82"/>
      <c r="F57" s="83"/>
      <c r="G57" s="82"/>
      <c r="H57" s="82"/>
      <c r="I57" s="12">
        <v>4452.9</v>
      </c>
      <c r="J57" s="12">
        <v>1.07</v>
      </c>
      <c r="K57" s="104">
        <v>0.25</v>
      </c>
    </row>
    <row r="58" spans="1:11" s="111" customFormat="1" ht="15" hidden="1">
      <c r="A58" s="14" t="s">
        <v>115</v>
      </c>
      <c r="B58" s="127" t="s">
        <v>98</v>
      </c>
      <c r="C58" s="1"/>
      <c r="D58" s="23">
        <f aca="true" t="shared" si="2" ref="D58:D63">G58*I58</f>
        <v>0</v>
      </c>
      <c r="E58" s="82"/>
      <c r="F58" s="83"/>
      <c r="G58" s="82"/>
      <c r="H58" s="82"/>
      <c r="I58" s="12">
        <v>4452.9</v>
      </c>
      <c r="J58" s="12">
        <v>1.07</v>
      </c>
      <c r="K58" s="104">
        <v>0</v>
      </c>
    </row>
    <row r="59" spans="1:11" s="111" customFormat="1" ht="25.5" hidden="1">
      <c r="A59" s="14" t="s">
        <v>116</v>
      </c>
      <c r="B59" s="127" t="s">
        <v>18</v>
      </c>
      <c r="C59" s="1"/>
      <c r="D59" s="23">
        <f t="shared" si="2"/>
        <v>0</v>
      </c>
      <c r="E59" s="82"/>
      <c r="F59" s="83"/>
      <c r="G59" s="82"/>
      <c r="H59" s="82"/>
      <c r="I59" s="12">
        <v>4452.9</v>
      </c>
      <c r="J59" s="12">
        <v>1.07</v>
      </c>
      <c r="K59" s="104">
        <v>0</v>
      </c>
    </row>
    <row r="60" spans="1:11" s="111" customFormat="1" ht="15">
      <c r="A60" s="14" t="s">
        <v>135</v>
      </c>
      <c r="B60" s="128" t="s">
        <v>18</v>
      </c>
      <c r="C60" s="1"/>
      <c r="D60" s="23">
        <v>2672.01</v>
      </c>
      <c r="E60" s="82"/>
      <c r="F60" s="83"/>
      <c r="G60" s="82"/>
      <c r="H60" s="82"/>
      <c r="I60" s="12">
        <v>4452.9</v>
      </c>
      <c r="J60" s="12">
        <v>1.07</v>
      </c>
      <c r="K60" s="104">
        <v>0.02</v>
      </c>
    </row>
    <row r="61" spans="1:11" s="111" customFormat="1" ht="15" hidden="1">
      <c r="A61" s="14" t="s">
        <v>136</v>
      </c>
      <c r="B61" s="127" t="s">
        <v>10</v>
      </c>
      <c r="C61" s="1"/>
      <c r="D61" s="23">
        <f t="shared" si="2"/>
        <v>0</v>
      </c>
      <c r="E61" s="82"/>
      <c r="F61" s="83"/>
      <c r="G61" s="82"/>
      <c r="H61" s="82"/>
      <c r="I61" s="12">
        <v>4452.9</v>
      </c>
      <c r="J61" s="12">
        <v>1.07</v>
      </c>
      <c r="K61" s="104">
        <v>0</v>
      </c>
    </row>
    <row r="62" spans="1:11" s="111" customFormat="1" ht="15">
      <c r="A62" s="5" t="s">
        <v>46</v>
      </c>
      <c r="B62" s="127" t="s">
        <v>10</v>
      </c>
      <c r="C62" s="84"/>
      <c r="D62" s="23">
        <v>5287.68</v>
      </c>
      <c r="E62" s="84"/>
      <c r="F62" s="83"/>
      <c r="G62" s="82"/>
      <c r="H62" s="82"/>
      <c r="I62" s="12">
        <v>4452.9</v>
      </c>
      <c r="J62" s="12">
        <v>1.07</v>
      </c>
      <c r="K62" s="104">
        <v>0.1</v>
      </c>
    </row>
    <row r="63" spans="1:11" s="111" customFormat="1" ht="15" hidden="1">
      <c r="A63" s="5" t="s">
        <v>107</v>
      </c>
      <c r="B63" s="127" t="s">
        <v>18</v>
      </c>
      <c r="C63" s="1"/>
      <c r="D63" s="23">
        <f t="shared" si="2"/>
        <v>0</v>
      </c>
      <c r="E63" s="82"/>
      <c r="F63" s="83"/>
      <c r="G63" s="82">
        <f>H63*12</f>
        <v>0</v>
      </c>
      <c r="H63" s="82">
        <v>0</v>
      </c>
      <c r="I63" s="12">
        <v>4452.9</v>
      </c>
      <c r="J63" s="12">
        <v>1.07</v>
      </c>
      <c r="K63" s="104">
        <v>0</v>
      </c>
    </row>
    <row r="64" spans="1:11" s="111" customFormat="1" ht="30">
      <c r="A64" s="78" t="s">
        <v>39</v>
      </c>
      <c r="B64" s="127"/>
      <c r="C64" s="1"/>
      <c r="D64" s="16">
        <f>D66+D67</f>
        <v>1749.91</v>
      </c>
      <c r="E64" s="82"/>
      <c r="F64" s="83"/>
      <c r="G64" s="16">
        <f>D64/I64</f>
        <v>0.39</v>
      </c>
      <c r="H64" s="16">
        <f>G64/12</f>
        <v>0.03</v>
      </c>
      <c r="I64" s="12">
        <v>4452.9</v>
      </c>
      <c r="J64" s="12">
        <v>1.07</v>
      </c>
      <c r="K64" s="104">
        <v>0.05</v>
      </c>
    </row>
    <row r="65" spans="1:11" s="111" customFormat="1" ht="15" hidden="1">
      <c r="A65" s="14"/>
      <c r="B65" s="127"/>
      <c r="C65" s="1"/>
      <c r="D65" s="23"/>
      <c r="E65" s="82"/>
      <c r="F65" s="83"/>
      <c r="G65" s="82"/>
      <c r="H65" s="82"/>
      <c r="I65" s="12">
        <v>4452.9</v>
      </c>
      <c r="J65" s="12"/>
      <c r="K65" s="104"/>
    </row>
    <row r="66" spans="1:11" s="111" customFormat="1" ht="25.5">
      <c r="A66" s="5" t="s">
        <v>137</v>
      </c>
      <c r="B66" s="128" t="s">
        <v>13</v>
      </c>
      <c r="C66" s="1"/>
      <c r="D66" s="23">
        <v>321.07</v>
      </c>
      <c r="E66" s="82"/>
      <c r="F66" s="83"/>
      <c r="G66" s="82"/>
      <c r="H66" s="82"/>
      <c r="I66" s="12"/>
      <c r="J66" s="12"/>
      <c r="K66" s="104"/>
    </row>
    <row r="67" spans="1:11" s="111" customFormat="1" ht="15">
      <c r="A67" s="14" t="s">
        <v>138</v>
      </c>
      <c r="B67" s="128" t="s">
        <v>18</v>
      </c>
      <c r="C67" s="1"/>
      <c r="D67" s="23">
        <v>1428.84</v>
      </c>
      <c r="E67" s="82"/>
      <c r="F67" s="83"/>
      <c r="G67" s="82"/>
      <c r="H67" s="82"/>
      <c r="I67" s="12">
        <v>4452.9</v>
      </c>
      <c r="J67" s="12">
        <v>1.07</v>
      </c>
      <c r="K67" s="104">
        <v>0.02</v>
      </c>
    </row>
    <row r="68" spans="1:11" s="111" customFormat="1" ht="15" hidden="1">
      <c r="A68" s="14" t="s">
        <v>108</v>
      </c>
      <c r="B68" s="127" t="s">
        <v>10</v>
      </c>
      <c r="C68" s="1"/>
      <c r="D68" s="23">
        <f>G68*I68</f>
        <v>0</v>
      </c>
      <c r="E68" s="82"/>
      <c r="F68" s="83"/>
      <c r="G68" s="82">
        <f>H68*12</f>
        <v>0</v>
      </c>
      <c r="H68" s="82">
        <v>0</v>
      </c>
      <c r="I68" s="12">
        <v>4452.9</v>
      </c>
      <c r="J68" s="12">
        <v>1.07</v>
      </c>
      <c r="K68" s="104">
        <v>0</v>
      </c>
    </row>
    <row r="69" spans="1:12" s="111" customFormat="1" ht="15">
      <c r="A69" s="78" t="s">
        <v>40</v>
      </c>
      <c r="B69" s="127"/>
      <c r="C69" s="1"/>
      <c r="D69" s="16">
        <f>D71+D72</f>
        <v>10878.4</v>
      </c>
      <c r="E69" s="82"/>
      <c r="F69" s="83"/>
      <c r="G69" s="16">
        <f>D69/I69</f>
        <v>2.44</v>
      </c>
      <c r="H69" s="16">
        <f>G69/12</f>
        <v>0.2</v>
      </c>
      <c r="I69" s="12">
        <v>4452.9</v>
      </c>
      <c r="J69" s="12">
        <v>1.07</v>
      </c>
      <c r="K69" s="104">
        <v>0.19</v>
      </c>
      <c r="L69" s="111">
        <v>0.2033</v>
      </c>
    </row>
    <row r="70" spans="1:11" s="111" customFormat="1" ht="15" hidden="1">
      <c r="A70" s="14" t="s">
        <v>36</v>
      </c>
      <c r="B70" s="127" t="s">
        <v>10</v>
      </c>
      <c r="C70" s="1"/>
      <c r="D70" s="23">
        <f aca="true" t="shared" si="3" ref="D70:D77">G70*I70</f>
        <v>0</v>
      </c>
      <c r="E70" s="82"/>
      <c r="F70" s="83"/>
      <c r="G70" s="82">
        <f aca="true" t="shared" si="4" ref="G70:G77">H70*12</f>
        <v>0</v>
      </c>
      <c r="H70" s="82">
        <v>0</v>
      </c>
      <c r="I70" s="12">
        <v>4452.9</v>
      </c>
      <c r="J70" s="12">
        <v>1.07</v>
      </c>
      <c r="K70" s="104">
        <v>0</v>
      </c>
    </row>
    <row r="71" spans="1:11" s="111" customFormat="1" ht="15">
      <c r="A71" s="14" t="s">
        <v>50</v>
      </c>
      <c r="B71" s="127" t="s">
        <v>18</v>
      </c>
      <c r="C71" s="1"/>
      <c r="D71" s="23">
        <v>10101.37</v>
      </c>
      <c r="E71" s="82"/>
      <c r="F71" s="83"/>
      <c r="G71" s="82"/>
      <c r="H71" s="82"/>
      <c r="I71" s="12">
        <v>4452.9</v>
      </c>
      <c r="J71" s="12">
        <v>1.07</v>
      </c>
      <c r="K71" s="104">
        <v>0.18</v>
      </c>
    </row>
    <row r="72" spans="1:11" s="111" customFormat="1" ht="15">
      <c r="A72" s="14" t="s">
        <v>37</v>
      </c>
      <c r="B72" s="127" t="s">
        <v>18</v>
      </c>
      <c r="C72" s="1"/>
      <c r="D72" s="23">
        <v>777.03</v>
      </c>
      <c r="E72" s="82"/>
      <c r="F72" s="83"/>
      <c r="G72" s="82"/>
      <c r="H72" s="82"/>
      <c r="I72" s="12">
        <v>4452.9</v>
      </c>
      <c r="J72" s="12">
        <v>1.07</v>
      </c>
      <c r="K72" s="104">
        <v>0.01</v>
      </c>
    </row>
    <row r="73" spans="1:11" s="111" customFormat="1" ht="27.75" customHeight="1" hidden="1">
      <c r="A73" s="5" t="s">
        <v>139</v>
      </c>
      <c r="B73" s="127" t="s">
        <v>13</v>
      </c>
      <c r="C73" s="1"/>
      <c r="D73" s="23">
        <f t="shared" si="3"/>
        <v>0</v>
      </c>
      <c r="E73" s="82"/>
      <c r="F73" s="83"/>
      <c r="G73" s="82">
        <f t="shared" si="4"/>
        <v>0</v>
      </c>
      <c r="H73" s="82">
        <v>0</v>
      </c>
      <c r="I73" s="12">
        <v>4452.9</v>
      </c>
      <c r="J73" s="12">
        <v>1.07</v>
      </c>
      <c r="K73" s="104">
        <v>0</v>
      </c>
    </row>
    <row r="74" spans="1:11" s="111" customFormat="1" ht="25.5" hidden="1">
      <c r="A74" s="5" t="s">
        <v>140</v>
      </c>
      <c r="B74" s="127" t="s">
        <v>13</v>
      </c>
      <c r="C74" s="1"/>
      <c r="D74" s="23">
        <f t="shared" si="3"/>
        <v>0</v>
      </c>
      <c r="E74" s="82"/>
      <c r="F74" s="83"/>
      <c r="G74" s="82">
        <f t="shared" si="4"/>
        <v>0</v>
      </c>
      <c r="H74" s="82">
        <v>0</v>
      </c>
      <c r="I74" s="12">
        <v>4452.9</v>
      </c>
      <c r="J74" s="12">
        <v>1.07</v>
      </c>
      <c r="K74" s="104">
        <v>0</v>
      </c>
    </row>
    <row r="75" spans="1:11" s="111" customFormat="1" ht="25.5" hidden="1">
      <c r="A75" s="5" t="s">
        <v>141</v>
      </c>
      <c r="B75" s="127" t="s">
        <v>13</v>
      </c>
      <c r="C75" s="1"/>
      <c r="D75" s="23">
        <f t="shared" si="3"/>
        <v>0</v>
      </c>
      <c r="E75" s="82"/>
      <c r="F75" s="83"/>
      <c r="G75" s="82">
        <f t="shared" si="4"/>
        <v>0</v>
      </c>
      <c r="H75" s="82">
        <v>0</v>
      </c>
      <c r="I75" s="12">
        <v>4452.9</v>
      </c>
      <c r="J75" s="12">
        <v>1.07</v>
      </c>
      <c r="K75" s="104">
        <v>0</v>
      </c>
    </row>
    <row r="76" spans="1:11" s="111" customFormat="1" ht="25.5" hidden="1">
      <c r="A76" s="5" t="s">
        <v>142</v>
      </c>
      <c r="B76" s="127" t="s">
        <v>13</v>
      </c>
      <c r="C76" s="1"/>
      <c r="D76" s="23">
        <f t="shared" si="3"/>
        <v>0</v>
      </c>
      <c r="E76" s="82"/>
      <c r="F76" s="83"/>
      <c r="G76" s="82">
        <f t="shared" si="4"/>
        <v>0</v>
      </c>
      <c r="H76" s="82">
        <v>0</v>
      </c>
      <c r="I76" s="12">
        <v>4452.9</v>
      </c>
      <c r="J76" s="12">
        <v>1.07</v>
      </c>
      <c r="K76" s="104">
        <v>0</v>
      </c>
    </row>
    <row r="77" spans="1:11" s="111" customFormat="1" ht="25.5" hidden="1">
      <c r="A77" s="5" t="s">
        <v>48</v>
      </c>
      <c r="B77" s="127" t="s">
        <v>13</v>
      </c>
      <c r="C77" s="1"/>
      <c r="D77" s="23">
        <f t="shared" si="3"/>
        <v>0</v>
      </c>
      <c r="E77" s="82"/>
      <c r="F77" s="83"/>
      <c r="G77" s="82">
        <f t="shared" si="4"/>
        <v>0</v>
      </c>
      <c r="H77" s="82">
        <v>0</v>
      </c>
      <c r="I77" s="12">
        <v>4452.9</v>
      </c>
      <c r="J77" s="12">
        <v>1.07</v>
      </c>
      <c r="K77" s="104">
        <v>0</v>
      </c>
    </row>
    <row r="78" spans="1:11" s="111" customFormat="1" ht="15">
      <c r="A78" s="78" t="s">
        <v>99</v>
      </c>
      <c r="B78" s="127"/>
      <c r="C78" s="1"/>
      <c r="D78" s="16">
        <f>D79+D80</f>
        <v>1681.99</v>
      </c>
      <c r="E78" s="82"/>
      <c r="F78" s="83"/>
      <c r="G78" s="16">
        <f>D78/I78</f>
        <v>0.38</v>
      </c>
      <c r="H78" s="16">
        <f>G78/12</f>
        <v>0.03</v>
      </c>
      <c r="I78" s="12">
        <v>4452.9</v>
      </c>
      <c r="J78" s="12">
        <v>1.07</v>
      </c>
      <c r="K78" s="104">
        <v>0.13</v>
      </c>
    </row>
    <row r="79" spans="1:11" s="111" customFormat="1" ht="15">
      <c r="A79" s="14" t="s">
        <v>100</v>
      </c>
      <c r="B79" s="127" t="s">
        <v>18</v>
      </c>
      <c r="C79" s="1"/>
      <c r="D79" s="23">
        <v>932.26</v>
      </c>
      <c r="E79" s="82"/>
      <c r="F79" s="83"/>
      <c r="G79" s="82"/>
      <c r="H79" s="82"/>
      <c r="I79" s="12">
        <v>4452.9</v>
      </c>
      <c r="J79" s="12">
        <v>1.07</v>
      </c>
      <c r="K79" s="104">
        <v>0.02</v>
      </c>
    </row>
    <row r="80" spans="1:11" s="111" customFormat="1" ht="15">
      <c r="A80" s="14" t="s">
        <v>101</v>
      </c>
      <c r="B80" s="127" t="s">
        <v>18</v>
      </c>
      <c r="C80" s="1"/>
      <c r="D80" s="23">
        <v>749.73</v>
      </c>
      <c r="E80" s="82"/>
      <c r="F80" s="83"/>
      <c r="G80" s="82"/>
      <c r="H80" s="82"/>
      <c r="I80" s="12">
        <v>4452.9</v>
      </c>
      <c r="J80" s="12">
        <v>1.07</v>
      </c>
      <c r="K80" s="104">
        <v>0.01</v>
      </c>
    </row>
    <row r="81" spans="1:12" s="12" customFormat="1" ht="15">
      <c r="A81" s="78" t="s">
        <v>117</v>
      </c>
      <c r="B81" s="36"/>
      <c r="C81" s="113"/>
      <c r="D81" s="16">
        <f>D82+D83</f>
        <v>19653.07</v>
      </c>
      <c r="E81" s="16"/>
      <c r="F81" s="19"/>
      <c r="G81" s="16">
        <f>D81/I81</f>
        <v>4.41</v>
      </c>
      <c r="H81" s="16">
        <f>G81/12</f>
        <v>0.37</v>
      </c>
      <c r="I81" s="12">
        <v>4452.9</v>
      </c>
      <c r="J81" s="12">
        <v>1.07</v>
      </c>
      <c r="K81" s="104">
        <v>0.34</v>
      </c>
      <c r="L81" s="12">
        <v>0.3675</v>
      </c>
    </row>
    <row r="82" spans="1:11" s="111" customFormat="1" ht="25.5">
      <c r="A82" s="14" t="s">
        <v>118</v>
      </c>
      <c r="B82" s="128" t="s">
        <v>13</v>
      </c>
      <c r="C82" s="1"/>
      <c r="D82" s="23">
        <v>1381.39</v>
      </c>
      <c r="E82" s="82"/>
      <c r="F82" s="83"/>
      <c r="G82" s="82"/>
      <c r="H82" s="82"/>
      <c r="I82" s="12">
        <v>4452.9</v>
      </c>
      <c r="J82" s="12">
        <v>1.07</v>
      </c>
      <c r="K82" s="104">
        <v>0.02</v>
      </c>
    </row>
    <row r="83" spans="1:11" s="111" customFormat="1" ht="25.5">
      <c r="A83" s="14" t="s">
        <v>119</v>
      </c>
      <c r="B83" s="127" t="s">
        <v>13</v>
      </c>
      <c r="C83" s="1">
        <f>F83*12</f>
        <v>0</v>
      </c>
      <c r="D83" s="23">
        <v>18271.68</v>
      </c>
      <c r="E83" s="82">
        <f>H83*12</f>
        <v>0</v>
      </c>
      <c r="F83" s="83"/>
      <c r="G83" s="82"/>
      <c r="H83" s="82"/>
      <c r="I83" s="12">
        <v>4452.9</v>
      </c>
      <c r="J83" s="12">
        <v>1.07</v>
      </c>
      <c r="K83" s="104">
        <v>0.32</v>
      </c>
    </row>
    <row r="84" spans="1:11" s="111" customFormat="1" ht="25.5" customHeight="1" hidden="1">
      <c r="A84" s="14"/>
      <c r="B84" s="127"/>
      <c r="C84" s="1"/>
      <c r="D84" s="23"/>
      <c r="E84" s="82"/>
      <c r="F84" s="83"/>
      <c r="G84" s="82"/>
      <c r="H84" s="82">
        <v>0</v>
      </c>
      <c r="I84" s="12">
        <v>4452.9</v>
      </c>
      <c r="J84" s="12">
        <v>1.07</v>
      </c>
      <c r="K84" s="104">
        <v>0</v>
      </c>
    </row>
    <row r="85" spans="1:11" s="12" customFormat="1" ht="18.75" hidden="1">
      <c r="A85" s="129" t="s">
        <v>31</v>
      </c>
      <c r="B85" s="125"/>
      <c r="C85" s="126" t="e">
        <f>F85*12</f>
        <v>#REF!</v>
      </c>
      <c r="D85" s="21">
        <f aca="true" t="shared" si="5" ref="D85:D97">G85*I85</f>
        <v>0</v>
      </c>
      <c r="E85" s="21">
        <f aca="true" t="shared" si="6" ref="E85:E97">H85*12</f>
        <v>0</v>
      </c>
      <c r="F85" s="22" t="e">
        <f>#REF!+#REF!+#REF!+#REF!+#REF!+#REF!+#REF!+#REF!+#REF!+#REF!</f>
        <v>#REF!</v>
      </c>
      <c r="G85" s="21">
        <f aca="true" t="shared" si="7" ref="G85:G100">H85*12</f>
        <v>0</v>
      </c>
      <c r="H85" s="20">
        <f>H86+H87+H88+H89+H90+H91+H92+H93+H94+H95+H96+H97</f>
        <v>0</v>
      </c>
      <c r="I85" s="12">
        <v>4452.9</v>
      </c>
      <c r="K85" s="104"/>
    </row>
    <row r="86" spans="1:11" s="12" customFormat="1" ht="15" hidden="1">
      <c r="A86" s="130" t="s">
        <v>51</v>
      </c>
      <c r="B86" s="131"/>
      <c r="C86" s="132"/>
      <c r="D86" s="21">
        <f t="shared" si="5"/>
        <v>0</v>
      </c>
      <c r="E86" s="21">
        <f t="shared" si="6"/>
        <v>0</v>
      </c>
      <c r="F86" s="22" t="e">
        <f>#REF!+#REF!+#REF!+#REF!+#REF!+#REF!+#REF!+#REF!+#REF!+#REF!</f>
        <v>#REF!</v>
      </c>
      <c r="G86" s="21">
        <f t="shared" si="7"/>
        <v>0</v>
      </c>
      <c r="H86" s="89"/>
      <c r="I86" s="12">
        <v>4452.9</v>
      </c>
      <c r="K86" s="104"/>
    </row>
    <row r="87" spans="1:11" s="12" customFormat="1" ht="15" hidden="1">
      <c r="A87" s="130" t="s">
        <v>143</v>
      </c>
      <c r="B87" s="131"/>
      <c r="C87" s="132"/>
      <c r="D87" s="21">
        <f t="shared" si="5"/>
        <v>0</v>
      </c>
      <c r="E87" s="21">
        <f t="shared" si="6"/>
        <v>0</v>
      </c>
      <c r="F87" s="22" t="e">
        <f>#REF!+#REF!+#REF!+#REF!+#REF!+#REF!+#REF!+#REF!+#REF!+#REF!</f>
        <v>#REF!</v>
      </c>
      <c r="G87" s="21">
        <f t="shared" si="7"/>
        <v>0</v>
      </c>
      <c r="H87" s="89"/>
      <c r="I87" s="12">
        <v>4452.9</v>
      </c>
      <c r="K87" s="104"/>
    </row>
    <row r="88" spans="1:11" s="12" customFormat="1" ht="15" hidden="1">
      <c r="A88" s="130" t="s">
        <v>144</v>
      </c>
      <c r="B88" s="131"/>
      <c r="C88" s="132"/>
      <c r="D88" s="21">
        <f t="shared" si="5"/>
        <v>0</v>
      </c>
      <c r="E88" s="21">
        <f t="shared" si="6"/>
        <v>0</v>
      </c>
      <c r="F88" s="22" t="e">
        <f>#REF!+#REF!+#REF!+#REF!+#REF!+#REF!+#REF!+#REF!+#REF!+#REF!</f>
        <v>#REF!</v>
      </c>
      <c r="G88" s="21">
        <f t="shared" si="7"/>
        <v>0</v>
      </c>
      <c r="H88" s="89"/>
      <c r="I88" s="12">
        <v>4452.9</v>
      </c>
      <c r="K88" s="104"/>
    </row>
    <row r="89" spans="1:11" s="12" customFormat="1" ht="15" hidden="1">
      <c r="A89" s="130" t="s">
        <v>145</v>
      </c>
      <c r="B89" s="131"/>
      <c r="C89" s="132"/>
      <c r="D89" s="21">
        <f t="shared" si="5"/>
        <v>0</v>
      </c>
      <c r="E89" s="21">
        <f t="shared" si="6"/>
        <v>0</v>
      </c>
      <c r="F89" s="22" t="e">
        <f>#REF!+#REF!+#REF!+#REF!+#REF!+#REF!+#REF!+#REF!+#REF!+#REF!</f>
        <v>#REF!</v>
      </c>
      <c r="G89" s="21">
        <f t="shared" si="7"/>
        <v>0</v>
      </c>
      <c r="H89" s="89"/>
      <c r="I89" s="12">
        <v>4452.9</v>
      </c>
      <c r="K89" s="104"/>
    </row>
    <row r="90" spans="1:11" s="12" customFormat="1" ht="15" hidden="1">
      <c r="A90" s="130" t="s">
        <v>146</v>
      </c>
      <c r="B90" s="131"/>
      <c r="C90" s="132"/>
      <c r="D90" s="21">
        <f t="shared" si="5"/>
        <v>0</v>
      </c>
      <c r="E90" s="21">
        <f t="shared" si="6"/>
        <v>0</v>
      </c>
      <c r="F90" s="22" t="e">
        <f>#REF!+#REF!+#REF!+#REF!+#REF!+#REF!+#REF!+#REF!+#REF!+#REF!</f>
        <v>#REF!</v>
      </c>
      <c r="G90" s="21">
        <f t="shared" si="7"/>
        <v>0</v>
      </c>
      <c r="H90" s="89"/>
      <c r="I90" s="12">
        <v>4452.9</v>
      </c>
      <c r="K90" s="104"/>
    </row>
    <row r="91" spans="1:11" s="12" customFormat="1" ht="15" hidden="1">
      <c r="A91" s="130" t="s">
        <v>147</v>
      </c>
      <c r="B91" s="131"/>
      <c r="C91" s="132"/>
      <c r="D91" s="21">
        <f t="shared" si="5"/>
        <v>0</v>
      </c>
      <c r="E91" s="21">
        <f t="shared" si="6"/>
        <v>0</v>
      </c>
      <c r="F91" s="22" t="e">
        <f>#REF!+#REF!+#REF!+#REF!+#REF!+#REF!+#REF!+#REF!+#REF!+#REF!</f>
        <v>#REF!</v>
      </c>
      <c r="G91" s="21">
        <f t="shared" si="7"/>
        <v>0</v>
      </c>
      <c r="H91" s="89"/>
      <c r="I91" s="12">
        <v>4452.9</v>
      </c>
      <c r="K91" s="104"/>
    </row>
    <row r="92" spans="1:11" s="12" customFormat="1" ht="15" hidden="1">
      <c r="A92" s="130" t="s">
        <v>120</v>
      </c>
      <c r="B92" s="131"/>
      <c r="C92" s="132"/>
      <c r="D92" s="21">
        <f t="shared" si="5"/>
        <v>0</v>
      </c>
      <c r="E92" s="21">
        <f t="shared" si="6"/>
        <v>0</v>
      </c>
      <c r="F92" s="22" t="e">
        <f>#REF!+#REF!+#REF!+#REF!+#REF!+#REF!+#REF!+#REF!+#REF!+#REF!</f>
        <v>#REF!</v>
      </c>
      <c r="G92" s="21">
        <f t="shared" si="7"/>
        <v>0</v>
      </c>
      <c r="H92" s="89"/>
      <c r="I92" s="12">
        <v>4452.9</v>
      </c>
      <c r="K92" s="104"/>
    </row>
    <row r="93" spans="1:11" s="12" customFormat="1" ht="15" hidden="1">
      <c r="A93" s="130" t="s">
        <v>148</v>
      </c>
      <c r="B93" s="131"/>
      <c r="C93" s="132"/>
      <c r="D93" s="21">
        <f t="shared" si="5"/>
        <v>0</v>
      </c>
      <c r="E93" s="21">
        <f t="shared" si="6"/>
        <v>0</v>
      </c>
      <c r="F93" s="22" t="e">
        <f>#REF!+#REF!+#REF!+#REF!+#REF!+#REF!+#REF!+#REF!+#REF!+#REF!</f>
        <v>#REF!</v>
      </c>
      <c r="G93" s="21">
        <f t="shared" si="7"/>
        <v>0</v>
      </c>
      <c r="H93" s="89"/>
      <c r="I93" s="12">
        <v>4452.9</v>
      </c>
      <c r="K93" s="104"/>
    </row>
    <row r="94" spans="1:11" s="12" customFormat="1" ht="15" hidden="1">
      <c r="A94" s="130" t="s">
        <v>121</v>
      </c>
      <c r="B94" s="131"/>
      <c r="C94" s="132"/>
      <c r="D94" s="20">
        <f t="shared" si="5"/>
        <v>0</v>
      </c>
      <c r="E94" s="20">
        <f t="shared" si="6"/>
        <v>0</v>
      </c>
      <c r="F94" s="20" t="e">
        <f>#REF!+#REF!+#REF!+#REF!+#REF!+#REF!+#REF!+#REF!+#REF!+#REF!</f>
        <v>#REF!</v>
      </c>
      <c r="G94" s="21">
        <f t="shared" si="7"/>
        <v>0</v>
      </c>
      <c r="H94" s="89"/>
      <c r="I94" s="12">
        <v>4452.9</v>
      </c>
      <c r="K94" s="104"/>
    </row>
    <row r="95" spans="1:11" s="12" customFormat="1" ht="15" hidden="1">
      <c r="A95" s="133" t="s">
        <v>149</v>
      </c>
      <c r="B95" s="134"/>
      <c r="C95" s="135"/>
      <c r="D95" s="21">
        <f t="shared" si="5"/>
        <v>0</v>
      </c>
      <c r="E95" s="21">
        <f t="shared" si="6"/>
        <v>0</v>
      </c>
      <c r="F95" s="22" t="e">
        <f>#REF!+#REF!+#REF!+#REF!+#REF!+#REF!+#REF!+#REF!+#REF!+#REF!</f>
        <v>#REF!</v>
      </c>
      <c r="G95" s="21">
        <f t="shared" si="7"/>
        <v>0</v>
      </c>
      <c r="H95" s="89">
        <v>0</v>
      </c>
      <c r="I95" s="12">
        <v>4452.9</v>
      </c>
      <c r="K95" s="104"/>
    </row>
    <row r="96" spans="1:11" s="12" customFormat="1" ht="15" hidden="1">
      <c r="A96" s="133" t="s">
        <v>110</v>
      </c>
      <c r="B96" s="134"/>
      <c r="C96" s="135"/>
      <c r="D96" s="21">
        <f t="shared" si="5"/>
        <v>0</v>
      </c>
      <c r="E96" s="21">
        <f t="shared" si="6"/>
        <v>0</v>
      </c>
      <c r="F96" s="22" t="e">
        <f>#REF!+#REF!+#REF!+#REF!+#REF!+#REF!+#REF!+#REF!+#REF!+#REF!</f>
        <v>#REF!</v>
      </c>
      <c r="G96" s="21">
        <f t="shared" si="7"/>
        <v>0</v>
      </c>
      <c r="H96" s="89">
        <v>0</v>
      </c>
      <c r="I96" s="12">
        <v>4452.9</v>
      </c>
      <c r="K96" s="104"/>
    </row>
    <row r="97" spans="1:11" s="12" customFormat="1" ht="15" hidden="1">
      <c r="A97" s="136" t="s">
        <v>150</v>
      </c>
      <c r="B97" s="137"/>
      <c r="C97" s="138"/>
      <c r="D97" s="21">
        <f t="shared" si="5"/>
        <v>0</v>
      </c>
      <c r="E97" s="21">
        <f t="shared" si="6"/>
        <v>0</v>
      </c>
      <c r="F97" s="22" t="e">
        <f>#REF!+#REF!+#REF!+#REF!+#REF!+#REF!+#REF!+#REF!+#REF!+#REF!</f>
        <v>#REF!</v>
      </c>
      <c r="G97" s="21">
        <f t="shared" si="7"/>
        <v>0</v>
      </c>
      <c r="H97" s="91">
        <v>0</v>
      </c>
      <c r="I97" s="12">
        <v>4452.9</v>
      </c>
      <c r="K97" s="104"/>
    </row>
    <row r="98" spans="1:11" s="12" customFormat="1" ht="15">
      <c r="A98" s="78" t="s">
        <v>102</v>
      </c>
      <c r="B98" s="36"/>
      <c r="C98" s="139"/>
      <c r="D98" s="21">
        <f>D99</f>
        <v>14730.75</v>
      </c>
      <c r="E98" s="21"/>
      <c r="F98" s="140"/>
      <c r="G98" s="21">
        <f>D98/I98</f>
        <v>3.31</v>
      </c>
      <c r="H98" s="21">
        <f>G98/12</f>
        <v>0.28</v>
      </c>
      <c r="I98" s="12">
        <v>4452.9</v>
      </c>
      <c r="K98" s="104"/>
    </row>
    <row r="99" spans="1:11" s="12" customFormat="1" ht="15">
      <c r="A99" s="14" t="s">
        <v>109</v>
      </c>
      <c r="B99" s="127" t="s">
        <v>94</v>
      </c>
      <c r="C99" s="139"/>
      <c r="D99" s="91">
        <v>14730.75</v>
      </c>
      <c r="E99" s="91"/>
      <c r="F99" s="92"/>
      <c r="G99" s="91"/>
      <c r="H99" s="91"/>
      <c r="I99" s="12">
        <v>4452.9</v>
      </c>
      <c r="K99" s="104"/>
    </row>
    <row r="100" spans="1:11" s="143" customFormat="1" ht="20.25" thickBot="1">
      <c r="A100" s="141" t="s">
        <v>151</v>
      </c>
      <c r="B100" s="142" t="s">
        <v>12</v>
      </c>
      <c r="C100" s="142"/>
      <c r="D100" s="21">
        <f>G100*I100</f>
        <v>75343.07</v>
      </c>
      <c r="E100" s="21"/>
      <c r="F100" s="21"/>
      <c r="G100" s="21">
        <f t="shared" si="7"/>
        <v>16.92</v>
      </c>
      <c r="H100" s="21">
        <v>1.41</v>
      </c>
      <c r="I100" s="12">
        <v>4452.9</v>
      </c>
      <c r="K100" s="144"/>
    </row>
    <row r="101" spans="1:11" s="149" customFormat="1" ht="20.25" thickBot="1">
      <c r="A101" s="145" t="s">
        <v>32</v>
      </c>
      <c r="B101" s="146"/>
      <c r="C101" s="147">
        <f>F101*12</f>
        <v>0</v>
      </c>
      <c r="D101" s="148">
        <v>553272.93</v>
      </c>
      <c r="E101" s="148">
        <f>E98+E81+E78+E69+E64+E53+E38+E37+E36+E35+E34+E31+E30+E29+E28+E27+E19+E14+E100</f>
        <v>84.24</v>
      </c>
      <c r="F101" s="148">
        <f>F98+F81+F78+F69+F64+F53+F38+F37+F36+F35+F34+F31+F30+F29+F28+F27+F19+F14+F100</f>
        <v>0</v>
      </c>
      <c r="G101" s="148">
        <f>G98+G81+G78+G69+G64+G53+G38+G37+G36+G35+G34+G31+G30+G29+G28+G27+G19+G14+G100</f>
        <v>124.25</v>
      </c>
      <c r="H101" s="148">
        <v>10.36</v>
      </c>
      <c r="I101" s="12">
        <v>4452.9</v>
      </c>
      <c r="K101" s="150"/>
    </row>
    <row r="102" spans="1:11" s="152" customFormat="1" ht="15">
      <c r="A102" s="151"/>
      <c r="D102" s="90"/>
      <c r="E102" s="90"/>
      <c r="F102" s="90"/>
      <c r="G102" s="90"/>
      <c r="H102" s="90"/>
      <c r="I102" s="12"/>
      <c r="K102" s="153"/>
    </row>
    <row r="103" spans="1:11" s="152" customFormat="1" ht="15">
      <c r="A103" s="151"/>
      <c r="D103" s="90"/>
      <c r="E103" s="90"/>
      <c r="F103" s="90"/>
      <c r="G103" s="90"/>
      <c r="H103" s="90"/>
      <c r="I103" s="12"/>
      <c r="K103" s="153"/>
    </row>
    <row r="104" spans="1:11" s="152" customFormat="1" ht="15">
      <c r="A104" s="151"/>
      <c r="D104" s="90"/>
      <c r="E104" s="90"/>
      <c r="F104" s="90"/>
      <c r="G104" s="90"/>
      <c r="H104" s="90"/>
      <c r="I104" s="12"/>
      <c r="K104" s="153"/>
    </row>
    <row r="105" spans="1:11" s="152" customFormat="1" ht="15">
      <c r="A105" s="151"/>
      <c r="D105" s="90"/>
      <c r="E105" s="90"/>
      <c r="F105" s="90"/>
      <c r="G105" s="90"/>
      <c r="H105" s="90"/>
      <c r="I105" s="12"/>
      <c r="K105" s="153"/>
    </row>
    <row r="106" spans="1:11" s="152" customFormat="1" ht="15.75" thickBot="1">
      <c r="A106" s="151"/>
      <c r="D106" s="90"/>
      <c r="E106" s="90"/>
      <c r="F106" s="90"/>
      <c r="G106" s="90"/>
      <c r="H106" s="90"/>
      <c r="I106" s="12"/>
      <c r="K106" s="153"/>
    </row>
    <row r="107" spans="1:11" s="149" customFormat="1" ht="19.5">
      <c r="A107" s="154" t="s">
        <v>31</v>
      </c>
      <c r="B107" s="155"/>
      <c r="C107" s="156">
        <f>F107*12</f>
        <v>0</v>
      </c>
      <c r="D107" s="157">
        <f>D108+D109+D110+D111+D112+D113+D114+D115+D116+D117+D118</f>
        <v>187050.37</v>
      </c>
      <c r="E107" s="157">
        <f>E108+E109+E110+E111+E112+E113+E114+E115+E116+E117+E118</f>
        <v>0</v>
      </c>
      <c r="F107" s="157">
        <f>F108+F109+F110+F111+F112+F113+F114+F115+F116+F117+F118</f>
        <v>0</v>
      </c>
      <c r="G107" s="157">
        <f>G108+G109+G110+G111+G112+G113+G114+G115+G116+G117+G118</f>
        <v>41.99</v>
      </c>
      <c r="H107" s="157">
        <f>H108+H109+H110+H111+H112+H113+H114+H115+H116+H117+H118</f>
        <v>3.5</v>
      </c>
      <c r="I107" s="12">
        <v>4452.9</v>
      </c>
      <c r="K107" s="150"/>
    </row>
    <row r="108" spans="1:11" s="12" customFormat="1" ht="15">
      <c r="A108" s="158" t="s">
        <v>152</v>
      </c>
      <c r="B108" s="131"/>
      <c r="C108" s="132"/>
      <c r="D108" s="91">
        <v>30744.7</v>
      </c>
      <c r="E108" s="91"/>
      <c r="F108" s="159"/>
      <c r="G108" s="91">
        <f aca="true" t="shared" si="8" ref="G108:G123">D108/I108</f>
        <v>6.9</v>
      </c>
      <c r="H108" s="160">
        <v>0.57</v>
      </c>
      <c r="I108" s="12">
        <v>4452.9</v>
      </c>
      <c r="K108" s="104"/>
    </row>
    <row r="109" spans="1:11" s="12" customFormat="1" ht="15">
      <c r="A109" s="158" t="s">
        <v>153</v>
      </c>
      <c r="B109" s="131"/>
      <c r="C109" s="132"/>
      <c r="D109" s="91">
        <v>12570.24</v>
      </c>
      <c r="E109" s="91"/>
      <c r="F109" s="159"/>
      <c r="G109" s="91">
        <f t="shared" si="8"/>
        <v>2.82</v>
      </c>
      <c r="H109" s="160">
        <f aca="true" t="shared" si="9" ref="H109:H123">G109/12</f>
        <v>0.24</v>
      </c>
      <c r="I109" s="12">
        <v>4452.9</v>
      </c>
      <c r="K109" s="104"/>
    </row>
    <row r="110" spans="1:11" s="12" customFormat="1" ht="15">
      <c r="A110" s="158" t="s">
        <v>154</v>
      </c>
      <c r="B110" s="131"/>
      <c r="C110" s="132"/>
      <c r="D110" s="91">
        <v>24778.26</v>
      </c>
      <c r="E110" s="91"/>
      <c r="F110" s="159"/>
      <c r="G110" s="91">
        <f t="shared" si="8"/>
        <v>5.56</v>
      </c>
      <c r="H110" s="160">
        <f t="shared" si="9"/>
        <v>0.46</v>
      </c>
      <c r="I110" s="12">
        <v>4452.9</v>
      </c>
      <c r="K110" s="104"/>
    </row>
    <row r="111" spans="1:11" s="12" customFormat="1" ht="15">
      <c r="A111" s="158" t="s">
        <v>155</v>
      </c>
      <c r="B111" s="131"/>
      <c r="C111" s="132"/>
      <c r="D111" s="91">
        <v>4719.8</v>
      </c>
      <c r="E111" s="91"/>
      <c r="F111" s="159"/>
      <c r="G111" s="91">
        <f t="shared" si="8"/>
        <v>1.06</v>
      </c>
      <c r="H111" s="160">
        <f t="shared" si="9"/>
        <v>0.09</v>
      </c>
      <c r="I111" s="12">
        <v>4452.9</v>
      </c>
      <c r="K111" s="104"/>
    </row>
    <row r="112" spans="1:11" s="12" customFormat="1" ht="28.5">
      <c r="A112" s="158" t="s">
        <v>156</v>
      </c>
      <c r="B112" s="131"/>
      <c r="C112" s="132"/>
      <c r="D112" s="91">
        <v>37170.17</v>
      </c>
      <c r="E112" s="91"/>
      <c r="F112" s="159"/>
      <c r="G112" s="91">
        <f t="shared" si="8"/>
        <v>8.35</v>
      </c>
      <c r="H112" s="160">
        <f t="shared" si="9"/>
        <v>0.7</v>
      </c>
      <c r="I112" s="12">
        <v>4452.9</v>
      </c>
      <c r="K112" s="104"/>
    </row>
    <row r="113" spans="1:11" s="12" customFormat="1" ht="20.25" customHeight="1">
      <c r="A113" s="158" t="s">
        <v>157</v>
      </c>
      <c r="B113" s="131"/>
      <c r="C113" s="132"/>
      <c r="D113" s="91">
        <v>23471.45</v>
      </c>
      <c r="E113" s="91"/>
      <c r="F113" s="159"/>
      <c r="G113" s="91">
        <f t="shared" si="8"/>
        <v>5.27</v>
      </c>
      <c r="H113" s="160">
        <f t="shared" si="9"/>
        <v>0.44</v>
      </c>
      <c r="I113" s="12">
        <v>4452.9</v>
      </c>
      <c r="K113" s="104"/>
    </row>
    <row r="114" spans="1:11" s="12" customFormat="1" ht="15">
      <c r="A114" s="158" t="s">
        <v>158</v>
      </c>
      <c r="B114" s="131"/>
      <c r="C114" s="132"/>
      <c r="D114" s="91">
        <v>21560.9</v>
      </c>
      <c r="E114" s="91"/>
      <c r="F114" s="159"/>
      <c r="G114" s="91">
        <f t="shared" si="8"/>
        <v>4.84</v>
      </c>
      <c r="H114" s="160">
        <f t="shared" si="9"/>
        <v>0.4</v>
      </c>
      <c r="I114" s="12">
        <v>4452.9</v>
      </c>
      <c r="K114" s="104"/>
    </row>
    <row r="115" spans="1:11" s="12" customFormat="1" ht="15">
      <c r="A115" s="158" t="s">
        <v>159</v>
      </c>
      <c r="B115" s="131"/>
      <c r="C115" s="132"/>
      <c r="D115" s="91">
        <v>19919.09</v>
      </c>
      <c r="E115" s="91"/>
      <c r="F115" s="159"/>
      <c r="G115" s="91">
        <f t="shared" si="8"/>
        <v>4.47</v>
      </c>
      <c r="H115" s="160">
        <f t="shared" si="9"/>
        <v>0.37</v>
      </c>
      <c r="I115" s="12">
        <v>4452.9</v>
      </c>
      <c r="K115" s="104"/>
    </row>
    <row r="116" spans="1:11" s="12" customFormat="1" ht="15">
      <c r="A116" s="158" t="s">
        <v>160</v>
      </c>
      <c r="B116" s="131"/>
      <c r="C116" s="132"/>
      <c r="D116" s="91">
        <v>2583.71</v>
      </c>
      <c r="E116" s="91"/>
      <c r="F116" s="159"/>
      <c r="G116" s="91">
        <f t="shared" si="8"/>
        <v>0.58</v>
      </c>
      <c r="H116" s="160">
        <f t="shared" si="9"/>
        <v>0.05</v>
      </c>
      <c r="I116" s="12">
        <v>4452.9</v>
      </c>
      <c r="K116" s="104"/>
    </row>
    <row r="117" spans="1:11" s="12" customFormat="1" ht="15">
      <c r="A117" s="158" t="s">
        <v>161</v>
      </c>
      <c r="B117" s="131"/>
      <c r="C117" s="132"/>
      <c r="D117" s="91">
        <v>5740.48</v>
      </c>
      <c r="E117" s="91"/>
      <c r="F117" s="159"/>
      <c r="G117" s="91">
        <f t="shared" si="8"/>
        <v>1.29</v>
      </c>
      <c r="H117" s="160">
        <f t="shared" si="9"/>
        <v>0.11</v>
      </c>
      <c r="I117" s="12">
        <v>4452.9</v>
      </c>
      <c r="K117" s="104"/>
    </row>
    <row r="118" spans="1:11" s="12" customFormat="1" ht="15">
      <c r="A118" s="158" t="s">
        <v>162</v>
      </c>
      <c r="B118" s="131"/>
      <c r="C118" s="132"/>
      <c r="D118" s="89">
        <v>3791.57</v>
      </c>
      <c r="E118" s="89"/>
      <c r="F118" s="89"/>
      <c r="G118" s="89">
        <f t="shared" si="8"/>
        <v>0.85</v>
      </c>
      <c r="H118" s="160">
        <f t="shared" si="9"/>
        <v>0.07</v>
      </c>
      <c r="I118" s="12">
        <v>4452.9</v>
      </c>
      <c r="K118" s="104"/>
    </row>
    <row r="119" spans="1:11" s="12" customFormat="1" ht="15" hidden="1">
      <c r="A119" s="158"/>
      <c r="B119" s="131"/>
      <c r="C119" s="132"/>
      <c r="D119" s="91"/>
      <c r="E119" s="91"/>
      <c r="F119" s="159"/>
      <c r="G119" s="91">
        <f t="shared" si="8"/>
        <v>0</v>
      </c>
      <c r="H119" s="160">
        <f t="shared" si="9"/>
        <v>0</v>
      </c>
      <c r="I119" s="12">
        <v>4452.9</v>
      </c>
      <c r="K119" s="104"/>
    </row>
    <row r="120" spans="1:11" s="12" customFormat="1" ht="15" hidden="1">
      <c r="A120" s="158"/>
      <c r="B120" s="131"/>
      <c r="C120" s="132"/>
      <c r="D120" s="91"/>
      <c r="E120" s="91"/>
      <c r="F120" s="159"/>
      <c r="G120" s="91">
        <f t="shared" si="8"/>
        <v>0</v>
      </c>
      <c r="H120" s="160">
        <f t="shared" si="9"/>
        <v>0</v>
      </c>
      <c r="I120" s="12">
        <v>4452.9</v>
      </c>
      <c r="K120" s="104"/>
    </row>
    <row r="121" spans="1:11" s="12" customFormat="1" ht="15" hidden="1">
      <c r="A121" s="158"/>
      <c r="B121" s="131"/>
      <c r="C121" s="132"/>
      <c r="D121" s="91"/>
      <c r="E121" s="91"/>
      <c r="F121" s="159"/>
      <c r="G121" s="91">
        <f t="shared" si="8"/>
        <v>0</v>
      </c>
      <c r="H121" s="160">
        <f t="shared" si="9"/>
        <v>0</v>
      </c>
      <c r="I121" s="12">
        <v>4452.9</v>
      </c>
      <c r="K121" s="104"/>
    </row>
    <row r="122" spans="1:11" s="12" customFormat="1" ht="15" hidden="1">
      <c r="A122" s="158"/>
      <c r="B122" s="131"/>
      <c r="C122" s="132"/>
      <c r="D122" s="91"/>
      <c r="E122" s="91"/>
      <c r="F122" s="159"/>
      <c r="G122" s="91">
        <f t="shared" si="8"/>
        <v>0</v>
      </c>
      <c r="H122" s="160">
        <f t="shared" si="9"/>
        <v>0</v>
      </c>
      <c r="I122" s="12">
        <v>4452.9</v>
      </c>
      <c r="K122" s="104"/>
    </row>
    <row r="123" spans="1:11" s="12" customFormat="1" ht="15" hidden="1">
      <c r="A123" s="161"/>
      <c r="B123" s="162"/>
      <c r="C123" s="163"/>
      <c r="D123" s="91"/>
      <c r="E123" s="91"/>
      <c r="F123" s="159"/>
      <c r="G123" s="91">
        <f t="shared" si="8"/>
        <v>0</v>
      </c>
      <c r="H123" s="160">
        <f t="shared" si="9"/>
        <v>0</v>
      </c>
      <c r="I123" s="12">
        <v>4452.9</v>
      </c>
      <c r="K123" s="104"/>
    </row>
    <row r="124" spans="1:11" s="152" customFormat="1" ht="12.75">
      <c r="A124" s="151"/>
      <c r="F124" s="2"/>
      <c r="H124" s="2"/>
      <c r="K124" s="153"/>
    </row>
    <row r="125" spans="1:11" s="152" customFormat="1" ht="12.75">
      <c r="A125" s="151"/>
      <c r="F125" s="2"/>
      <c r="H125" s="2"/>
      <c r="K125" s="153"/>
    </row>
    <row r="126" spans="1:11" s="152" customFormat="1" ht="13.5" thickBot="1">
      <c r="A126" s="151"/>
      <c r="F126" s="2"/>
      <c r="H126" s="2"/>
      <c r="K126" s="153"/>
    </row>
    <row r="127" spans="1:11" s="167" customFormat="1" ht="20.25" thickBot="1">
      <c r="A127" s="164" t="s">
        <v>64</v>
      </c>
      <c r="B127" s="165"/>
      <c r="C127" s="166"/>
      <c r="D127" s="166">
        <f>D101+D107</f>
        <v>740323.3</v>
      </c>
      <c r="E127" s="166">
        <f>E101+E107</f>
        <v>84.24</v>
      </c>
      <c r="F127" s="166">
        <f>F101+F107</f>
        <v>0</v>
      </c>
      <c r="G127" s="166">
        <f>G101+G107</f>
        <v>166.24</v>
      </c>
      <c r="H127" s="166">
        <f>H101+H107</f>
        <v>13.86</v>
      </c>
      <c r="K127" s="168"/>
    </row>
    <row r="128" spans="1:11" s="152" customFormat="1" ht="12.75">
      <c r="A128" s="151"/>
      <c r="F128" s="2"/>
      <c r="H128" s="2"/>
      <c r="K128" s="153"/>
    </row>
    <row r="129" spans="1:11" s="152" customFormat="1" ht="12.75">
      <c r="A129" s="151"/>
      <c r="F129" s="2"/>
      <c r="H129" s="2"/>
      <c r="K129" s="153"/>
    </row>
    <row r="130" spans="1:11" s="173" customFormat="1" ht="18.75">
      <c r="A130" s="169"/>
      <c r="B130" s="170"/>
      <c r="C130" s="171"/>
      <c r="D130" s="171"/>
      <c r="E130" s="171"/>
      <c r="F130" s="172"/>
      <c r="G130" s="171"/>
      <c r="H130" s="172"/>
      <c r="K130" s="174"/>
    </row>
    <row r="131" spans="1:11" s="143" customFormat="1" ht="19.5">
      <c r="A131" s="175"/>
      <c r="B131" s="176"/>
      <c r="C131" s="177"/>
      <c r="D131" s="177"/>
      <c r="E131" s="177"/>
      <c r="F131" s="178"/>
      <c r="G131" s="177"/>
      <c r="H131" s="178"/>
      <c r="K131" s="144"/>
    </row>
    <row r="132" spans="1:11" s="152" customFormat="1" ht="14.25">
      <c r="A132" s="227" t="s">
        <v>30</v>
      </c>
      <c r="B132" s="227"/>
      <c r="C132" s="227"/>
      <c r="D132" s="227"/>
      <c r="E132" s="227"/>
      <c r="F132" s="227"/>
      <c r="K132" s="153"/>
    </row>
    <row r="133" spans="1:11" s="152" customFormat="1" ht="12.75">
      <c r="A133" s="151" t="s">
        <v>111</v>
      </c>
      <c r="F133" s="2"/>
      <c r="H133" s="2"/>
      <c r="K133" s="153"/>
    </row>
    <row r="134" spans="6:11" s="152" customFormat="1" ht="12.75">
      <c r="F134" s="2"/>
      <c r="H134" s="2"/>
      <c r="K134" s="153"/>
    </row>
    <row r="135" spans="6:11" s="152" customFormat="1" ht="12.75">
      <c r="F135" s="2"/>
      <c r="H135" s="2"/>
      <c r="K135" s="153"/>
    </row>
    <row r="136" spans="6:11" s="152" customFormat="1" ht="12.75">
      <c r="F136" s="2"/>
      <c r="H136" s="2"/>
      <c r="K136" s="153"/>
    </row>
    <row r="137" spans="6:11" s="152" customFormat="1" ht="12.75">
      <c r="F137" s="2"/>
      <c r="H137" s="2"/>
      <c r="K137" s="153"/>
    </row>
    <row r="138" spans="6:11" s="152" customFormat="1" ht="12.75">
      <c r="F138" s="2"/>
      <c r="H138" s="2"/>
      <c r="K138" s="153"/>
    </row>
    <row r="139" spans="6:11" s="152" customFormat="1" ht="12.75">
      <c r="F139" s="2"/>
      <c r="H139" s="2"/>
      <c r="K139" s="153"/>
    </row>
    <row r="140" spans="6:11" s="152" customFormat="1" ht="12.75">
      <c r="F140" s="2"/>
      <c r="H140" s="2"/>
      <c r="K140" s="153"/>
    </row>
    <row r="141" spans="6:11" s="152" customFormat="1" ht="12.75">
      <c r="F141" s="2"/>
      <c r="H141" s="2"/>
      <c r="K141" s="153"/>
    </row>
    <row r="142" spans="6:11" s="152" customFormat="1" ht="12.75">
      <c r="F142" s="2"/>
      <c r="H142" s="2"/>
      <c r="K142" s="153"/>
    </row>
  </sheetData>
  <sheetProtection/>
  <mergeCells count="12">
    <mergeCell ref="A7:H7"/>
    <mergeCell ref="A8:H8"/>
    <mergeCell ref="A9:H9"/>
    <mergeCell ref="A10:H10"/>
    <mergeCell ref="A13:H13"/>
    <mergeCell ref="A132:F132"/>
    <mergeCell ref="A1:H1"/>
    <mergeCell ref="B2:H2"/>
    <mergeCell ref="B3:H3"/>
    <mergeCell ref="B4:H4"/>
    <mergeCell ref="A5:H5"/>
    <mergeCell ref="A6:H6"/>
  </mergeCells>
  <printOptions horizontalCentered="1"/>
  <pageMargins left="0.2" right="0.2" top="0.1968503937007874" bottom="0.2" header="0.2" footer="0.2"/>
  <pageSetup fitToHeight="0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3"/>
  <sheetViews>
    <sheetView tabSelected="1" zoomScale="80" zoomScaleNormal="80" zoomScalePageLayoutView="0" workbookViewId="0" topLeftCell="A1">
      <pane xSplit="1" ySplit="2" topLeftCell="F117" activePane="bottomRight" state="frozen"/>
      <selection pane="topLeft" activeCell="A1" sqref="A1"/>
      <selection pane="topRight" activeCell="B1" sqref="B1"/>
      <selection pane="bottomLeft" activeCell="A2" sqref="A2"/>
      <selection pane="bottomRight" activeCell="O144" sqref="O144"/>
    </sheetView>
  </sheetViews>
  <sheetFormatPr defaultColWidth="9.00390625" defaultRowHeight="12.75"/>
  <cols>
    <col min="1" max="1" width="72.75390625" style="3" customWidth="1"/>
    <col min="2" max="13" width="15.375" style="3" customWidth="1"/>
    <col min="14" max="14" width="14.125" style="3" customWidth="1"/>
    <col min="15" max="15" width="17.75390625" style="3" customWidth="1"/>
    <col min="16" max="16384" width="9.125" style="3" customWidth="1"/>
  </cols>
  <sheetData>
    <row r="1" spans="1:14" ht="54" customHeight="1" thickBot="1">
      <c r="A1" s="244" t="s">
        <v>166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</row>
    <row r="2" spans="1:15" s="6" customFormat="1" ht="84.75" customHeight="1" thickBot="1">
      <c r="A2" s="182" t="s">
        <v>4</v>
      </c>
      <c r="B2" s="249" t="s">
        <v>177</v>
      </c>
      <c r="C2" s="250"/>
      <c r="D2" s="251"/>
      <c r="E2" s="250" t="s">
        <v>178</v>
      </c>
      <c r="F2" s="250"/>
      <c r="G2" s="250"/>
      <c r="H2" s="249" t="s">
        <v>179</v>
      </c>
      <c r="I2" s="250"/>
      <c r="J2" s="251"/>
      <c r="K2" s="249" t="s">
        <v>180</v>
      </c>
      <c r="L2" s="250"/>
      <c r="M2" s="251"/>
      <c r="N2" s="63" t="s">
        <v>69</v>
      </c>
      <c r="O2" s="28" t="s">
        <v>34</v>
      </c>
    </row>
    <row r="3" spans="1:15" s="7" customFormat="1" ht="12.75">
      <c r="A3" s="55"/>
      <c r="B3" s="41" t="s">
        <v>66</v>
      </c>
      <c r="C3" s="15" t="s">
        <v>67</v>
      </c>
      <c r="D3" s="49" t="s">
        <v>68</v>
      </c>
      <c r="E3" s="62" t="s">
        <v>66</v>
      </c>
      <c r="F3" s="15" t="s">
        <v>67</v>
      </c>
      <c r="G3" s="26" t="s">
        <v>68</v>
      </c>
      <c r="H3" s="41" t="s">
        <v>66</v>
      </c>
      <c r="I3" s="15" t="s">
        <v>67</v>
      </c>
      <c r="J3" s="49" t="s">
        <v>68</v>
      </c>
      <c r="K3" s="41" t="s">
        <v>66</v>
      </c>
      <c r="L3" s="15" t="s">
        <v>67</v>
      </c>
      <c r="M3" s="49" t="s">
        <v>68</v>
      </c>
      <c r="N3" s="66"/>
      <c r="O3" s="29"/>
    </row>
    <row r="4" spans="1:15" s="7" customFormat="1" ht="49.5" customHeight="1">
      <c r="A4" s="228" t="s">
        <v>8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30"/>
    </row>
    <row r="5" spans="1:15" s="6" customFormat="1" ht="14.25" customHeight="1">
      <c r="A5" s="79" t="s">
        <v>9</v>
      </c>
      <c r="B5" s="42"/>
      <c r="C5" s="8"/>
      <c r="D5" s="80">
        <f>O5/4</f>
        <v>32060.88</v>
      </c>
      <c r="E5" s="63"/>
      <c r="F5" s="8"/>
      <c r="G5" s="80">
        <f>O5/4</f>
        <v>32060.88</v>
      </c>
      <c r="H5" s="42"/>
      <c r="I5" s="8"/>
      <c r="J5" s="80">
        <f>O5/4</f>
        <v>32060.88</v>
      </c>
      <c r="K5" s="42"/>
      <c r="L5" s="8"/>
      <c r="M5" s="80">
        <f>O5/4</f>
        <v>32060.88</v>
      </c>
      <c r="N5" s="68">
        <f aca="true" t="shared" si="0" ref="N5:N54">M5+J5+G5+D5</f>
        <v>128243.52</v>
      </c>
      <c r="O5" s="17">
        <v>128243.52</v>
      </c>
    </row>
    <row r="6" spans="1:15" s="6" customFormat="1" ht="14.25" customHeight="1">
      <c r="A6" s="79" t="s">
        <v>11</v>
      </c>
      <c r="B6" s="42"/>
      <c r="C6" s="8"/>
      <c r="D6" s="80">
        <f aca="true" t="shared" si="1" ref="D6:D15">O6/4</f>
        <v>21774.68</v>
      </c>
      <c r="E6" s="63"/>
      <c r="F6" s="8"/>
      <c r="G6" s="80">
        <f aca="true" t="shared" si="2" ref="G6:G15">O6/4</f>
        <v>21774.68</v>
      </c>
      <c r="H6" s="42"/>
      <c r="I6" s="8"/>
      <c r="J6" s="80">
        <f aca="true" t="shared" si="3" ref="J6:J15">O6/4</f>
        <v>21774.68</v>
      </c>
      <c r="K6" s="42"/>
      <c r="L6" s="8"/>
      <c r="M6" s="80">
        <f aca="true" t="shared" si="4" ref="M6:M15">O6/4</f>
        <v>21774.68</v>
      </c>
      <c r="N6" s="68">
        <f t="shared" si="0"/>
        <v>87098.72</v>
      </c>
      <c r="O6" s="17">
        <v>87098.72</v>
      </c>
    </row>
    <row r="7" spans="1:15" s="6" customFormat="1" ht="15">
      <c r="A7" s="78" t="s">
        <v>14</v>
      </c>
      <c r="B7" s="42"/>
      <c r="C7" s="8"/>
      <c r="D7" s="80">
        <f t="shared" si="1"/>
        <v>8549.57</v>
      </c>
      <c r="E7" s="63"/>
      <c r="F7" s="8"/>
      <c r="G7" s="80">
        <f t="shared" si="2"/>
        <v>8549.57</v>
      </c>
      <c r="H7" s="42"/>
      <c r="I7" s="8"/>
      <c r="J7" s="80">
        <f t="shared" si="3"/>
        <v>8549.57</v>
      </c>
      <c r="K7" s="42"/>
      <c r="L7" s="8"/>
      <c r="M7" s="80">
        <f t="shared" si="4"/>
        <v>8549.57</v>
      </c>
      <c r="N7" s="68">
        <f t="shared" si="0"/>
        <v>34198.28</v>
      </c>
      <c r="O7" s="17">
        <v>34198.27</v>
      </c>
    </row>
    <row r="8" spans="1:15" s="6" customFormat="1" ht="15">
      <c r="A8" s="78" t="s">
        <v>16</v>
      </c>
      <c r="B8" s="42"/>
      <c r="C8" s="8"/>
      <c r="D8" s="80">
        <f t="shared" si="1"/>
        <v>27786.1</v>
      </c>
      <c r="E8" s="63"/>
      <c r="F8" s="8"/>
      <c r="G8" s="80">
        <f t="shared" si="2"/>
        <v>27786.1</v>
      </c>
      <c r="H8" s="42"/>
      <c r="I8" s="8"/>
      <c r="J8" s="80">
        <f t="shared" si="3"/>
        <v>27786.1</v>
      </c>
      <c r="K8" s="42"/>
      <c r="L8" s="8"/>
      <c r="M8" s="80">
        <f t="shared" si="4"/>
        <v>27786.1</v>
      </c>
      <c r="N8" s="68">
        <f t="shared" si="0"/>
        <v>111144.4</v>
      </c>
      <c r="O8" s="17">
        <v>111144.38</v>
      </c>
    </row>
    <row r="9" spans="1:15" s="6" customFormat="1" ht="30">
      <c r="A9" s="78" t="s">
        <v>42</v>
      </c>
      <c r="B9" s="42"/>
      <c r="C9" s="8"/>
      <c r="D9" s="80">
        <f t="shared" si="1"/>
        <v>433.43</v>
      </c>
      <c r="E9" s="63"/>
      <c r="F9" s="8"/>
      <c r="G9" s="80">
        <f t="shared" si="2"/>
        <v>433.43</v>
      </c>
      <c r="H9" s="42"/>
      <c r="I9" s="8"/>
      <c r="J9" s="80">
        <f t="shared" si="3"/>
        <v>433.43</v>
      </c>
      <c r="K9" s="42"/>
      <c r="L9" s="8"/>
      <c r="M9" s="80">
        <f t="shared" si="4"/>
        <v>433.43</v>
      </c>
      <c r="N9" s="68">
        <f t="shared" si="0"/>
        <v>1733.72</v>
      </c>
      <c r="O9" s="17">
        <v>1733.72</v>
      </c>
    </row>
    <row r="10" spans="1:15" s="6" customFormat="1" ht="30">
      <c r="A10" s="78" t="s">
        <v>49</v>
      </c>
      <c r="B10" s="42"/>
      <c r="C10" s="8"/>
      <c r="D10" s="80">
        <f t="shared" si="1"/>
        <v>433.43</v>
      </c>
      <c r="E10" s="63"/>
      <c r="F10" s="8"/>
      <c r="G10" s="80">
        <f t="shared" si="2"/>
        <v>433.43</v>
      </c>
      <c r="H10" s="42"/>
      <c r="I10" s="8"/>
      <c r="J10" s="80">
        <f t="shared" si="3"/>
        <v>433.43</v>
      </c>
      <c r="K10" s="42"/>
      <c r="L10" s="8"/>
      <c r="M10" s="80">
        <f t="shared" si="4"/>
        <v>433.43</v>
      </c>
      <c r="N10" s="68">
        <f t="shared" si="0"/>
        <v>1733.72</v>
      </c>
      <c r="O10" s="17">
        <v>1733.72</v>
      </c>
    </row>
    <row r="11" spans="1:15" s="6" customFormat="1" ht="15">
      <c r="A11" s="78" t="s">
        <v>43</v>
      </c>
      <c r="B11" s="42"/>
      <c r="C11" s="8"/>
      <c r="D11" s="80">
        <f t="shared" si="1"/>
        <v>2737.03</v>
      </c>
      <c r="E11" s="63"/>
      <c r="F11" s="8"/>
      <c r="G11" s="80">
        <f t="shared" si="2"/>
        <v>2737.03</v>
      </c>
      <c r="H11" s="42"/>
      <c r="I11" s="8"/>
      <c r="J11" s="80">
        <f t="shared" si="3"/>
        <v>2737.03</v>
      </c>
      <c r="K11" s="42"/>
      <c r="L11" s="8"/>
      <c r="M11" s="80">
        <f t="shared" si="4"/>
        <v>2737.03</v>
      </c>
      <c r="N11" s="68">
        <f t="shared" si="0"/>
        <v>10948.12</v>
      </c>
      <c r="O11" s="17">
        <v>10948.1</v>
      </c>
    </row>
    <row r="12" spans="1:15" s="6" customFormat="1" ht="30">
      <c r="A12" s="78" t="s">
        <v>106</v>
      </c>
      <c r="B12" s="42"/>
      <c r="C12" s="8"/>
      <c r="D12" s="80">
        <f t="shared" si="1"/>
        <v>2404.57</v>
      </c>
      <c r="E12" s="63"/>
      <c r="F12" s="8"/>
      <c r="G12" s="80">
        <f t="shared" si="2"/>
        <v>2404.57</v>
      </c>
      <c r="H12" s="42"/>
      <c r="I12" s="8"/>
      <c r="J12" s="80">
        <f t="shared" si="3"/>
        <v>2404.57</v>
      </c>
      <c r="K12" s="42"/>
      <c r="L12" s="8"/>
      <c r="M12" s="80">
        <f t="shared" si="4"/>
        <v>2404.57</v>
      </c>
      <c r="N12" s="68">
        <f t="shared" si="0"/>
        <v>9618.28</v>
      </c>
      <c r="O12" s="17">
        <v>9618.26</v>
      </c>
    </row>
    <row r="13" spans="1:15" s="6" customFormat="1" ht="15">
      <c r="A13" s="78" t="s">
        <v>25</v>
      </c>
      <c r="B13" s="42"/>
      <c r="C13" s="8"/>
      <c r="D13" s="80">
        <f t="shared" si="1"/>
        <v>534.35</v>
      </c>
      <c r="E13" s="63"/>
      <c r="F13" s="8"/>
      <c r="G13" s="80">
        <f t="shared" si="2"/>
        <v>534.35</v>
      </c>
      <c r="H13" s="42"/>
      <c r="I13" s="8"/>
      <c r="J13" s="80">
        <f t="shared" si="3"/>
        <v>534.35</v>
      </c>
      <c r="K13" s="42"/>
      <c r="L13" s="8"/>
      <c r="M13" s="80">
        <f t="shared" si="4"/>
        <v>534.35</v>
      </c>
      <c r="N13" s="68">
        <f t="shared" si="0"/>
        <v>2137.4</v>
      </c>
      <c r="O13" s="17">
        <v>2137.39</v>
      </c>
    </row>
    <row r="14" spans="1:15" s="12" customFormat="1" ht="15">
      <c r="A14" s="78" t="s">
        <v>27</v>
      </c>
      <c r="B14" s="43"/>
      <c r="C14" s="36"/>
      <c r="D14" s="80">
        <f t="shared" si="1"/>
        <v>285.9</v>
      </c>
      <c r="E14" s="64"/>
      <c r="F14" s="36"/>
      <c r="G14" s="80">
        <f t="shared" si="2"/>
        <v>285.9</v>
      </c>
      <c r="H14" s="43"/>
      <c r="I14" s="36"/>
      <c r="J14" s="80">
        <f t="shared" si="3"/>
        <v>285.9</v>
      </c>
      <c r="K14" s="43"/>
      <c r="L14" s="36"/>
      <c r="M14" s="80">
        <f t="shared" si="4"/>
        <v>285.9</v>
      </c>
      <c r="N14" s="68">
        <f t="shared" si="0"/>
        <v>1143.6</v>
      </c>
      <c r="O14" s="17">
        <v>1143.58</v>
      </c>
    </row>
    <row r="15" spans="1:15" s="6" customFormat="1" ht="30">
      <c r="A15" s="77" t="s">
        <v>24</v>
      </c>
      <c r="B15" s="42"/>
      <c r="C15" s="8"/>
      <c r="D15" s="80">
        <f t="shared" si="1"/>
        <v>0</v>
      </c>
      <c r="E15" s="63"/>
      <c r="F15" s="8"/>
      <c r="G15" s="80">
        <f t="shared" si="2"/>
        <v>0</v>
      </c>
      <c r="H15" s="42"/>
      <c r="I15" s="8"/>
      <c r="J15" s="80">
        <f t="shared" si="3"/>
        <v>0</v>
      </c>
      <c r="K15" s="42"/>
      <c r="L15" s="8"/>
      <c r="M15" s="80">
        <f t="shared" si="4"/>
        <v>0</v>
      </c>
      <c r="N15" s="68">
        <f t="shared" si="0"/>
        <v>0</v>
      </c>
      <c r="O15" s="17"/>
    </row>
    <row r="16" spans="1:15" s="9" customFormat="1" ht="15">
      <c r="A16" s="78" t="s">
        <v>35</v>
      </c>
      <c r="B16" s="44"/>
      <c r="C16" s="37"/>
      <c r="D16" s="80"/>
      <c r="E16" s="65"/>
      <c r="F16" s="37"/>
      <c r="G16" s="39"/>
      <c r="H16" s="44"/>
      <c r="I16" s="37"/>
      <c r="J16" s="51"/>
      <c r="K16" s="44"/>
      <c r="L16" s="37"/>
      <c r="M16" s="51"/>
      <c r="N16" s="68">
        <f t="shared" si="0"/>
        <v>0</v>
      </c>
      <c r="O16" s="17"/>
    </row>
    <row r="17" spans="1:15" s="6" customFormat="1" ht="15">
      <c r="A17" s="14" t="s">
        <v>41</v>
      </c>
      <c r="B17" s="179" t="s">
        <v>170</v>
      </c>
      <c r="C17" s="180">
        <v>41402</v>
      </c>
      <c r="D17" s="181">
        <v>184.33</v>
      </c>
      <c r="E17" s="179" t="s">
        <v>184</v>
      </c>
      <c r="F17" s="180">
        <v>41509</v>
      </c>
      <c r="G17" s="181">
        <v>184.33</v>
      </c>
      <c r="H17" s="42"/>
      <c r="I17" s="8"/>
      <c r="J17" s="50"/>
      <c r="K17" s="208">
        <v>50</v>
      </c>
      <c r="L17" s="209">
        <v>41759</v>
      </c>
      <c r="M17" s="50">
        <v>184.33</v>
      </c>
      <c r="N17" s="68">
        <f t="shared" si="0"/>
        <v>552.99</v>
      </c>
      <c r="O17" s="17"/>
    </row>
    <row r="18" spans="1:15" s="6" customFormat="1" ht="15">
      <c r="A18" s="240" t="s">
        <v>19</v>
      </c>
      <c r="B18" s="179" t="s">
        <v>172</v>
      </c>
      <c r="C18" s="180">
        <v>41411</v>
      </c>
      <c r="D18" s="181">
        <v>195.03</v>
      </c>
      <c r="E18" s="179" t="s">
        <v>193</v>
      </c>
      <c r="F18" s="180">
        <v>41537</v>
      </c>
      <c r="G18" s="181">
        <v>195.04</v>
      </c>
      <c r="H18" s="42"/>
      <c r="I18" s="8"/>
      <c r="J18" s="50"/>
      <c r="K18" s="42"/>
      <c r="L18" s="8"/>
      <c r="M18" s="50"/>
      <c r="N18" s="68">
        <f t="shared" si="0"/>
        <v>390.07</v>
      </c>
      <c r="O18" s="17"/>
    </row>
    <row r="19" spans="1:15" s="6" customFormat="1" ht="15">
      <c r="A19" s="241"/>
      <c r="B19" s="179" t="s">
        <v>176</v>
      </c>
      <c r="C19" s="180">
        <v>41481</v>
      </c>
      <c r="D19" s="181">
        <v>390.06</v>
      </c>
      <c r="E19" s="63"/>
      <c r="F19" s="8"/>
      <c r="G19" s="24"/>
      <c r="H19" s="42"/>
      <c r="I19" s="8"/>
      <c r="J19" s="50"/>
      <c r="K19" s="42"/>
      <c r="L19" s="8"/>
      <c r="M19" s="50"/>
      <c r="N19" s="68">
        <f t="shared" si="0"/>
        <v>390.06</v>
      </c>
      <c r="O19" s="17"/>
    </row>
    <row r="20" spans="1:15" s="6" customFormat="1" ht="15">
      <c r="A20" s="14" t="s">
        <v>132</v>
      </c>
      <c r="B20" s="179" t="s">
        <v>173</v>
      </c>
      <c r="C20" s="180">
        <v>41467</v>
      </c>
      <c r="D20" s="181">
        <v>1428.84</v>
      </c>
      <c r="E20" s="63"/>
      <c r="F20" s="8"/>
      <c r="G20" s="24"/>
      <c r="H20" s="42"/>
      <c r="I20" s="8"/>
      <c r="J20" s="50"/>
      <c r="K20" s="42"/>
      <c r="L20" s="8"/>
      <c r="M20" s="50"/>
      <c r="N20" s="68">
        <f t="shared" si="0"/>
        <v>1428.84</v>
      </c>
      <c r="O20" s="17"/>
    </row>
    <row r="21" spans="1:15" s="6" customFormat="1" ht="15">
      <c r="A21" s="14" t="s">
        <v>47</v>
      </c>
      <c r="B21" s="179" t="s">
        <v>173</v>
      </c>
      <c r="C21" s="180">
        <v>41467</v>
      </c>
      <c r="D21" s="181">
        <v>743.35</v>
      </c>
      <c r="E21" s="63"/>
      <c r="F21" s="8"/>
      <c r="G21" s="24"/>
      <c r="H21" s="42"/>
      <c r="I21" s="8"/>
      <c r="J21" s="50"/>
      <c r="K21" s="42"/>
      <c r="L21" s="8"/>
      <c r="M21" s="50"/>
      <c r="N21" s="68">
        <f t="shared" si="0"/>
        <v>743.35</v>
      </c>
      <c r="O21" s="17"/>
    </row>
    <row r="22" spans="1:15" s="6" customFormat="1" ht="15">
      <c r="A22" s="14" t="s">
        <v>20</v>
      </c>
      <c r="B22" s="179" t="s">
        <v>163</v>
      </c>
      <c r="C22" s="180">
        <v>41418</v>
      </c>
      <c r="D22" s="181">
        <v>3314.05</v>
      </c>
      <c r="E22" s="63"/>
      <c r="F22" s="8"/>
      <c r="G22" s="24"/>
      <c r="H22" s="42"/>
      <c r="I22" s="8"/>
      <c r="J22" s="50"/>
      <c r="K22" s="42"/>
      <c r="L22" s="8"/>
      <c r="M22" s="50"/>
      <c r="N22" s="68">
        <f t="shared" si="0"/>
        <v>3314.05</v>
      </c>
      <c r="O22" s="17"/>
    </row>
    <row r="23" spans="1:15" s="6" customFormat="1" ht="15">
      <c r="A23" s="14" t="s">
        <v>21</v>
      </c>
      <c r="B23" s="179" t="s">
        <v>163</v>
      </c>
      <c r="C23" s="180">
        <v>41418</v>
      </c>
      <c r="D23" s="181">
        <v>780.14</v>
      </c>
      <c r="E23" s="63"/>
      <c r="F23" s="8"/>
      <c r="G23" s="24"/>
      <c r="H23" s="42"/>
      <c r="I23" s="8"/>
      <c r="J23" s="50"/>
      <c r="K23" s="42"/>
      <c r="L23" s="8"/>
      <c r="M23" s="50"/>
      <c r="N23" s="68">
        <f t="shared" si="0"/>
        <v>780.14</v>
      </c>
      <c r="O23" s="17"/>
    </row>
    <row r="24" spans="1:15" s="6" customFormat="1" ht="15">
      <c r="A24" s="14" t="s">
        <v>44</v>
      </c>
      <c r="B24" s="179" t="s">
        <v>173</v>
      </c>
      <c r="C24" s="180">
        <v>41467</v>
      </c>
      <c r="D24" s="181">
        <v>371.66</v>
      </c>
      <c r="E24" s="63"/>
      <c r="F24" s="8"/>
      <c r="G24" s="24"/>
      <c r="H24" s="42"/>
      <c r="I24" s="8"/>
      <c r="J24" s="50"/>
      <c r="K24" s="42"/>
      <c r="L24" s="8"/>
      <c r="M24" s="50"/>
      <c r="N24" s="68">
        <f t="shared" si="0"/>
        <v>371.66</v>
      </c>
      <c r="O24" s="17"/>
    </row>
    <row r="25" spans="1:15" s="6" customFormat="1" ht="15">
      <c r="A25" s="14" t="s">
        <v>45</v>
      </c>
      <c r="B25" s="45"/>
      <c r="C25" s="10"/>
      <c r="D25" s="80"/>
      <c r="E25" s="63"/>
      <c r="F25" s="8"/>
      <c r="G25" s="24"/>
      <c r="H25" s="42"/>
      <c r="I25" s="8"/>
      <c r="J25" s="50"/>
      <c r="K25" s="42"/>
      <c r="L25" s="8"/>
      <c r="M25" s="50"/>
      <c r="N25" s="68">
        <f t="shared" si="0"/>
        <v>0</v>
      </c>
      <c r="O25" s="17"/>
    </row>
    <row r="26" spans="1:15" s="6" customFormat="1" ht="25.5">
      <c r="A26" s="14" t="s">
        <v>22</v>
      </c>
      <c r="B26" s="179" t="s">
        <v>163</v>
      </c>
      <c r="C26" s="180">
        <v>41418</v>
      </c>
      <c r="D26" s="181">
        <v>3497.96</v>
      </c>
      <c r="E26" s="63"/>
      <c r="F26" s="8"/>
      <c r="G26" s="24"/>
      <c r="H26" s="42"/>
      <c r="I26" s="8"/>
      <c r="J26" s="50"/>
      <c r="K26" s="42"/>
      <c r="L26" s="8"/>
      <c r="M26" s="50"/>
      <c r="N26" s="68">
        <f t="shared" si="0"/>
        <v>3497.96</v>
      </c>
      <c r="O26" s="17"/>
    </row>
    <row r="27" spans="1:15" s="7" customFormat="1" ht="15">
      <c r="A27" s="14" t="s">
        <v>65</v>
      </c>
      <c r="B27" s="45"/>
      <c r="C27" s="10"/>
      <c r="D27" s="80"/>
      <c r="E27" s="179" t="s">
        <v>195</v>
      </c>
      <c r="F27" s="180">
        <v>41544</v>
      </c>
      <c r="G27" s="181">
        <v>2617.3</v>
      </c>
      <c r="H27" s="45"/>
      <c r="I27" s="10"/>
      <c r="J27" s="52"/>
      <c r="K27" s="45"/>
      <c r="L27" s="10"/>
      <c r="M27" s="52"/>
      <c r="N27" s="68">
        <f t="shared" si="0"/>
        <v>2617.3</v>
      </c>
      <c r="O27" s="17"/>
    </row>
    <row r="28" spans="1:15" s="7" customFormat="1" ht="15">
      <c r="A28" s="205" t="s">
        <v>133</v>
      </c>
      <c r="B28" s="45"/>
      <c r="C28" s="10"/>
      <c r="D28" s="80"/>
      <c r="E28" s="66"/>
      <c r="F28" s="10"/>
      <c r="G28" s="25"/>
      <c r="H28" s="201">
        <v>1</v>
      </c>
      <c r="I28" s="202">
        <v>41649</v>
      </c>
      <c r="J28" s="181">
        <v>2957.75</v>
      </c>
      <c r="K28" s="45"/>
      <c r="L28" s="10"/>
      <c r="M28" s="52"/>
      <c r="N28" s="68">
        <f t="shared" si="0"/>
        <v>2957.75</v>
      </c>
      <c r="O28" s="17"/>
    </row>
    <row r="29" spans="1:15" s="7" customFormat="1" ht="30">
      <c r="A29" s="78" t="s">
        <v>38</v>
      </c>
      <c r="B29" s="45"/>
      <c r="C29" s="10"/>
      <c r="D29" s="80"/>
      <c r="E29" s="66"/>
      <c r="F29" s="10"/>
      <c r="G29" s="25"/>
      <c r="H29" s="45"/>
      <c r="I29" s="10"/>
      <c r="J29" s="52"/>
      <c r="K29" s="45"/>
      <c r="L29" s="10"/>
      <c r="M29" s="52"/>
      <c r="N29" s="68">
        <f t="shared" si="0"/>
        <v>0</v>
      </c>
      <c r="O29" s="17"/>
    </row>
    <row r="30" spans="1:15" s="7" customFormat="1" ht="25.5">
      <c r="A30" s="14" t="s">
        <v>93</v>
      </c>
      <c r="B30" s="179" t="s">
        <v>165</v>
      </c>
      <c r="C30" s="180">
        <v>41425</v>
      </c>
      <c r="D30" s="181">
        <v>743.35</v>
      </c>
      <c r="E30" s="66"/>
      <c r="F30" s="10"/>
      <c r="G30" s="25"/>
      <c r="H30" s="179" t="s">
        <v>221</v>
      </c>
      <c r="I30" s="180" t="s">
        <v>222</v>
      </c>
      <c r="J30" s="181">
        <v>743.35</v>
      </c>
      <c r="K30" s="179" t="s">
        <v>261</v>
      </c>
      <c r="L30" s="180">
        <v>41733</v>
      </c>
      <c r="M30" s="181">
        <v>743.35</v>
      </c>
      <c r="N30" s="68">
        <f t="shared" si="0"/>
        <v>2230.05</v>
      </c>
      <c r="O30" s="17"/>
    </row>
    <row r="31" spans="1:15" s="6" customFormat="1" ht="25.5">
      <c r="A31" s="14" t="s">
        <v>95</v>
      </c>
      <c r="B31" s="42"/>
      <c r="C31" s="8"/>
      <c r="D31" s="80"/>
      <c r="E31" s="63"/>
      <c r="F31" s="8"/>
      <c r="G31" s="24"/>
      <c r="H31" s="201"/>
      <c r="I31" s="203"/>
      <c r="J31" s="69"/>
      <c r="K31" s="179" t="s">
        <v>248</v>
      </c>
      <c r="L31" s="180">
        <v>41692</v>
      </c>
      <c r="M31" s="181">
        <v>1486.7</v>
      </c>
      <c r="N31" s="68">
        <f t="shared" si="0"/>
        <v>1486.7</v>
      </c>
      <c r="O31" s="17"/>
    </row>
    <row r="32" spans="1:15" s="9" customFormat="1" ht="15">
      <c r="A32" s="14" t="s">
        <v>97</v>
      </c>
      <c r="B32" s="179" t="s">
        <v>176</v>
      </c>
      <c r="C32" s="180">
        <v>41481</v>
      </c>
      <c r="D32" s="181">
        <v>1560.23</v>
      </c>
      <c r="E32" s="65"/>
      <c r="F32" s="37"/>
      <c r="G32" s="39"/>
      <c r="H32" s="201"/>
      <c r="I32" s="203"/>
      <c r="J32" s="69"/>
      <c r="K32" s="44"/>
      <c r="L32" s="37"/>
      <c r="M32" s="51"/>
      <c r="N32" s="68">
        <f t="shared" si="0"/>
        <v>1560.23</v>
      </c>
      <c r="O32" s="17"/>
    </row>
    <row r="33" spans="1:15" s="9" customFormat="1" ht="15">
      <c r="A33" s="205" t="s">
        <v>134</v>
      </c>
      <c r="B33" s="44"/>
      <c r="C33" s="37"/>
      <c r="D33" s="80"/>
      <c r="E33" s="65"/>
      <c r="F33" s="37"/>
      <c r="G33" s="39"/>
      <c r="H33" s="201">
        <v>1</v>
      </c>
      <c r="I33" s="202">
        <v>41649</v>
      </c>
      <c r="J33" s="181">
        <v>3696.76</v>
      </c>
      <c r="K33" s="44"/>
      <c r="L33" s="37"/>
      <c r="M33" s="51"/>
      <c r="N33" s="68">
        <f t="shared" si="0"/>
        <v>3696.76</v>
      </c>
      <c r="O33" s="17"/>
    </row>
    <row r="34" spans="1:15" s="9" customFormat="1" ht="15">
      <c r="A34" s="14" t="s">
        <v>135</v>
      </c>
      <c r="B34" s="44"/>
      <c r="C34" s="37"/>
      <c r="D34" s="80"/>
      <c r="E34" s="65"/>
      <c r="F34" s="37"/>
      <c r="G34" s="39"/>
      <c r="H34" s="44"/>
      <c r="I34" s="37"/>
      <c r="J34" s="51"/>
      <c r="K34" s="44"/>
      <c r="L34" s="37"/>
      <c r="M34" s="51"/>
      <c r="N34" s="68">
        <f t="shared" si="0"/>
        <v>0</v>
      </c>
      <c r="O34" s="17"/>
    </row>
    <row r="35" spans="1:15" s="7" customFormat="1" ht="15">
      <c r="A35" s="5" t="s">
        <v>46</v>
      </c>
      <c r="B35" s="45"/>
      <c r="C35" s="10"/>
      <c r="D35" s="80">
        <f>O35/4</f>
        <v>1321.92</v>
      </c>
      <c r="E35" s="66"/>
      <c r="F35" s="10"/>
      <c r="G35" s="80">
        <f>O35/4</f>
        <v>1321.92</v>
      </c>
      <c r="H35" s="45"/>
      <c r="I35" s="10"/>
      <c r="J35" s="80">
        <f>O35/4</f>
        <v>1321.92</v>
      </c>
      <c r="K35" s="45"/>
      <c r="L35" s="10"/>
      <c r="M35" s="80">
        <f>O35/4</f>
        <v>1321.92</v>
      </c>
      <c r="N35" s="68">
        <f t="shared" si="0"/>
        <v>5287.68</v>
      </c>
      <c r="O35" s="17">
        <v>5287.68</v>
      </c>
    </row>
    <row r="36" spans="1:15" s="7" customFormat="1" ht="30">
      <c r="A36" s="78" t="s">
        <v>39</v>
      </c>
      <c r="B36" s="45"/>
      <c r="C36" s="10"/>
      <c r="D36" s="80"/>
      <c r="E36" s="66"/>
      <c r="F36" s="10"/>
      <c r="G36" s="25"/>
      <c r="H36" s="45"/>
      <c r="I36" s="10"/>
      <c r="J36" s="52"/>
      <c r="K36" s="45"/>
      <c r="L36" s="10"/>
      <c r="M36" s="52"/>
      <c r="N36" s="68">
        <f t="shared" si="0"/>
        <v>0</v>
      </c>
      <c r="O36" s="17"/>
    </row>
    <row r="37" spans="1:15" s="7" customFormat="1" ht="15">
      <c r="A37" s="205" t="s">
        <v>137</v>
      </c>
      <c r="B37" s="45"/>
      <c r="C37" s="10"/>
      <c r="D37" s="80"/>
      <c r="E37" s="66"/>
      <c r="F37" s="10"/>
      <c r="G37" s="25"/>
      <c r="H37" s="201">
        <v>1</v>
      </c>
      <c r="I37" s="202">
        <v>41649</v>
      </c>
      <c r="J37" s="181">
        <v>321.07</v>
      </c>
      <c r="K37" s="45"/>
      <c r="L37" s="10"/>
      <c r="M37" s="52"/>
      <c r="N37" s="68">
        <f t="shared" si="0"/>
        <v>321.07</v>
      </c>
      <c r="O37" s="17"/>
    </row>
    <row r="38" spans="1:15" s="7" customFormat="1" ht="15">
      <c r="A38" s="14" t="s">
        <v>138</v>
      </c>
      <c r="B38" s="45"/>
      <c r="C38" s="10"/>
      <c r="D38" s="80"/>
      <c r="E38" s="66"/>
      <c r="F38" s="10"/>
      <c r="G38" s="25"/>
      <c r="H38" s="45"/>
      <c r="I38" s="10"/>
      <c r="J38" s="52"/>
      <c r="K38" s="45"/>
      <c r="L38" s="10"/>
      <c r="M38" s="52"/>
      <c r="N38" s="68">
        <f t="shared" si="0"/>
        <v>0</v>
      </c>
      <c r="O38" s="17"/>
    </row>
    <row r="39" spans="1:15" s="7" customFormat="1" ht="15">
      <c r="A39" s="78" t="s">
        <v>40</v>
      </c>
      <c r="B39" s="45"/>
      <c r="C39" s="10"/>
      <c r="D39" s="80"/>
      <c r="E39" s="66"/>
      <c r="F39" s="10"/>
      <c r="G39" s="25"/>
      <c r="H39" s="45"/>
      <c r="I39" s="10"/>
      <c r="J39" s="52"/>
      <c r="K39" s="45"/>
      <c r="L39" s="10"/>
      <c r="M39" s="52"/>
      <c r="N39" s="68">
        <f t="shared" si="0"/>
        <v>0</v>
      </c>
      <c r="O39" s="17"/>
    </row>
    <row r="40" spans="1:15" s="7" customFormat="1" ht="15">
      <c r="A40" s="14" t="s">
        <v>50</v>
      </c>
      <c r="B40" s="45"/>
      <c r="C40" s="10"/>
      <c r="D40" s="80"/>
      <c r="E40" s="66"/>
      <c r="F40" s="10"/>
      <c r="G40" s="25"/>
      <c r="H40" s="45"/>
      <c r="I40" s="10"/>
      <c r="J40" s="52"/>
      <c r="K40" s="179" t="s">
        <v>252</v>
      </c>
      <c r="L40" s="180">
        <v>41712</v>
      </c>
      <c r="M40" s="181">
        <v>10101.37</v>
      </c>
      <c r="N40" s="68">
        <f t="shared" si="0"/>
        <v>10101.37</v>
      </c>
      <c r="O40" s="17"/>
    </row>
    <row r="41" spans="1:15" s="7" customFormat="1" ht="15">
      <c r="A41" s="14" t="s">
        <v>37</v>
      </c>
      <c r="B41" s="45"/>
      <c r="C41" s="10"/>
      <c r="D41" s="80"/>
      <c r="E41" s="66"/>
      <c r="F41" s="10"/>
      <c r="G41" s="25"/>
      <c r="H41" s="45"/>
      <c r="I41" s="10"/>
      <c r="J41" s="52"/>
      <c r="K41" s="179" t="s">
        <v>251</v>
      </c>
      <c r="L41" s="180">
        <v>41705</v>
      </c>
      <c r="M41" s="181">
        <v>777.03</v>
      </c>
      <c r="N41" s="68">
        <f t="shared" si="0"/>
        <v>777.03</v>
      </c>
      <c r="O41" s="17"/>
    </row>
    <row r="42" spans="1:15" s="7" customFormat="1" ht="15">
      <c r="A42" s="78" t="s">
        <v>99</v>
      </c>
      <c r="B42" s="45"/>
      <c r="C42" s="10"/>
      <c r="D42" s="80"/>
      <c r="E42" s="66"/>
      <c r="F42" s="10"/>
      <c r="G42" s="25"/>
      <c r="H42" s="45"/>
      <c r="I42" s="10"/>
      <c r="J42" s="52"/>
      <c r="K42" s="45"/>
      <c r="L42" s="10"/>
      <c r="M42" s="52"/>
      <c r="N42" s="68">
        <f t="shared" si="0"/>
        <v>0</v>
      </c>
      <c r="O42" s="17"/>
    </row>
    <row r="43" spans="1:15" s="7" customFormat="1" ht="25.5">
      <c r="A43" s="14" t="s">
        <v>100</v>
      </c>
      <c r="B43" s="45"/>
      <c r="C43" s="10"/>
      <c r="D43" s="80"/>
      <c r="E43" s="66"/>
      <c r="F43" s="10"/>
      <c r="G43" s="25"/>
      <c r="H43" s="179" t="s">
        <v>221</v>
      </c>
      <c r="I43" s="180" t="s">
        <v>227</v>
      </c>
      <c r="J43" s="181">
        <v>932.26</v>
      </c>
      <c r="K43" s="45"/>
      <c r="L43" s="10"/>
      <c r="M43" s="52"/>
      <c r="N43" s="68">
        <f t="shared" si="0"/>
        <v>932.26</v>
      </c>
      <c r="O43" s="17"/>
    </row>
    <row r="44" spans="1:15" s="7" customFormat="1" ht="15">
      <c r="A44" s="14" t="s">
        <v>101</v>
      </c>
      <c r="B44" s="45"/>
      <c r="C44" s="10"/>
      <c r="D44" s="80"/>
      <c r="E44" s="66"/>
      <c r="F44" s="10"/>
      <c r="G44" s="25"/>
      <c r="H44" s="45"/>
      <c r="I44" s="10"/>
      <c r="J44" s="52"/>
      <c r="K44" s="45"/>
      <c r="L44" s="10"/>
      <c r="M44" s="52"/>
      <c r="N44" s="68">
        <f t="shared" si="0"/>
        <v>0</v>
      </c>
      <c r="O44" s="17"/>
    </row>
    <row r="45" spans="1:15" s="7" customFormat="1" ht="15">
      <c r="A45" s="78" t="s">
        <v>117</v>
      </c>
      <c r="B45" s="45"/>
      <c r="C45" s="10"/>
      <c r="D45" s="80"/>
      <c r="E45" s="66"/>
      <c r="F45" s="10"/>
      <c r="G45" s="25"/>
      <c r="H45" s="45"/>
      <c r="I45" s="10"/>
      <c r="J45" s="52"/>
      <c r="K45" s="45"/>
      <c r="L45" s="10"/>
      <c r="M45" s="52"/>
      <c r="N45" s="68">
        <f t="shared" si="0"/>
        <v>0</v>
      </c>
      <c r="O45" s="17"/>
    </row>
    <row r="46" spans="1:15" s="7" customFormat="1" ht="15">
      <c r="A46" s="14" t="s">
        <v>118</v>
      </c>
      <c r="B46" s="45"/>
      <c r="C46" s="10"/>
      <c r="D46" s="80"/>
      <c r="E46" s="66"/>
      <c r="F46" s="10"/>
      <c r="G46" s="25"/>
      <c r="H46" s="45"/>
      <c r="I46" s="10"/>
      <c r="J46" s="52"/>
      <c r="K46" s="45"/>
      <c r="L46" s="10"/>
      <c r="M46" s="52"/>
      <c r="N46" s="68">
        <f t="shared" si="0"/>
        <v>0</v>
      </c>
      <c r="O46" s="17"/>
    </row>
    <row r="47" spans="1:15" s="7" customFormat="1" ht="15">
      <c r="A47" s="14" t="s">
        <v>119</v>
      </c>
      <c r="B47" s="45"/>
      <c r="C47" s="10"/>
      <c r="D47" s="80"/>
      <c r="E47" s="66"/>
      <c r="F47" s="10"/>
      <c r="G47" s="25"/>
      <c r="H47" s="45"/>
      <c r="I47" s="10"/>
      <c r="J47" s="52"/>
      <c r="K47" s="45"/>
      <c r="L47" s="10"/>
      <c r="M47" s="52"/>
      <c r="N47" s="68">
        <f t="shared" si="0"/>
        <v>0</v>
      </c>
      <c r="O47" s="17"/>
    </row>
    <row r="48" spans="1:15" s="7" customFormat="1" ht="15">
      <c r="A48" s="78" t="s">
        <v>102</v>
      </c>
      <c r="B48" s="45"/>
      <c r="C48" s="10"/>
      <c r="D48" s="80"/>
      <c r="E48" s="66"/>
      <c r="F48" s="10"/>
      <c r="G48" s="25"/>
      <c r="H48" s="45"/>
      <c r="I48" s="10"/>
      <c r="J48" s="52"/>
      <c r="K48" s="45"/>
      <c r="L48" s="10"/>
      <c r="M48" s="52"/>
      <c r="N48" s="68">
        <f t="shared" si="0"/>
        <v>0</v>
      </c>
      <c r="O48" s="17"/>
    </row>
    <row r="49" spans="1:15" s="7" customFormat="1" ht="15">
      <c r="A49" s="240" t="s">
        <v>109</v>
      </c>
      <c r="B49" s="45"/>
      <c r="C49" s="10"/>
      <c r="D49" s="80"/>
      <c r="E49" s="66"/>
      <c r="F49" s="10"/>
      <c r="G49" s="25"/>
      <c r="H49" s="179" t="s">
        <v>219</v>
      </c>
      <c r="I49" s="180">
        <v>41608</v>
      </c>
      <c r="J49" s="181">
        <v>2893.97</v>
      </c>
      <c r="K49" s="45"/>
      <c r="L49" s="10"/>
      <c r="M49" s="52"/>
      <c r="N49" s="68">
        <f t="shared" si="0"/>
        <v>2893.97</v>
      </c>
      <c r="O49" s="17"/>
    </row>
    <row r="50" spans="1:15" s="7" customFormat="1" ht="15">
      <c r="A50" s="242"/>
      <c r="B50" s="45"/>
      <c r="C50" s="10"/>
      <c r="D50" s="80"/>
      <c r="E50" s="66"/>
      <c r="F50" s="10"/>
      <c r="G50" s="25"/>
      <c r="H50" s="201">
        <v>248</v>
      </c>
      <c r="I50" s="202">
        <v>41615</v>
      </c>
      <c r="J50" s="181">
        <v>1157.59</v>
      </c>
      <c r="K50" s="45"/>
      <c r="L50" s="10"/>
      <c r="M50" s="52"/>
      <c r="N50" s="68">
        <f t="shared" si="0"/>
        <v>1157.59</v>
      </c>
      <c r="O50" s="17"/>
    </row>
    <row r="51" spans="1:15" s="7" customFormat="1" ht="15">
      <c r="A51" s="242"/>
      <c r="B51" s="45"/>
      <c r="C51" s="10"/>
      <c r="D51" s="80"/>
      <c r="E51" s="66"/>
      <c r="F51" s="10"/>
      <c r="G51" s="25"/>
      <c r="H51" s="201">
        <v>248</v>
      </c>
      <c r="I51" s="202">
        <v>41615</v>
      </c>
      <c r="J51" s="181">
        <v>1446.98</v>
      </c>
      <c r="K51" s="45"/>
      <c r="L51" s="10"/>
      <c r="M51" s="52"/>
      <c r="N51" s="68">
        <f t="shared" si="0"/>
        <v>1446.98</v>
      </c>
      <c r="O51" s="17"/>
    </row>
    <row r="52" spans="1:15" s="7" customFormat="1" ht="15.75" thickBot="1">
      <c r="A52" s="243"/>
      <c r="B52" s="45"/>
      <c r="C52" s="10"/>
      <c r="D52" s="80"/>
      <c r="E52" s="66"/>
      <c r="F52" s="10"/>
      <c r="G52" s="25"/>
      <c r="H52" s="179" t="s">
        <v>220</v>
      </c>
      <c r="I52" s="180">
        <v>41622</v>
      </c>
      <c r="J52" s="181">
        <v>1446.98</v>
      </c>
      <c r="K52" s="45"/>
      <c r="L52" s="10"/>
      <c r="M52" s="52"/>
      <c r="N52" s="68">
        <f t="shared" si="0"/>
        <v>1446.98</v>
      </c>
      <c r="O52" s="17"/>
    </row>
    <row r="53" spans="1:15" s="7" customFormat="1" ht="19.5" thickBot="1">
      <c r="A53" s="4" t="s">
        <v>87</v>
      </c>
      <c r="B53" s="45"/>
      <c r="C53" s="10"/>
      <c r="D53" s="80">
        <f>O53/4</f>
        <v>16495.31</v>
      </c>
      <c r="E53" s="66"/>
      <c r="F53" s="10"/>
      <c r="G53" s="80">
        <f>O53/4</f>
        <v>16495.31</v>
      </c>
      <c r="H53" s="45"/>
      <c r="I53" s="10"/>
      <c r="J53" s="80">
        <f>O53/4</f>
        <v>16495.31</v>
      </c>
      <c r="K53" s="45"/>
      <c r="L53" s="10"/>
      <c r="M53" s="80">
        <f>O53/4</f>
        <v>16495.31</v>
      </c>
      <c r="N53" s="68">
        <f t="shared" si="0"/>
        <v>65981.24</v>
      </c>
      <c r="O53" s="17">
        <v>65981.23</v>
      </c>
    </row>
    <row r="54" spans="1:15" s="6" customFormat="1" ht="20.25" thickBot="1">
      <c r="A54" s="58" t="s">
        <v>32</v>
      </c>
      <c r="B54" s="42"/>
      <c r="C54" s="8"/>
      <c r="D54" s="31">
        <f>SUM(D5:D53)</f>
        <v>128026.17</v>
      </c>
      <c r="E54" s="63"/>
      <c r="F54" s="8"/>
      <c r="G54" s="31">
        <f>SUM(G5:G53)</f>
        <v>117813.84</v>
      </c>
      <c r="H54" s="42"/>
      <c r="I54" s="8"/>
      <c r="J54" s="31">
        <f>SUM(J5:J53)</f>
        <v>130413.88</v>
      </c>
      <c r="K54" s="42"/>
      <c r="L54" s="8"/>
      <c r="M54" s="31">
        <f>SUM(M5:M53)</f>
        <v>128109.95</v>
      </c>
      <c r="N54" s="68">
        <f t="shared" si="0"/>
        <v>504363.84</v>
      </c>
      <c r="O54" s="31">
        <f>SUM(O5:O53)</f>
        <v>459268.57</v>
      </c>
    </row>
    <row r="55" spans="1:15" s="11" customFormat="1" ht="20.25" hidden="1" thickBot="1">
      <c r="A55" s="59" t="s">
        <v>29</v>
      </c>
      <c r="B55" s="46"/>
      <c r="C55" s="38"/>
      <c r="D55" s="53"/>
      <c r="E55" s="67"/>
      <c r="F55" s="38"/>
      <c r="G55" s="40"/>
      <c r="H55" s="46"/>
      <c r="I55" s="38"/>
      <c r="J55" s="53"/>
      <c r="K55" s="46"/>
      <c r="L55" s="38"/>
      <c r="M55" s="53"/>
      <c r="N55" s="67"/>
      <c r="O55" s="32"/>
    </row>
    <row r="56" spans="1:15" s="13" customFormat="1" ht="39.75" customHeight="1" thickBot="1">
      <c r="A56" s="237" t="s">
        <v>31</v>
      </c>
      <c r="B56" s="238"/>
      <c r="C56" s="238"/>
      <c r="D56" s="238"/>
      <c r="E56" s="238"/>
      <c r="F56" s="238"/>
      <c r="G56" s="238"/>
      <c r="H56" s="238"/>
      <c r="I56" s="238"/>
      <c r="J56" s="238"/>
      <c r="K56" s="238"/>
      <c r="L56" s="238"/>
      <c r="M56" s="238"/>
      <c r="N56" s="239"/>
      <c r="O56" s="33">
        <f>SUM(O57:O67)</f>
        <v>0</v>
      </c>
    </row>
    <row r="57" spans="1:15" s="7" customFormat="1" ht="15">
      <c r="A57" s="206" t="s">
        <v>152</v>
      </c>
      <c r="B57" s="45"/>
      <c r="C57" s="10"/>
      <c r="D57" s="52"/>
      <c r="E57" s="179" t="s">
        <v>194</v>
      </c>
      <c r="F57" s="180">
        <v>41537</v>
      </c>
      <c r="G57" s="181">
        <v>30744.7</v>
      </c>
      <c r="H57" s="45"/>
      <c r="I57" s="10"/>
      <c r="J57" s="52"/>
      <c r="K57" s="45"/>
      <c r="L57" s="10"/>
      <c r="M57" s="52"/>
      <c r="N57" s="66"/>
      <c r="O57" s="81"/>
    </row>
    <row r="58" spans="1:15" s="7" customFormat="1" ht="15" customHeight="1">
      <c r="A58" s="206" t="s">
        <v>200</v>
      </c>
      <c r="B58" s="45"/>
      <c r="C58" s="10"/>
      <c r="D58" s="52"/>
      <c r="E58" s="231" t="s">
        <v>201</v>
      </c>
      <c r="F58" s="233">
        <v>41547</v>
      </c>
      <c r="G58" s="235">
        <v>40746.84</v>
      </c>
      <c r="H58" s="45"/>
      <c r="I58" s="10"/>
      <c r="J58" s="52"/>
      <c r="K58" s="45"/>
      <c r="L58" s="10"/>
      <c r="M58" s="52"/>
      <c r="N58" s="66"/>
      <c r="O58" s="81"/>
    </row>
    <row r="59" spans="1:15" s="7" customFormat="1" ht="14.25">
      <c r="A59" s="206" t="s">
        <v>199</v>
      </c>
      <c r="B59" s="45"/>
      <c r="C59" s="10"/>
      <c r="D59" s="52"/>
      <c r="E59" s="232"/>
      <c r="F59" s="234"/>
      <c r="G59" s="236"/>
      <c r="H59" s="45"/>
      <c r="I59" s="10"/>
      <c r="J59" s="52"/>
      <c r="K59" s="45"/>
      <c r="L59" s="10"/>
      <c r="M59" s="52"/>
      <c r="N59" s="66"/>
      <c r="O59" s="81"/>
    </row>
    <row r="60" spans="1:15" s="7" customFormat="1" ht="25.5">
      <c r="A60" s="206" t="s">
        <v>167</v>
      </c>
      <c r="B60" s="45"/>
      <c r="C60" s="10"/>
      <c r="D60" s="52"/>
      <c r="E60" s="66"/>
      <c r="F60" s="10"/>
      <c r="G60" s="25"/>
      <c r="H60" s="179" t="s">
        <v>221</v>
      </c>
      <c r="I60" s="180" t="s">
        <v>234</v>
      </c>
      <c r="J60" s="181">
        <v>3426.97</v>
      </c>
      <c r="K60" s="45"/>
      <c r="L60" s="10"/>
      <c r="M60" s="52"/>
      <c r="N60" s="66"/>
      <c r="O60" s="81"/>
    </row>
    <row r="61" spans="1:15" s="7" customFormat="1" ht="28.5">
      <c r="A61" s="206" t="s">
        <v>157</v>
      </c>
      <c r="B61" s="231" t="s">
        <v>176</v>
      </c>
      <c r="C61" s="233">
        <v>41481</v>
      </c>
      <c r="D61" s="235">
        <v>152040.16</v>
      </c>
      <c r="E61" s="66"/>
      <c r="F61" s="10"/>
      <c r="G61" s="25"/>
      <c r="H61" s="45"/>
      <c r="I61" s="10"/>
      <c r="J61" s="52"/>
      <c r="K61" s="45"/>
      <c r="L61" s="10"/>
      <c r="M61" s="52"/>
      <c r="N61" s="66"/>
      <c r="O61" s="81"/>
    </row>
    <row r="62" spans="1:15" s="7" customFormat="1" ht="28.5">
      <c r="A62" s="206" t="s">
        <v>174</v>
      </c>
      <c r="B62" s="245"/>
      <c r="C62" s="246"/>
      <c r="D62" s="247"/>
      <c r="E62" s="66"/>
      <c r="F62" s="10"/>
      <c r="G62" s="25"/>
      <c r="H62" s="45"/>
      <c r="I62" s="10"/>
      <c r="J62" s="52"/>
      <c r="K62" s="45"/>
      <c r="L62" s="10"/>
      <c r="M62" s="52"/>
      <c r="N62" s="66"/>
      <c r="O62" s="81"/>
    </row>
    <row r="63" spans="1:15" s="7" customFormat="1" ht="14.25" customHeight="1">
      <c r="A63" s="206" t="s">
        <v>158</v>
      </c>
      <c r="B63" s="245"/>
      <c r="C63" s="246"/>
      <c r="D63" s="247"/>
      <c r="E63" s="66"/>
      <c r="F63" s="10"/>
      <c r="G63" s="25"/>
      <c r="H63" s="45"/>
      <c r="I63" s="10"/>
      <c r="J63" s="52"/>
      <c r="K63" s="45"/>
      <c r="L63" s="10"/>
      <c r="M63" s="52"/>
      <c r="N63" s="66"/>
      <c r="O63" s="81"/>
    </row>
    <row r="64" spans="1:15" s="7" customFormat="1" ht="14.25" customHeight="1">
      <c r="A64" s="206" t="s">
        <v>175</v>
      </c>
      <c r="B64" s="245"/>
      <c r="C64" s="246"/>
      <c r="D64" s="247"/>
      <c r="E64" s="66"/>
      <c r="F64" s="10"/>
      <c r="G64" s="25"/>
      <c r="H64" s="45"/>
      <c r="I64" s="10"/>
      <c r="J64" s="52"/>
      <c r="K64" s="45"/>
      <c r="L64" s="10"/>
      <c r="M64" s="52"/>
      <c r="N64" s="66"/>
      <c r="O64" s="81"/>
    </row>
    <row r="65" spans="1:15" s="7" customFormat="1" ht="14.25" customHeight="1">
      <c r="A65" s="206" t="s">
        <v>160</v>
      </c>
      <c r="B65" s="232"/>
      <c r="C65" s="234"/>
      <c r="D65" s="236"/>
      <c r="E65" s="66"/>
      <c r="F65" s="10"/>
      <c r="G65" s="25"/>
      <c r="H65" s="45"/>
      <c r="I65" s="10"/>
      <c r="J65" s="52"/>
      <c r="K65" s="45"/>
      <c r="L65" s="10"/>
      <c r="M65" s="52"/>
      <c r="N65" s="66"/>
      <c r="O65" s="81"/>
    </row>
    <row r="66" spans="1:15" s="7" customFormat="1" ht="14.25">
      <c r="A66" s="158" t="s">
        <v>161</v>
      </c>
      <c r="B66" s="45"/>
      <c r="C66" s="10"/>
      <c r="D66" s="52"/>
      <c r="E66" s="66"/>
      <c r="F66" s="10"/>
      <c r="G66" s="25"/>
      <c r="H66" s="45"/>
      <c r="I66" s="10"/>
      <c r="J66" s="52"/>
      <c r="K66" s="45"/>
      <c r="L66" s="10"/>
      <c r="M66" s="52"/>
      <c r="N66" s="66"/>
      <c r="O66" s="81"/>
    </row>
    <row r="67" spans="1:15" s="7" customFormat="1" ht="15.75" thickBot="1">
      <c r="A67" s="206" t="s">
        <v>242</v>
      </c>
      <c r="B67" s="45"/>
      <c r="C67" s="10"/>
      <c r="D67" s="52"/>
      <c r="E67" s="66"/>
      <c r="F67" s="10"/>
      <c r="G67" s="25"/>
      <c r="H67" s="179" t="s">
        <v>241</v>
      </c>
      <c r="I67" s="180">
        <v>41649</v>
      </c>
      <c r="J67" s="181">
        <v>3161.94</v>
      </c>
      <c r="K67" s="45"/>
      <c r="L67" s="10"/>
      <c r="M67" s="52"/>
      <c r="N67" s="66"/>
      <c r="O67" s="81"/>
    </row>
    <row r="68" spans="1:15" s="7" customFormat="1" ht="26.25" customHeight="1" thickBot="1">
      <c r="A68" s="58" t="s">
        <v>32</v>
      </c>
      <c r="B68" s="58"/>
      <c r="C68" s="58"/>
      <c r="D68" s="58">
        <f>SUM(D57:D67)</f>
        <v>152040.16</v>
      </c>
      <c r="E68" s="58"/>
      <c r="F68" s="58"/>
      <c r="G68" s="58">
        <f>SUM(G57:G67)</f>
        <v>71491.54</v>
      </c>
      <c r="H68" s="58"/>
      <c r="I68" s="58"/>
      <c r="J68" s="58">
        <f>SUM(J57:J67)</f>
        <v>6588.91</v>
      </c>
      <c r="K68" s="58"/>
      <c r="L68" s="58"/>
      <c r="M68" s="58">
        <f>SUM(M57:M67)</f>
        <v>0</v>
      </c>
      <c r="N68" s="68">
        <f>M68+J68+G68+D68</f>
        <v>230120.61</v>
      </c>
      <c r="O68" s="207">
        <f>M68+J68+G68+D68</f>
        <v>230120.61</v>
      </c>
    </row>
    <row r="69" spans="1:15" s="7" customFormat="1" ht="42" customHeight="1">
      <c r="A69" s="237" t="s">
        <v>88</v>
      </c>
      <c r="B69" s="238"/>
      <c r="C69" s="238"/>
      <c r="D69" s="238"/>
      <c r="E69" s="238"/>
      <c r="F69" s="238"/>
      <c r="G69" s="238"/>
      <c r="H69" s="238"/>
      <c r="I69" s="238"/>
      <c r="J69" s="238"/>
      <c r="K69" s="238"/>
      <c r="L69" s="238"/>
      <c r="M69" s="238"/>
      <c r="N69" s="239"/>
      <c r="O69" s="23"/>
    </row>
    <row r="70" spans="1:15" s="7" customFormat="1" ht="15">
      <c r="A70" s="56" t="s">
        <v>164</v>
      </c>
      <c r="B70" s="179" t="s">
        <v>163</v>
      </c>
      <c r="C70" s="180">
        <v>41418</v>
      </c>
      <c r="D70" s="181">
        <v>1003.2</v>
      </c>
      <c r="E70" s="30"/>
      <c r="F70" s="1"/>
      <c r="G70" s="23"/>
      <c r="H70" s="47"/>
      <c r="I70" s="1"/>
      <c r="J70" s="54"/>
      <c r="K70" s="47"/>
      <c r="L70" s="1"/>
      <c r="M70" s="54"/>
      <c r="N70" s="66"/>
      <c r="O70" s="30"/>
    </row>
    <row r="71" spans="1:15" s="7" customFormat="1" ht="15">
      <c r="A71" s="56" t="s">
        <v>168</v>
      </c>
      <c r="B71" s="179" t="s">
        <v>169</v>
      </c>
      <c r="C71" s="180">
        <v>41453</v>
      </c>
      <c r="D71" s="181">
        <v>536.83</v>
      </c>
      <c r="E71" s="66"/>
      <c r="F71" s="10"/>
      <c r="G71" s="25"/>
      <c r="H71" s="45"/>
      <c r="I71" s="10"/>
      <c r="J71" s="52"/>
      <c r="K71" s="45"/>
      <c r="L71" s="10"/>
      <c r="M71" s="52"/>
      <c r="N71" s="66"/>
      <c r="O71" s="30"/>
    </row>
    <row r="72" spans="1:15" s="7" customFormat="1" ht="15">
      <c r="A72" s="56" t="s">
        <v>171</v>
      </c>
      <c r="B72" s="179" t="s">
        <v>172</v>
      </c>
      <c r="C72" s="180">
        <v>41411</v>
      </c>
      <c r="D72" s="181">
        <v>668.41</v>
      </c>
      <c r="E72" s="66"/>
      <c r="F72" s="10"/>
      <c r="G72" s="25"/>
      <c r="H72" s="45"/>
      <c r="I72" s="10"/>
      <c r="J72" s="52"/>
      <c r="K72" s="45"/>
      <c r="L72" s="10"/>
      <c r="M72" s="52"/>
      <c r="N72" s="66"/>
      <c r="O72" s="30"/>
    </row>
    <row r="73" spans="1:15" s="7" customFormat="1" ht="15">
      <c r="A73" s="56" t="s">
        <v>181</v>
      </c>
      <c r="B73" s="45"/>
      <c r="C73" s="10"/>
      <c r="D73" s="52"/>
      <c r="E73" s="179" t="s">
        <v>182</v>
      </c>
      <c r="F73" s="180">
        <v>41495</v>
      </c>
      <c r="G73" s="181">
        <v>513.92</v>
      </c>
      <c r="H73" s="45"/>
      <c r="I73" s="10"/>
      <c r="J73" s="52"/>
      <c r="K73" s="45"/>
      <c r="L73" s="10"/>
      <c r="M73" s="52"/>
      <c r="N73" s="66"/>
      <c r="O73" s="30"/>
    </row>
    <row r="74" spans="1:15" s="7" customFormat="1" ht="15">
      <c r="A74" s="56" t="s">
        <v>183</v>
      </c>
      <c r="B74" s="45"/>
      <c r="C74" s="10"/>
      <c r="D74" s="52"/>
      <c r="E74" s="179" t="s">
        <v>182</v>
      </c>
      <c r="F74" s="180">
        <v>41495</v>
      </c>
      <c r="G74" s="181">
        <v>1354.02</v>
      </c>
      <c r="H74" s="45"/>
      <c r="I74" s="10"/>
      <c r="J74" s="52"/>
      <c r="K74" s="45"/>
      <c r="L74" s="10"/>
      <c r="M74" s="52"/>
      <c r="N74" s="66"/>
      <c r="O74" s="30"/>
    </row>
    <row r="75" spans="1:15" s="7" customFormat="1" ht="15">
      <c r="A75" s="56" t="s">
        <v>185</v>
      </c>
      <c r="B75" s="45"/>
      <c r="C75" s="10"/>
      <c r="D75" s="52"/>
      <c r="E75" s="179" t="s">
        <v>184</v>
      </c>
      <c r="F75" s="180">
        <v>41509</v>
      </c>
      <c r="G75" s="181">
        <v>184.33</v>
      </c>
      <c r="H75" s="45"/>
      <c r="I75" s="10"/>
      <c r="J75" s="52"/>
      <c r="K75" s="45"/>
      <c r="L75" s="10"/>
      <c r="M75" s="52"/>
      <c r="N75" s="66"/>
      <c r="O75" s="30"/>
    </row>
    <row r="76" spans="1:15" s="7" customFormat="1" ht="15">
      <c r="A76" s="56" t="s">
        <v>186</v>
      </c>
      <c r="B76" s="45"/>
      <c r="C76" s="10"/>
      <c r="D76" s="52"/>
      <c r="E76" s="179" t="s">
        <v>184</v>
      </c>
      <c r="F76" s="180">
        <v>41509</v>
      </c>
      <c r="G76" s="181">
        <v>3471.96</v>
      </c>
      <c r="H76" s="45"/>
      <c r="I76" s="10"/>
      <c r="J76" s="52"/>
      <c r="K76" s="45"/>
      <c r="L76" s="10"/>
      <c r="M76" s="52"/>
      <c r="N76" s="66"/>
      <c r="O76" s="30"/>
    </row>
    <row r="77" spans="1:15" s="7" customFormat="1" ht="15">
      <c r="A77" s="56" t="s">
        <v>187</v>
      </c>
      <c r="B77" s="45"/>
      <c r="C77" s="10"/>
      <c r="D77" s="52"/>
      <c r="E77" s="179" t="s">
        <v>188</v>
      </c>
      <c r="F77" s="180">
        <v>41516</v>
      </c>
      <c r="G77" s="181">
        <v>371.67</v>
      </c>
      <c r="H77" s="45"/>
      <c r="I77" s="10"/>
      <c r="J77" s="52"/>
      <c r="K77" s="45"/>
      <c r="L77" s="10"/>
      <c r="M77" s="52"/>
      <c r="N77" s="66"/>
      <c r="O77" s="30"/>
    </row>
    <row r="78" spans="1:15" s="7" customFormat="1" ht="15">
      <c r="A78" s="56" t="s">
        <v>190</v>
      </c>
      <c r="B78" s="45"/>
      <c r="C78" s="10"/>
      <c r="D78" s="52"/>
      <c r="E78" s="179" t="s">
        <v>189</v>
      </c>
      <c r="F78" s="180">
        <v>41523</v>
      </c>
      <c r="G78" s="181">
        <v>293</v>
      </c>
      <c r="H78" s="45"/>
      <c r="I78" s="10"/>
      <c r="J78" s="52"/>
      <c r="K78" s="45"/>
      <c r="L78" s="10"/>
      <c r="M78" s="52"/>
      <c r="N78" s="66"/>
      <c r="O78" s="30"/>
    </row>
    <row r="79" spans="1:15" s="7" customFormat="1" ht="15">
      <c r="A79" s="56" t="s">
        <v>191</v>
      </c>
      <c r="B79" s="45"/>
      <c r="C79" s="10"/>
      <c r="D79" s="52"/>
      <c r="E79" s="179" t="s">
        <v>192</v>
      </c>
      <c r="F79" s="180">
        <v>41530</v>
      </c>
      <c r="G79" s="181">
        <v>646.44</v>
      </c>
      <c r="H79" s="45"/>
      <c r="I79" s="10"/>
      <c r="J79" s="52"/>
      <c r="K79" s="45"/>
      <c r="L79" s="10"/>
      <c r="M79" s="52"/>
      <c r="N79" s="66"/>
      <c r="O79" s="30"/>
    </row>
    <row r="80" spans="1:15" s="7" customFormat="1" ht="15">
      <c r="A80" s="56" t="s">
        <v>196</v>
      </c>
      <c r="B80" s="45"/>
      <c r="C80" s="10"/>
      <c r="D80" s="52"/>
      <c r="E80" s="179" t="s">
        <v>195</v>
      </c>
      <c r="F80" s="180">
        <v>41544</v>
      </c>
      <c r="G80" s="181">
        <v>688.69</v>
      </c>
      <c r="H80" s="45"/>
      <c r="I80" s="10"/>
      <c r="J80" s="52"/>
      <c r="K80" s="45"/>
      <c r="L80" s="10"/>
      <c r="M80" s="52"/>
      <c r="N80" s="66"/>
      <c r="O80" s="30"/>
    </row>
    <row r="81" spans="1:15" s="7" customFormat="1" ht="15">
      <c r="A81" s="56" t="s">
        <v>197</v>
      </c>
      <c r="B81" s="45"/>
      <c r="C81" s="10"/>
      <c r="D81" s="52"/>
      <c r="E81" s="179" t="s">
        <v>198</v>
      </c>
      <c r="F81" s="180">
        <v>41558</v>
      </c>
      <c r="G81" s="181">
        <v>667.01</v>
      </c>
      <c r="H81" s="45"/>
      <c r="I81" s="10"/>
      <c r="J81" s="52"/>
      <c r="K81" s="45"/>
      <c r="L81" s="10"/>
      <c r="M81" s="52"/>
      <c r="N81" s="66"/>
      <c r="O81" s="30"/>
    </row>
    <row r="82" spans="1:15" s="7" customFormat="1" ht="25.5">
      <c r="A82" s="56" t="s">
        <v>223</v>
      </c>
      <c r="B82" s="45"/>
      <c r="C82" s="10"/>
      <c r="D82" s="52"/>
      <c r="E82" s="204"/>
      <c r="F82" s="180"/>
      <c r="G82" s="140"/>
      <c r="H82" s="179" t="s">
        <v>221</v>
      </c>
      <c r="I82" s="180" t="s">
        <v>222</v>
      </c>
      <c r="J82" s="181">
        <v>371.67</v>
      </c>
      <c r="K82" s="45"/>
      <c r="L82" s="10"/>
      <c r="M82" s="52"/>
      <c r="N82" s="66"/>
      <c r="O82" s="30"/>
    </row>
    <row r="83" spans="1:15" s="7" customFormat="1" ht="25.5">
      <c r="A83" s="56" t="s">
        <v>224</v>
      </c>
      <c r="B83" s="45"/>
      <c r="C83" s="10"/>
      <c r="D83" s="52"/>
      <c r="E83" s="179" t="s">
        <v>221</v>
      </c>
      <c r="F83" s="180" t="s">
        <v>225</v>
      </c>
      <c r="G83" s="181">
        <v>146.8</v>
      </c>
      <c r="H83" s="179"/>
      <c r="I83" s="180"/>
      <c r="J83" s="181"/>
      <c r="K83" s="45"/>
      <c r="L83" s="10"/>
      <c r="M83" s="52"/>
      <c r="N83" s="66"/>
      <c r="O83" s="30"/>
    </row>
    <row r="84" spans="1:15" s="7" customFormat="1" ht="25.5">
      <c r="A84" s="56" t="s">
        <v>235</v>
      </c>
      <c r="B84" s="45"/>
      <c r="C84" s="10"/>
      <c r="D84" s="52"/>
      <c r="E84" s="204"/>
      <c r="F84" s="180"/>
      <c r="G84" s="140"/>
      <c r="H84" s="179" t="s">
        <v>221</v>
      </c>
      <c r="I84" s="180" t="s">
        <v>226</v>
      </c>
      <c r="J84" s="181">
        <v>12297.84</v>
      </c>
      <c r="K84" s="45"/>
      <c r="L84" s="10"/>
      <c r="M84" s="52"/>
      <c r="N84" s="66"/>
      <c r="O84" s="30"/>
    </row>
    <row r="85" spans="1:15" s="7" customFormat="1" ht="25.5">
      <c r="A85" s="14" t="s">
        <v>228</v>
      </c>
      <c r="B85" s="45"/>
      <c r="C85" s="10"/>
      <c r="D85" s="52"/>
      <c r="E85" s="204"/>
      <c r="F85" s="180"/>
      <c r="G85" s="140"/>
      <c r="H85" s="179" t="s">
        <v>221</v>
      </c>
      <c r="I85" s="180" t="s">
        <v>229</v>
      </c>
      <c r="J85" s="181">
        <v>190.33</v>
      </c>
      <c r="K85" s="45"/>
      <c r="L85" s="10"/>
      <c r="M85" s="52"/>
      <c r="N85" s="66"/>
      <c r="O85" s="30"/>
    </row>
    <row r="86" spans="1:15" s="7" customFormat="1" ht="25.5">
      <c r="A86" s="56" t="s">
        <v>231</v>
      </c>
      <c r="B86" s="201"/>
      <c r="C86" s="203"/>
      <c r="D86" s="69"/>
      <c r="E86" s="204"/>
      <c r="F86" s="180"/>
      <c r="G86" s="140"/>
      <c r="H86" s="179" t="s">
        <v>221</v>
      </c>
      <c r="I86" s="180" t="s">
        <v>230</v>
      </c>
      <c r="J86" s="181">
        <v>219.75</v>
      </c>
      <c r="K86" s="45"/>
      <c r="L86" s="10"/>
      <c r="M86" s="52"/>
      <c r="N86" s="66"/>
      <c r="O86" s="30"/>
    </row>
    <row r="87" spans="1:15" s="7" customFormat="1" ht="25.5">
      <c r="A87" s="56" t="s">
        <v>232</v>
      </c>
      <c r="B87" s="201"/>
      <c r="C87" s="203"/>
      <c r="D87" s="69"/>
      <c r="E87" s="204"/>
      <c r="F87" s="180"/>
      <c r="G87" s="140"/>
      <c r="H87" s="179" t="s">
        <v>221</v>
      </c>
      <c r="I87" s="180" t="s">
        <v>233</v>
      </c>
      <c r="J87" s="181">
        <v>3638.95</v>
      </c>
      <c r="K87" s="45"/>
      <c r="L87" s="10"/>
      <c r="M87" s="52"/>
      <c r="N87" s="66"/>
      <c r="O87" s="30"/>
    </row>
    <row r="88" spans="1:15" s="7" customFormat="1" ht="15">
      <c r="A88" s="56" t="s">
        <v>236</v>
      </c>
      <c r="B88" s="45"/>
      <c r="C88" s="10"/>
      <c r="D88" s="52"/>
      <c r="E88" s="66"/>
      <c r="F88" s="10"/>
      <c r="G88" s="25"/>
      <c r="H88" s="179" t="s">
        <v>237</v>
      </c>
      <c r="I88" s="180">
        <v>41628</v>
      </c>
      <c r="J88" s="181">
        <v>2009.87</v>
      </c>
      <c r="K88" s="45"/>
      <c r="L88" s="10"/>
      <c r="M88" s="52"/>
      <c r="N88" s="66"/>
      <c r="O88" s="30"/>
    </row>
    <row r="89" spans="1:15" s="7" customFormat="1" ht="15">
      <c r="A89" s="56" t="s">
        <v>238</v>
      </c>
      <c r="B89" s="45"/>
      <c r="C89" s="10"/>
      <c r="D89" s="52"/>
      <c r="E89" s="66"/>
      <c r="F89" s="10"/>
      <c r="G89" s="25"/>
      <c r="H89" s="179" t="s">
        <v>239</v>
      </c>
      <c r="I89" s="180">
        <v>41639</v>
      </c>
      <c r="J89" s="181">
        <v>1421.2</v>
      </c>
      <c r="K89" s="45"/>
      <c r="L89" s="10"/>
      <c r="M89" s="52"/>
      <c r="N89" s="66"/>
      <c r="O89" s="30"/>
    </row>
    <row r="90" spans="1:15" s="7" customFormat="1" ht="15">
      <c r="A90" s="56" t="s">
        <v>246</v>
      </c>
      <c r="B90" s="45"/>
      <c r="C90" s="10"/>
      <c r="D90" s="52"/>
      <c r="E90" s="66"/>
      <c r="F90" s="10"/>
      <c r="G90" s="25"/>
      <c r="H90" s="179" t="s">
        <v>247</v>
      </c>
      <c r="I90" s="180">
        <v>41619</v>
      </c>
      <c r="J90" s="181">
        <v>1298</v>
      </c>
      <c r="K90" s="45"/>
      <c r="L90" s="10"/>
      <c r="M90" s="52"/>
      <c r="N90" s="66"/>
      <c r="O90" s="30"/>
    </row>
    <row r="91" spans="1:15" s="7" customFormat="1" ht="15">
      <c r="A91" s="56" t="s">
        <v>238</v>
      </c>
      <c r="B91" s="45"/>
      <c r="C91" s="10"/>
      <c r="D91" s="52"/>
      <c r="E91" s="66"/>
      <c r="F91" s="10"/>
      <c r="G91" s="25"/>
      <c r="H91" s="179" t="s">
        <v>240</v>
      </c>
      <c r="I91" s="180">
        <v>41663</v>
      </c>
      <c r="J91" s="181">
        <v>729.85</v>
      </c>
      <c r="K91" s="45"/>
      <c r="L91" s="10"/>
      <c r="M91" s="52"/>
      <c r="N91" s="66"/>
      <c r="O91" s="30"/>
    </row>
    <row r="92" spans="1:15" s="7" customFormat="1" ht="15">
      <c r="A92" s="56" t="s">
        <v>243</v>
      </c>
      <c r="B92" s="45"/>
      <c r="C92" s="10"/>
      <c r="D92" s="52"/>
      <c r="E92" s="66"/>
      <c r="F92" s="10"/>
      <c r="G92" s="25"/>
      <c r="H92" s="179" t="s">
        <v>244</v>
      </c>
      <c r="I92" s="180">
        <v>41670</v>
      </c>
      <c r="J92" s="181">
        <v>2992.38</v>
      </c>
      <c r="K92" s="45"/>
      <c r="L92" s="10"/>
      <c r="M92" s="52"/>
      <c r="N92" s="66"/>
      <c r="O92" s="30"/>
    </row>
    <row r="93" spans="1:15" s="7" customFormat="1" ht="15">
      <c r="A93" s="56" t="s">
        <v>245</v>
      </c>
      <c r="B93" s="45"/>
      <c r="C93" s="10"/>
      <c r="D93" s="52"/>
      <c r="E93" s="66"/>
      <c r="F93" s="10"/>
      <c r="G93" s="25"/>
      <c r="H93" s="179" t="s">
        <v>244</v>
      </c>
      <c r="I93" s="180">
        <v>41670</v>
      </c>
      <c r="J93" s="181">
        <v>698.56</v>
      </c>
      <c r="K93" s="45"/>
      <c r="L93" s="10"/>
      <c r="M93" s="52"/>
      <c r="N93" s="66"/>
      <c r="O93" s="30"/>
    </row>
    <row r="94" spans="1:15" s="7" customFormat="1" ht="15">
      <c r="A94" s="56" t="s">
        <v>259</v>
      </c>
      <c r="B94" s="45"/>
      <c r="C94" s="10"/>
      <c r="D94" s="52"/>
      <c r="E94" s="66"/>
      <c r="F94" s="10"/>
      <c r="G94" s="25"/>
      <c r="H94" s="45"/>
      <c r="I94" s="10"/>
      <c r="J94" s="52"/>
      <c r="K94" s="179" t="s">
        <v>260</v>
      </c>
      <c r="L94" s="180">
        <v>41696</v>
      </c>
      <c r="M94" s="181">
        <v>1439.87</v>
      </c>
      <c r="N94" s="66"/>
      <c r="O94" s="30"/>
    </row>
    <row r="95" spans="1:15" s="7" customFormat="1" ht="15">
      <c r="A95" s="56" t="s">
        <v>249</v>
      </c>
      <c r="B95" s="45"/>
      <c r="C95" s="10"/>
      <c r="D95" s="52"/>
      <c r="E95" s="66"/>
      <c r="F95" s="10"/>
      <c r="G95" s="25"/>
      <c r="H95" s="179"/>
      <c r="I95" s="180"/>
      <c r="J95" s="181"/>
      <c r="K95" s="179" t="s">
        <v>250</v>
      </c>
      <c r="L95" s="180">
        <v>41698</v>
      </c>
      <c r="M95" s="181">
        <v>594.46</v>
      </c>
      <c r="N95" s="66"/>
      <c r="O95" s="30"/>
    </row>
    <row r="96" spans="1:15" s="7" customFormat="1" ht="15">
      <c r="A96" s="56" t="s">
        <v>256</v>
      </c>
      <c r="B96" s="45"/>
      <c r="C96" s="10"/>
      <c r="D96" s="52"/>
      <c r="E96" s="66"/>
      <c r="F96" s="10"/>
      <c r="G96" s="25"/>
      <c r="H96" s="179"/>
      <c r="I96" s="180"/>
      <c r="J96" s="181"/>
      <c r="K96" s="179" t="s">
        <v>257</v>
      </c>
      <c r="L96" s="180">
        <v>41719</v>
      </c>
      <c r="M96" s="181">
        <v>729.85</v>
      </c>
      <c r="N96" s="66"/>
      <c r="O96" s="30"/>
    </row>
    <row r="97" spans="1:15" s="7" customFormat="1" ht="15">
      <c r="A97" s="56" t="s">
        <v>258</v>
      </c>
      <c r="B97" s="45"/>
      <c r="C97" s="10"/>
      <c r="D97" s="52"/>
      <c r="E97" s="66"/>
      <c r="F97" s="10"/>
      <c r="G97" s="25"/>
      <c r="H97" s="179"/>
      <c r="I97" s="180"/>
      <c r="J97" s="181"/>
      <c r="K97" s="179" t="s">
        <v>257</v>
      </c>
      <c r="L97" s="180">
        <v>41719</v>
      </c>
      <c r="M97" s="181">
        <v>1094.78</v>
      </c>
      <c r="N97" s="66"/>
      <c r="O97" s="30"/>
    </row>
    <row r="98" spans="1:15" s="7" customFormat="1" ht="15">
      <c r="A98" s="56" t="s">
        <v>262</v>
      </c>
      <c r="B98" s="45"/>
      <c r="C98" s="10"/>
      <c r="D98" s="52"/>
      <c r="E98" s="66"/>
      <c r="F98" s="10"/>
      <c r="G98" s="25"/>
      <c r="H98" s="179"/>
      <c r="I98" s="180"/>
      <c r="J98" s="181"/>
      <c r="K98" s="179" t="s">
        <v>261</v>
      </c>
      <c r="L98" s="180">
        <v>41733</v>
      </c>
      <c r="M98" s="181">
        <v>339.08</v>
      </c>
      <c r="N98" s="66"/>
      <c r="O98" s="30"/>
    </row>
    <row r="99" spans="1:15" s="7" customFormat="1" ht="15">
      <c r="A99" s="56" t="s">
        <v>263</v>
      </c>
      <c r="B99" s="45"/>
      <c r="C99" s="10"/>
      <c r="D99" s="52"/>
      <c r="E99" s="66"/>
      <c r="F99" s="10"/>
      <c r="G99" s="25"/>
      <c r="H99" s="179"/>
      <c r="I99" s="180"/>
      <c r="J99" s="181"/>
      <c r="K99" s="179" t="s">
        <v>264</v>
      </c>
      <c r="L99" s="180">
        <v>41740</v>
      </c>
      <c r="M99" s="181">
        <v>729.85</v>
      </c>
      <c r="N99" s="66"/>
      <c r="O99" s="30"/>
    </row>
    <row r="100" spans="1:15" s="7" customFormat="1" ht="15">
      <c r="A100" s="56" t="s">
        <v>265</v>
      </c>
      <c r="B100" s="45"/>
      <c r="C100" s="10"/>
      <c r="D100" s="52"/>
      <c r="E100" s="66"/>
      <c r="F100" s="10"/>
      <c r="G100" s="25"/>
      <c r="H100" s="179"/>
      <c r="I100" s="180"/>
      <c r="J100" s="181"/>
      <c r="K100" s="179" t="s">
        <v>266</v>
      </c>
      <c r="L100" s="180">
        <v>41759</v>
      </c>
      <c r="M100" s="181">
        <v>688.69</v>
      </c>
      <c r="N100" s="66"/>
      <c r="O100" s="30"/>
    </row>
    <row r="101" spans="1:15" s="7" customFormat="1" ht="13.5" thickBot="1">
      <c r="A101" s="57"/>
      <c r="B101" s="45"/>
      <c r="C101" s="10"/>
      <c r="D101" s="52"/>
      <c r="E101" s="66"/>
      <c r="F101" s="10"/>
      <c r="G101" s="25"/>
      <c r="H101" s="45"/>
      <c r="I101" s="10"/>
      <c r="J101" s="52"/>
      <c r="K101" s="45"/>
      <c r="L101" s="10"/>
      <c r="M101" s="52"/>
      <c r="N101" s="66"/>
      <c r="O101" s="30"/>
    </row>
    <row r="102" spans="1:15" s="7" customFormat="1" ht="23.25" customHeight="1" thickBot="1">
      <c r="A102" s="58" t="s">
        <v>32</v>
      </c>
      <c r="B102" s="58"/>
      <c r="C102" s="58"/>
      <c r="D102" s="185">
        <f>SUM(D70:D101)</f>
        <v>2208.44</v>
      </c>
      <c r="E102" s="58"/>
      <c r="F102" s="58"/>
      <c r="G102" s="185">
        <f>SUM(G70:G101)</f>
        <v>8337.84</v>
      </c>
      <c r="H102" s="58"/>
      <c r="I102" s="58"/>
      <c r="J102" s="185">
        <f>SUM(J70:J101)</f>
        <v>25868.4</v>
      </c>
      <c r="K102" s="58"/>
      <c r="L102" s="58"/>
      <c r="M102" s="185">
        <f>SUM(M70:M101)</f>
        <v>5616.58</v>
      </c>
      <c r="N102" s="68">
        <f>M102+J102+G102+D102</f>
        <v>42031.26</v>
      </c>
      <c r="O102" s="30"/>
    </row>
    <row r="103" spans="1:15" s="7" customFormat="1" ht="44.25" customHeight="1" thickBot="1">
      <c r="A103" s="60"/>
      <c r="B103" s="45"/>
      <c r="C103" s="10"/>
      <c r="D103" s="69"/>
      <c r="E103" s="66"/>
      <c r="F103" s="10"/>
      <c r="G103" s="27"/>
      <c r="H103" s="45"/>
      <c r="I103" s="10"/>
      <c r="J103" s="69"/>
      <c r="K103" s="45"/>
      <c r="L103" s="10"/>
      <c r="M103" s="69"/>
      <c r="N103" s="66"/>
      <c r="O103" s="34"/>
    </row>
    <row r="104" spans="1:15" s="2" customFormat="1" ht="20.25" thickBot="1">
      <c r="A104" s="61" t="s">
        <v>64</v>
      </c>
      <c r="B104" s="73"/>
      <c r="C104" s="72"/>
      <c r="D104" s="186">
        <f>D54+D68+D102</f>
        <v>282274.77</v>
      </c>
      <c r="E104" s="71"/>
      <c r="F104" s="72"/>
      <c r="G104" s="186">
        <f>G54+G68+G102</f>
        <v>197643.22</v>
      </c>
      <c r="H104" s="71"/>
      <c r="I104" s="72"/>
      <c r="J104" s="186">
        <f>J54+J68+J102</f>
        <v>162871.19</v>
      </c>
      <c r="K104" s="71"/>
      <c r="L104" s="72"/>
      <c r="M104" s="186">
        <f>M54+M68+M102</f>
        <v>133726.53</v>
      </c>
      <c r="N104" s="68">
        <f>M104+J104+G104+D104</f>
        <v>776515.71</v>
      </c>
      <c r="O104" s="35">
        <f>D104+G104+J104+M104</f>
        <v>776515.71</v>
      </c>
    </row>
    <row r="105" spans="1:13" s="2" customFormat="1" ht="13.5" thickBot="1">
      <c r="A105" s="75"/>
      <c r="B105" s="70"/>
      <c r="C105" s="70"/>
      <c r="D105" s="70"/>
      <c r="E105" s="70"/>
      <c r="F105" s="70"/>
      <c r="G105" s="70"/>
      <c r="H105" s="70"/>
      <c r="I105" s="70"/>
      <c r="J105" s="70"/>
      <c r="K105" s="70"/>
      <c r="L105" s="70"/>
      <c r="M105" s="70"/>
    </row>
    <row r="106" spans="1:14" s="2" customFormat="1" ht="13.5" thickBot="1">
      <c r="A106" s="70"/>
      <c r="B106" s="76" t="s">
        <v>77</v>
      </c>
      <c r="C106" s="76" t="s">
        <v>78</v>
      </c>
      <c r="D106" s="76" t="s">
        <v>79</v>
      </c>
      <c r="E106" s="76" t="s">
        <v>80</v>
      </c>
      <c r="F106" s="76" t="s">
        <v>81</v>
      </c>
      <c r="G106" s="76" t="s">
        <v>82</v>
      </c>
      <c r="H106" s="76" t="s">
        <v>83</v>
      </c>
      <c r="I106" s="76" t="s">
        <v>84</v>
      </c>
      <c r="J106" s="76" t="s">
        <v>73</v>
      </c>
      <c r="K106" s="76" t="s">
        <v>74</v>
      </c>
      <c r="L106" s="76" t="s">
        <v>75</v>
      </c>
      <c r="M106" s="76" t="s">
        <v>76</v>
      </c>
      <c r="N106" s="76" t="s">
        <v>86</v>
      </c>
    </row>
    <row r="107" spans="1:14" s="2" customFormat="1" ht="13.5" thickBot="1">
      <c r="A107" s="75" t="s">
        <v>72</v>
      </c>
      <c r="B107" s="85">
        <v>16352.33</v>
      </c>
      <c r="C107" s="70">
        <f aca="true" t="shared" si="5" ref="C107:M107">B134</f>
        <v>83827.85</v>
      </c>
      <c r="D107" s="70">
        <f t="shared" si="5"/>
        <v>150139.9</v>
      </c>
      <c r="E107" s="74">
        <f t="shared" si="5"/>
        <v>-76685.51</v>
      </c>
      <c r="F107" s="70">
        <f t="shared" si="5"/>
        <v>-13982.6</v>
      </c>
      <c r="G107" s="70">
        <f t="shared" si="5"/>
        <v>48066.31</v>
      </c>
      <c r="H107" s="74">
        <f t="shared" si="5"/>
        <v>-91453.55</v>
      </c>
      <c r="I107" s="70">
        <f t="shared" si="5"/>
        <v>-25979.86</v>
      </c>
      <c r="J107" s="70">
        <f t="shared" si="5"/>
        <v>36997.35</v>
      </c>
      <c r="K107" s="74">
        <f t="shared" si="5"/>
        <v>-60203.56</v>
      </c>
      <c r="L107" s="70">
        <f t="shared" si="5"/>
        <v>-2687.25</v>
      </c>
      <c r="M107" s="70">
        <f t="shared" si="5"/>
        <v>56715.45</v>
      </c>
      <c r="N107" s="70"/>
    </row>
    <row r="108" spans="1:14" s="2" customFormat="1" ht="13.5" thickBot="1">
      <c r="A108" s="75" t="s">
        <v>70</v>
      </c>
      <c r="B108" s="70">
        <f aca="true" t="shared" si="6" ref="B108:M108">SUM(B109:B119)</f>
        <v>65538.56</v>
      </c>
      <c r="C108" s="70">
        <f t="shared" si="6"/>
        <v>56335.94</v>
      </c>
      <c r="D108" s="70">
        <f t="shared" si="6"/>
        <v>60937.25</v>
      </c>
      <c r="E108" s="70">
        <f t="shared" si="6"/>
        <v>60937.25</v>
      </c>
      <c r="F108" s="70">
        <f t="shared" si="6"/>
        <v>60937.25</v>
      </c>
      <c r="G108" s="70">
        <f t="shared" si="6"/>
        <v>60937.25</v>
      </c>
      <c r="H108" s="70">
        <f t="shared" si="6"/>
        <v>60937.25</v>
      </c>
      <c r="I108" s="70">
        <f t="shared" si="6"/>
        <v>60937.25</v>
      </c>
      <c r="J108" s="70">
        <f t="shared" si="6"/>
        <v>60282.67</v>
      </c>
      <c r="K108" s="70">
        <f t="shared" si="6"/>
        <v>60866.17</v>
      </c>
      <c r="L108" s="70">
        <f t="shared" si="6"/>
        <v>60866.17</v>
      </c>
      <c r="M108" s="70">
        <f t="shared" si="6"/>
        <v>60866.17</v>
      </c>
      <c r="N108" s="197">
        <f>SUM(B108:M108)</f>
        <v>730379.18</v>
      </c>
    </row>
    <row r="109" spans="1:14" s="184" customFormat="1" ht="13.5" thickBot="1">
      <c r="A109" s="198" t="s">
        <v>112</v>
      </c>
      <c r="B109" s="183">
        <v>58649.96</v>
      </c>
      <c r="C109" s="183">
        <v>49447.34</v>
      </c>
      <c r="D109" s="183">
        <v>54048.65</v>
      </c>
      <c r="E109" s="183">
        <v>54048.65</v>
      </c>
      <c r="F109" s="183">
        <v>54048.65</v>
      </c>
      <c r="G109" s="183">
        <v>54048.65</v>
      </c>
      <c r="H109" s="183">
        <v>54048.65</v>
      </c>
      <c r="I109" s="183">
        <v>54048.65</v>
      </c>
      <c r="J109" s="183">
        <v>52901.05</v>
      </c>
      <c r="K109" s="183">
        <v>53484.55</v>
      </c>
      <c r="L109" s="183">
        <v>53484.55</v>
      </c>
      <c r="M109" s="183">
        <v>53484.55</v>
      </c>
      <c r="N109" s="183">
        <f>SUM(B109:M109)</f>
        <v>645743.9</v>
      </c>
    </row>
    <row r="110" spans="1:14" s="184" customFormat="1" ht="13.5" thickBot="1">
      <c r="A110" s="198" t="s">
        <v>122</v>
      </c>
      <c r="B110" s="183">
        <v>502.98</v>
      </c>
      <c r="C110" s="183">
        <v>502.98</v>
      </c>
      <c r="D110" s="183">
        <v>502.98</v>
      </c>
      <c r="E110" s="183">
        <v>502.98</v>
      </c>
      <c r="F110" s="183">
        <v>502.98</v>
      </c>
      <c r="G110" s="183">
        <v>502.98</v>
      </c>
      <c r="H110" s="183">
        <v>502.98</v>
      </c>
      <c r="I110" s="183">
        <v>502.98</v>
      </c>
      <c r="J110" s="183">
        <v>502.98</v>
      </c>
      <c r="K110" s="183">
        <v>502.98</v>
      </c>
      <c r="L110" s="183">
        <v>502.98</v>
      </c>
      <c r="M110" s="183">
        <v>502.98</v>
      </c>
      <c r="N110" s="183">
        <f aca="true" t="shared" si="7" ref="N110:N132">SUM(B110:M110)</f>
        <v>6035.76</v>
      </c>
    </row>
    <row r="111" spans="1:14" s="184" customFormat="1" ht="13.5" thickBot="1">
      <c r="A111" s="198" t="s">
        <v>123</v>
      </c>
      <c r="B111" s="183">
        <v>490.53</v>
      </c>
      <c r="C111" s="183">
        <v>490.53</v>
      </c>
      <c r="D111" s="183">
        <v>490.53</v>
      </c>
      <c r="E111" s="183">
        <v>490.53</v>
      </c>
      <c r="F111" s="183">
        <v>490.53</v>
      </c>
      <c r="G111" s="183">
        <v>490.53</v>
      </c>
      <c r="H111" s="183">
        <v>490.53</v>
      </c>
      <c r="I111" s="183">
        <v>490.53</v>
      </c>
      <c r="J111" s="183">
        <v>490.53</v>
      </c>
      <c r="K111" s="183">
        <v>490.53</v>
      </c>
      <c r="L111" s="183">
        <v>490.53</v>
      </c>
      <c r="M111" s="183">
        <v>490.53</v>
      </c>
      <c r="N111" s="183">
        <f t="shared" si="7"/>
        <v>5886.36</v>
      </c>
    </row>
    <row r="112" spans="1:14" s="184" customFormat="1" ht="13.5" thickBot="1">
      <c r="A112" s="198" t="s">
        <v>124</v>
      </c>
      <c r="B112" s="183">
        <v>530.37</v>
      </c>
      <c r="C112" s="183">
        <v>530.37</v>
      </c>
      <c r="D112" s="183">
        <v>530.37</v>
      </c>
      <c r="E112" s="183">
        <v>530.37</v>
      </c>
      <c r="F112" s="183">
        <v>530.37</v>
      </c>
      <c r="G112" s="183">
        <v>530.37</v>
      </c>
      <c r="H112" s="183">
        <v>530.37</v>
      </c>
      <c r="I112" s="183">
        <v>530.37</v>
      </c>
      <c r="J112" s="183">
        <v>530.37</v>
      </c>
      <c r="K112" s="183">
        <v>530.37</v>
      </c>
      <c r="L112" s="183">
        <v>530.37</v>
      </c>
      <c r="M112" s="183">
        <v>530.37</v>
      </c>
      <c r="N112" s="183">
        <f t="shared" si="7"/>
        <v>6364.44</v>
      </c>
    </row>
    <row r="113" spans="1:14" s="184" customFormat="1" ht="13.5" thickBot="1">
      <c r="A113" s="198" t="s">
        <v>270</v>
      </c>
      <c r="B113" s="183">
        <v>698.45</v>
      </c>
      <c r="C113" s="183">
        <v>698.45</v>
      </c>
      <c r="D113" s="183">
        <v>698.45</v>
      </c>
      <c r="E113" s="183">
        <v>698.45</v>
      </c>
      <c r="F113" s="183">
        <v>698.45</v>
      </c>
      <c r="G113" s="183">
        <v>698.45</v>
      </c>
      <c r="H113" s="183">
        <v>698.45</v>
      </c>
      <c r="I113" s="183">
        <v>698.45</v>
      </c>
      <c r="J113" s="183">
        <v>698.45</v>
      </c>
      <c r="K113" s="183">
        <v>698.45</v>
      </c>
      <c r="L113" s="183">
        <v>698.45</v>
      </c>
      <c r="M113" s="183">
        <v>698.45</v>
      </c>
      <c r="N113" s="183">
        <f t="shared" si="7"/>
        <v>8381.4</v>
      </c>
    </row>
    <row r="114" spans="1:14" s="184" customFormat="1" ht="13.5" thickBot="1">
      <c r="A114" s="198" t="s">
        <v>125</v>
      </c>
      <c r="B114" s="183">
        <v>1216.37</v>
      </c>
      <c r="C114" s="183">
        <v>1216.37</v>
      </c>
      <c r="D114" s="183">
        <v>1216.37</v>
      </c>
      <c r="E114" s="183">
        <v>1216.37</v>
      </c>
      <c r="F114" s="183">
        <v>1216.37</v>
      </c>
      <c r="G114" s="183">
        <v>1216.37</v>
      </c>
      <c r="H114" s="183">
        <v>1216.37</v>
      </c>
      <c r="I114" s="183">
        <v>1216.37</v>
      </c>
      <c r="J114" s="183">
        <v>1216.37</v>
      </c>
      <c r="K114" s="183">
        <v>1216.37</v>
      </c>
      <c r="L114" s="183">
        <v>1216.37</v>
      </c>
      <c r="M114" s="183">
        <v>1216.37</v>
      </c>
      <c r="N114" s="183">
        <f t="shared" si="7"/>
        <v>14596.44</v>
      </c>
    </row>
    <row r="115" spans="1:14" s="184" customFormat="1" ht="13.5" thickBot="1">
      <c r="A115" s="198" t="s">
        <v>126</v>
      </c>
      <c r="B115" s="183">
        <v>557.76</v>
      </c>
      <c r="C115" s="183">
        <v>557.76</v>
      </c>
      <c r="D115" s="183">
        <v>557.76</v>
      </c>
      <c r="E115" s="183">
        <v>557.76</v>
      </c>
      <c r="F115" s="183">
        <v>557.76</v>
      </c>
      <c r="G115" s="183">
        <v>557.76</v>
      </c>
      <c r="H115" s="183">
        <v>557.76</v>
      </c>
      <c r="I115" s="183">
        <v>557.76</v>
      </c>
      <c r="J115" s="183">
        <v>557.76</v>
      </c>
      <c r="K115" s="183">
        <v>557.76</v>
      </c>
      <c r="L115" s="183">
        <v>557.76</v>
      </c>
      <c r="M115" s="183">
        <v>557.76</v>
      </c>
      <c r="N115" s="183">
        <f t="shared" si="7"/>
        <v>6693.12</v>
      </c>
    </row>
    <row r="116" spans="1:14" s="184" customFormat="1" ht="13.5" thickBot="1">
      <c r="A116" s="198" t="s">
        <v>127</v>
      </c>
      <c r="B116" s="183">
        <v>353.58</v>
      </c>
      <c r="C116" s="183">
        <v>353.58</v>
      </c>
      <c r="D116" s="183">
        <v>353.58</v>
      </c>
      <c r="E116" s="183">
        <v>353.58</v>
      </c>
      <c r="F116" s="183">
        <v>353.58</v>
      </c>
      <c r="G116" s="183">
        <v>353.58</v>
      </c>
      <c r="H116" s="183">
        <v>353.58</v>
      </c>
      <c r="I116" s="183">
        <v>353.58</v>
      </c>
      <c r="J116" s="183">
        <v>353.58</v>
      </c>
      <c r="K116" s="183">
        <v>353.58</v>
      </c>
      <c r="L116" s="183">
        <v>353.58</v>
      </c>
      <c r="M116" s="183">
        <v>353.58</v>
      </c>
      <c r="N116" s="183">
        <f t="shared" si="7"/>
        <v>4242.96</v>
      </c>
    </row>
    <row r="117" spans="1:14" s="184" customFormat="1" ht="13.5" thickBot="1">
      <c r="A117" s="198" t="s">
        <v>267</v>
      </c>
      <c r="B117" s="183">
        <v>1644.65</v>
      </c>
      <c r="C117" s="183">
        <v>1644.65</v>
      </c>
      <c r="D117" s="183">
        <v>1644.65</v>
      </c>
      <c r="E117" s="183">
        <v>1644.65</v>
      </c>
      <c r="F117" s="183">
        <v>1644.65</v>
      </c>
      <c r="G117" s="183">
        <v>1644.65</v>
      </c>
      <c r="H117" s="183">
        <v>1644.65</v>
      </c>
      <c r="I117" s="183">
        <v>1644.65</v>
      </c>
      <c r="J117" s="183">
        <v>1644.65</v>
      </c>
      <c r="K117" s="183">
        <v>1644.65</v>
      </c>
      <c r="L117" s="183">
        <v>1644.65</v>
      </c>
      <c r="M117" s="183">
        <v>1644.65</v>
      </c>
      <c r="N117" s="183">
        <f t="shared" si="7"/>
        <v>19735.8</v>
      </c>
    </row>
    <row r="118" spans="1:14" s="184" customFormat="1" ht="13.5" thickBot="1">
      <c r="A118" s="198" t="s">
        <v>128</v>
      </c>
      <c r="B118" s="183">
        <v>368.52</v>
      </c>
      <c r="C118" s="183">
        <v>368.52</v>
      </c>
      <c r="D118" s="183">
        <v>368.52</v>
      </c>
      <c r="E118" s="183">
        <v>368.52</v>
      </c>
      <c r="F118" s="183">
        <v>368.52</v>
      </c>
      <c r="G118" s="183">
        <v>368.52</v>
      </c>
      <c r="H118" s="183">
        <v>368.52</v>
      </c>
      <c r="I118" s="183">
        <v>368.52</v>
      </c>
      <c r="J118" s="183">
        <v>368.52</v>
      </c>
      <c r="K118" s="183">
        <v>368.52</v>
      </c>
      <c r="L118" s="183">
        <v>368.52</v>
      </c>
      <c r="M118" s="183">
        <v>368.52</v>
      </c>
      <c r="N118" s="183">
        <f t="shared" si="7"/>
        <v>4422.24</v>
      </c>
    </row>
    <row r="119" spans="1:14" s="184" customFormat="1" ht="13.5" thickBot="1">
      <c r="A119" s="199" t="s">
        <v>218</v>
      </c>
      <c r="B119" s="183">
        <v>525.39</v>
      </c>
      <c r="C119" s="183">
        <v>525.39</v>
      </c>
      <c r="D119" s="183">
        <v>525.39</v>
      </c>
      <c r="E119" s="183">
        <v>525.39</v>
      </c>
      <c r="F119" s="183">
        <v>525.39</v>
      </c>
      <c r="G119" s="183">
        <v>525.39</v>
      </c>
      <c r="H119" s="183">
        <v>525.39</v>
      </c>
      <c r="I119" s="183">
        <v>525.39</v>
      </c>
      <c r="J119" s="183">
        <v>1018.41</v>
      </c>
      <c r="K119" s="183">
        <v>1018.41</v>
      </c>
      <c r="L119" s="183">
        <v>1018.41</v>
      </c>
      <c r="M119" s="183">
        <v>1018.41</v>
      </c>
      <c r="N119" s="183">
        <f t="shared" si="7"/>
        <v>8276.76</v>
      </c>
    </row>
    <row r="120" spans="1:14" s="2" customFormat="1" ht="13.5" thickBot="1">
      <c r="A120" s="75" t="s">
        <v>71</v>
      </c>
      <c r="B120" s="70">
        <f>SUM(B121:B131)</f>
        <v>67475.52</v>
      </c>
      <c r="C120" s="70">
        <f aca="true" t="shared" si="8" ref="C120:N120">SUM(C121:C131)</f>
        <v>66312.05</v>
      </c>
      <c r="D120" s="70">
        <f t="shared" si="8"/>
        <v>55449.36</v>
      </c>
      <c r="E120" s="70">
        <f t="shared" si="8"/>
        <v>62702.91</v>
      </c>
      <c r="F120" s="70">
        <f t="shared" si="8"/>
        <v>62048.91</v>
      </c>
      <c r="G120" s="70">
        <f t="shared" si="8"/>
        <v>58123.36</v>
      </c>
      <c r="H120" s="70">
        <f t="shared" si="8"/>
        <v>65473.69</v>
      </c>
      <c r="I120" s="70">
        <f t="shared" si="8"/>
        <v>62977.21</v>
      </c>
      <c r="J120" s="70">
        <f t="shared" si="8"/>
        <v>65670.28</v>
      </c>
      <c r="K120" s="70">
        <f t="shared" si="8"/>
        <v>57516.31</v>
      </c>
      <c r="L120" s="70">
        <f t="shared" si="8"/>
        <v>59402.7</v>
      </c>
      <c r="M120" s="70">
        <f t="shared" si="8"/>
        <v>61046.17</v>
      </c>
      <c r="N120" s="70">
        <f t="shared" si="8"/>
        <v>744198.47</v>
      </c>
    </row>
    <row r="121" spans="1:14" s="184" customFormat="1" ht="13.5" thickBot="1">
      <c r="A121" s="198" t="s">
        <v>112</v>
      </c>
      <c r="B121" s="183">
        <v>60061.86</v>
      </c>
      <c r="C121" s="183">
        <v>58898.39</v>
      </c>
      <c r="D121" s="183">
        <v>48035.7</v>
      </c>
      <c r="E121" s="183">
        <v>55289.25</v>
      </c>
      <c r="F121" s="183">
        <v>54635.25</v>
      </c>
      <c r="G121" s="183">
        <v>50709.7</v>
      </c>
      <c r="H121" s="183">
        <v>58060.03</v>
      </c>
      <c r="I121" s="183">
        <v>55563.55</v>
      </c>
      <c r="J121" s="183">
        <v>57722.53</v>
      </c>
      <c r="K121" s="183">
        <v>49568.56</v>
      </c>
      <c r="L121" s="183">
        <v>51454.95</v>
      </c>
      <c r="M121" s="183">
        <v>53098.42</v>
      </c>
      <c r="N121" s="183">
        <f>SUM(B121:M121)</f>
        <v>653098.19</v>
      </c>
    </row>
    <row r="122" spans="1:14" s="184" customFormat="1" ht="13.5" thickBot="1">
      <c r="A122" s="198" t="s">
        <v>122</v>
      </c>
      <c r="B122" s="183">
        <v>470.64</v>
      </c>
      <c r="C122" s="183">
        <v>470.64</v>
      </c>
      <c r="D122" s="183">
        <v>470.64</v>
      </c>
      <c r="E122" s="183">
        <v>470.64</v>
      </c>
      <c r="F122" s="183">
        <v>470.64</v>
      </c>
      <c r="G122" s="183">
        <v>470.64</v>
      </c>
      <c r="H122" s="183">
        <v>470.64</v>
      </c>
      <c r="I122" s="183">
        <v>470.64</v>
      </c>
      <c r="J122" s="183">
        <v>470.64</v>
      </c>
      <c r="K122" s="183">
        <v>470.64</v>
      </c>
      <c r="L122" s="183">
        <v>470.64</v>
      </c>
      <c r="M122" s="183">
        <v>470.64</v>
      </c>
      <c r="N122" s="183">
        <f t="shared" si="7"/>
        <v>5647.68</v>
      </c>
    </row>
    <row r="123" spans="1:14" s="184" customFormat="1" ht="13.5" thickBot="1">
      <c r="A123" s="198" t="s">
        <v>123</v>
      </c>
      <c r="B123" s="183">
        <v>529.04</v>
      </c>
      <c r="C123" s="183">
        <v>529.04</v>
      </c>
      <c r="D123" s="183">
        <v>529.04</v>
      </c>
      <c r="E123" s="183">
        <v>529.04</v>
      </c>
      <c r="F123" s="183">
        <v>529.04</v>
      </c>
      <c r="G123" s="183">
        <v>529.04</v>
      </c>
      <c r="H123" s="183">
        <v>529.04</v>
      </c>
      <c r="I123" s="183">
        <v>529.04</v>
      </c>
      <c r="J123" s="183">
        <v>529.04</v>
      </c>
      <c r="K123" s="183">
        <v>529.04</v>
      </c>
      <c r="L123" s="183">
        <v>529.04</v>
      </c>
      <c r="M123" s="183">
        <v>529.04</v>
      </c>
      <c r="N123" s="183">
        <f t="shared" si="7"/>
        <v>6348.48</v>
      </c>
    </row>
    <row r="124" spans="1:14" s="184" customFormat="1" ht="13.5" thickBot="1">
      <c r="A124" s="198" t="s">
        <v>124</v>
      </c>
      <c r="B124" s="183">
        <v>575.72</v>
      </c>
      <c r="C124" s="183">
        <v>575.72</v>
      </c>
      <c r="D124" s="183">
        <v>575.72</v>
      </c>
      <c r="E124" s="183">
        <v>575.72</v>
      </c>
      <c r="F124" s="183">
        <v>575.72</v>
      </c>
      <c r="G124" s="183">
        <v>575.72</v>
      </c>
      <c r="H124" s="183">
        <v>575.72</v>
      </c>
      <c r="I124" s="183">
        <v>575.72</v>
      </c>
      <c r="J124" s="183">
        <v>575.72</v>
      </c>
      <c r="K124" s="183">
        <v>575.72</v>
      </c>
      <c r="L124" s="183">
        <v>575.72</v>
      </c>
      <c r="M124" s="183">
        <v>575.72</v>
      </c>
      <c r="N124" s="183">
        <f>SUM(B124:M124)</f>
        <v>6908.64</v>
      </c>
    </row>
    <row r="125" spans="1:14" s="184" customFormat="1" ht="13.5" thickBot="1">
      <c r="A125" s="198" t="s">
        <v>271</v>
      </c>
      <c r="B125" s="183">
        <v>1126.46</v>
      </c>
      <c r="C125" s="183">
        <v>1126.46</v>
      </c>
      <c r="D125" s="183">
        <v>1126.46</v>
      </c>
      <c r="E125" s="183">
        <v>1126.46</v>
      </c>
      <c r="F125" s="183">
        <v>1126.46</v>
      </c>
      <c r="G125" s="183">
        <v>1126.46</v>
      </c>
      <c r="H125" s="183">
        <v>1126.46</v>
      </c>
      <c r="I125" s="183">
        <v>1126.46</v>
      </c>
      <c r="J125" s="183">
        <v>1126.46</v>
      </c>
      <c r="K125" s="183">
        <v>1126.46</v>
      </c>
      <c r="L125" s="183">
        <v>1126.46</v>
      </c>
      <c r="M125" s="183">
        <v>1126.46</v>
      </c>
      <c r="N125" s="183">
        <f t="shared" si="7"/>
        <v>13517.52</v>
      </c>
    </row>
    <row r="126" spans="1:14" s="184" customFormat="1" ht="13.5" thickBot="1">
      <c r="A126" s="198" t="s">
        <v>125</v>
      </c>
      <c r="B126" s="183">
        <v>1216.37</v>
      </c>
      <c r="C126" s="183">
        <v>1216.37</v>
      </c>
      <c r="D126" s="183">
        <v>1216.37</v>
      </c>
      <c r="E126" s="183">
        <v>1216.37</v>
      </c>
      <c r="F126" s="183">
        <v>1216.37</v>
      </c>
      <c r="G126" s="183">
        <v>1216.37</v>
      </c>
      <c r="H126" s="183">
        <v>1216.37</v>
      </c>
      <c r="I126" s="183">
        <v>1216.37</v>
      </c>
      <c r="J126" s="183">
        <v>1216.37</v>
      </c>
      <c r="K126" s="183">
        <v>1216.37</v>
      </c>
      <c r="L126" s="183">
        <v>1216.37</v>
      </c>
      <c r="M126" s="183">
        <v>1216.37</v>
      </c>
      <c r="N126" s="183">
        <f t="shared" si="7"/>
        <v>14596.44</v>
      </c>
    </row>
    <row r="127" spans="1:14" s="184" customFormat="1" ht="13.5" thickBot="1">
      <c r="A127" s="198" t="s">
        <v>126</v>
      </c>
      <c r="B127" s="183">
        <v>557.76</v>
      </c>
      <c r="C127" s="183">
        <v>557.76</v>
      </c>
      <c r="D127" s="183">
        <v>557.76</v>
      </c>
      <c r="E127" s="183">
        <v>557.76</v>
      </c>
      <c r="F127" s="183">
        <v>557.76</v>
      </c>
      <c r="G127" s="183">
        <v>557.76</v>
      </c>
      <c r="H127" s="183">
        <v>557.76</v>
      </c>
      <c r="I127" s="183">
        <v>557.76</v>
      </c>
      <c r="J127" s="183">
        <v>557.76</v>
      </c>
      <c r="K127" s="183">
        <v>557.76</v>
      </c>
      <c r="L127" s="183">
        <v>557.76</v>
      </c>
      <c r="M127" s="183">
        <v>557.76</v>
      </c>
      <c r="N127" s="183">
        <f t="shared" si="7"/>
        <v>6693.12</v>
      </c>
    </row>
    <row r="128" spans="1:14" s="184" customFormat="1" ht="13.5" thickBot="1">
      <c r="A128" s="198" t="s">
        <v>127</v>
      </c>
      <c r="B128" s="183">
        <v>353.58</v>
      </c>
      <c r="C128" s="183">
        <v>353.58</v>
      </c>
      <c r="D128" s="183">
        <v>353.58</v>
      </c>
      <c r="E128" s="183">
        <v>353.58</v>
      </c>
      <c r="F128" s="183">
        <v>353.58</v>
      </c>
      <c r="G128" s="183">
        <v>353.58</v>
      </c>
      <c r="H128" s="183">
        <v>353.58</v>
      </c>
      <c r="I128" s="183">
        <v>353.58</v>
      </c>
      <c r="J128" s="183">
        <v>353.58</v>
      </c>
      <c r="K128" s="183">
        <v>353.58</v>
      </c>
      <c r="L128" s="183">
        <v>353.58</v>
      </c>
      <c r="M128" s="183">
        <v>353.58</v>
      </c>
      <c r="N128" s="183">
        <f t="shared" si="7"/>
        <v>4242.96</v>
      </c>
    </row>
    <row r="129" spans="1:14" s="184" customFormat="1" ht="13.5" thickBot="1">
      <c r="A129" s="198" t="s">
        <v>128</v>
      </c>
      <c r="B129" s="200">
        <v>370.29</v>
      </c>
      <c r="C129" s="183">
        <v>370.29</v>
      </c>
      <c r="D129" s="183">
        <v>370.29</v>
      </c>
      <c r="E129" s="183">
        <v>370.29</v>
      </c>
      <c r="F129" s="183">
        <v>370.29</v>
      </c>
      <c r="G129" s="183">
        <v>370.29</v>
      </c>
      <c r="H129" s="183">
        <v>370.29</v>
      </c>
      <c r="I129" s="183">
        <v>370.29</v>
      </c>
      <c r="J129" s="183">
        <v>370.29</v>
      </c>
      <c r="K129" s="183">
        <v>370.29</v>
      </c>
      <c r="L129" s="183">
        <v>370.29</v>
      </c>
      <c r="M129" s="183">
        <v>370.29</v>
      </c>
      <c r="N129" s="183">
        <f t="shared" si="7"/>
        <v>4443.48</v>
      </c>
    </row>
    <row r="130" spans="1:14" s="184" customFormat="1" ht="13.5" thickBot="1">
      <c r="A130" s="198" t="s">
        <v>268</v>
      </c>
      <c r="B130" s="200">
        <v>1644.65</v>
      </c>
      <c r="C130" s="183">
        <v>1644.65</v>
      </c>
      <c r="D130" s="183">
        <v>1644.65</v>
      </c>
      <c r="E130" s="183">
        <v>1644.65</v>
      </c>
      <c r="F130" s="183">
        <v>1644.65</v>
      </c>
      <c r="G130" s="183">
        <v>1644.65</v>
      </c>
      <c r="H130" s="183">
        <v>1644.65</v>
      </c>
      <c r="I130" s="183">
        <v>1644.65</v>
      </c>
      <c r="J130" s="183">
        <v>1644.65</v>
      </c>
      <c r="K130" s="183">
        <v>1644.65</v>
      </c>
      <c r="L130" s="183">
        <v>1644.65</v>
      </c>
      <c r="M130" s="183">
        <v>1644.65</v>
      </c>
      <c r="N130" s="183">
        <f t="shared" si="7"/>
        <v>19735.8</v>
      </c>
    </row>
    <row r="131" spans="1:14" s="184" customFormat="1" ht="13.5" thickBot="1">
      <c r="A131" s="198" t="s">
        <v>218</v>
      </c>
      <c r="B131" s="200">
        <v>569.15</v>
      </c>
      <c r="C131" s="200">
        <v>569.15</v>
      </c>
      <c r="D131" s="200">
        <v>569.15</v>
      </c>
      <c r="E131" s="200">
        <v>569.15</v>
      </c>
      <c r="F131" s="200">
        <v>569.15</v>
      </c>
      <c r="G131" s="200">
        <v>569.15</v>
      </c>
      <c r="H131" s="183">
        <v>569.15</v>
      </c>
      <c r="I131" s="183">
        <v>569.15</v>
      </c>
      <c r="J131" s="183">
        <v>1103.24</v>
      </c>
      <c r="K131" s="183">
        <v>1103.24</v>
      </c>
      <c r="L131" s="183">
        <v>1103.24</v>
      </c>
      <c r="M131" s="183">
        <v>1103.24</v>
      </c>
      <c r="N131" s="183">
        <f t="shared" si="7"/>
        <v>8966.16</v>
      </c>
    </row>
    <row r="132" spans="1:14" s="184" customFormat="1" ht="13.5" thickBot="1">
      <c r="A132" s="198" t="s">
        <v>214</v>
      </c>
      <c r="B132" s="196">
        <v>410</v>
      </c>
      <c r="C132" s="196">
        <v>410</v>
      </c>
      <c r="D132" s="196">
        <v>410</v>
      </c>
      <c r="E132" s="196">
        <v>410</v>
      </c>
      <c r="F132" s="196">
        <v>410</v>
      </c>
      <c r="G132" s="196">
        <v>410</v>
      </c>
      <c r="H132" s="196">
        <v>410</v>
      </c>
      <c r="I132" s="196">
        <v>410</v>
      </c>
      <c r="J132" s="196">
        <v>410</v>
      </c>
      <c r="K132" s="196">
        <v>410</v>
      </c>
      <c r="L132" s="196">
        <v>410</v>
      </c>
      <c r="M132" s="196">
        <v>410</v>
      </c>
      <c r="N132" s="196">
        <f t="shared" si="7"/>
        <v>4920</v>
      </c>
    </row>
    <row r="133" spans="1:14" s="2" customFormat="1" ht="13.5" thickBot="1">
      <c r="A133" s="75" t="s">
        <v>103</v>
      </c>
      <c r="B133" s="70">
        <f aca="true" t="shared" si="9" ref="B133:M133">B120-B108</f>
        <v>1936.96000000001</v>
      </c>
      <c r="C133" s="70">
        <f t="shared" si="9"/>
        <v>9976.11</v>
      </c>
      <c r="D133" s="70">
        <f t="shared" si="9"/>
        <v>-5487.89</v>
      </c>
      <c r="E133" s="70">
        <f t="shared" si="9"/>
        <v>1765.66</v>
      </c>
      <c r="F133" s="70">
        <f t="shared" si="9"/>
        <v>1111.66</v>
      </c>
      <c r="G133" s="70">
        <f t="shared" si="9"/>
        <v>-2813.89</v>
      </c>
      <c r="H133" s="70">
        <f t="shared" si="9"/>
        <v>4536.44</v>
      </c>
      <c r="I133" s="70">
        <f t="shared" si="9"/>
        <v>2039.96</v>
      </c>
      <c r="J133" s="70">
        <f t="shared" si="9"/>
        <v>5387.61</v>
      </c>
      <c r="K133" s="70">
        <f t="shared" si="9"/>
        <v>-3349.86</v>
      </c>
      <c r="L133" s="70">
        <f t="shared" si="9"/>
        <v>-1463.47</v>
      </c>
      <c r="M133" s="70">
        <f t="shared" si="9"/>
        <v>180</v>
      </c>
      <c r="N133" s="70">
        <f>M133+L133+K133+J133+I133+H133+G133+F133+E133+D133+C133+B133</f>
        <v>13819.29</v>
      </c>
    </row>
    <row r="134" spans="1:14" s="2" customFormat="1" ht="13.5" thickBot="1">
      <c r="A134" s="75" t="s">
        <v>85</v>
      </c>
      <c r="B134" s="70">
        <f>B107+B120</f>
        <v>83827.85</v>
      </c>
      <c r="C134" s="70">
        <f>C107+C120</f>
        <v>150139.9</v>
      </c>
      <c r="D134" s="187">
        <f>D107+D120-D104</f>
        <v>-76685.51</v>
      </c>
      <c r="E134" s="70">
        <f>E107+E120</f>
        <v>-13982.6</v>
      </c>
      <c r="F134" s="70">
        <f>F107+F120</f>
        <v>48066.31</v>
      </c>
      <c r="G134" s="187">
        <f>G107+G120-G104</f>
        <v>-91453.55</v>
      </c>
      <c r="H134" s="70">
        <f>H107+H120</f>
        <v>-25979.86</v>
      </c>
      <c r="I134" s="70">
        <f>I107+I120</f>
        <v>36997.35</v>
      </c>
      <c r="J134" s="187">
        <f>J107+J120-J104</f>
        <v>-60203.56</v>
      </c>
      <c r="K134" s="70">
        <f>K107+K120</f>
        <v>-2687.25</v>
      </c>
      <c r="L134" s="70">
        <f>L107+L120</f>
        <v>56715.45</v>
      </c>
      <c r="M134" s="187">
        <f>M107+M120-M104</f>
        <v>-15964.91</v>
      </c>
      <c r="N134" s="197">
        <f>M134+N132</f>
        <v>-11044.91</v>
      </c>
    </row>
    <row r="135" spans="7:14" s="2" customFormat="1" ht="57" customHeight="1">
      <c r="G135" s="48"/>
      <c r="H135" s="266" t="s">
        <v>253</v>
      </c>
      <c r="I135" s="266"/>
      <c r="J135" s="266"/>
      <c r="K135" s="266"/>
      <c r="L135" s="259" t="s">
        <v>254</v>
      </c>
      <c r="M135" s="259"/>
      <c r="N135" s="259"/>
    </row>
    <row r="136" spans="8:14" s="2" customFormat="1" ht="72" customHeight="1">
      <c r="H136" s="260" t="s">
        <v>255</v>
      </c>
      <c r="I136" s="260"/>
      <c r="J136" s="260"/>
      <c r="K136" s="260"/>
      <c r="L136" s="261" t="s">
        <v>269</v>
      </c>
      <c r="M136" s="261"/>
      <c r="N136" s="261"/>
    </row>
    <row r="137" s="2" customFormat="1" ht="12.75"/>
    <row r="138" s="2" customFormat="1" ht="12.75"/>
    <row r="139" s="2" customFormat="1" ht="12.75"/>
    <row r="140" spans="8:13" s="2" customFormat="1" ht="15">
      <c r="H140" s="248" t="s">
        <v>202</v>
      </c>
      <c r="I140" s="248"/>
      <c r="J140" s="248"/>
      <c r="K140" s="188">
        <f>O104</f>
        <v>776515.71</v>
      </c>
      <c r="L140" s="189"/>
      <c r="M140"/>
    </row>
    <row r="141" spans="8:13" s="2" customFormat="1" ht="15">
      <c r="H141" s="248" t="s">
        <v>203</v>
      </c>
      <c r="I141" s="248"/>
      <c r="J141" s="248"/>
      <c r="K141" s="188">
        <f>N108</f>
        <v>730379.18</v>
      </c>
      <c r="L141" s="189"/>
      <c r="M141"/>
    </row>
    <row r="142" spans="8:13" s="2" customFormat="1" ht="15">
      <c r="H142" s="248" t="s">
        <v>204</v>
      </c>
      <c r="I142" s="248"/>
      <c r="J142" s="248"/>
      <c r="K142" s="188">
        <f>N120</f>
        <v>744198.47</v>
      </c>
      <c r="L142" s="189"/>
      <c r="M142"/>
    </row>
    <row r="143" spans="8:13" s="2" customFormat="1" ht="15">
      <c r="H143" s="248" t="s">
        <v>205</v>
      </c>
      <c r="I143" s="248"/>
      <c r="J143" s="248"/>
      <c r="K143" s="188">
        <f>K142-K141</f>
        <v>13819.29</v>
      </c>
      <c r="L143" s="189"/>
      <c r="M143"/>
    </row>
    <row r="144" spans="8:13" s="2" customFormat="1" ht="15">
      <c r="H144" s="256" t="s">
        <v>206</v>
      </c>
      <c r="I144" s="256"/>
      <c r="J144" s="256"/>
      <c r="K144" s="188">
        <f>K141-K140</f>
        <v>-46136.53</v>
      </c>
      <c r="L144" s="189"/>
      <c r="M144"/>
    </row>
    <row r="145" spans="8:13" s="2" customFormat="1" ht="15">
      <c r="H145" s="263" t="s">
        <v>216</v>
      </c>
      <c r="I145" s="264"/>
      <c r="J145" s="265"/>
      <c r="K145" s="188">
        <f>B107</f>
        <v>16352.33</v>
      </c>
      <c r="L145" s="189"/>
      <c r="M145"/>
    </row>
    <row r="146" spans="8:13" s="2" customFormat="1" ht="15.75">
      <c r="H146" s="262" t="s">
        <v>217</v>
      </c>
      <c r="I146" s="262"/>
      <c r="J146" s="262"/>
      <c r="K146" s="190">
        <f>K145+K144+K143+K147</f>
        <v>-11044.91</v>
      </c>
      <c r="L146" s="189"/>
      <c r="M146"/>
    </row>
    <row r="147" spans="8:13" s="2" customFormat="1" ht="15">
      <c r="H147" s="253" t="s">
        <v>215</v>
      </c>
      <c r="I147" s="254"/>
      <c r="J147" s="255"/>
      <c r="K147" s="191">
        <f>N132</f>
        <v>4920</v>
      </c>
      <c r="L147" s="189"/>
      <c r="M147"/>
    </row>
    <row r="148" spans="8:13" s="2" customFormat="1" ht="15">
      <c r="H148" s="256" t="s">
        <v>207</v>
      </c>
      <c r="I148" s="256"/>
      <c r="J148" s="256"/>
      <c r="K148" s="188">
        <f>D102+G102+J102+M102</f>
        <v>42031.26</v>
      </c>
      <c r="L148" s="257" t="s">
        <v>213</v>
      </c>
      <c r="M148" s="258"/>
    </row>
    <row r="149" spans="8:12" ht="15">
      <c r="H149" s="252" t="s">
        <v>208</v>
      </c>
      <c r="I149" s="252"/>
      <c r="J149" s="252"/>
      <c r="K149" s="192">
        <v>39522.36</v>
      </c>
      <c r="L149" s="193"/>
    </row>
    <row r="150" spans="8:12" ht="15">
      <c r="H150" s="252" t="s">
        <v>209</v>
      </c>
      <c r="I150" s="252"/>
      <c r="J150" s="252"/>
      <c r="K150" s="192">
        <v>-43070.24</v>
      </c>
      <c r="L150" s="193"/>
    </row>
    <row r="151" spans="8:12" ht="15">
      <c r="H151" s="252" t="s">
        <v>210</v>
      </c>
      <c r="I151" s="252"/>
      <c r="J151" s="252"/>
      <c r="K151" s="192">
        <f>K149+K150</f>
        <v>-3547.88</v>
      </c>
      <c r="L151" s="193"/>
    </row>
    <row r="152" spans="8:12" ht="15">
      <c r="H152" s="252" t="s">
        <v>211</v>
      </c>
      <c r="I152" s="252"/>
      <c r="J152" s="252"/>
      <c r="K152" s="192">
        <f>K151-K148</f>
        <v>-45579.14</v>
      </c>
      <c r="L152" s="193"/>
    </row>
    <row r="153" spans="8:12" ht="15.75">
      <c r="H153" s="252" t="s">
        <v>212</v>
      </c>
      <c r="I153" s="252"/>
      <c r="J153" s="252"/>
      <c r="K153" s="194">
        <f>K144-K152</f>
        <v>-557.39</v>
      </c>
      <c r="L153" s="195"/>
    </row>
  </sheetData>
  <sheetProtection/>
  <mergeCells count="35">
    <mergeCell ref="L135:N135"/>
    <mergeCell ref="H136:K136"/>
    <mergeCell ref="L136:N136"/>
    <mergeCell ref="H146:J146"/>
    <mergeCell ref="H141:J141"/>
    <mergeCell ref="H142:J142"/>
    <mergeCell ref="H143:J143"/>
    <mergeCell ref="H144:J144"/>
    <mergeCell ref="H145:J145"/>
    <mergeCell ref="H135:K135"/>
    <mergeCell ref="H152:J152"/>
    <mergeCell ref="H153:J153"/>
    <mergeCell ref="H147:J147"/>
    <mergeCell ref="H148:J148"/>
    <mergeCell ref="L148:M148"/>
    <mergeCell ref="H149:J149"/>
    <mergeCell ref="H150:J150"/>
    <mergeCell ref="H151:J151"/>
    <mergeCell ref="A1:N1"/>
    <mergeCell ref="B61:B65"/>
    <mergeCell ref="C61:C65"/>
    <mergeCell ref="D61:D65"/>
    <mergeCell ref="H140:J140"/>
    <mergeCell ref="A69:N69"/>
    <mergeCell ref="B2:D2"/>
    <mergeCell ref="E2:G2"/>
    <mergeCell ref="H2:J2"/>
    <mergeCell ref="K2:M2"/>
    <mergeCell ref="A4:O4"/>
    <mergeCell ref="E58:E59"/>
    <mergeCell ref="F58:F59"/>
    <mergeCell ref="G58:G59"/>
    <mergeCell ref="A56:N56"/>
    <mergeCell ref="A18:A19"/>
    <mergeCell ref="A49:A52"/>
  </mergeCells>
  <printOptions/>
  <pageMargins left="0.7" right="0.7" top="0.75" bottom="0.75" header="0.3" footer="0.3"/>
  <pageSetup fitToHeight="0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Uzer</cp:lastModifiedBy>
  <cp:lastPrinted>2014-07-04T07:58:04Z</cp:lastPrinted>
  <dcterms:created xsi:type="dcterms:W3CDTF">2010-04-02T14:46:04Z</dcterms:created>
  <dcterms:modified xsi:type="dcterms:W3CDTF">2014-07-04T08:04:52Z</dcterms:modified>
  <cp:category/>
  <cp:version/>
  <cp:contentType/>
  <cp:contentStatus/>
</cp:coreProperties>
</file>