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4955" windowHeight="8085" activeTab="1"/>
  </bookViews>
  <sheets>
    <sheet name="по голосованию" sheetId="1" r:id="rId1"/>
    <sheet name="ЛС" sheetId="2" r:id="rId2"/>
    <sheet name="Вым" sheetId="3" r:id="rId3"/>
  </sheets>
  <definedNames>
    <definedName name="_xlnm.Print_Area" localSheetId="0">'по голосованию'!$A$1:$H$142</definedName>
  </definedNames>
  <calcPr fullCalcOnLoad="1" fullPrecision="0"/>
</workbook>
</file>

<file path=xl/sharedStrings.xml><?xml version="1.0" encoding="utf-8"?>
<sst xmlns="http://schemas.openxmlformats.org/spreadsheetml/2006/main" count="345" uniqueCount="228">
  <si>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</si>
  <si>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</si>
  <si>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</si>
  <si>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</si>
  <si>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</si>
  <si>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</si>
  <si>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</si>
  <si>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</si>
  <si>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</si>
  <si>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</si>
  <si>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</si>
  <si>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</si>
  <si>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</si>
  <si>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</si>
  <si>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</si>
  <si>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</si>
  <si>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</si>
  <si>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</si>
  <si>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</si>
  <si>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</si>
  <si>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</si>
  <si>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</si>
  <si>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</si>
  <si>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</si>
  <si>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</si>
  <si>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</si>
  <si>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</si>
  <si>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</si>
  <si>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</si>
  <si>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</si>
  <si>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 xml:space="preserve">Управляющая организация   _____________________                                            Собственник __________________________                               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</si>
  <si>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</si>
  <si>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</si>
  <si>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</si>
  <si>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</si>
  <si>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</si>
  <si>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</si>
  <si>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перевод реле времени</t>
  </si>
  <si>
    <t>ревизия ВРУ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</si>
  <si>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</si>
  <si>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</si>
  <si>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</si>
  <si>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отключение системы отопления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</si>
  <si>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</si>
  <si>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</si>
  <si>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</si>
  <si>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</si>
  <si>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</si>
  <si>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</si>
  <si>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Обслуживание общедомовых приборов учета горячего водоснабжения</t>
  </si>
  <si>
    <t>ревизия ШР, ЩЭ</t>
  </si>
  <si>
    <t>ремонт кровли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</si>
  <si>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</si>
  <si>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</si>
  <si>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</si>
  <si>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</si>
  <si>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</si>
  <si>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</si>
  <si>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</si>
  <si>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</si>
  <si>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</si>
  <si>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</si>
  <si>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</si>
  <si>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1 раз в 4 месяца</t>
  </si>
  <si>
    <t>ВСЕГО:</t>
  </si>
  <si>
    <t>подключение системы отопления с регулировкой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</si>
  <si>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</si>
  <si>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</si>
  <si>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</si>
  <si>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</si>
  <si>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</si>
  <si>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</si>
  <si>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</si>
  <si>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</si>
  <si>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</si>
  <si>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</si>
  <si>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</si>
  <si>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</si>
  <si>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</si>
  <si>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</si>
  <si>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</si>
  <si>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</si>
  <si>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</si>
  <si>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</si>
  <si>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</si>
  <si>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</si>
  <si>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</si>
  <si>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Сбор, вывоз и утилизация ТБО, руб/м2</t>
  </si>
  <si>
    <t>Работы заявочного характера, в т.ч.</t>
  </si>
  <si>
    <t>окос травы</t>
  </si>
  <si>
    <t>2-3 раза</t>
  </si>
  <si>
    <t>очистка урн от мусора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</si>
  <si>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</si>
  <si>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</si>
  <si>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</si>
  <si>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</si>
  <si>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</si>
  <si>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</si>
  <si>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</si>
  <si>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</si>
  <si>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</si>
  <si>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</si>
  <si>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</si>
  <si>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</si>
  <si>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Регламентные работы по содержанию кровли в т.числе:</t>
  </si>
  <si>
    <t>восстановление водостоков ( мелкий ремонт после очистки от снега и льда )</t>
  </si>
  <si>
    <t>Задолженность за жителями и ЮЛ</t>
  </si>
  <si>
    <t>(многоквартирный дом с газовыми плитами )</t>
  </si>
  <si>
    <t>Обслуживание вводных и внутренних газопроводов жилого фонда</t>
  </si>
  <si>
    <t>замена ( поверка ) КИП</t>
  </si>
  <si>
    <t>обслуживание насосов холодного водоснабжения</t>
  </si>
  <si>
    <t>очистка кровли от снега и скалывание сосулек</t>
  </si>
  <si>
    <t>ремонт секций бойлера</t>
  </si>
  <si>
    <t>ремонт канализации</t>
  </si>
  <si>
    <t>Предлагаемый перечень работ по текущему ремонту                                       ( на выбор собственников)</t>
  </si>
  <si>
    <t>М.П.</t>
  </si>
  <si>
    <t>Жители МКД</t>
  </si>
  <si>
    <t>по адресу: ул.Ленинского Комсомола, д.22 (S общ.=3487,7м2, S зем.уч.=4130,8 м2)</t>
  </si>
  <si>
    <t>Расчет размера платы за содержание и ремонт жилого (нежилого) помещения.</t>
  </si>
  <si>
    <t>погрузка мусора на автотранспорт вручную</t>
  </si>
  <si>
    <t>посыпка территории песко - соляной смесью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</si>
  <si>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</si>
  <si>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</si>
  <si>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</si>
  <si>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Регламентные работы по системе вентиляции в т.числе:</t>
  </si>
  <si>
    <t>Дополнительные работы (текущий ремонт), в т.ч.:</t>
  </si>
  <si>
    <t>ремонт панельных швов</t>
  </si>
  <si>
    <t>ремонт отмостки</t>
  </si>
  <si>
    <t>ремонт крылец</t>
  </si>
  <si>
    <t>смена запорной арматуры (отопление)</t>
  </si>
  <si>
    <t>восстановление изоляции на трубопроводах</t>
  </si>
  <si>
    <t>электроосвещение (освещение подвала)</t>
  </si>
  <si>
    <t>Погашение задолженности прошлых периодов</t>
  </si>
  <si>
    <t>Сбор, вывоз и утилизация ТБО руб/м2</t>
  </si>
  <si>
    <t>руб./чел.</t>
  </si>
  <si>
    <t>Е4-ЦЭМ</t>
  </si>
  <si>
    <t>Никишов А.К.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</si>
  <si>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</si>
  <si>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</si>
  <si>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</si>
  <si>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</si>
  <si>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Поступления от Вымпелкома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</si>
  <si>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</si>
  <si>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</si>
  <si>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</si>
  <si>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</si>
  <si>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</si>
  <si>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</si>
  <si>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</si>
  <si>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</si>
  <si>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</si>
  <si>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</si>
  <si>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</si>
  <si>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Грачева А.А.</t>
  </si>
  <si>
    <t>Генеральный директор</t>
  </si>
  <si>
    <t>А.В. Митрофанов</t>
  </si>
  <si>
    <t>Экономист 2-ой категории по учету лицевых счетов МКД</t>
  </si>
  <si>
    <t>2014-2015гг.</t>
  </si>
  <si>
    <t>(стоимость услуг  увеличена на 6,6% в соответствии с уровнем инфляции 2013 г.)</t>
  </si>
  <si>
    <t>Управление многоквартирным домом, всего в т.ч.</t>
  </si>
  <si>
    <t>Итого:</t>
  </si>
  <si>
    <t>заполнение электронных паспортов</t>
  </si>
  <si>
    <t>Поверка общедомовых приборов учета ХВС</t>
  </si>
  <si>
    <t>Поверка общедомовых приборов учета теплоэнергии</t>
  </si>
  <si>
    <t>гидравлическое испытание элеваторных узлов и запорной арматуры</t>
  </si>
  <si>
    <t>ремонт кровли 300 м2, примыкания -  27 п.м.</t>
  </si>
  <si>
    <t>восстановление СТС в квартирах № 65,69</t>
  </si>
  <si>
    <t>смена секций водоподогревателя 6 шт.</t>
  </si>
  <si>
    <t>Лицевой счет многоквартирного дома по адресу: ул. Ленинского Комсомола, д. 22 на период с 1 мая 2014 по 30 апреля 2015 года</t>
  </si>
  <si>
    <t>19220,2 (по тарифу)</t>
  </si>
  <si>
    <t>55</t>
  </si>
  <si>
    <t>73</t>
  </si>
  <si>
    <t>Ревизия светильника в подъезде</t>
  </si>
  <si>
    <t>88</t>
  </si>
  <si>
    <t>Ремонт канализационных вытяжек - 3 шт., устройство козырьков на канализ.вытяжки - 7 шт.(работы по тарифу 2013-2014 г.)</t>
  </si>
  <si>
    <t>92</t>
  </si>
  <si>
    <t>87</t>
  </si>
  <si>
    <t>Н.Ф.Каюткина</t>
  </si>
  <si>
    <t>Остаток(+) / Долг(-) на 1.05.14г.</t>
  </si>
  <si>
    <t>95</t>
  </si>
  <si>
    <t>Ревизия задвижек отопления ф 80 мм - 4 шт.</t>
  </si>
  <si>
    <t>Ревизия задвижек ХВС ф 100 мм - 1 шт.</t>
  </si>
  <si>
    <t>Ревизия задвижек ГВС ф 80 мм - 1 шт., ф 50 мм - 1 шт.</t>
  </si>
  <si>
    <t>Ремонт козырька</t>
  </si>
  <si>
    <t>101</t>
  </si>
  <si>
    <t>Удаление воздушных пробок в системе ГВС после работ ТПК</t>
  </si>
  <si>
    <t>5/01254</t>
  </si>
  <si>
    <t xml:space="preserve"> Экономия(+) / Долг(-) на 1.05.2015</t>
  </si>
  <si>
    <t>Подключение системы отопления в связи с плановым остановом ТС</t>
  </si>
  <si>
    <t>Отключение системы отопления в связи с плановым остановом ТС</t>
  </si>
  <si>
    <t>.</t>
  </si>
  <si>
    <t>Поступления от Вымпелкома ( 1 точка с октября 2012г.)</t>
  </si>
  <si>
    <t>Сумма уплаты за размещение(выставленные счета)</t>
  </si>
  <si>
    <t>Сумма списанная с л/ч(с учетом оплаты)</t>
  </si>
  <si>
    <t>2012-2013</t>
  </si>
  <si>
    <t>2013-2014</t>
  </si>
  <si>
    <t>134</t>
  </si>
  <si>
    <t>Перевод ВВВ на зимнюю схему</t>
  </si>
  <si>
    <t>136</t>
  </si>
  <si>
    <t>Ревизия ЩЭ ( кв.52)</t>
  </si>
  <si>
    <t>139</t>
  </si>
  <si>
    <t>Смена стояков канализации, ремонт стояка ХВС ( кв.62,63)</t>
  </si>
  <si>
    <t>Ревизия ЩЭ ( кв.43)</t>
  </si>
  <si>
    <t>149</t>
  </si>
  <si>
    <t>Замена вентеля на стояке в подвале</t>
  </si>
  <si>
    <t>Установка вентеля на СО (кв.15)</t>
  </si>
  <si>
    <t>155</t>
  </si>
  <si>
    <t>Замена канализационного стояка ( кв. 64)</t>
  </si>
  <si>
    <t>Замена лампочек 60 Вт в подъезде</t>
  </si>
  <si>
    <t>170</t>
  </si>
  <si>
    <t>193</t>
  </si>
  <si>
    <t>Поступление от Ростелекома</t>
  </si>
  <si>
    <t>Вымпелком,Ростелеком</t>
  </si>
  <si>
    <t>Установка розетки в подвале для работы слесарей</t>
  </si>
  <si>
    <t>Ремонт подъездной двери</t>
  </si>
  <si>
    <t>75</t>
  </si>
  <si>
    <t>93</t>
  </si>
  <si>
    <t>Ремонт системы отопления под 1-м подъездом</t>
  </si>
  <si>
    <t>120</t>
  </si>
  <si>
    <t>Услуги типографии по печати доп.соглашений</t>
  </si>
  <si>
    <t>т/н 185</t>
  </si>
  <si>
    <t>Услуги типографии по печати решений</t>
  </si>
  <si>
    <t>т/н 195</t>
  </si>
  <si>
    <t>Обслуживание вводных и внутренних газопроводов жилого фонда( Корректировка по выставленному счету фактуре № 5766 от 23.04.2015 г. на сумму 25030,36 руб.)</t>
  </si>
  <si>
    <t>Изоляция трубопроводов в ТУ составом "Корунд" ( предписание ГЖИ)( тариф 2015-2016 г)</t>
  </si>
  <si>
    <t>2014-2015</t>
  </si>
  <si>
    <t>Поступления от Ростелкома ( 1 точка с октября 2014г.)</t>
  </si>
  <si>
    <t>Данные  по состоянию на 01.05.2015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</si>
</sst>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4"/>
      <name val="Arial Cyr"/>
      <family val="0"/>
    </font>
    <font>
      <sz val="11"/>
      <name val="Arial"/>
      <family val="2"/>
    </font>
    <font>
      <i/>
      <sz val="10"/>
      <name val="Arial Cyr"/>
      <family val="2"/>
    </font>
    <font>
      <b/>
      <i/>
      <u val="single"/>
      <sz val="20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sz val="12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2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19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18" fillId="25" borderId="15" xfId="0" applyNumberFormat="1" applyFont="1" applyFill="1" applyBorder="1" applyAlignment="1">
      <alignment horizontal="center" vertical="center" wrapText="1"/>
    </xf>
    <xf numFmtId="2" fontId="18" fillId="25" borderId="16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18" fillId="25" borderId="17" xfId="0" applyNumberFormat="1" applyFont="1" applyFill="1" applyBorder="1" applyAlignment="1">
      <alignment horizontal="center" vertical="center" wrapText="1"/>
    </xf>
    <xf numFmtId="2" fontId="18" fillId="25" borderId="18" xfId="0" applyNumberFormat="1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2" fontId="0" fillId="25" borderId="23" xfId="0" applyNumberFormat="1" applyFont="1" applyFill="1" applyBorder="1" applyAlignment="1">
      <alignment horizontal="center" vertical="center" wrapText="1"/>
    </xf>
    <xf numFmtId="2" fontId="23" fillId="24" borderId="24" xfId="0" applyNumberFormat="1" applyFont="1" applyFill="1" applyBorder="1" applyAlignment="1">
      <alignment horizontal="center"/>
    </xf>
    <xf numFmtId="2" fontId="23" fillId="24" borderId="21" xfId="0" applyNumberFormat="1" applyFont="1" applyFill="1" applyBorder="1" applyAlignment="1">
      <alignment horizontal="center" vertical="center" wrapText="1"/>
    </xf>
    <xf numFmtId="2" fontId="0" fillId="25" borderId="25" xfId="0" applyNumberFormat="1" applyFont="1" applyFill="1" applyBorder="1" applyAlignment="1">
      <alignment horizontal="center" vertical="center" wrapText="1"/>
    </xf>
    <xf numFmtId="2" fontId="23" fillId="0" borderId="21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2" fontId="0" fillId="24" borderId="26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 wrapText="1"/>
    </xf>
    <xf numFmtId="0" fontId="18" fillId="24" borderId="27" xfId="0" applyFont="1" applyFill="1" applyBorder="1" applyAlignment="1">
      <alignment horizontal="center" vertical="center" wrapText="1"/>
    </xf>
    <xf numFmtId="0" fontId="22" fillId="24" borderId="27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2" fontId="0" fillId="24" borderId="27" xfId="0" applyNumberFormat="1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left" vertical="center" wrapText="1"/>
    </xf>
    <xf numFmtId="0" fontId="0" fillId="25" borderId="29" xfId="0" applyFont="1" applyFill="1" applyBorder="1" applyAlignment="1">
      <alignment horizontal="left" vertical="center" wrapText="1"/>
    </xf>
    <xf numFmtId="0" fontId="23" fillId="24" borderId="30" xfId="0" applyFont="1" applyFill="1" applyBorder="1" applyAlignment="1">
      <alignment horizontal="left" vertical="center" wrapText="1"/>
    </xf>
    <xf numFmtId="0" fontId="0" fillId="25" borderId="31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/>
    </xf>
    <xf numFmtId="0" fontId="39" fillId="24" borderId="23" xfId="0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/>
    </xf>
    <xf numFmtId="0" fontId="0" fillId="24" borderId="34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35" xfId="0" applyFill="1" applyBorder="1" applyAlignment="1">
      <alignment horizontal="center" vertical="center"/>
    </xf>
    <xf numFmtId="0" fontId="0" fillId="25" borderId="33" xfId="0" applyFill="1" applyBorder="1" applyAlignment="1">
      <alignment horizontal="center" vertical="center" wrapText="1"/>
    </xf>
    <xf numFmtId="0" fontId="0" fillId="24" borderId="33" xfId="0" applyFill="1" applyBorder="1" applyAlignment="1">
      <alignment horizontal="left" vertical="center"/>
    </xf>
    <xf numFmtId="0" fontId="25" fillId="24" borderId="33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22" fillId="25" borderId="0" xfId="0" applyFont="1" applyFill="1" applyAlignment="1">
      <alignment horizontal="center" vertical="center" wrapText="1"/>
    </xf>
    <xf numFmtId="0" fontId="18" fillId="0" borderId="36" xfId="0" applyFont="1" applyFill="1" applyBorder="1" applyAlignment="1">
      <alignment horizontal="left" vertical="center" wrapText="1"/>
    </xf>
    <xf numFmtId="2" fontId="18" fillId="24" borderId="27" xfId="0" applyNumberFormat="1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16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2" fontId="18" fillId="25" borderId="37" xfId="0" applyNumberFormat="1" applyFont="1" applyFill="1" applyBorder="1" applyAlignment="1">
      <alignment horizontal="center" vertical="center" wrapText="1"/>
    </xf>
    <xf numFmtId="2" fontId="19" fillId="25" borderId="0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2" fontId="0" fillId="25" borderId="0" xfId="0" applyNumberFormat="1" applyFill="1" applyAlignment="1">
      <alignment/>
    </xf>
    <xf numFmtId="0" fontId="20" fillId="25" borderId="0" xfId="0" applyFont="1" applyFill="1" applyAlignment="1">
      <alignment/>
    </xf>
    <xf numFmtId="2" fontId="20" fillId="25" borderId="0" xfId="0" applyNumberFormat="1" applyFont="1" applyFill="1" applyAlignment="1">
      <alignment/>
    </xf>
    <xf numFmtId="2" fontId="0" fillId="25" borderId="0" xfId="0" applyNumberForma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 wrapText="1"/>
    </xf>
    <xf numFmtId="0" fontId="18" fillId="25" borderId="37" xfId="0" applyFont="1" applyFill="1" applyBorder="1" applyAlignment="1">
      <alignment horizontal="center" vertical="center" textRotation="90" wrapText="1"/>
    </xf>
    <xf numFmtId="0" fontId="18" fillId="25" borderId="37" xfId="0" applyFont="1" applyFill="1" applyBorder="1" applyAlignment="1">
      <alignment horizontal="center" vertical="center" wrapText="1"/>
    </xf>
    <xf numFmtId="0" fontId="18" fillId="25" borderId="38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0" fontId="0" fillId="25" borderId="39" xfId="0" applyFont="1" applyFill="1" applyBorder="1" applyAlignment="1">
      <alignment horizontal="center" vertical="center" wrapText="1"/>
    </xf>
    <xf numFmtId="0" fontId="0" fillId="25" borderId="40" xfId="0" applyFont="1" applyFill="1" applyBorder="1" applyAlignment="1">
      <alignment horizontal="center" vertical="center" wrapText="1"/>
    </xf>
    <xf numFmtId="0" fontId="0" fillId="25" borderId="41" xfId="0" applyFont="1" applyFill="1" applyBorder="1" applyAlignment="1">
      <alignment horizontal="center" vertical="center" wrapText="1"/>
    </xf>
    <xf numFmtId="0" fontId="0" fillId="25" borderId="42" xfId="0" applyFont="1" applyFill="1" applyBorder="1" applyAlignment="1">
      <alignment horizontal="center" vertical="center" wrapText="1"/>
    </xf>
    <xf numFmtId="0" fontId="0" fillId="25" borderId="43" xfId="0" applyFont="1" applyFill="1" applyBorder="1" applyAlignment="1">
      <alignment horizontal="center" vertical="center" wrapText="1"/>
    </xf>
    <xf numFmtId="0" fontId="0" fillId="25" borderId="44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8" fillId="25" borderId="36" xfId="0" applyFont="1" applyFill="1" applyBorder="1" applyAlignment="1">
      <alignment horizontal="left" vertical="center" wrapText="1"/>
    </xf>
    <xf numFmtId="0" fontId="24" fillId="25" borderId="36" xfId="0" applyFont="1" applyFill="1" applyBorder="1" applyAlignment="1">
      <alignment horizontal="left" vertical="center" wrapText="1"/>
    </xf>
    <xf numFmtId="0" fontId="24" fillId="25" borderId="13" xfId="0" applyFont="1" applyFill="1" applyBorder="1" applyAlignment="1">
      <alignment horizontal="center" vertical="center" wrapText="1"/>
    </xf>
    <xf numFmtId="2" fontId="24" fillId="25" borderId="13" xfId="0" applyNumberFormat="1" applyFont="1" applyFill="1" applyBorder="1" applyAlignment="1">
      <alignment horizontal="center" vertical="center" wrapText="1"/>
    </xf>
    <xf numFmtId="2" fontId="24" fillId="25" borderId="14" xfId="0" applyNumberFormat="1" applyFont="1" applyFill="1" applyBorder="1" applyAlignment="1">
      <alignment horizontal="center" vertical="center" wrapText="1"/>
    </xf>
    <xf numFmtId="2" fontId="24" fillId="25" borderId="15" xfId="0" applyNumberFormat="1" applyFont="1" applyFill="1" applyBorder="1" applyAlignment="1">
      <alignment horizontal="center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45" xfId="0" applyFont="1" applyFill="1" applyBorder="1" applyAlignment="1">
      <alignment horizontal="left" vertical="center" wrapText="1"/>
    </xf>
    <xf numFmtId="0" fontId="0" fillId="25" borderId="46" xfId="0" applyFont="1" applyFill="1" applyBorder="1" applyAlignment="1">
      <alignment horizontal="left" vertical="center" wrapText="1"/>
    </xf>
    <xf numFmtId="0" fontId="0" fillId="25" borderId="47" xfId="0" applyFont="1" applyFill="1" applyBorder="1" applyAlignment="1">
      <alignment horizontal="center" vertical="center" wrapText="1"/>
    </xf>
    <xf numFmtId="0" fontId="18" fillId="25" borderId="17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center" vertical="center" wrapText="1"/>
    </xf>
    <xf numFmtId="2" fontId="24" fillId="25" borderId="10" xfId="0" applyNumberFormat="1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left" vertical="center" wrapText="1"/>
    </xf>
    <xf numFmtId="0" fontId="19" fillId="25" borderId="17" xfId="0" applyFont="1" applyFill="1" applyBorder="1" applyAlignment="1">
      <alignment horizontal="left" vertical="center" wrapText="1"/>
    </xf>
    <xf numFmtId="0" fontId="28" fillId="25" borderId="10" xfId="0" applyFont="1" applyFill="1" applyBorder="1" applyAlignment="1">
      <alignment horizontal="left" vertical="center" wrapText="1"/>
    </xf>
    <xf numFmtId="0" fontId="18" fillId="25" borderId="48" xfId="0" applyFont="1" applyFill="1" applyBorder="1" applyAlignment="1">
      <alignment horizontal="left" vertical="center" wrapText="1"/>
    </xf>
    <xf numFmtId="0" fontId="18" fillId="25" borderId="49" xfId="0" applyFont="1" applyFill="1" applyBorder="1" applyAlignment="1">
      <alignment horizontal="center" vertical="center" wrapText="1"/>
    </xf>
    <xf numFmtId="2" fontId="18" fillId="25" borderId="49" xfId="0" applyNumberFormat="1" applyFont="1" applyFill="1" applyBorder="1" applyAlignment="1">
      <alignment horizontal="center" vertical="center" wrapText="1"/>
    </xf>
    <xf numFmtId="2" fontId="19" fillId="25" borderId="50" xfId="0" applyNumberFormat="1" applyFont="1" applyFill="1" applyBorder="1" applyAlignment="1">
      <alignment horizontal="center"/>
    </xf>
    <xf numFmtId="2" fontId="19" fillId="25" borderId="51" xfId="0" applyNumberFormat="1" applyFont="1" applyFill="1" applyBorder="1" applyAlignment="1">
      <alignment horizontal="center"/>
    </xf>
    <xf numFmtId="0" fontId="18" fillId="25" borderId="39" xfId="0" applyFont="1" applyFill="1" applyBorder="1" applyAlignment="1">
      <alignment horizontal="left" vertical="center" wrapText="1"/>
    </xf>
    <xf numFmtId="0" fontId="0" fillId="25" borderId="17" xfId="0" applyFont="1" applyFill="1" applyBorder="1" applyAlignment="1">
      <alignment horizontal="center" vertical="center" wrapText="1"/>
    </xf>
    <xf numFmtId="2" fontId="18" fillId="25" borderId="40" xfId="0" applyNumberFormat="1" applyFont="1" applyFill="1" applyBorder="1" applyAlignment="1">
      <alignment horizontal="center" vertical="center" wrapText="1"/>
    </xf>
    <xf numFmtId="2" fontId="19" fillId="25" borderId="41" xfId="0" applyNumberFormat="1" applyFont="1" applyFill="1" applyBorder="1" applyAlignment="1">
      <alignment horizontal="center"/>
    </xf>
    <xf numFmtId="2" fontId="19" fillId="25" borderId="42" xfId="0" applyNumberFormat="1" applyFont="1" applyFill="1" applyBorder="1" applyAlignment="1">
      <alignment horizontal="center"/>
    </xf>
    <xf numFmtId="0" fontId="19" fillId="25" borderId="30" xfId="0" applyFont="1" applyFill="1" applyBorder="1" applyAlignment="1">
      <alignment horizontal="left" vertical="center" wrapText="1"/>
    </xf>
    <xf numFmtId="0" fontId="18" fillId="25" borderId="37" xfId="0" applyFont="1" applyFill="1" applyBorder="1" applyAlignment="1">
      <alignment horizontal="center" vertical="center"/>
    </xf>
    <xf numFmtId="2" fontId="19" fillId="25" borderId="10" xfId="0" applyNumberFormat="1" applyFont="1" applyFill="1" applyBorder="1" applyAlignment="1">
      <alignment horizontal="center"/>
    </xf>
    <xf numFmtId="0" fontId="23" fillId="25" borderId="52" xfId="0" applyFont="1" applyFill="1" applyBorder="1" applyAlignment="1">
      <alignment horizontal="left" vertical="center" wrapText="1"/>
    </xf>
    <xf numFmtId="0" fontId="18" fillId="25" borderId="52" xfId="0" applyFont="1" applyFill="1" applyBorder="1" applyAlignment="1">
      <alignment horizontal="center" vertical="center" wrapText="1"/>
    </xf>
    <xf numFmtId="2" fontId="18" fillId="25" borderId="53" xfId="0" applyNumberFormat="1" applyFont="1" applyFill="1" applyBorder="1" applyAlignment="1">
      <alignment horizontal="center" vertical="center" wrapText="1"/>
    </xf>
    <xf numFmtId="2" fontId="23" fillId="25" borderId="51" xfId="0" applyNumberFormat="1" applyFont="1" applyFill="1" applyBorder="1" applyAlignment="1">
      <alignment horizontal="center"/>
    </xf>
    <xf numFmtId="2" fontId="23" fillId="25" borderId="10" xfId="0" applyNumberFormat="1" applyFont="1" applyFill="1" applyBorder="1" applyAlignment="1">
      <alignment horizontal="center"/>
    </xf>
    <xf numFmtId="0" fontId="19" fillId="25" borderId="11" xfId="0" applyFont="1" applyFill="1" applyBorder="1" applyAlignment="1">
      <alignment horizontal="left" vertical="center" wrapText="1"/>
    </xf>
    <xf numFmtId="0" fontId="18" fillId="25" borderId="54" xfId="0" applyFont="1" applyFill="1" applyBorder="1" applyAlignment="1">
      <alignment horizontal="center" vertical="center"/>
    </xf>
    <xf numFmtId="0" fontId="18" fillId="25" borderId="38" xfId="0" applyFont="1" applyFill="1" applyBorder="1" applyAlignment="1">
      <alignment horizontal="center" vertical="center"/>
    </xf>
    <xf numFmtId="0" fontId="18" fillId="25" borderId="50" xfId="0" applyFont="1" applyFill="1" applyBorder="1" applyAlignment="1">
      <alignment horizontal="center" vertical="center"/>
    </xf>
    <xf numFmtId="2" fontId="23" fillId="25" borderId="0" xfId="0" applyNumberFormat="1" applyFont="1" applyFill="1" applyAlignment="1">
      <alignment horizontal="center" vertical="center"/>
    </xf>
    <xf numFmtId="0" fontId="23" fillId="25" borderId="0" xfId="0" applyFont="1" applyFill="1" applyAlignment="1">
      <alignment horizontal="center" vertical="center"/>
    </xf>
    <xf numFmtId="0" fontId="0" fillId="25" borderId="0" xfId="0" applyFill="1" applyAlignment="1">
      <alignment horizontal="left" vertical="center"/>
    </xf>
    <xf numFmtId="0" fontId="0" fillId="25" borderId="0" xfId="0" applyFill="1" applyAlignment="1">
      <alignment horizontal="center" vertical="center"/>
    </xf>
    <xf numFmtId="2" fontId="0" fillId="25" borderId="0" xfId="0" applyNumberFormat="1" applyFill="1" applyAlignment="1">
      <alignment horizontal="center" vertical="center"/>
    </xf>
    <xf numFmtId="0" fontId="18" fillId="25" borderId="11" xfId="0" applyFont="1" applyFill="1" applyBorder="1" applyAlignment="1">
      <alignment horizontal="left" vertical="center" wrapText="1"/>
    </xf>
    <xf numFmtId="0" fontId="28" fillId="25" borderId="36" xfId="0" applyFont="1" applyFill="1" applyBorder="1" applyAlignment="1">
      <alignment horizontal="left" vertical="center" wrapText="1"/>
    </xf>
    <xf numFmtId="2" fontId="24" fillId="25" borderId="55" xfId="0" applyNumberFormat="1" applyFont="1" applyFill="1" applyBorder="1" applyAlignment="1">
      <alignment horizontal="center" vertical="center" wrapText="1"/>
    </xf>
    <xf numFmtId="2" fontId="24" fillId="25" borderId="56" xfId="0" applyNumberFormat="1" applyFont="1" applyFill="1" applyBorder="1" applyAlignment="1">
      <alignment horizontal="center" vertical="center" wrapText="1"/>
    </xf>
    <xf numFmtId="2" fontId="24" fillId="25" borderId="17" xfId="0" applyNumberFormat="1" applyFont="1" applyFill="1" applyBorder="1" applyAlignment="1">
      <alignment horizontal="center" vertical="center" wrapText="1"/>
    </xf>
    <xf numFmtId="2" fontId="24" fillId="25" borderId="20" xfId="0" applyNumberFormat="1" applyFont="1" applyFill="1" applyBorder="1" applyAlignment="1">
      <alignment horizontal="center" vertical="center" wrapText="1"/>
    </xf>
    <xf numFmtId="0" fontId="28" fillId="25" borderId="12" xfId="0" applyFont="1" applyFill="1" applyBorder="1" applyAlignment="1">
      <alignment horizontal="left" vertical="center" wrapText="1"/>
    </xf>
    <xf numFmtId="0" fontId="28" fillId="25" borderId="0" xfId="0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center" vertical="center" wrapText="1"/>
    </xf>
    <xf numFmtId="2" fontId="24" fillId="25" borderId="0" xfId="0" applyNumberFormat="1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left" vertical="center"/>
    </xf>
    <xf numFmtId="0" fontId="18" fillId="25" borderId="37" xfId="0" applyFont="1" applyFill="1" applyBorder="1" applyAlignment="1">
      <alignment horizontal="center" vertical="center"/>
    </xf>
    <xf numFmtId="2" fontId="18" fillId="25" borderId="38" xfId="0" applyNumberFormat="1" applyFont="1" applyFill="1" applyBorder="1" applyAlignment="1">
      <alignment horizontal="center" vertical="center"/>
    </xf>
    <xf numFmtId="0" fontId="18" fillId="25" borderId="0" xfId="0" applyFont="1" applyFill="1" applyAlignment="1">
      <alignment horizontal="center" vertical="center"/>
    </xf>
    <xf numFmtId="2" fontId="18" fillId="25" borderId="0" xfId="0" applyNumberFormat="1" applyFont="1" applyFill="1" applyAlignment="1">
      <alignment horizontal="center" vertical="center"/>
    </xf>
    <xf numFmtId="0" fontId="0" fillId="25" borderId="0" xfId="0" applyFont="1" applyFill="1" applyBorder="1" applyAlignment="1">
      <alignment horizontal="left" vertical="center" wrapText="1"/>
    </xf>
    <xf numFmtId="0" fontId="19" fillId="25" borderId="0" xfId="0" applyFont="1" applyFill="1" applyBorder="1" applyAlignment="1">
      <alignment/>
    </xf>
    <xf numFmtId="0" fontId="19" fillId="25" borderId="0" xfId="0" applyFont="1" applyFill="1" applyAlignment="1">
      <alignment/>
    </xf>
    <xf numFmtId="2" fontId="19" fillId="25" borderId="0" xfId="0" applyNumberFormat="1" applyFont="1" applyFill="1" applyAlignment="1">
      <alignment/>
    </xf>
    <xf numFmtId="0" fontId="19" fillId="25" borderId="0" xfId="0" applyFont="1" applyFill="1" applyBorder="1" applyAlignment="1">
      <alignment horizontal="left" vertical="center" wrapText="1"/>
    </xf>
    <xf numFmtId="0" fontId="18" fillId="25" borderId="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center" vertical="center"/>
    </xf>
    <xf numFmtId="49" fontId="0" fillId="24" borderId="26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2" fontId="18" fillId="24" borderId="32" xfId="0" applyNumberFormat="1" applyFont="1" applyFill="1" applyBorder="1" applyAlignment="1">
      <alignment horizontal="center" vertical="center" wrapText="1"/>
    </xf>
    <xf numFmtId="49" fontId="0" fillId="24" borderId="35" xfId="0" applyNumberFormat="1" applyFont="1" applyFill="1" applyBorder="1" applyAlignment="1">
      <alignment horizontal="center" vertical="center" wrapText="1"/>
    </xf>
    <xf numFmtId="14" fontId="0" fillId="24" borderId="17" xfId="0" applyNumberFormat="1" applyFont="1" applyFill="1" applyBorder="1" applyAlignment="1">
      <alignment horizontal="center" vertical="center" wrapText="1"/>
    </xf>
    <xf numFmtId="0" fontId="31" fillId="24" borderId="30" xfId="0" applyFont="1" applyFill="1" applyBorder="1" applyAlignment="1">
      <alignment horizontal="center" vertical="center" wrapText="1"/>
    </xf>
    <xf numFmtId="0" fontId="0" fillId="26" borderId="33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23" fillId="24" borderId="30" xfId="0" applyNumberFormat="1" applyFont="1" applyFill="1" applyBorder="1" applyAlignment="1">
      <alignment horizontal="left" vertical="center" wrapText="1"/>
    </xf>
    <xf numFmtId="2" fontId="0" fillId="24" borderId="57" xfId="0" applyNumberFormat="1" applyFill="1" applyBorder="1" applyAlignment="1">
      <alignment horizontal="center" vertical="center"/>
    </xf>
    <xf numFmtId="49" fontId="0" fillId="24" borderId="34" xfId="0" applyNumberFormat="1" applyFont="1" applyFill="1" applyBorder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49" fontId="0" fillId="25" borderId="35" xfId="0" applyNumberFormat="1" applyFont="1" applyFill="1" applyBorder="1" applyAlignment="1">
      <alignment horizontal="center" vertical="center" wrapText="1"/>
    </xf>
    <xf numFmtId="14" fontId="0" fillId="25" borderId="17" xfId="0" applyNumberFormat="1" applyFont="1" applyFill="1" applyBorder="1" applyAlignment="1">
      <alignment horizontal="center" vertical="center" wrapText="1"/>
    </xf>
    <xf numFmtId="2" fontId="18" fillId="25" borderId="32" xfId="0" applyNumberFormat="1" applyFont="1" applyFill="1" applyBorder="1" applyAlignment="1">
      <alignment horizontal="center" vertical="center" wrapText="1"/>
    </xf>
    <xf numFmtId="0" fontId="29" fillId="26" borderId="10" xfId="0" applyFont="1" applyFill="1" applyBorder="1" applyAlignment="1">
      <alignment horizontal="left" vertical="center" wrapText="1"/>
    </xf>
    <xf numFmtId="2" fontId="40" fillId="25" borderId="33" xfId="0" applyNumberFormat="1" applyFont="1" applyFill="1" applyBorder="1" applyAlignment="1">
      <alignment horizontal="center" vertical="center" wrapText="1"/>
    </xf>
    <xf numFmtId="2" fontId="0" fillId="26" borderId="33" xfId="0" applyNumberFormat="1" applyFill="1" applyBorder="1" applyAlignment="1">
      <alignment horizontal="center" vertical="center"/>
    </xf>
    <xf numFmtId="2" fontId="0" fillId="24" borderId="33" xfId="0" applyNumberFormat="1" applyFill="1" applyBorder="1" applyAlignment="1">
      <alignment horizontal="center" vertical="center"/>
    </xf>
    <xf numFmtId="2" fontId="25" fillId="24" borderId="33" xfId="0" applyNumberFormat="1" applyFont="1" applyFill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34" fillId="25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/>
    </xf>
    <xf numFmtId="2" fontId="35" fillId="0" borderId="10" xfId="0" applyNumberFormat="1" applyFont="1" applyBorder="1" applyAlignment="1">
      <alignment horizontal="center"/>
    </xf>
    <xf numFmtId="2" fontId="25" fillId="25" borderId="0" xfId="0" applyNumberFormat="1" applyFont="1" applyFill="1" applyAlignment="1">
      <alignment/>
    </xf>
    <xf numFmtId="0" fontId="0" fillId="24" borderId="35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0" fontId="27" fillId="25" borderId="0" xfId="0" applyFont="1" applyFill="1" applyAlignment="1">
      <alignment horizontal="center"/>
    </xf>
    <xf numFmtId="0" fontId="0" fillId="0" borderId="58" xfId="0" applyFont="1" applyFill="1" applyBorder="1" applyAlignment="1">
      <alignment vertical="center" wrapText="1"/>
    </xf>
    <xf numFmtId="2" fontId="20" fillId="0" borderId="10" xfId="0" applyNumberFormat="1" applyFont="1" applyBorder="1" applyAlignment="1">
      <alignment horizontal="center"/>
    </xf>
    <xf numFmtId="0" fontId="24" fillId="24" borderId="26" xfId="0" applyFont="1" applyFill="1" applyBorder="1" applyAlignment="1">
      <alignment horizontal="center" vertical="center" wrapText="1"/>
    </xf>
    <xf numFmtId="14" fontId="24" fillId="24" borderId="10" xfId="0" applyNumberFormat="1" applyFont="1" applyFill="1" applyBorder="1" applyAlignment="1">
      <alignment horizontal="center" vertical="center" wrapText="1"/>
    </xf>
    <xf numFmtId="2" fontId="18" fillId="25" borderId="19" xfId="0" applyNumberFormat="1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14" fontId="0" fillId="24" borderId="17" xfId="0" applyNumberFormat="1" applyFont="1" applyFill="1" applyBorder="1" applyAlignment="1">
      <alignment horizontal="center" vertical="center" wrapText="1"/>
    </xf>
    <xf numFmtId="2" fontId="0" fillId="26" borderId="59" xfId="0" applyNumberFormat="1" applyFill="1" applyBorder="1" applyAlignment="1">
      <alignment horizontal="center" vertical="center"/>
    </xf>
    <xf numFmtId="0" fontId="0" fillId="24" borderId="52" xfId="0" applyFill="1" applyBorder="1" applyAlignment="1">
      <alignment horizontal="left" vertical="center"/>
    </xf>
    <xf numFmtId="0" fontId="18" fillId="26" borderId="12" xfId="0" applyFont="1" applyFill="1" applyBorder="1" applyAlignment="1">
      <alignment horizontal="left" vertical="center" wrapText="1"/>
    </xf>
    <xf numFmtId="0" fontId="18" fillId="26" borderId="26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 wrapText="1"/>
    </xf>
    <xf numFmtId="2" fontId="18" fillId="26" borderId="27" xfId="0" applyNumberFormat="1" applyFont="1" applyFill="1" applyBorder="1" applyAlignment="1">
      <alignment horizontal="center" vertical="center" wrapText="1"/>
    </xf>
    <xf numFmtId="0" fontId="18" fillId="26" borderId="23" xfId="0" applyFont="1" applyFill="1" applyBorder="1" applyAlignment="1">
      <alignment horizontal="center" vertical="center" wrapText="1"/>
    </xf>
    <xf numFmtId="49" fontId="0" fillId="26" borderId="35" xfId="0" applyNumberFormat="1" applyFont="1" applyFill="1" applyBorder="1" applyAlignment="1">
      <alignment horizontal="center" vertical="center" wrapText="1"/>
    </xf>
    <xf numFmtId="14" fontId="0" fillId="26" borderId="17" xfId="0" applyNumberFormat="1" applyFont="1" applyFill="1" applyBorder="1" applyAlignment="1">
      <alignment horizontal="center" vertical="center" wrapText="1"/>
    </xf>
    <xf numFmtId="0" fontId="24" fillId="26" borderId="26" xfId="0" applyFont="1" applyFill="1" applyBorder="1" applyAlignment="1">
      <alignment horizontal="center" vertical="center" wrapText="1"/>
    </xf>
    <xf numFmtId="14" fontId="24" fillId="26" borderId="10" xfId="0" applyNumberFormat="1" applyFont="1" applyFill="1" applyBorder="1" applyAlignment="1">
      <alignment horizontal="center" vertical="center" wrapText="1"/>
    </xf>
    <xf numFmtId="0" fontId="39" fillId="26" borderId="23" xfId="0" applyFont="1" applyFill="1" applyBorder="1" applyAlignment="1">
      <alignment horizontal="center" vertical="center" wrapText="1"/>
    </xf>
    <xf numFmtId="2" fontId="18" fillId="26" borderId="14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27" fillId="25" borderId="0" xfId="0" applyFont="1" applyFill="1" applyAlignment="1">
      <alignment horizontal="center"/>
    </xf>
    <xf numFmtId="0" fontId="20" fillId="25" borderId="0" xfId="0" applyFont="1" applyFill="1" applyAlignment="1">
      <alignment horizontal="center"/>
    </xf>
    <xf numFmtId="0" fontId="19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1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19" fillId="25" borderId="53" xfId="0" applyNumberFormat="1" applyFont="1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19" fillId="25" borderId="29" xfId="0" applyFont="1" applyFill="1" applyBorder="1" applyAlignment="1">
      <alignment horizontal="center" vertical="center" wrapText="1"/>
    </xf>
    <xf numFmtId="0" fontId="19" fillId="25" borderId="60" xfId="0" applyFont="1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21" fillId="25" borderId="0" xfId="0" applyFont="1" applyFill="1" applyAlignment="1">
      <alignment horizontal="left" vertical="center"/>
    </xf>
    <xf numFmtId="0" fontId="36" fillId="24" borderId="62" xfId="0" applyFont="1" applyFill="1" applyBorder="1" applyAlignment="1">
      <alignment horizontal="left"/>
    </xf>
    <xf numFmtId="0" fontId="36" fillId="24" borderId="62" xfId="0" applyFont="1" applyFill="1" applyBorder="1" applyAlignment="1">
      <alignment horizontal="right"/>
    </xf>
    <xf numFmtId="0" fontId="36" fillId="24" borderId="0" xfId="0" applyFont="1" applyFill="1" applyAlignment="1">
      <alignment horizontal="left" wrapText="1"/>
    </xf>
    <xf numFmtId="0" fontId="36" fillId="24" borderId="0" xfId="0" applyFont="1" applyFill="1" applyAlignment="1">
      <alignment horizontal="right"/>
    </xf>
    <xf numFmtId="0" fontId="20" fillId="0" borderId="10" xfId="0" applyFont="1" applyBorder="1" applyAlignment="1">
      <alignment horizontal="center"/>
    </xf>
    <xf numFmtId="2" fontId="21" fillId="0" borderId="19" xfId="0" applyNumberFormat="1" applyFont="1" applyBorder="1" applyAlignment="1">
      <alignment horizontal="center"/>
    </xf>
    <xf numFmtId="2" fontId="21" fillId="0" borderId="23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20" fillId="25" borderId="19" xfId="0" applyFont="1" applyFill="1" applyBorder="1" applyAlignment="1">
      <alignment horizontal="center"/>
    </xf>
    <xf numFmtId="0" fontId="20" fillId="25" borderId="60" xfId="0" applyFont="1" applyFill="1" applyBorder="1" applyAlignment="1">
      <alignment horizontal="center"/>
    </xf>
    <xf numFmtId="0" fontId="20" fillId="25" borderId="23" xfId="0" applyFont="1" applyFill="1" applyBorder="1" applyAlignment="1">
      <alignment horizontal="center"/>
    </xf>
    <xf numFmtId="0" fontId="30" fillId="24" borderId="0" xfId="0" applyFont="1" applyFill="1" applyBorder="1" applyAlignment="1">
      <alignment horizontal="center" vertical="center"/>
    </xf>
    <xf numFmtId="0" fontId="23" fillId="24" borderId="63" xfId="0" applyFont="1" applyFill="1" applyBorder="1" applyAlignment="1">
      <alignment horizontal="center" vertical="center" wrapText="1"/>
    </xf>
    <xf numFmtId="0" fontId="23" fillId="24" borderId="64" xfId="0" applyFont="1" applyFill="1" applyBorder="1" applyAlignment="1">
      <alignment horizontal="center" vertical="center" wrapText="1"/>
    </xf>
    <xf numFmtId="0" fontId="23" fillId="24" borderId="65" xfId="0" applyFont="1" applyFill="1" applyBorder="1" applyAlignment="1">
      <alignment horizontal="center" vertical="center" wrapText="1"/>
    </xf>
    <xf numFmtId="0" fontId="32" fillId="24" borderId="66" xfId="0" applyFont="1" applyFill="1" applyBorder="1" applyAlignment="1">
      <alignment horizontal="center" vertical="center" wrapText="1"/>
    </xf>
    <xf numFmtId="0" fontId="32" fillId="24" borderId="60" xfId="0" applyFont="1" applyFill="1" applyBorder="1" applyAlignment="1">
      <alignment horizontal="center" vertical="center" wrapText="1"/>
    </xf>
    <xf numFmtId="0" fontId="32" fillId="24" borderId="67" xfId="0" applyFont="1" applyFill="1" applyBorder="1" applyAlignment="1">
      <alignment horizontal="center" vertical="center" wrapText="1"/>
    </xf>
    <xf numFmtId="0" fontId="26" fillId="25" borderId="29" xfId="0" applyFont="1" applyFill="1" applyBorder="1" applyAlignment="1">
      <alignment horizontal="center" vertical="center" wrapText="1"/>
    </xf>
    <xf numFmtId="0" fontId="26" fillId="25" borderId="60" xfId="0" applyFont="1" applyFill="1" applyBorder="1" applyAlignment="1">
      <alignment horizontal="center" vertical="center" wrapText="1"/>
    </xf>
    <xf numFmtId="0" fontId="26" fillId="25" borderId="23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left" vertical="center" wrapText="1"/>
    </xf>
    <xf numFmtId="0" fontId="0" fillId="0" borderId="68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zoomScale="75" zoomScaleNormal="75" zoomScalePageLayoutView="0" workbookViewId="0" topLeftCell="A50">
      <selection activeCell="A107" sqref="A107:A108"/>
    </sheetView>
  </sheetViews>
  <sheetFormatPr defaultColWidth="9.00390625" defaultRowHeight="12.75"/>
  <cols>
    <col min="1" max="1" width="72.75390625" style="83" customWidth="1"/>
    <col min="2" max="2" width="19.125" style="83" customWidth="1"/>
    <col min="3" max="3" width="13.875" style="83" hidden="1" customWidth="1"/>
    <col min="4" max="4" width="14.875" style="83" customWidth="1"/>
    <col min="5" max="5" width="13.875" style="83" hidden="1" customWidth="1"/>
    <col min="6" max="6" width="20.875" style="83" hidden="1" customWidth="1"/>
    <col min="7" max="7" width="13.875" style="83" customWidth="1"/>
    <col min="8" max="8" width="20.875" style="83" customWidth="1"/>
    <col min="9" max="9" width="15.375" style="83" customWidth="1"/>
    <col min="10" max="10" width="15.375" style="84" hidden="1" customWidth="1"/>
    <col min="11" max="13" width="15.375" style="83" customWidth="1"/>
    <col min="14" max="16384" width="9.125" style="83" customWidth="1"/>
  </cols>
  <sheetData>
    <row r="1" spans="1:8" ht="16.5" customHeight="1">
      <c r="A1" s="226" t="s">
        <v>0</v>
      </c>
      <c r="B1" s="227"/>
      <c r="C1" s="227"/>
      <c r="D1" s="227"/>
      <c r="E1" s="227"/>
      <c r="F1" s="227"/>
      <c r="G1" s="227"/>
      <c r="H1" s="227"/>
    </row>
    <row r="2" spans="1:8" ht="24.75" customHeight="1">
      <c r="A2" s="202" t="s">
        <v>157</v>
      </c>
      <c r="B2" s="228" t="s">
        <v>1</v>
      </c>
      <c r="C2" s="228"/>
      <c r="D2" s="228"/>
      <c r="E2" s="228"/>
      <c r="F2" s="228"/>
      <c r="G2" s="227"/>
      <c r="H2" s="227"/>
    </row>
    <row r="3" spans="2:8" ht="14.25" customHeight="1">
      <c r="B3" s="228" t="s">
        <v>2</v>
      </c>
      <c r="C3" s="228"/>
      <c r="D3" s="228"/>
      <c r="E3" s="228"/>
      <c r="F3" s="228"/>
      <c r="G3" s="227"/>
      <c r="H3" s="227"/>
    </row>
    <row r="4" spans="1:8" ht="21" customHeight="1">
      <c r="A4" s="202"/>
      <c r="B4" s="228" t="s">
        <v>34</v>
      </c>
      <c r="C4" s="228"/>
      <c r="D4" s="228"/>
      <c r="E4" s="228"/>
      <c r="F4" s="228"/>
      <c r="G4" s="227"/>
      <c r="H4" s="227"/>
    </row>
    <row r="5" spans="1:8" ht="21" customHeight="1">
      <c r="A5" s="229"/>
      <c r="B5" s="229"/>
      <c r="C5" s="229"/>
      <c r="D5" s="229"/>
      <c r="E5" s="229"/>
      <c r="F5" s="229"/>
      <c r="G5" s="229"/>
      <c r="H5" s="229"/>
    </row>
    <row r="6" spans="1:8" ht="21" customHeight="1">
      <c r="A6" s="230" t="s">
        <v>158</v>
      </c>
      <c r="B6" s="230"/>
      <c r="C6" s="230"/>
      <c r="D6" s="230"/>
      <c r="E6" s="230"/>
      <c r="F6" s="230"/>
      <c r="G6" s="230"/>
      <c r="H6" s="230"/>
    </row>
    <row r="7" spans="1:10" s="85" customFormat="1" ht="22.5" customHeight="1">
      <c r="A7" s="231" t="s">
        <v>3</v>
      </c>
      <c r="B7" s="231"/>
      <c r="C7" s="231"/>
      <c r="D7" s="231"/>
      <c r="E7" s="232"/>
      <c r="F7" s="232"/>
      <c r="G7" s="232"/>
      <c r="H7" s="232"/>
      <c r="J7" s="86"/>
    </row>
    <row r="8" spans="1:8" s="87" customFormat="1" ht="18.75" customHeight="1">
      <c r="A8" s="231" t="s">
        <v>117</v>
      </c>
      <c r="B8" s="231"/>
      <c r="C8" s="231"/>
      <c r="D8" s="231"/>
      <c r="E8" s="232"/>
      <c r="F8" s="232"/>
      <c r="G8" s="232"/>
      <c r="H8" s="232"/>
    </row>
    <row r="9" spans="1:8" s="88" customFormat="1" ht="17.25" customHeight="1">
      <c r="A9" s="233" t="s">
        <v>107</v>
      </c>
      <c r="B9" s="233"/>
      <c r="C9" s="233"/>
      <c r="D9" s="233"/>
      <c r="E9" s="234"/>
      <c r="F9" s="234"/>
      <c r="G9" s="234"/>
      <c r="H9" s="234"/>
    </row>
    <row r="10" spans="1:8" s="87" customFormat="1" ht="30" customHeight="1" thickBot="1">
      <c r="A10" s="235" t="s">
        <v>118</v>
      </c>
      <c r="B10" s="235"/>
      <c r="C10" s="235"/>
      <c r="D10" s="235"/>
      <c r="E10" s="236"/>
      <c r="F10" s="236"/>
      <c r="G10" s="236"/>
      <c r="H10" s="236"/>
    </row>
    <row r="11" spans="1:10" s="93" customFormat="1" ht="139.5" customHeight="1" thickBot="1">
      <c r="A11" s="89" t="s">
        <v>4</v>
      </c>
      <c r="B11" s="90" t="s">
        <v>5</v>
      </c>
      <c r="C11" s="91" t="s">
        <v>6</v>
      </c>
      <c r="D11" s="91" t="s">
        <v>35</v>
      </c>
      <c r="E11" s="91" t="s">
        <v>6</v>
      </c>
      <c r="F11" s="92" t="s">
        <v>7</v>
      </c>
      <c r="G11" s="91" t="s">
        <v>6</v>
      </c>
      <c r="H11" s="92" t="s">
        <v>7</v>
      </c>
      <c r="J11" s="77"/>
    </row>
    <row r="12" spans="1:10" s="100" customFormat="1" ht="12.75">
      <c r="A12" s="94">
        <v>1</v>
      </c>
      <c r="B12" s="95">
        <v>2</v>
      </c>
      <c r="C12" s="95">
        <v>3</v>
      </c>
      <c r="D12" s="96"/>
      <c r="E12" s="95">
        <v>3</v>
      </c>
      <c r="F12" s="97">
        <v>4</v>
      </c>
      <c r="G12" s="98">
        <v>3</v>
      </c>
      <c r="H12" s="99">
        <v>4</v>
      </c>
      <c r="J12" s="101"/>
    </row>
    <row r="13" spans="1:10" s="100" customFormat="1" ht="49.5" customHeight="1">
      <c r="A13" s="237" t="s">
        <v>8</v>
      </c>
      <c r="B13" s="238"/>
      <c r="C13" s="238"/>
      <c r="D13" s="238"/>
      <c r="E13" s="238"/>
      <c r="F13" s="238"/>
      <c r="G13" s="239"/>
      <c r="H13" s="240"/>
      <c r="J13" s="101"/>
    </row>
    <row r="14" spans="1:11" s="93" customFormat="1" ht="15">
      <c r="A14" s="102" t="s">
        <v>159</v>
      </c>
      <c r="B14" s="71"/>
      <c r="C14" s="15">
        <f>F14*12</f>
        <v>0</v>
      </c>
      <c r="D14" s="16">
        <f>H14*I14*12</f>
        <v>111745.91</v>
      </c>
      <c r="E14" s="15">
        <f>H14*12</f>
        <v>32.04</v>
      </c>
      <c r="F14" s="17"/>
      <c r="G14" s="15">
        <f>H14*12</f>
        <v>32.04</v>
      </c>
      <c r="H14" s="15">
        <f>H19+H21</f>
        <v>2.67</v>
      </c>
      <c r="I14" s="93">
        <v>3487.7</v>
      </c>
      <c r="J14" s="77">
        <v>2.24</v>
      </c>
      <c r="K14" s="93">
        <v>3780.6</v>
      </c>
    </row>
    <row r="15" spans="1:10" s="93" customFormat="1" ht="29.25" customHeight="1">
      <c r="A15" s="103" t="s">
        <v>52</v>
      </c>
      <c r="B15" s="104" t="s">
        <v>53</v>
      </c>
      <c r="C15" s="105"/>
      <c r="D15" s="106"/>
      <c r="E15" s="105"/>
      <c r="F15" s="107"/>
      <c r="G15" s="105"/>
      <c r="H15" s="105"/>
      <c r="J15" s="77"/>
    </row>
    <row r="16" spans="1:10" s="93" customFormat="1" ht="15">
      <c r="A16" s="103" t="s">
        <v>54</v>
      </c>
      <c r="B16" s="104" t="s">
        <v>53</v>
      </c>
      <c r="C16" s="105"/>
      <c r="D16" s="106"/>
      <c r="E16" s="105"/>
      <c r="F16" s="107"/>
      <c r="G16" s="105"/>
      <c r="H16" s="105"/>
      <c r="J16" s="77"/>
    </row>
    <row r="17" spans="1:10" s="93" customFormat="1" ht="15">
      <c r="A17" s="103" t="s">
        <v>55</v>
      </c>
      <c r="B17" s="104" t="s">
        <v>56</v>
      </c>
      <c r="C17" s="105"/>
      <c r="D17" s="106"/>
      <c r="E17" s="105"/>
      <c r="F17" s="107"/>
      <c r="G17" s="105"/>
      <c r="H17" s="105"/>
      <c r="J17" s="77"/>
    </row>
    <row r="18" spans="1:10" s="93" customFormat="1" ht="15">
      <c r="A18" s="103" t="s">
        <v>57</v>
      </c>
      <c r="B18" s="104" t="s">
        <v>53</v>
      </c>
      <c r="C18" s="105"/>
      <c r="D18" s="106"/>
      <c r="E18" s="105"/>
      <c r="F18" s="107"/>
      <c r="G18" s="105"/>
      <c r="H18" s="105"/>
      <c r="J18" s="77"/>
    </row>
    <row r="19" spans="1:10" s="93" customFormat="1" ht="15">
      <c r="A19" s="102" t="s">
        <v>160</v>
      </c>
      <c r="B19" s="108"/>
      <c r="C19" s="15"/>
      <c r="D19" s="16"/>
      <c r="E19" s="15"/>
      <c r="F19" s="17"/>
      <c r="G19" s="15"/>
      <c r="H19" s="15">
        <v>2.56</v>
      </c>
      <c r="J19" s="77"/>
    </row>
    <row r="20" spans="1:10" s="93" customFormat="1" ht="15">
      <c r="A20" s="103" t="s">
        <v>161</v>
      </c>
      <c r="B20" s="104" t="s">
        <v>53</v>
      </c>
      <c r="C20" s="105"/>
      <c r="D20" s="106"/>
      <c r="E20" s="105"/>
      <c r="F20" s="107"/>
      <c r="G20" s="105"/>
      <c r="H20" s="105"/>
      <c r="J20" s="77"/>
    </row>
    <row r="21" spans="1:10" s="93" customFormat="1" ht="15">
      <c r="A21" s="102" t="s">
        <v>160</v>
      </c>
      <c r="B21" s="108"/>
      <c r="C21" s="15"/>
      <c r="D21" s="16"/>
      <c r="E21" s="15"/>
      <c r="F21" s="17"/>
      <c r="G21" s="15"/>
      <c r="H21" s="15">
        <v>0.11</v>
      </c>
      <c r="J21" s="77"/>
    </row>
    <row r="22" spans="1:10" s="93" customFormat="1" ht="30">
      <c r="A22" s="102" t="s">
        <v>11</v>
      </c>
      <c r="B22" s="108"/>
      <c r="C22" s="15">
        <f>F22*12</f>
        <v>0</v>
      </c>
      <c r="D22" s="16">
        <f>G22*I22</f>
        <v>163224.36</v>
      </c>
      <c r="E22" s="15">
        <f>H22*12</f>
        <v>46.8</v>
      </c>
      <c r="F22" s="17"/>
      <c r="G22" s="15">
        <f>H22*12</f>
        <v>46.8</v>
      </c>
      <c r="H22" s="15">
        <v>3.9</v>
      </c>
      <c r="I22" s="93">
        <v>3487.7</v>
      </c>
      <c r="J22" s="77">
        <v>3.42</v>
      </c>
    </row>
    <row r="23" spans="1:10" s="93" customFormat="1" ht="15">
      <c r="A23" s="109" t="s">
        <v>58</v>
      </c>
      <c r="B23" s="110" t="s">
        <v>12</v>
      </c>
      <c r="C23" s="15"/>
      <c r="D23" s="16"/>
      <c r="E23" s="15"/>
      <c r="F23" s="17"/>
      <c r="G23" s="15"/>
      <c r="H23" s="15"/>
      <c r="J23" s="77"/>
    </row>
    <row r="24" spans="1:10" s="93" customFormat="1" ht="15">
      <c r="A24" s="109" t="s">
        <v>59</v>
      </c>
      <c r="B24" s="110" t="s">
        <v>12</v>
      </c>
      <c r="C24" s="15"/>
      <c r="D24" s="16"/>
      <c r="E24" s="15"/>
      <c r="F24" s="17"/>
      <c r="G24" s="15"/>
      <c r="H24" s="15"/>
      <c r="J24" s="77"/>
    </row>
    <row r="25" spans="1:10" s="93" customFormat="1" ht="15">
      <c r="A25" s="111" t="s">
        <v>89</v>
      </c>
      <c r="B25" s="112" t="s">
        <v>90</v>
      </c>
      <c r="C25" s="15"/>
      <c r="D25" s="16"/>
      <c r="E25" s="15"/>
      <c r="F25" s="17"/>
      <c r="G25" s="15"/>
      <c r="H25" s="15"/>
      <c r="J25" s="77"/>
    </row>
    <row r="26" spans="1:10" s="93" customFormat="1" ht="15">
      <c r="A26" s="109" t="s">
        <v>60</v>
      </c>
      <c r="B26" s="110" t="s">
        <v>12</v>
      </c>
      <c r="C26" s="15"/>
      <c r="D26" s="16"/>
      <c r="E26" s="15"/>
      <c r="F26" s="17"/>
      <c r="G26" s="15"/>
      <c r="H26" s="15"/>
      <c r="J26" s="77"/>
    </row>
    <row r="27" spans="1:10" s="93" customFormat="1" ht="25.5">
      <c r="A27" s="109" t="s">
        <v>61</v>
      </c>
      <c r="B27" s="110" t="s">
        <v>13</v>
      </c>
      <c r="C27" s="15"/>
      <c r="D27" s="16"/>
      <c r="E27" s="15"/>
      <c r="F27" s="17"/>
      <c r="G27" s="15"/>
      <c r="H27" s="15"/>
      <c r="J27" s="77"/>
    </row>
    <row r="28" spans="1:10" s="93" customFormat="1" ht="15">
      <c r="A28" s="109" t="s">
        <v>119</v>
      </c>
      <c r="B28" s="110" t="s">
        <v>12</v>
      </c>
      <c r="C28" s="15"/>
      <c r="D28" s="16"/>
      <c r="E28" s="15"/>
      <c r="F28" s="17"/>
      <c r="G28" s="15"/>
      <c r="H28" s="15"/>
      <c r="J28" s="77"/>
    </row>
    <row r="29" spans="1:10" s="93" customFormat="1" ht="15">
      <c r="A29" s="113" t="s">
        <v>91</v>
      </c>
      <c r="B29" s="110" t="s">
        <v>12</v>
      </c>
      <c r="C29" s="15"/>
      <c r="D29" s="16"/>
      <c r="E29" s="15"/>
      <c r="F29" s="17"/>
      <c r="G29" s="15"/>
      <c r="H29" s="15"/>
      <c r="J29" s="77"/>
    </row>
    <row r="30" spans="1:10" s="93" customFormat="1" ht="26.25" thickBot="1">
      <c r="A30" s="114" t="s">
        <v>120</v>
      </c>
      <c r="B30" s="115" t="s">
        <v>62</v>
      </c>
      <c r="C30" s="15"/>
      <c r="D30" s="16"/>
      <c r="E30" s="15"/>
      <c r="F30" s="17"/>
      <c r="G30" s="15"/>
      <c r="H30" s="15"/>
      <c r="J30" s="77"/>
    </row>
    <row r="31" spans="1:11" s="73" customFormat="1" ht="21.75" customHeight="1">
      <c r="A31" s="70" t="s">
        <v>14</v>
      </c>
      <c r="B31" s="71" t="s">
        <v>15</v>
      </c>
      <c r="C31" s="15">
        <f>F31*12</f>
        <v>0</v>
      </c>
      <c r="D31" s="16">
        <f>G31*I31</f>
        <v>28459.63</v>
      </c>
      <c r="E31" s="15">
        <f>H31*12</f>
        <v>8.16</v>
      </c>
      <c r="F31" s="18"/>
      <c r="G31" s="15">
        <f>H31*12</f>
        <v>8.16</v>
      </c>
      <c r="H31" s="15">
        <v>0.68</v>
      </c>
      <c r="I31" s="93">
        <v>3487.7</v>
      </c>
      <c r="J31" s="77">
        <v>0.6</v>
      </c>
      <c r="K31" s="73">
        <v>3780.6</v>
      </c>
    </row>
    <row r="32" spans="1:11" s="93" customFormat="1" ht="15">
      <c r="A32" s="70" t="s">
        <v>16</v>
      </c>
      <c r="B32" s="71" t="s">
        <v>17</v>
      </c>
      <c r="C32" s="15">
        <f>F32*12</f>
        <v>0</v>
      </c>
      <c r="D32" s="16">
        <f>G32*I32</f>
        <v>92912.33</v>
      </c>
      <c r="E32" s="15">
        <f>H32*12</f>
        <v>26.64</v>
      </c>
      <c r="F32" s="18"/>
      <c r="G32" s="15">
        <f>H32*12</f>
        <v>26.64</v>
      </c>
      <c r="H32" s="15">
        <v>2.22</v>
      </c>
      <c r="I32" s="93">
        <v>3487.7</v>
      </c>
      <c r="J32" s="77">
        <v>1.94</v>
      </c>
      <c r="K32" s="93">
        <v>3780.6</v>
      </c>
    </row>
    <row r="33" spans="1:11" s="100" customFormat="1" ht="30">
      <c r="A33" s="70" t="s">
        <v>43</v>
      </c>
      <c r="B33" s="71" t="s">
        <v>10</v>
      </c>
      <c r="C33" s="19"/>
      <c r="D33" s="16">
        <f>1848.15*I33/K33</f>
        <v>1704.97</v>
      </c>
      <c r="E33" s="19"/>
      <c r="F33" s="18"/>
      <c r="G33" s="15">
        <f aca="true" t="shared" si="0" ref="G33:G39">D33/I33</f>
        <v>0.49</v>
      </c>
      <c r="H33" s="15">
        <f aca="true" t="shared" si="1" ref="H33:H39">G33/12</f>
        <v>0.04</v>
      </c>
      <c r="I33" s="93">
        <v>3487.7</v>
      </c>
      <c r="J33" s="77">
        <v>0.04</v>
      </c>
      <c r="K33" s="100">
        <v>3780.6</v>
      </c>
    </row>
    <row r="34" spans="1:10" s="100" customFormat="1" ht="30" customHeight="1">
      <c r="A34" s="70" t="s">
        <v>49</v>
      </c>
      <c r="B34" s="71" t="s">
        <v>10</v>
      </c>
      <c r="C34" s="19"/>
      <c r="D34" s="16">
        <v>1848.15</v>
      </c>
      <c r="E34" s="19"/>
      <c r="F34" s="18"/>
      <c r="G34" s="15">
        <f t="shared" si="0"/>
        <v>0.53</v>
      </c>
      <c r="H34" s="15">
        <f t="shared" si="1"/>
        <v>0.04</v>
      </c>
      <c r="I34" s="93">
        <v>3487.7</v>
      </c>
      <c r="J34" s="77">
        <v>0.04</v>
      </c>
    </row>
    <row r="35" spans="1:10" s="100" customFormat="1" ht="18.75" customHeight="1">
      <c r="A35" s="70" t="s">
        <v>44</v>
      </c>
      <c r="B35" s="71" t="s">
        <v>10</v>
      </c>
      <c r="C35" s="19"/>
      <c r="D35" s="16">
        <v>11670.68</v>
      </c>
      <c r="E35" s="19"/>
      <c r="F35" s="18"/>
      <c r="G35" s="15">
        <f t="shared" si="0"/>
        <v>3.35</v>
      </c>
      <c r="H35" s="15">
        <f t="shared" si="1"/>
        <v>0.28</v>
      </c>
      <c r="I35" s="93">
        <v>3487.7</v>
      </c>
      <c r="J35" s="77">
        <v>0.25</v>
      </c>
    </row>
    <row r="36" spans="1:10" s="100" customFormat="1" ht="30" customHeight="1" hidden="1">
      <c r="A36" s="70" t="s">
        <v>92</v>
      </c>
      <c r="B36" s="71" t="s">
        <v>13</v>
      </c>
      <c r="C36" s="19"/>
      <c r="D36" s="16">
        <f>G36*I36</f>
        <v>0</v>
      </c>
      <c r="E36" s="19"/>
      <c r="F36" s="18"/>
      <c r="G36" s="15">
        <f t="shared" si="0"/>
        <v>3.139060125584196</v>
      </c>
      <c r="H36" s="15">
        <f t="shared" si="1"/>
        <v>0.261588343798683</v>
      </c>
      <c r="I36" s="93">
        <v>3487.7</v>
      </c>
      <c r="J36" s="77">
        <v>0</v>
      </c>
    </row>
    <row r="37" spans="1:10" s="100" customFormat="1" ht="30" customHeight="1" hidden="1">
      <c r="A37" s="70" t="s">
        <v>93</v>
      </c>
      <c r="B37" s="71" t="s">
        <v>13</v>
      </c>
      <c r="C37" s="19"/>
      <c r="D37" s="16">
        <f>G37*I37</f>
        <v>0</v>
      </c>
      <c r="E37" s="19"/>
      <c r="F37" s="18"/>
      <c r="G37" s="15">
        <f t="shared" si="0"/>
        <v>3.139060125584196</v>
      </c>
      <c r="H37" s="15">
        <f t="shared" si="1"/>
        <v>0.261588343798683</v>
      </c>
      <c r="I37" s="93">
        <v>3487.7</v>
      </c>
      <c r="J37" s="77">
        <v>0</v>
      </c>
    </row>
    <row r="38" spans="1:11" s="100" customFormat="1" ht="30" customHeight="1">
      <c r="A38" s="70" t="s">
        <v>162</v>
      </c>
      <c r="B38" s="71" t="s">
        <v>13</v>
      </c>
      <c r="C38" s="19"/>
      <c r="D38" s="16">
        <f>3305.23*I38/K38</f>
        <v>3049.16</v>
      </c>
      <c r="E38" s="19"/>
      <c r="F38" s="18"/>
      <c r="G38" s="15">
        <f t="shared" si="0"/>
        <v>0.87</v>
      </c>
      <c r="H38" s="15">
        <f t="shared" si="1"/>
        <v>0.07</v>
      </c>
      <c r="I38" s="93">
        <v>3487.7</v>
      </c>
      <c r="J38" s="77">
        <v>0</v>
      </c>
      <c r="K38" s="100">
        <v>3780.6</v>
      </c>
    </row>
    <row r="39" spans="1:10" s="100" customFormat="1" ht="30" customHeight="1">
      <c r="A39" s="70" t="s">
        <v>163</v>
      </c>
      <c r="B39" s="71" t="s">
        <v>13</v>
      </c>
      <c r="C39" s="19"/>
      <c r="D39" s="16">
        <v>11670.69</v>
      </c>
      <c r="E39" s="19"/>
      <c r="F39" s="18"/>
      <c r="G39" s="15">
        <f t="shared" si="0"/>
        <v>3.35</v>
      </c>
      <c r="H39" s="15">
        <f t="shared" si="1"/>
        <v>0.28</v>
      </c>
      <c r="I39" s="93">
        <v>3487.7</v>
      </c>
      <c r="J39" s="77"/>
    </row>
    <row r="40" spans="1:10" s="100" customFormat="1" ht="30">
      <c r="A40" s="70" t="s">
        <v>108</v>
      </c>
      <c r="B40" s="71"/>
      <c r="C40" s="19">
        <f>F40*12</f>
        <v>0</v>
      </c>
      <c r="D40" s="16">
        <f>G40*I40</f>
        <v>7951.96</v>
      </c>
      <c r="E40" s="19">
        <f>H40*12</f>
        <v>2.28</v>
      </c>
      <c r="F40" s="18"/>
      <c r="G40" s="15">
        <f>H40*12</f>
        <v>2.28</v>
      </c>
      <c r="H40" s="15">
        <v>0.19</v>
      </c>
      <c r="I40" s="93">
        <v>3487.7</v>
      </c>
      <c r="J40" s="77">
        <v>0.14</v>
      </c>
    </row>
    <row r="41" spans="1:11" s="93" customFormat="1" ht="20.25" customHeight="1">
      <c r="A41" s="70" t="s">
        <v>25</v>
      </c>
      <c r="B41" s="71" t="s">
        <v>26</v>
      </c>
      <c r="C41" s="19">
        <f>F41*12</f>
        <v>0</v>
      </c>
      <c r="D41" s="16">
        <f>G41*I41</f>
        <v>1674.1</v>
      </c>
      <c r="E41" s="19">
        <f>H41*12</f>
        <v>0.48</v>
      </c>
      <c r="F41" s="18"/>
      <c r="G41" s="15">
        <v>0.48</v>
      </c>
      <c r="H41" s="15">
        <v>0.04</v>
      </c>
      <c r="I41" s="93">
        <v>3487.7</v>
      </c>
      <c r="J41" s="77">
        <v>0.03</v>
      </c>
      <c r="K41" s="93">
        <v>3780.6</v>
      </c>
    </row>
    <row r="42" spans="1:11" s="93" customFormat="1" ht="15">
      <c r="A42" s="70" t="s">
        <v>27</v>
      </c>
      <c r="B42" s="116" t="s">
        <v>28</v>
      </c>
      <c r="C42" s="20">
        <f>F42*12</f>
        <v>0</v>
      </c>
      <c r="D42" s="16">
        <f>G42*I42</f>
        <v>1255.57</v>
      </c>
      <c r="E42" s="20">
        <f>H42*12</f>
        <v>0.36</v>
      </c>
      <c r="F42" s="21"/>
      <c r="G42" s="15">
        <f>12*H42</f>
        <v>0.36</v>
      </c>
      <c r="H42" s="15">
        <v>0.03</v>
      </c>
      <c r="I42" s="93">
        <v>3487.7</v>
      </c>
      <c r="J42" s="77">
        <v>0.02</v>
      </c>
      <c r="K42" s="93">
        <v>3780.6</v>
      </c>
    </row>
    <row r="43" spans="1:10" s="73" customFormat="1" ht="30">
      <c r="A43" s="70" t="s">
        <v>24</v>
      </c>
      <c r="B43" s="71" t="s">
        <v>63</v>
      </c>
      <c r="C43" s="19">
        <f>F43*12</f>
        <v>0</v>
      </c>
      <c r="D43" s="16">
        <f>G43*I43</f>
        <v>1674.1</v>
      </c>
      <c r="E43" s="19">
        <f>H43*12</f>
        <v>0.48</v>
      </c>
      <c r="F43" s="18"/>
      <c r="G43" s="15">
        <f>12*H43</f>
        <v>0.48</v>
      </c>
      <c r="H43" s="15">
        <v>0.04</v>
      </c>
      <c r="I43" s="93">
        <v>3487.7</v>
      </c>
      <c r="J43" s="77">
        <v>0.03</v>
      </c>
    </row>
    <row r="44" spans="1:10" s="73" customFormat="1" ht="15">
      <c r="A44" s="70" t="s">
        <v>36</v>
      </c>
      <c r="B44" s="71"/>
      <c r="C44" s="15"/>
      <c r="D44" s="15">
        <f>D46+D47+D48+D49+D50+D51+D52+D53+D55+D54</f>
        <v>13803.48</v>
      </c>
      <c r="E44" s="15" t="e">
        <f>E46+E47+#REF!+E49+E50+E51+E52+E53+E54+E55+#REF!+#REF!</f>
        <v>#REF!</v>
      </c>
      <c r="F44" s="15" t="e">
        <f>F46+F47+#REF!+F49+F50+F51+F52+F53+F54+F55+#REF!+#REF!</f>
        <v>#REF!</v>
      </c>
      <c r="G44" s="15">
        <f>D44/I44</f>
        <v>3.96</v>
      </c>
      <c r="H44" s="15">
        <f>G44/12</f>
        <v>0.33</v>
      </c>
      <c r="I44" s="93">
        <v>3487.7</v>
      </c>
      <c r="J44" s="77">
        <v>0.57</v>
      </c>
    </row>
    <row r="45" spans="1:10" s="100" customFormat="1" ht="15" hidden="1">
      <c r="A45" s="117"/>
      <c r="B45" s="110"/>
      <c r="C45" s="78"/>
      <c r="D45" s="22"/>
      <c r="E45" s="78"/>
      <c r="F45" s="79"/>
      <c r="G45" s="78"/>
      <c r="H45" s="78"/>
      <c r="I45" s="93">
        <v>3487.7</v>
      </c>
      <c r="J45" s="77"/>
    </row>
    <row r="46" spans="1:10" s="100" customFormat="1" ht="15">
      <c r="A46" s="117" t="s">
        <v>42</v>
      </c>
      <c r="B46" s="110" t="s">
        <v>18</v>
      </c>
      <c r="C46" s="78"/>
      <c r="D46" s="22">
        <v>196.5</v>
      </c>
      <c r="E46" s="78"/>
      <c r="F46" s="79"/>
      <c r="G46" s="78"/>
      <c r="H46" s="78"/>
      <c r="I46" s="93">
        <v>3487.7</v>
      </c>
      <c r="J46" s="77">
        <v>0.01</v>
      </c>
    </row>
    <row r="47" spans="1:10" s="100" customFormat="1" ht="15">
      <c r="A47" s="117" t="s">
        <v>19</v>
      </c>
      <c r="B47" s="110" t="s">
        <v>23</v>
      </c>
      <c r="C47" s="78">
        <f>F47*12</f>
        <v>0</v>
      </c>
      <c r="D47" s="22">
        <v>415.82</v>
      </c>
      <c r="E47" s="78">
        <f>H47*12</f>
        <v>0</v>
      </c>
      <c r="F47" s="79"/>
      <c r="G47" s="78"/>
      <c r="H47" s="78"/>
      <c r="I47" s="93">
        <v>3487.7</v>
      </c>
      <c r="J47" s="77">
        <v>0.01</v>
      </c>
    </row>
    <row r="48" spans="1:10" s="100" customFormat="1" ht="15">
      <c r="A48" s="117" t="s">
        <v>164</v>
      </c>
      <c r="B48" s="112" t="s">
        <v>18</v>
      </c>
      <c r="C48" s="78"/>
      <c r="D48" s="22">
        <v>740.94</v>
      </c>
      <c r="E48" s="78"/>
      <c r="F48" s="79"/>
      <c r="G48" s="78"/>
      <c r="H48" s="78"/>
      <c r="I48" s="93">
        <v>3487.7</v>
      </c>
      <c r="J48" s="77"/>
    </row>
    <row r="49" spans="1:10" s="100" customFormat="1" ht="15">
      <c r="A49" s="117" t="s">
        <v>48</v>
      </c>
      <c r="B49" s="110" t="s">
        <v>18</v>
      </c>
      <c r="C49" s="78">
        <f>F49*12</f>
        <v>0</v>
      </c>
      <c r="D49" s="22">
        <v>792.41</v>
      </c>
      <c r="E49" s="78">
        <f>H49*12</f>
        <v>0</v>
      </c>
      <c r="F49" s="79"/>
      <c r="G49" s="78"/>
      <c r="H49" s="78"/>
      <c r="I49" s="93">
        <v>3487.7</v>
      </c>
      <c r="J49" s="77">
        <v>0.02</v>
      </c>
    </row>
    <row r="50" spans="1:10" s="100" customFormat="1" ht="15">
      <c r="A50" s="117" t="s">
        <v>20</v>
      </c>
      <c r="B50" s="110" t="s">
        <v>18</v>
      </c>
      <c r="C50" s="78">
        <f>F50*12</f>
        <v>0</v>
      </c>
      <c r="D50" s="22">
        <v>3532.78</v>
      </c>
      <c r="E50" s="78">
        <f>H50*12</f>
        <v>0</v>
      </c>
      <c r="F50" s="79"/>
      <c r="G50" s="78"/>
      <c r="H50" s="78"/>
      <c r="I50" s="93">
        <v>3487.7</v>
      </c>
      <c r="J50" s="77">
        <v>0.07</v>
      </c>
    </row>
    <row r="51" spans="1:10" s="100" customFormat="1" ht="15">
      <c r="A51" s="117" t="s">
        <v>21</v>
      </c>
      <c r="B51" s="110" t="s">
        <v>18</v>
      </c>
      <c r="C51" s="78">
        <f>F51*12</f>
        <v>0</v>
      </c>
      <c r="D51" s="22">
        <v>831.63</v>
      </c>
      <c r="E51" s="78">
        <f>H51*12</f>
        <v>0</v>
      </c>
      <c r="F51" s="79"/>
      <c r="G51" s="78"/>
      <c r="H51" s="78"/>
      <c r="I51" s="93">
        <v>3487.7</v>
      </c>
      <c r="J51" s="77">
        <v>0.02</v>
      </c>
    </row>
    <row r="52" spans="1:10" s="100" customFormat="1" ht="15">
      <c r="A52" s="117" t="s">
        <v>45</v>
      </c>
      <c r="B52" s="110" t="s">
        <v>18</v>
      </c>
      <c r="C52" s="78"/>
      <c r="D52" s="22">
        <v>396.19</v>
      </c>
      <c r="E52" s="78"/>
      <c r="F52" s="79"/>
      <c r="G52" s="78"/>
      <c r="H52" s="78"/>
      <c r="I52" s="93">
        <v>3487.7</v>
      </c>
      <c r="J52" s="77">
        <v>0.01</v>
      </c>
    </row>
    <row r="53" spans="1:10" s="100" customFormat="1" ht="15">
      <c r="A53" s="117" t="s">
        <v>46</v>
      </c>
      <c r="B53" s="110" t="s">
        <v>23</v>
      </c>
      <c r="C53" s="78"/>
      <c r="D53" s="22">
        <v>1584.82</v>
      </c>
      <c r="E53" s="78"/>
      <c r="F53" s="79"/>
      <c r="G53" s="78"/>
      <c r="H53" s="78"/>
      <c r="I53" s="93">
        <v>3487.7</v>
      </c>
      <c r="J53" s="77">
        <v>0.03</v>
      </c>
    </row>
    <row r="54" spans="1:10" s="100" customFormat="1" ht="25.5">
      <c r="A54" s="117" t="s">
        <v>22</v>
      </c>
      <c r="B54" s="110" t="s">
        <v>18</v>
      </c>
      <c r="C54" s="78">
        <f>F54*12</f>
        <v>0</v>
      </c>
      <c r="D54" s="22">
        <v>2522.34</v>
      </c>
      <c r="E54" s="78">
        <f>H54*12</f>
        <v>0</v>
      </c>
      <c r="F54" s="79"/>
      <c r="G54" s="78"/>
      <c r="H54" s="78"/>
      <c r="I54" s="93">
        <v>3487.7</v>
      </c>
      <c r="J54" s="77">
        <v>0.05</v>
      </c>
    </row>
    <row r="55" spans="1:10" s="100" customFormat="1" ht="15">
      <c r="A55" s="117" t="s">
        <v>65</v>
      </c>
      <c r="B55" s="110" t="s">
        <v>18</v>
      </c>
      <c r="C55" s="78"/>
      <c r="D55" s="22">
        <v>2790.05</v>
      </c>
      <c r="E55" s="78"/>
      <c r="F55" s="79"/>
      <c r="G55" s="78"/>
      <c r="H55" s="78"/>
      <c r="I55" s="93">
        <v>3487.7</v>
      </c>
      <c r="J55" s="77">
        <v>0.01</v>
      </c>
    </row>
    <row r="56" spans="1:10" s="100" customFormat="1" ht="15" hidden="1">
      <c r="A56" s="117"/>
      <c r="B56" s="110"/>
      <c r="C56" s="80"/>
      <c r="D56" s="22"/>
      <c r="E56" s="80"/>
      <c r="F56" s="79"/>
      <c r="G56" s="78"/>
      <c r="H56" s="78"/>
      <c r="I56" s="93">
        <v>3487.7</v>
      </c>
      <c r="J56" s="77"/>
    </row>
    <row r="57" spans="1:10" s="100" customFormat="1" ht="15" hidden="1">
      <c r="A57" s="117"/>
      <c r="B57" s="110"/>
      <c r="C57" s="78"/>
      <c r="D57" s="22"/>
      <c r="E57" s="78"/>
      <c r="F57" s="79"/>
      <c r="G57" s="78"/>
      <c r="H57" s="78"/>
      <c r="I57" s="93">
        <v>3487.7</v>
      </c>
      <c r="J57" s="77"/>
    </row>
    <row r="58" spans="1:10" s="73" customFormat="1" ht="30">
      <c r="A58" s="70" t="s">
        <v>39</v>
      </c>
      <c r="B58" s="71"/>
      <c r="C58" s="15"/>
      <c r="D58" s="15">
        <f>D59+D60+D61+D62+D66</f>
        <v>12846.7</v>
      </c>
      <c r="E58" s="15" t="e">
        <f>E59+E60+E61+E62+#REF!+#REF!+#REF!+E66</f>
        <v>#REF!</v>
      </c>
      <c r="F58" s="15" t="e">
        <f>F59+F60+F61+F62+#REF!+#REF!+#REF!+F66</f>
        <v>#REF!</v>
      </c>
      <c r="G58" s="15">
        <f>D58/I58</f>
        <v>3.68</v>
      </c>
      <c r="H58" s="15">
        <f>G58/12</f>
        <v>0.31</v>
      </c>
      <c r="I58" s="93">
        <v>3487.7</v>
      </c>
      <c r="J58" s="77">
        <v>0.85</v>
      </c>
    </row>
    <row r="59" spans="1:10" s="100" customFormat="1" ht="15">
      <c r="A59" s="117" t="s">
        <v>94</v>
      </c>
      <c r="B59" s="110" t="s">
        <v>95</v>
      </c>
      <c r="C59" s="78"/>
      <c r="D59" s="22">
        <v>2377.23</v>
      </c>
      <c r="E59" s="78"/>
      <c r="F59" s="79"/>
      <c r="G59" s="78"/>
      <c r="H59" s="78"/>
      <c r="I59" s="93">
        <v>3487.7</v>
      </c>
      <c r="J59" s="77">
        <v>0.05</v>
      </c>
    </row>
    <row r="60" spans="1:10" s="100" customFormat="1" ht="25.5">
      <c r="A60" s="117" t="s">
        <v>96</v>
      </c>
      <c r="B60" s="110" t="s">
        <v>97</v>
      </c>
      <c r="C60" s="78"/>
      <c r="D60" s="22">
        <v>1584.82</v>
      </c>
      <c r="E60" s="78"/>
      <c r="F60" s="79"/>
      <c r="G60" s="78"/>
      <c r="H60" s="78"/>
      <c r="I60" s="93">
        <v>3487.7</v>
      </c>
      <c r="J60" s="77">
        <v>0.03</v>
      </c>
    </row>
    <row r="61" spans="1:10" s="100" customFormat="1" ht="15">
      <c r="A61" s="117" t="s">
        <v>98</v>
      </c>
      <c r="B61" s="110" t="s">
        <v>99</v>
      </c>
      <c r="C61" s="78"/>
      <c r="D61" s="22">
        <v>1663.21</v>
      </c>
      <c r="E61" s="78"/>
      <c r="F61" s="79"/>
      <c r="G61" s="78"/>
      <c r="H61" s="78"/>
      <c r="I61" s="93">
        <v>3487.7</v>
      </c>
      <c r="J61" s="77">
        <v>0.03</v>
      </c>
    </row>
    <row r="62" spans="1:10" s="100" customFormat="1" ht="25.5">
      <c r="A62" s="117" t="s">
        <v>100</v>
      </c>
      <c r="B62" s="110" t="s">
        <v>101</v>
      </c>
      <c r="C62" s="78"/>
      <c r="D62" s="22">
        <v>1584.8</v>
      </c>
      <c r="E62" s="78"/>
      <c r="F62" s="79"/>
      <c r="G62" s="78"/>
      <c r="H62" s="78"/>
      <c r="I62" s="93">
        <v>3487.7</v>
      </c>
      <c r="J62" s="77">
        <v>0.03</v>
      </c>
    </row>
    <row r="63" spans="1:10" s="100" customFormat="1" ht="15" hidden="1">
      <c r="A63" s="117" t="s">
        <v>121</v>
      </c>
      <c r="B63" s="110" t="s">
        <v>99</v>
      </c>
      <c r="C63" s="78"/>
      <c r="D63" s="22">
        <f>G63*I63</f>
        <v>0</v>
      </c>
      <c r="E63" s="78"/>
      <c r="F63" s="79"/>
      <c r="G63" s="78"/>
      <c r="H63" s="78"/>
      <c r="I63" s="93">
        <v>3487.7</v>
      </c>
      <c r="J63" s="77">
        <v>0</v>
      </c>
    </row>
    <row r="64" spans="1:10" s="100" customFormat="1" ht="15" hidden="1">
      <c r="A64" s="117" t="s">
        <v>122</v>
      </c>
      <c r="B64" s="110" t="s">
        <v>18</v>
      </c>
      <c r="C64" s="78"/>
      <c r="D64" s="22">
        <f>G64*I64</f>
        <v>0</v>
      </c>
      <c r="E64" s="78"/>
      <c r="F64" s="79"/>
      <c r="G64" s="78"/>
      <c r="H64" s="78"/>
      <c r="I64" s="93">
        <v>3487.7</v>
      </c>
      <c r="J64" s="77">
        <v>0</v>
      </c>
    </row>
    <row r="65" spans="1:10" s="100" customFormat="1" ht="25.5" hidden="1">
      <c r="A65" s="117" t="s">
        <v>123</v>
      </c>
      <c r="B65" s="110" t="s">
        <v>18</v>
      </c>
      <c r="C65" s="78"/>
      <c r="D65" s="22">
        <f>G65*I65</f>
        <v>0</v>
      </c>
      <c r="E65" s="78"/>
      <c r="F65" s="79"/>
      <c r="G65" s="78"/>
      <c r="H65" s="78"/>
      <c r="I65" s="93">
        <v>3487.7</v>
      </c>
      <c r="J65" s="77">
        <v>0</v>
      </c>
    </row>
    <row r="66" spans="1:10" s="100" customFormat="1" ht="15">
      <c r="A66" s="117" t="s">
        <v>47</v>
      </c>
      <c r="B66" s="110" t="s">
        <v>10</v>
      </c>
      <c r="C66" s="80"/>
      <c r="D66" s="22">
        <v>5636.64</v>
      </c>
      <c r="E66" s="80"/>
      <c r="F66" s="79"/>
      <c r="G66" s="78"/>
      <c r="H66" s="78"/>
      <c r="I66" s="93">
        <v>3487.7</v>
      </c>
      <c r="J66" s="77">
        <v>0.12</v>
      </c>
    </row>
    <row r="67" spans="1:10" s="100" customFormat="1" ht="15" hidden="1">
      <c r="A67" s="117" t="s">
        <v>109</v>
      </c>
      <c r="B67" s="110" t="s">
        <v>18</v>
      </c>
      <c r="C67" s="78"/>
      <c r="D67" s="22">
        <f>G67*I67</f>
        <v>0</v>
      </c>
      <c r="E67" s="78"/>
      <c r="F67" s="79"/>
      <c r="G67" s="78">
        <f>H67*12</f>
        <v>0</v>
      </c>
      <c r="H67" s="78">
        <v>0</v>
      </c>
      <c r="I67" s="93">
        <v>3487.7</v>
      </c>
      <c r="J67" s="77">
        <v>0</v>
      </c>
    </row>
    <row r="68" spans="1:11" s="100" customFormat="1" ht="30">
      <c r="A68" s="70" t="s">
        <v>40</v>
      </c>
      <c r="B68" s="110"/>
      <c r="C68" s="78"/>
      <c r="D68" s="15">
        <v>0</v>
      </c>
      <c r="E68" s="78"/>
      <c r="F68" s="79"/>
      <c r="G68" s="15">
        <v>0</v>
      </c>
      <c r="H68" s="15">
        <f>G68/12</f>
        <v>0</v>
      </c>
      <c r="I68" s="93">
        <v>3487.7</v>
      </c>
      <c r="J68" s="77">
        <v>0.09</v>
      </c>
      <c r="K68" s="100">
        <v>3780.6</v>
      </c>
    </row>
    <row r="69" spans="1:11" s="100" customFormat="1" ht="15" customHeight="1" hidden="1">
      <c r="A69" s="117" t="s">
        <v>110</v>
      </c>
      <c r="B69" s="110" t="s">
        <v>10</v>
      </c>
      <c r="C69" s="78"/>
      <c r="D69" s="22">
        <f>G69*I69</f>
        <v>0</v>
      </c>
      <c r="E69" s="78"/>
      <c r="F69" s="79"/>
      <c r="G69" s="78">
        <f>H69*12</f>
        <v>0</v>
      </c>
      <c r="H69" s="15">
        <f>G69/12</f>
        <v>0</v>
      </c>
      <c r="I69" s="93">
        <v>3487.7</v>
      </c>
      <c r="J69" s="77">
        <v>0</v>
      </c>
      <c r="K69" s="100">
        <v>3780.6</v>
      </c>
    </row>
    <row r="70" spans="1:10" s="100" customFormat="1" ht="15">
      <c r="A70" s="70" t="s">
        <v>41</v>
      </c>
      <c r="B70" s="110"/>
      <c r="C70" s="78"/>
      <c r="D70" s="19">
        <f>D72+D73</f>
        <v>9415.21</v>
      </c>
      <c r="E70" s="15" t="e">
        <f>E72+E73+#REF!</f>
        <v>#REF!</v>
      </c>
      <c r="F70" s="15" t="e">
        <f>F72+F73+#REF!</f>
        <v>#REF!</v>
      </c>
      <c r="G70" s="15">
        <f>D70/I70</f>
        <v>2.7</v>
      </c>
      <c r="H70" s="15">
        <v>0.23</v>
      </c>
      <c r="I70" s="93">
        <v>3487.7</v>
      </c>
      <c r="J70" s="77">
        <v>0.2</v>
      </c>
    </row>
    <row r="71" spans="1:10" s="100" customFormat="1" ht="15" hidden="1">
      <c r="A71" s="117" t="s">
        <v>37</v>
      </c>
      <c r="B71" s="110" t="s">
        <v>10</v>
      </c>
      <c r="C71" s="78"/>
      <c r="D71" s="22">
        <f>G71*I71</f>
        <v>0</v>
      </c>
      <c r="E71" s="78"/>
      <c r="F71" s="79"/>
      <c r="G71" s="78">
        <f>H71*12</f>
        <v>0</v>
      </c>
      <c r="H71" s="78">
        <v>0</v>
      </c>
      <c r="I71" s="93">
        <v>3487.7</v>
      </c>
      <c r="J71" s="77">
        <v>0</v>
      </c>
    </row>
    <row r="72" spans="1:10" s="100" customFormat="1" ht="15">
      <c r="A72" s="117" t="s">
        <v>50</v>
      </c>
      <c r="B72" s="110" t="s">
        <v>18</v>
      </c>
      <c r="C72" s="78"/>
      <c r="D72" s="22">
        <v>8651.07</v>
      </c>
      <c r="E72" s="78"/>
      <c r="F72" s="79"/>
      <c r="G72" s="78"/>
      <c r="H72" s="78"/>
      <c r="I72" s="93">
        <v>3487.7</v>
      </c>
      <c r="J72" s="77">
        <v>0.18</v>
      </c>
    </row>
    <row r="73" spans="1:11" s="100" customFormat="1" ht="15">
      <c r="A73" s="117" t="s">
        <v>38</v>
      </c>
      <c r="B73" s="110" t="s">
        <v>18</v>
      </c>
      <c r="C73" s="78"/>
      <c r="D73" s="22">
        <f>828.31*I73/K73</f>
        <v>764.14</v>
      </c>
      <c r="E73" s="78"/>
      <c r="F73" s="79"/>
      <c r="G73" s="78"/>
      <c r="H73" s="78"/>
      <c r="I73" s="93">
        <v>3487.7</v>
      </c>
      <c r="J73" s="77">
        <v>0.02</v>
      </c>
      <c r="K73" s="100">
        <v>3780.6</v>
      </c>
    </row>
    <row r="74" spans="1:10" s="100" customFormat="1" ht="15">
      <c r="A74" s="70" t="s">
        <v>102</v>
      </c>
      <c r="B74" s="110"/>
      <c r="C74" s="78"/>
      <c r="D74" s="15">
        <f>D75</f>
        <v>993.79</v>
      </c>
      <c r="E74" s="78"/>
      <c r="F74" s="79"/>
      <c r="G74" s="15">
        <f>D74/I74</f>
        <v>0.28</v>
      </c>
      <c r="H74" s="15">
        <f>G74/12</f>
        <v>0.02</v>
      </c>
      <c r="I74" s="93">
        <v>3487.7</v>
      </c>
      <c r="J74" s="77">
        <v>0.14</v>
      </c>
    </row>
    <row r="75" spans="1:10" s="100" customFormat="1" ht="15">
      <c r="A75" s="117" t="s">
        <v>103</v>
      </c>
      <c r="B75" s="110" t="s">
        <v>18</v>
      </c>
      <c r="C75" s="78"/>
      <c r="D75" s="22">
        <v>993.79</v>
      </c>
      <c r="E75" s="78"/>
      <c r="F75" s="79"/>
      <c r="G75" s="78"/>
      <c r="H75" s="78"/>
      <c r="I75" s="93">
        <v>3487.7</v>
      </c>
      <c r="J75" s="77">
        <v>0.02</v>
      </c>
    </row>
    <row r="76" spans="1:10" s="93" customFormat="1" ht="15">
      <c r="A76" s="70" t="s">
        <v>124</v>
      </c>
      <c r="B76" s="71"/>
      <c r="C76" s="15"/>
      <c r="D76" s="15">
        <v>0</v>
      </c>
      <c r="E76" s="15" t="e">
        <f>#REF!+#REF!</f>
        <v>#REF!</v>
      </c>
      <c r="F76" s="15" t="e">
        <f>#REF!+#REF!</f>
        <v>#REF!</v>
      </c>
      <c r="G76" s="15">
        <f>D76/I76</f>
        <v>0</v>
      </c>
      <c r="H76" s="15">
        <f>G76/12</f>
        <v>0</v>
      </c>
      <c r="I76" s="93">
        <v>3487.7</v>
      </c>
      <c r="J76" s="77">
        <v>0.37</v>
      </c>
    </row>
    <row r="77" spans="1:10" s="93" customFormat="1" ht="15">
      <c r="A77" s="70" t="s">
        <v>104</v>
      </c>
      <c r="B77" s="71"/>
      <c r="C77" s="15"/>
      <c r="D77" s="15">
        <f>D78</f>
        <v>15702.99</v>
      </c>
      <c r="E77" s="15" t="e">
        <f>E78+#REF!</f>
        <v>#REF!</v>
      </c>
      <c r="F77" s="15" t="e">
        <f>F78+#REF!</f>
        <v>#REF!</v>
      </c>
      <c r="G77" s="15">
        <f>D77/I77</f>
        <v>4.5</v>
      </c>
      <c r="H77" s="15">
        <f>G77/12</f>
        <v>0.38</v>
      </c>
      <c r="I77" s="93">
        <v>3487.7</v>
      </c>
      <c r="J77" s="77">
        <v>0.29</v>
      </c>
    </row>
    <row r="78" spans="1:10" s="100" customFormat="1" ht="15">
      <c r="A78" s="117" t="s">
        <v>111</v>
      </c>
      <c r="B78" s="110" t="s">
        <v>95</v>
      </c>
      <c r="C78" s="78"/>
      <c r="D78" s="22">
        <v>15702.99</v>
      </c>
      <c r="E78" s="78"/>
      <c r="F78" s="79"/>
      <c r="G78" s="78"/>
      <c r="H78" s="78"/>
      <c r="I78" s="93">
        <v>3487.7</v>
      </c>
      <c r="J78" s="77">
        <v>0.26</v>
      </c>
    </row>
    <row r="79" spans="1:10" s="100" customFormat="1" ht="25.5" customHeight="1" hidden="1">
      <c r="A79" s="117" t="s">
        <v>105</v>
      </c>
      <c r="B79" s="110" t="s">
        <v>18</v>
      </c>
      <c r="C79" s="78"/>
      <c r="D79" s="22">
        <f>G79*I79</f>
        <v>0</v>
      </c>
      <c r="E79" s="78"/>
      <c r="F79" s="79"/>
      <c r="G79" s="78">
        <f>H79*12</f>
        <v>0</v>
      </c>
      <c r="H79" s="78">
        <f>G79/12</f>
        <v>0.3519690627060814</v>
      </c>
      <c r="I79" s="93">
        <v>3487.7</v>
      </c>
      <c r="J79" s="77">
        <v>0</v>
      </c>
    </row>
    <row r="80" spans="1:10" s="93" customFormat="1" ht="29.25" customHeight="1" hidden="1">
      <c r="A80" s="120"/>
      <c r="B80" s="112"/>
      <c r="C80" s="20"/>
      <c r="D80" s="20"/>
      <c r="E80" s="20"/>
      <c r="F80" s="21"/>
      <c r="G80" s="20"/>
      <c r="H80" s="78">
        <f>G80/12</f>
        <v>0</v>
      </c>
      <c r="J80" s="77"/>
    </row>
    <row r="81" spans="1:10" s="93" customFormat="1" ht="29.25" customHeight="1" thickBot="1">
      <c r="A81" s="120" t="s">
        <v>33</v>
      </c>
      <c r="B81" s="71" t="s">
        <v>13</v>
      </c>
      <c r="C81" s="20">
        <f>F81*12</f>
        <v>0</v>
      </c>
      <c r="D81" s="20">
        <f>G81*I81</f>
        <v>18833.58</v>
      </c>
      <c r="E81" s="20">
        <f>H81*12</f>
        <v>5.4</v>
      </c>
      <c r="F81" s="21"/>
      <c r="G81" s="20">
        <f>H81*12</f>
        <v>5.4</v>
      </c>
      <c r="H81" s="20">
        <f>0.34+0.11</f>
        <v>0.45</v>
      </c>
      <c r="I81" s="93">
        <v>3487.7</v>
      </c>
      <c r="J81" s="77">
        <v>0.3</v>
      </c>
    </row>
    <row r="82" spans="1:10" s="93" customFormat="1" ht="19.5" hidden="1" thickBot="1">
      <c r="A82" s="121" t="s">
        <v>125</v>
      </c>
      <c r="B82" s="116"/>
      <c r="C82" s="20">
        <f>F82*12</f>
        <v>0</v>
      </c>
      <c r="D82" s="20"/>
      <c r="E82" s="20"/>
      <c r="F82" s="21"/>
      <c r="G82" s="20"/>
      <c r="H82" s="20"/>
      <c r="I82" s="93">
        <v>3487.7</v>
      </c>
      <c r="J82" s="77"/>
    </row>
    <row r="83" spans="1:10" s="93" customFormat="1" ht="15.75" hidden="1" thickBot="1">
      <c r="A83" s="122" t="s">
        <v>51</v>
      </c>
      <c r="B83" s="118"/>
      <c r="C83" s="119"/>
      <c r="D83" s="20"/>
      <c r="E83" s="20"/>
      <c r="F83" s="21"/>
      <c r="G83" s="20"/>
      <c r="H83" s="20"/>
      <c r="I83" s="93">
        <v>3487.7</v>
      </c>
      <c r="J83" s="77"/>
    </row>
    <row r="84" spans="1:10" s="93" customFormat="1" ht="15.75" hidden="1" thickBot="1">
      <c r="A84" s="122" t="s">
        <v>126</v>
      </c>
      <c r="B84" s="118"/>
      <c r="C84" s="119"/>
      <c r="D84" s="20"/>
      <c r="E84" s="20"/>
      <c r="F84" s="21"/>
      <c r="G84" s="20"/>
      <c r="H84" s="20"/>
      <c r="I84" s="93">
        <v>3487.7</v>
      </c>
      <c r="J84" s="77"/>
    </row>
    <row r="85" spans="1:10" s="93" customFormat="1" ht="15.75" hidden="1" thickBot="1">
      <c r="A85" s="122" t="s">
        <v>127</v>
      </c>
      <c r="B85" s="118"/>
      <c r="C85" s="119"/>
      <c r="D85" s="20"/>
      <c r="E85" s="20"/>
      <c r="F85" s="21"/>
      <c r="G85" s="20"/>
      <c r="H85" s="20"/>
      <c r="I85" s="93">
        <v>3487.7</v>
      </c>
      <c r="J85" s="77"/>
    </row>
    <row r="86" spans="1:10" s="93" customFormat="1" ht="15.75" hidden="1" thickBot="1">
      <c r="A86" s="122" t="s">
        <v>128</v>
      </c>
      <c r="B86" s="118"/>
      <c r="C86" s="119"/>
      <c r="D86" s="20"/>
      <c r="E86" s="20"/>
      <c r="F86" s="21"/>
      <c r="G86" s="20"/>
      <c r="H86" s="20"/>
      <c r="I86" s="93">
        <v>3487.7</v>
      </c>
      <c r="J86" s="77"/>
    </row>
    <row r="87" spans="1:10" s="93" customFormat="1" ht="15.75" hidden="1" thickBot="1">
      <c r="A87" s="122" t="s">
        <v>129</v>
      </c>
      <c r="B87" s="118"/>
      <c r="C87" s="119"/>
      <c r="D87" s="20"/>
      <c r="E87" s="20"/>
      <c r="F87" s="21"/>
      <c r="G87" s="20"/>
      <c r="H87" s="20"/>
      <c r="I87" s="93">
        <v>3487.7</v>
      </c>
      <c r="J87" s="77"/>
    </row>
    <row r="88" spans="1:10" s="93" customFormat="1" ht="15.75" hidden="1" thickBot="1">
      <c r="A88" s="122" t="s">
        <v>130</v>
      </c>
      <c r="B88" s="118"/>
      <c r="C88" s="119"/>
      <c r="D88" s="20"/>
      <c r="E88" s="20"/>
      <c r="F88" s="21"/>
      <c r="G88" s="20"/>
      <c r="H88" s="20"/>
      <c r="I88" s="93">
        <v>3487.7</v>
      </c>
      <c r="J88" s="77"/>
    </row>
    <row r="89" spans="1:10" s="93" customFormat="1" ht="15.75" hidden="1" thickBot="1">
      <c r="A89" s="122" t="s">
        <v>112</v>
      </c>
      <c r="B89" s="118"/>
      <c r="C89" s="119"/>
      <c r="D89" s="20"/>
      <c r="E89" s="20"/>
      <c r="F89" s="21"/>
      <c r="G89" s="20"/>
      <c r="H89" s="20"/>
      <c r="I89" s="93">
        <v>3487.7</v>
      </c>
      <c r="J89" s="77"/>
    </row>
    <row r="90" spans="1:10" s="93" customFormat="1" ht="15.75" hidden="1" thickBot="1">
      <c r="A90" s="122" t="s">
        <v>113</v>
      </c>
      <c r="B90" s="118"/>
      <c r="C90" s="119"/>
      <c r="D90" s="20"/>
      <c r="E90" s="20"/>
      <c r="F90" s="21"/>
      <c r="G90" s="20"/>
      <c r="H90" s="20"/>
      <c r="I90" s="93">
        <v>3487.7</v>
      </c>
      <c r="J90" s="77"/>
    </row>
    <row r="91" spans="1:10" s="93" customFormat="1" ht="15.75" hidden="1" thickBot="1">
      <c r="A91" s="122" t="s">
        <v>131</v>
      </c>
      <c r="B91" s="118"/>
      <c r="C91" s="119"/>
      <c r="D91" s="20">
        <f>G91*I91</f>
        <v>0</v>
      </c>
      <c r="E91" s="20">
        <f>H91*12</f>
        <v>0</v>
      </c>
      <c r="F91" s="21" t="e">
        <f>#REF!+#REF!+#REF!+#REF!+#REF!+#REF!+#REF!+#REF!+#REF!+#REF!</f>
        <v>#REF!</v>
      </c>
      <c r="G91" s="20">
        <f>H91*12</f>
        <v>0</v>
      </c>
      <c r="H91" s="20"/>
      <c r="I91" s="93">
        <v>3487.7</v>
      </c>
      <c r="J91" s="77"/>
    </row>
    <row r="92" spans="1:10" s="93" customFormat="1" ht="19.5" hidden="1" thickBot="1">
      <c r="A92" s="123" t="s">
        <v>32</v>
      </c>
      <c r="B92" s="124"/>
      <c r="C92" s="125" t="e">
        <f>F92*12</f>
        <v>#REF!</v>
      </c>
      <c r="D92" s="126">
        <f>D14+D22+D31+D32+D33+D34+D35+D36+D37+D38+D40+D41+D42+D43+D44+D58+D68+D70+D74+D76+D77+D81+D82</f>
        <v>460210.2330399999</v>
      </c>
      <c r="E92" s="125">
        <f>H92*12</f>
        <v>133.96845113971958</v>
      </c>
      <c r="F92" s="126" t="e">
        <f>F14+F22+F31+F32+#REF!+#REF!+#REF!+#REF!+#REF!+F82+F81</f>
        <v>#REF!</v>
      </c>
      <c r="G92" s="125">
        <f>H92*12</f>
        <v>133.96845113971958</v>
      </c>
      <c r="H92" s="125">
        <f>H14+H22+H31+H32+H33+H34+H35+H36+H37+H38+H40+H41+H42+H43+H44+H58+H68+H70+H74+H76+H77+H81+H82</f>
        <v>11.164037594976632</v>
      </c>
      <c r="I92" s="93">
        <v>3487.7</v>
      </c>
      <c r="J92" s="77"/>
    </row>
    <row r="93" spans="1:10" s="93" customFormat="1" ht="19.5" hidden="1" thickBot="1">
      <c r="A93" s="123" t="s">
        <v>132</v>
      </c>
      <c r="B93" s="124"/>
      <c r="C93" s="125"/>
      <c r="D93" s="127">
        <f>G93*I93</f>
        <v>0</v>
      </c>
      <c r="E93" s="125"/>
      <c r="F93" s="126"/>
      <c r="G93" s="125">
        <f>H93*12</f>
        <v>0</v>
      </c>
      <c r="H93" s="125"/>
      <c r="I93" s="93">
        <v>3487.7</v>
      </c>
      <c r="J93" s="77"/>
    </row>
    <row r="94" spans="1:9" s="93" customFormat="1" ht="19.5" hidden="1" thickBot="1">
      <c r="A94" s="128"/>
      <c r="B94" s="129"/>
      <c r="C94" s="130"/>
      <c r="D94" s="131"/>
      <c r="E94" s="130"/>
      <c r="F94" s="132"/>
      <c r="G94" s="130"/>
      <c r="H94" s="132"/>
      <c r="I94" s="93">
        <v>3487.7</v>
      </c>
    </row>
    <row r="95" spans="1:9" s="93" customFormat="1" ht="19.5" thickBot="1">
      <c r="A95" s="133" t="s">
        <v>133</v>
      </c>
      <c r="B95" s="134" t="s">
        <v>12</v>
      </c>
      <c r="C95" s="19"/>
      <c r="D95" s="135">
        <f>G95*I95</f>
        <v>70811.71</v>
      </c>
      <c r="E95" s="19"/>
      <c r="F95" s="135"/>
      <c r="G95" s="19">
        <f>12*H95</f>
        <v>20.64</v>
      </c>
      <c r="H95" s="135">
        <v>1.72</v>
      </c>
      <c r="I95" s="93">
        <f>3487.7-56.9</f>
        <v>3430.8</v>
      </c>
    </row>
    <row r="96" spans="1:10" s="93" customFormat="1" ht="20.25" thickBot="1">
      <c r="A96" s="136" t="s">
        <v>32</v>
      </c>
      <c r="B96" s="137"/>
      <c r="C96" s="138"/>
      <c r="D96" s="139">
        <v>581249.07</v>
      </c>
      <c r="E96" s="139" t="e">
        <f>E81+E77+E76+E74+E70+E68+E58+E44+E43+E42+E41+E40+E39+E38+E35+E33+E34+E32+E31+E22+E14+E95</f>
        <v>#REF!</v>
      </c>
      <c r="F96" s="139" t="e">
        <f>F81+F77+F76+F74+F70+F68+F58+F44+F43+F42+F41+F40+F39+F38+F35+F33+F34+F32+F31+F22+F14+F95</f>
        <v>#REF!</v>
      </c>
      <c r="G96" s="139">
        <f>G81+G77+G76+G74+G70+G68+G58+G44+G43+G42+G41+G40+G39+G38+G35+G33+G34+G32+G31+G22+G14+G95</f>
        <v>166.99</v>
      </c>
      <c r="H96" s="140">
        <f>H81+H77+H76+H74+H70+H68+H58+H44+H43+H42+H41+H40+H39+H38+H35+H33+H34+H32+H31+H22+H14+H95</f>
        <v>13.92</v>
      </c>
      <c r="J96" s="77"/>
    </row>
    <row r="97" spans="1:10" s="146" customFormat="1" ht="20.25" hidden="1" thickBot="1">
      <c r="A97" s="141" t="s">
        <v>29</v>
      </c>
      <c r="B97" s="134" t="s">
        <v>12</v>
      </c>
      <c r="C97" s="134" t="s">
        <v>134</v>
      </c>
      <c r="D97" s="142"/>
      <c r="E97" s="134" t="s">
        <v>134</v>
      </c>
      <c r="F97" s="143"/>
      <c r="G97" s="134" t="s">
        <v>134</v>
      </c>
      <c r="H97" s="144"/>
      <c r="I97" s="93"/>
      <c r="J97" s="145"/>
    </row>
    <row r="98" spans="1:10" s="148" customFormat="1" ht="15">
      <c r="A98" s="147"/>
      <c r="I98" s="93"/>
      <c r="J98" s="149"/>
    </row>
    <row r="99" spans="1:10" s="148" customFormat="1" ht="15">
      <c r="A99" s="147"/>
      <c r="I99" s="93"/>
      <c r="J99" s="149"/>
    </row>
    <row r="100" spans="1:10" s="93" customFormat="1" ht="29.25" customHeight="1" hidden="1" thickBot="1">
      <c r="A100" s="120"/>
      <c r="B100" s="71"/>
      <c r="C100" s="20"/>
      <c r="D100" s="71"/>
      <c r="E100" s="71"/>
      <c r="F100" s="71"/>
      <c r="G100" s="71"/>
      <c r="H100" s="71"/>
      <c r="J100" s="77"/>
    </row>
    <row r="101" spans="1:10" s="148" customFormat="1" ht="15">
      <c r="A101" s="147"/>
      <c r="I101" s="93"/>
      <c r="J101" s="149"/>
    </row>
    <row r="102" spans="1:10" s="148" customFormat="1" ht="15.75" thickBot="1">
      <c r="A102" s="147"/>
      <c r="I102" s="93"/>
      <c r="J102" s="149"/>
    </row>
    <row r="103" spans="1:10" s="93" customFormat="1" ht="30.75" thickBot="1">
      <c r="A103" s="150" t="s">
        <v>114</v>
      </c>
      <c r="B103" s="91"/>
      <c r="C103" s="81">
        <f>F103*12</f>
        <v>0</v>
      </c>
      <c r="D103" s="81">
        <f>D104+D107+D108</f>
        <v>479877.36</v>
      </c>
      <c r="E103" s="81">
        <f>E104+E107+E108</f>
        <v>0</v>
      </c>
      <c r="F103" s="81">
        <f>F104+F107+F108</f>
        <v>0</v>
      </c>
      <c r="G103" s="81">
        <f>G104+G107+G108</f>
        <v>137.59</v>
      </c>
      <c r="H103" s="81">
        <f>H104+H107+H108</f>
        <v>11.47</v>
      </c>
      <c r="I103" s="93">
        <v>3487.7</v>
      </c>
      <c r="J103" s="77"/>
    </row>
    <row r="104" spans="1:10" s="93" customFormat="1" ht="15">
      <c r="A104" s="151" t="s">
        <v>165</v>
      </c>
      <c r="B104" s="104"/>
      <c r="C104" s="105"/>
      <c r="D104" s="152">
        <v>146880.53</v>
      </c>
      <c r="E104" s="152"/>
      <c r="F104" s="153"/>
      <c r="G104" s="119">
        <f>D104/I104</f>
        <v>42.11</v>
      </c>
      <c r="H104" s="107">
        <f>G104/12</f>
        <v>3.51</v>
      </c>
      <c r="I104" s="93">
        <v>3487.7</v>
      </c>
      <c r="J104" s="77"/>
    </row>
    <row r="105" spans="1:10" s="93" customFormat="1" ht="15" hidden="1">
      <c r="A105" s="151"/>
      <c r="B105" s="118"/>
      <c r="C105" s="119"/>
      <c r="D105" s="154"/>
      <c r="E105" s="154"/>
      <c r="F105" s="155"/>
      <c r="G105" s="119" t="e">
        <f>D105/I105</f>
        <v>#DIV/0!</v>
      </c>
      <c r="H105" s="107" t="e">
        <f>G105/12</f>
        <v>#DIV/0!</v>
      </c>
      <c r="J105" s="77"/>
    </row>
    <row r="106" spans="1:10" s="93" customFormat="1" ht="15" hidden="1">
      <c r="A106" s="156" t="s">
        <v>127</v>
      </c>
      <c r="B106" s="118"/>
      <c r="C106" s="119"/>
      <c r="D106" s="154"/>
      <c r="E106" s="154"/>
      <c r="F106" s="155"/>
      <c r="G106" s="119">
        <f>D106/I106</f>
        <v>0</v>
      </c>
      <c r="H106" s="107">
        <f>G106/12</f>
        <v>0</v>
      </c>
      <c r="I106" s="93">
        <v>3487.7</v>
      </c>
      <c r="J106" s="77"/>
    </row>
    <row r="107" spans="1:10" s="93" customFormat="1" ht="15">
      <c r="A107" s="156" t="s">
        <v>166</v>
      </c>
      <c r="B107" s="118"/>
      <c r="C107" s="119"/>
      <c r="D107" s="154">
        <v>9198.62</v>
      </c>
      <c r="E107" s="154"/>
      <c r="F107" s="155"/>
      <c r="G107" s="119">
        <f>D107/I107</f>
        <v>2.64</v>
      </c>
      <c r="H107" s="107">
        <f>G107/12</f>
        <v>0.22</v>
      </c>
      <c r="I107" s="93">
        <v>3487.7</v>
      </c>
      <c r="J107" s="77"/>
    </row>
    <row r="108" spans="1:10" s="93" customFormat="1" ht="15">
      <c r="A108" s="122" t="s">
        <v>167</v>
      </c>
      <c r="B108" s="118"/>
      <c r="C108" s="119"/>
      <c r="D108" s="118">
        <v>323798.21</v>
      </c>
      <c r="E108" s="118"/>
      <c r="F108" s="118"/>
      <c r="G108" s="119">
        <f>D108/I108</f>
        <v>92.84</v>
      </c>
      <c r="H108" s="107">
        <f>G108/12</f>
        <v>7.74</v>
      </c>
      <c r="I108" s="93">
        <v>3487.7</v>
      </c>
      <c r="J108" s="77"/>
    </row>
    <row r="109" spans="1:10" s="93" customFormat="1" ht="15">
      <c r="A109" s="157"/>
      <c r="B109" s="158"/>
      <c r="C109" s="159"/>
      <c r="D109" s="159"/>
      <c r="E109" s="159"/>
      <c r="F109" s="159"/>
      <c r="G109" s="159"/>
      <c r="H109" s="159"/>
      <c r="J109" s="77"/>
    </row>
    <row r="110" spans="1:10" s="148" customFormat="1" ht="13.5" thickBot="1">
      <c r="A110" s="147"/>
      <c r="J110" s="149"/>
    </row>
    <row r="111" spans="1:10" s="163" customFormat="1" ht="15.75" thickBot="1">
      <c r="A111" s="160" t="s">
        <v>64</v>
      </c>
      <c r="B111" s="161"/>
      <c r="C111" s="161"/>
      <c r="D111" s="162">
        <f>D96+D103</f>
        <v>1061126.43</v>
      </c>
      <c r="E111" s="162" t="e">
        <f>E96+E103</f>
        <v>#REF!</v>
      </c>
      <c r="F111" s="162" t="e">
        <f>F96+F103</f>
        <v>#REF!</v>
      </c>
      <c r="G111" s="162">
        <f>G96+G103</f>
        <v>304.58</v>
      </c>
      <c r="H111" s="162">
        <f>H96+H100+H103</f>
        <v>25.39</v>
      </c>
      <c r="J111" s="164"/>
    </row>
    <row r="112" spans="1:10" s="167" customFormat="1" ht="18.75">
      <c r="A112" s="165"/>
      <c r="B112" s="166"/>
      <c r="C112" s="82"/>
      <c r="D112" s="82"/>
      <c r="E112" s="82"/>
      <c r="F112" s="82"/>
      <c r="G112" s="82"/>
      <c r="H112" s="82"/>
      <c r="J112" s="168"/>
    </row>
    <row r="113" spans="1:10" s="146" customFormat="1" ht="19.5">
      <c r="A113" s="169"/>
      <c r="B113" s="170"/>
      <c r="C113" s="170"/>
      <c r="D113" s="170"/>
      <c r="E113" s="171"/>
      <c r="F113" s="171"/>
      <c r="G113" s="171"/>
      <c r="H113" s="170"/>
      <c r="J113" s="145"/>
    </row>
    <row r="114" spans="1:10" s="146" customFormat="1" ht="19.5">
      <c r="A114" s="169"/>
      <c r="B114" s="170"/>
      <c r="C114" s="170"/>
      <c r="D114" s="170"/>
      <c r="E114" s="171"/>
      <c r="F114" s="171"/>
      <c r="G114" s="171"/>
      <c r="H114" s="170"/>
      <c r="J114" s="145"/>
    </row>
    <row r="115" spans="1:10" s="148" customFormat="1" ht="14.25">
      <c r="A115" s="241" t="s">
        <v>30</v>
      </c>
      <c r="B115" s="241"/>
      <c r="C115" s="241"/>
      <c r="D115" s="241"/>
      <c r="E115" s="241"/>
      <c r="F115" s="241"/>
      <c r="J115" s="149"/>
    </row>
    <row r="116" spans="1:10" s="148" customFormat="1" ht="12.75">
      <c r="A116" s="147" t="s">
        <v>115</v>
      </c>
      <c r="J116" s="149"/>
    </row>
    <row r="117" s="148" customFormat="1" ht="12.75">
      <c r="J117" s="149"/>
    </row>
    <row r="118" s="148" customFormat="1" ht="12.75">
      <c r="J118" s="149"/>
    </row>
    <row r="119" s="148" customFormat="1" ht="12.75">
      <c r="J119" s="149"/>
    </row>
    <row r="120" s="148" customFormat="1" ht="12.75">
      <c r="J120" s="149"/>
    </row>
    <row r="121" s="148" customFormat="1" ht="12.75">
      <c r="J121" s="149"/>
    </row>
    <row r="122" s="148" customFormat="1" ht="12.75">
      <c r="J122" s="149"/>
    </row>
    <row r="123" s="148" customFormat="1" ht="12.75">
      <c r="J123" s="149"/>
    </row>
    <row r="124" s="148" customFormat="1" ht="12.75">
      <c r="J124" s="149"/>
    </row>
    <row r="125" s="148" customFormat="1" ht="12.75">
      <c r="J125" s="149"/>
    </row>
    <row r="126" s="148" customFormat="1" ht="12.75">
      <c r="J126" s="149"/>
    </row>
    <row r="127" s="148" customFormat="1" ht="12.75">
      <c r="J127" s="149"/>
    </row>
    <row r="128" s="148" customFormat="1" ht="12.75">
      <c r="J128" s="149"/>
    </row>
    <row r="129" s="148" customFormat="1" ht="12.75">
      <c r="J129" s="149"/>
    </row>
  </sheetData>
  <sheetProtection/>
  <mergeCells count="12">
    <mergeCell ref="A7:H7"/>
    <mergeCell ref="A8:H8"/>
    <mergeCell ref="A9:H9"/>
    <mergeCell ref="A10:H10"/>
    <mergeCell ref="A13:H13"/>
    <mergeCell ref="A115:F115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tabSelected="1" zoomScale="80" zoomScaleNormal="80" zoomScalePageLayoutView="0" workbookViewId="0" topLeftCell="A1">
      <pane xSplit="1" ySplit="2" topLeftCell="G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109" sqref="O109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54" customHeight="1" thickBot="1">
      <c r="A1" s="258" t="s">
        <v>168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5" s="6" customFormat="1" ht="94.5" customHeight="1" thickBot="1">
      <c r="A2" s="177" t="s">
        <v>4</v>
      </c>
      <c r="B2" s="262" t="s">
        <v>137</v>
      </c>
      <c r="C2" s="263"/>
      <c r="D2" s="264"/>
      <c r="E2" s="263" t="s">
        <v>138</v>
      </c>
      <c r="F2" s="263"/>
      <c r="G2" s="263"/>
      <c r="H2" s="262" t="s">
        <v>139</v>
      </c>
      <c r="I2" s="263"/>
      <c r="J2" s="264"/>
      <c r="K2" s="262" t="s">
        <v>140</v>
      </c>
      <c r="L2" s="263"/>
      <c r="M2" s="264"/>
      <c r="N2" s="56" t="s">
        <v>69</v>
      </c>
      <c r="O2" s="27" t="s">
        <v>35</v>
      </c>
    </row>
    <row r="3" spans="1:15" s="7" customFormat="1" ht="12.75">
      <c r="A3" s="49"/>
      <c r="B3" s="37" t="s">
        <v>66</v>
      </c>
      <c r="C3" s="14" t="s">
        <v>67</v>
      </c>
      <c r="D3" s="44" t="s">
        <v>68</v>
      </c>
      <c r="E3" s="55" t="s">
        <v>66</v>
      </c>
      <c r="F3" s="14" t="s">
        <v>67</v>
      </c>
      <c r="G3" s="25" t="s">
        <v>68</v>
      </c>
      <c r="H3" s="37" t="s">
        <v>66</v>
      </c>
      <c r="I3" s="14" t="s">
        <v>67</v>
      </c>
      <c r="J3" s="44" t="s">
        <v>68</v>
      </c>
      <c r="K3" s="37" t="s">
        <v>66</v>
      </c>
      <c r="L3" s="14" t="s">
        <v>67</v>
      </c>
      <c r="M3" s="44" t="s">
        <v>68</v>
      </c>
      <c r="N3" s="59"/>
      <c r="O3" s="28"/>
    </row>
    <row r="4" spans="1:15" s="7" customFormat="1" ht="49.5" customHeight="1">
      <c r="A4" s="265" t="s">
        <v>8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7"/>
    </row>
    <row r="5" spans="1:15" s="6" customFormat="1" ht="14.25" customHeight="1">
      <c r="A5" s="74" t="s">
        <v>9</v>
      </c>
      <c r="B5" s="38"/>
      <c r="C5" s="8"/>
      <c r="D5" s="75">
        <f>O5/4</f>
        <v>30282.61</v>
      </c>
      <c r="E5" s="56"/>
      <c r="F5" s="8"/>
      <c r="G5" s="75">
        <f>O5/4</f>
        <v>30282.61</v>
      </c>
      <c r="H5" s="38"/>
      <c r="I5" s="8"/>
      <c r="J5" s="75">
        <f>O5/4</f>
        <v>30282.61</v>
      </c>
      <c r="K5" s="38"/>
      <c r="L5" s="8"/>
      <c r="M5" s="75">
        <f>O5/4</f>
        <v>30282.61</v>
      </c>
      <c r="N5" s="61">
        <f>M5+J5+G5+D5</f>
        <v>121130.44</v>
      </c>
      <c r="O5" s="16">
        <v>121130.43</v>
      </c>
    </row>
    <row r="6" spans="1:15" s="6" customFormat="1" ht="30.75" customHeight="1">
      <c r="A6" s="74" t="s">
        <v>11</v>
      </c>
      <c r="B6" s="38"/>
      <c r="C6" s="8"/>
      <c r="D6" s="75">
        <f aca="true" t="shared" si="0" ref="D6:D17">O6/4</f>
        <v>40806.09</v>
      </c>
      <c r="E6" s="56"/>
      <c r="F6" s="8"/>
      <c r="G6" s="75">
        <f aca="true" t="shared" si="1" ref="G6:G18">O6/4</f>
        <v>40806.09</v>
      </c>
      <c r="H6" s="38"/>
      <c r="I6" s="8"/>
      <c r="J6" s="75">
        <f aca="true" t="shared" si="2" ref="J6:J18">O6/4</f>
        <v>40806.09</v>
      </c>
      <c r="K6" s="38"/>
      <c r="L6" s="8"/>
      <c r="M6" s="75">
        <f aca="true" t="shared" si="3" ref="M6:M18">O6/4</f>
        <v>40806.09</v>
      </c>
      <c r="N6" s="61">
        <f>M6+J6+G6+D6</f>
        <v>163224.36</v>
      </c>
      <c r="O6" s="16">
        <v>163224.36</v>
      </c>
    </row>
    <row r="7" spans="1:15" s="6" customFormat="1" ht="15">
      <c r="A7" s="72" t="s">
        <v>14</v>
      </c>
      <c r="B7" s="38"/>
      <c r="C7" s="8"/>
      <c r="D7" s="75">
        <f t="shared" si="0"/>
        <v>7712.42</v>
      </c>
      <c r="E7" s="56"/>
      <c r="F7" s="8"/>
      <c r="G7" s="75">
        <f t="shared" si="1"/>
        <v>7712.42</v>
      </c>
      <c r="H7" s="38"/>
      <c r="I7" s="8"/>
      <c r="J7" s="75">
        <f t="shared" si="2"/>
        <v>7712.42</v>
      </c>
      <c r="K7" s="38"/>
      <c r="L7" s="8"/>
      <c r="M7" s="75">
        <f t="shared" si="3"/>
        <v>7712.42</v>
      </c>
      <c r="N7" s="61">
        <f aca="true" t="shared" si="4" ref="N7:N52">M7+J7+G7+D7</f>
        <v>30849.68</v>
      </c>
      <c r="O7" s="16">
        <v>30849.69</v>
      </c>
    </row>
    <row r="8" spans="1:15" s="6" customFormat="1" ht="15">
      <c r="A8" s="72" t="s">
        <v>16</v>
      </c>
      <c r="B8" s="38"/>
      <c r="C8" s="8"/>
      <c r="D8" s="75">
        <f t="shared" si="0"/>
        <v>25178.8</v>
      </c>
      <c r="E8" s="56"/>
      <c r="F8" s="8"/>
      <c r="G8" s="75">
        <f t="shared" si="1"/>
        <v>25178.8</v>
      </c>
      <c r="H8" s="38"/>
      <c r="I8" s="8"/>
      <c r="J8" s="75">
        <f t="shared" si="2"/>
        <v>25178.8</v>
      </c>
      <c r="K8" s="38"/>
      <c r="L8" s="8"/>
      <c r="M8" s="75">
        <f t="shared" si="3"/>
        <v>25178.8</v>
      </c>
      <c r="N8" s="61">
        <f t="shared" si="4"/>
        <v>100715.2</v>
      </c>
      <c r="O8" s="16">
        <v>100715.19</v>
      </c>
    </row>
    <row r="9" spans="1:15" s="6" customFormat="1" ht="30">
      <c r="A9" s="72" t="s">
        <v>43</v>
      </c>
      <c r="B9" s="38"/>
      <c r="C9" s="8"/>
      <c r="D9" s="75">
        <f t="shared" si="0"/>
        <v>462.04</v>
      </c>
      <c r="E9" s="56"/>
      <c r="F9" s="8"/>
      <c r="G9" s="75">
        <f t="shared" si="1"/>
        <v>462.04</v>
      </c>
      <c r="H9" s="38"/>
      <c r="I9" s="8"/>
      <c r="J9" s="75">
        <f t="shared" si="2"/>
        <v>462.04</v>
      </c>
      <c r="K9" s="38"/>
      <c r="L9" s="8"/>
      <c r="M9" s="75">
        <f t="shared" si="3"/>
        <v>462.04</v>
      </c>
      <c r="N9" s="61">
        <f t="shared" si="4"/>
        <v>1848.16</v>
      </c>
      <c r="O9" s="16">
        <v>1848.15</v>
      </c>
    </row>
    <row r="10" spans="1:15" s="6" customFormat="1" ht="30">
      <c r="A10" s="72" t="s">
        <v>49</v>
      </c>
      <c r="B10" s="38"/>
      <c r="C10" s="8"/>
      <c r="D10" s="75">
        <f t="shared" si="0"/>
        <v>462.04</v>
      </c>
      <c r="E10" s="56"/>
      <c r="F10" s="8"/>
      <c r="G10" s="75">
        <f t="shared" si="1"/>
        <v>462.04</v>
      </c>
      <c r="H10" s="38"/>
      <c r="I10" s="8"/>
      <c r="J10" s="75">
        <f t="shared" si="2"/>
        <v>462.04</v>
      </c>
      <c r="K10" s="38"/>
      <c r="L10" s="8"/>
      <c r="M10" s="75">
        <f t="shared" si="3"/>
        <v>462.04</v>
      </c>
      <c r="N10" s="61">
        <f t="shared" si="4"/>
        <v>1848.16</v>
      </c>
      <c r="O10" s="16">
        <v>1848.15</v>
      </c>
    </row>
    <row r="11" spans="1:15" s="6" customFormat="1" ht="15">
      <c r="A11" s="72" t="s">
        <v>44</v>
      </c>
      <c r="B11" s="38"/>
      <c r="C11" s="8"/>
      <c r="D11" s="75">
        <f t="shared" si="0"/>
        <v>2917.67</v>
      </c>
      <c r="E11" s="56"/>
      <c r="F11" s="8"/>
      <c r="G11" s="75">
        <f t="shared" si="1"/>
        <v>2917.67</v>
      </c>
      <c r="H11" s="38"/>
      <c r="I11" s="8"/>
      <c r="J11" s="75">
        <f t="shared" si="2"/>
        <v>2917.67</v>
      </c>
      <c r="K11" s="38"/>
      <c r="L11" s="8"/>
      <c r="M11" s="75">
        <f t="shared" si="3"/>
        <v>2917.67</v>
      </c>
      <c r="N11" s="61">
        <f t="shared" si="4"/>
        <v>11670.68</v>
      </c>
      <c r="O11" s="16">
        <v>11670.69</v>
      </c>
    </row>
    <row r="12" spans="1:15" s="223" customFormat="1" ht="29.25" customHeight="1">
      <c r="A12" s="212" t="s">
        <v>92</v>
      </c>
      <c r="B12" s="213"/>
      <c r="C12" s="214"/>
      <c r="D12" s="215">
        <f t="shared" si="0"/>
        <v>0</v>
      </c>
      <c r="E12" s="216"/>
      <c r="F12" s="214"/>
      <c r="G12" s="215">
        <f t="shared" si="1"/>
        <v>0</v>
      </c>
      <c r="H12" s="217"/>
      <c r="I12" s="218"/>
      <c r="J12" s="215">
        <f t="shared" si="2"/>
        <v>0</v>
      </c>
      <c r="K12" s="219">
        <v>121</v>
      </c>
      <c r="L12" s="220">
        <v>42104</v>
      </c>
      <c r="M12" s="215">
        <v>3305.23</v>
      </c>
      <c r="N12" s="221">
        <f t="shared" si="4"/>
        <v>3305.23</v>
      </c>
      <c r="O12" s="222"/>
    </row>
    <row r="13" spans="1:15" s="223" customFormat="1" ht="29.25" customHeight="1">
      <c r="A13" s="212" t="s">
        <v>163</v>
      </c>
      <c r="B13" s="213"/>
      <c r="C13" s="214"/>
      <c r="D13" s="215">
        <f>O13/4</f>
        <v>0</v>
      </c>
      <c r="E13" s="216"/>
      <c r="F13" s="214"/>
      <c r="G13" s="215">
        <f>O13/4</f>
        <v>0</v>
      </c>
      <c r="H13" s="217"/>
      <c r="I13" s="218"/>
      <c r="J13" s="215">
        <f>O13/4</f>
        <v>0</v>
      </c>
      <c r="K13" s="219">
        <v>121</v>
      </c>
      <c r="L13" s="220">
        <v>42104</v>
      </c>
      <c r="M13" s="215">
        <v>11670.69</v>
      </c>
      <c r="N13" s="221">
        <f t="shared" si="4"/>
        <v>11670.69</v>
      </c>
      <c r="O13" s="222"/>
    </row>
    <row r="14" spans="1:15" s="6" customFormat="1" ht="30">
      <c r="A14" s="72" t="s">
        <v>108</v>
      </c>
      <c r="B14" s="38"/>
      <c r="C14" s="8"/>
      <c r="D14" s="75">
        <f t="shared" si="0"/>
        <v>1987.99</v>
      </c>
      <c r="E14" s="56"/>
      <c r="F14" s="8"/>
      <c r="G14" s="75">
        <f t="shared" si="1"/>
        <v>1987.99</v>
      </c>
      <c r="H14" s="38"/>
      <c r="I14" s="8"/>
      <c r="J14" s="75">
        <f t="shared" si="2"/>
        <v>1987.99</v>
      </c>
      <c r="K14" s="38"/>
      <c r="L14" s="8"/>
      <c r="M14" s="75">
        <f t="shared" si="3"/>
        <v>1987.99</v>
      </c>
      <c r="N14" s="61">
        <f t="shared" si="4"/>
        <v>7951.96</v>
      </c>
      <c r="O14" s="16">
        <v>7951.96</v>
      </c>
    </row>
    <row r="15" spans="1:15" s="6" customFormat="1" ht="45">
      <c r="A15" s="70" t="s">
        <v>223</v>
      </c>
      <c r="B15" s="38"/>
      <c r="C15" s="8"/>
      <c r="D15" s="75"/>
      <c r="E15" s="56"/>
      <c r="F15" s="8"/>
      <c r="G15" s="75"/>
      <c r="H15" s="38"/>
      <c r="I15" s="8"/>
      <c r="J15" s="75"/>
      <c r="K15" s="38"/>
      <c r="L15" s="8"/>
      <c r="M15" s="75">
        <v>3685.6</v>
      </c>
      <c r="N15" s="61">
        <f t="shared" si="4"/>
        <v>3685.6</v>
      </c>
      <c r="O15" s="16"/>
    </row>
    <row r="16" spans="1:15" s="6" customFormat="1" ht="15">
      <c r="A16" s="72" t="s">
        <v>25</v>
      </c>
      <c r="B16" s="38"/>
      <c r="C16" s="8"/>
      <c r="D16" s="75">
        <f t="shared" si="0"/>
        <v>453.68</v>
      </c>
      <c r="E16" s="56"/>
      <c r="F16" s="8"/>
      <c r="G16" s="75">
        <f t="shared" si="1"/>
        <v>453.68</v>
      </c>
      <c r="H16" s="38"/>
      <c r="I16" s="8"/>
      <c r="J16" s="75">
        <f t="shared" si="2"/>
        <v>453.68</v>
      </c>
      <c r="K16" s="38"/>
      <c r="L16" s="8"/>
      <c r="M16" s="75">
        <f t="shared" si="3"/>
        <v>453.68</v>
      </c>
      <c r="N16" s="61">
        <f t="shared" si="4"/>
        <v>1814.72</v>
      </c>
      <c r="O16" s="16">
        <v>1814.7</v>
      </c>
    </row>
    <row r="17" spans="1:15" s="11" customFormat="1" ht="15">
      <c r="A17" s="72" t="s">
        <v>27</v>
      </c>
      <c r="B17" s="39"/>
      <c r="C17" s="34"/>
      <c r="D17" s="75">
        <f t="shared" si="0"/>
        <v>340.25</v>
      </c>
      <c r="E17" s="57"/>
      <c r="F17" s="34"/>
      <c r="G17" s="75">
        <f t="shared" si="1"/>
        <v>340.25</v>
      </c>
      <c r="H17" s="39"/>
      <c r="I17" s="34"/>
      <c r="J17" s="75">
        <f t="shared" si="2"/>
        <v>340.25</v>
      </c>
      <c r="K17" s="39"/>
      <c r="L17" s="34"/>
      <c r="M17" s="75">
        <f t="shared" si="3"/>
        <v>340.25</v>
      </c>
      <c r="N17" s="61">
        <f t="shared" si="4"/>
        <v>1361</v>
      </c>
      <c r="O17" s="16">
        <v>1361.01</v>
      </c>
    </row>
    <row r="18" spans="1:15" s="6" customFormat="1" ht="30">
      <c r="A18" s="70" t="s">
        <v>24</v>
      </c>
      <c r="B18" s="205" t="s">
        <v>186</v>
      </c>
      <c r="C18" s="206">
        <v>41817</v>
      </c>
      <c r="D18" s="75">
        <v>2390.4</v>
      </c>
      <c r="E18" s="56"/>
      <c r="F18" s="8"/>
      <c r="G18" s="75">
        <f t="shared" si="1"/>
        <v>0</v>
      </c>
      <c r="H18" s="38"/>
      <c r="I18" s="8"/>
      <c r="J18" s="75">
        <f t="shared" si="2"/>
        <v>0</v>
      </c>
      <c r="K18" s="38"/>
      <c r="L18" s="8"/>
      <c r="M18" s="75">
        <f t="shared" si="3"/>
        <v>0</v>
      </c>
      <c r="N18" s="61">
        <f t="shared" si="4"/>
        <v>2390.4</v>
      </c>
      <c r="O18" s="16"/>
    </row>
    <row r="19" spans="1:15" s="9" customFormat="1" ht="15">
      <c r="A19" s="72" t="s">
        <v>36</v>
      </c>
      <c r="B19" s="40"/>
      <c r="C19" s="35"/>
      <c r="D19" s="75"/>
      <c r="E19" s="58"/>
      <c r="F19" s="35"/>
      <c r="G19" s="36"/>
      <c r="H19" s="40"/>
      <c r="I19" s="35"/>
      <c r="J19" s="46"/>
      <c r="K19" s="40"/>
      <c r="L19" s="35"/>
      <c r="M19" s="46"/>
      <c r="N19" s="61">
        <f t="shared" si="4"/>
        <v>0</v>
      </c>
      <c r="O19" s="16"/>
    </row>
    <row r="20" spans="1:15" s="6" customFormat="1" ht="15">
      <c r="A20" s="13" t="s">
        <v>42</v>
      </c>
      <c r="B20" s="175"/>
      <c r="C20" s="176"/>
      <c r="D20" s="174"/>
      <c r="E20" s="175"/>
      <c r="F20" s="176"/>
      <c r="G20" s="174"/>
      <c r="H20" s="38"/>
      <c r="I20" s="8"/>
      <c r="J20" s="45"/>
      <c r="K20" s="38"/>
      <c r="L20" s="8"/>
      <c r="M20" s="45"/>
      <c r="N20" s="61">
        <f t="shared" si="4"/>
        <v>0</v>
      </c>
      <c r="O20" s="16"/>
    </row>
    <row r="21" spans="1:15" s="6" customFormat="1" ht="15">
      <c r="A21" s="203" t="s">
        <v>19</v>
      </c>
      <c r="B21" s="175" t="s">
        <v>170</v>
      </c>
      <c r="C21" s="176">
        <v>41775</v>
      </c>
      <c r="D21" s="174">
        <v>207.91</v>
      </c>
      <c r="E21" s="175" t="s">
        <v>196</v>
      </c>
      <c r="F21" s="176">
        <v>41901</v>
      </c>
      <c r="G21" s="174">
        <v>207.91</v>
      </c>
      <c r="H21" s="38"/>
      <c r="I21" s="8"/>
      <c r="J21" s="45"/>
      <c r="K21" s="38"/>
      <c r="L21" s="8"/>
      <c r="M21" s="45"/>
      <c r="N21" s="61">
        <f t="shared" si="4"/>
        <v>415.82</v>
      </c>
      <c r="O21" s="16"/>
    </row>
    <row r="22" spans="1:15" s="6" customFormat="1" ht="15">
      <c r="A22" s="203" t="s">
        <v>164</v>
      </c>
      <c r="B22" s="175" t="s">
        <v>171</v>
      </c>
      <c r="C22" s="176">
        <v>41789</v>
      </c>
      <c r="D22" s="174">
        <v>740.94</v>
      </c>
      <c r="E22" s="175"/>
      <c r="F22" s="176"/>
      <c r="G22" s="174"/>
      <c r="H22" s="38"/>
      <c r="I22" s="8"/>
      <c r="J22" s="45"/>
      <c r="K22" s="38"/>
      <c r="L22" s="8"/>
      <c r="M22" s="45"/>
      <c r="N22" s="61">
        <f t="shared" si="4"/>
        <v>740.94</v>
      </c>
      <c r="O22" s="16"/>
    </row>
    <row r="23" spans="1:15" s="6" customFormat="1" ht="15">
      <c r="A23" s="13" t="s">
        <v>48</v>
      </c>
      <c r="B23" s="175" t="s">
        <v>179</v>
      </c>
      <c r="C23" s="176">
        <v>41824</v>
      </c>
      <c r="D23" s="174">
        <v>792.41</v>
      </c>
      <c r="E23" s="56"/>
      <c r="F23" s="8"/>
      <c r="G23" s="23"/>
      <c r="H23" s="38"/>
      <c r="I23" s="8"/>
      <c r="J23" s="45"/>
      <c r="K23" s="38"/>
      <c r="L23" s="8"/>
      <c r="M23" s="45"/>
      <c r="N23" s="61">
        <f t="shared" si="4"/>
        <v>792.41</v>
      </c>
      <c r="O23" s="16"/>
    </row>
    <row r="24" spans="1:15" s="6" customFormat="1" ht="15">
      <c r="A24" s="13" t="s">
        <v>20</v>
      </c>
      <c r="B24" s="175" t="s">
        <v>176</v>
      </c>
      <c r="C24" s="176">
        <v>41810</v>
      </c>
      <c r="D24" s="174">
        <v>3532.78</v>
      </c>
      <c r="E24" s="56"/>
      <c r="F24" s="8"/>
      <c r="G24" s="23"/>
      <c r="H24" s="38"/>
      <c r="I24" s="8"/>
      <c r="J24" s="45"/>
      <c r="K24" s="38"/>
      <c r="L24" s="8"/>
      <c r="M24" s="45"/>
      <c r="N24" s="61">
        <f t="shared" si="4"/>
        <v>3532.78</v>
      </c>
      <c r="O24" s="16"/>
    </row>
    <row r="25" spans="1:15" s="6" customFormat="1" ht="15">
      <c r="A25" s="13" t="s">
        <v>21</v>
      </c>
      <c r="B25" s="175" t="s">
        <v>176</v>
      </c>
      <c r="C25" s="176">
        <v>41810</v>
      </c>
      <c r="D25" s="174">
        <v>831.63</v>
      </c>
      <c r="E25" s="56"/>
      <c r="F25" s="8"/>
      <c r="G25" s="23"/>
      <c r="H25" s="38"/>
      <c r="I25" s="8"/>
      <c r="J25" s="45"/>
      <c r="K25" s="38"/>
      <c r="L25" s="8"/>
      <c r="M25" s="45"/>
      <c r="N25" s="61">
        <f t="shared" si="4"/>
        <v>831.63</v>
      </c>
      <c r="O25" s="16"/>
    </row>
    <row r="26" spans="1:15" s="6" customFormat="1" ht="15">
      <c r="A26" s="13" t="s">
        <v>45</v>
      </c>
      <c r="B26" s="175" t="s">
        <v>179</v>
      </c>
      <c r="C26" s="176">
        <v>41824</v>
      </c>
      <c r="D26" s="174">
        <v>396.19</v>
      </c>
      <c r="E26" s="56"/>
      <c r="F26" s="8"/>
      <c r="G26" s="23"/>
      <c r="H26" s="38"/>
      <c r="I26" s="8"/>
      <c r="J26" s="45"/>
      <c r="K26" s="38"/>
      <c r="L26" s="8"/>
      <c r="M26" s="45"/>
      <c r="N26" s="61">
        <f t="shared" si="4"/>
        <v>396.19</v>
      </c>
      <c r="O26" s="16"/>
    </row>
    <row r="27" spans="1:15" s="6" customFormat="1" ht="15">
      <c r="A27" s="13" t="s">
        <v>46</v>
      </c>
      <c r="B27" s="38"/>
      <c r="C27" s="8"/>
      <c r="D27" s="75"/>
      <c r="E27" s="56"/>
      <c r="F27" s="8"/>
      <c r="G27" s="23"/>
      <c r="H27" s="38"/>
      <c r="I27" s="8"/>
      <c r="J27" s="45"/>
      <c r="K27" s="38"/>
      <c r="L27" s="8"/>
      <c r="M27" s="45"/>
      <c r="N27" s="61">
        <f t="shared" si="4"/>
        <v>0</v>
      </c>
      <c r="O27" s="16"/>
    </row>
    <row r="28" spans="1:15" s="6" customFormat="1" ht="25.5">
      <c r="A28" s="13" t="s">
        <v>22</v>
      </c>
      <c r="B28" s="175" t="s">
        <v>176</v>
      </c>
      <c r="C28" s="176">
        <v>41810</v>
      </c>
      <c r="D28" s="174">
        <v>2522.34</v>
      </c>
      <c r="E28" s="56"/>
      <c r="F28" s="8"/>
      <c r="G28" s="23"/>
      <c r="H28" s="38"/>
      <c r="I28" s="8"/>
      <c r="J28" s="45"/>
      <c r="K28" s="38"/>
      <c r="L28" s="8"/>
      <c r="M28" s="45"/>
      <c r="N28" s="61">
        <f t="shared" si="4"/>
        <v>2522.34</v>
      </c>
      <c r="O28" s="16"/>
    </row>
    <row r="29" spans="1:15" s="7" customFormat="1" ht="15">
      <c r="A29" s="13" t="s">
        <v>65</v>
      </c>
      <c r="B29" s="41"/>
      <c r="C29" s="10"/>
      <c r="D29" s="75"/>
      <c r="E29" s="175" t="s">
        <v>198</v>
      </c>
      <c r="F29" s="176">
        <v>41908</v>
      </c>
      <c r="G29" s="174">
        <v>2790.05</v>
      </c>
      <c r="H29" s="41"/>
      <c r="I29" s="10"/>
      <c r="J29" s="47"/>
      <c r="K29" s="41"/>
      <c r="L29" s="10"/>
      <c r="M29" s="47"/>
      <c r="N29" s="61">
        <f t="shared" si="4"/>
        <v>2790.05</v>
      </c>
      <c r="O29" s="16"/>
    </row>
    <row r="30" spans="1:15" s="7" customFormat="1" ht="30">
      <c r="A30" s="72" t="s">
        <v>39</v>
      </c>
      <c r="B30" s="41"/>
      <c r="C30" s="10"/>
      <c r="D30" s="75"/>
      <c r="E30" s="59"/>
      <c r="F30" s="10"/>
      <c r="G30" s="24"/>
      <c r="H30" s="41"/>
      <c r="I30" s="10"/>
      <c r="J30" s="47"/>
      <c r="K30" s="41"/>
      <c r="L30" s="10"/>
      <c r="M30" s="47"/>
      <c r="N30" s="61">
        <f t="shared" si="4"/>
        <v>0</v>
      </c>
      <c r="O30" s="16"/>
    </row>
    <row r="31" spans="1:15" s="7" customFormat="1" ht="15">
      <c r="A31" s="268" t="s">
        <v>94</v>
      </c>
      <c r="B31" s="175"/>
      <c r="C31" s="176"/>
      <c r="D31" s="174"/>
      <c r="E31" s="59">
        <v>119</v>
      </c>
      <c r="F31" s="173">
        <v>41859</v>
      </c>
      <c r="G31" s="23">
        <v>792.41</v>
      </c>
      <c r="H31" s="175"/>
      <c r="I31" s="176"/>
      <c r="J31" s="174"/>
      <c r="K31" s="175" t="s">
        <v>215</v>
      </c>
      <c r="L31" s="176">
        <v>42076</v>
      </c>
      <c r="M31" s="174">
        <v>792.41</v>
      </c>
      <c r="N31" s="61">
        <f t="shared" si="4"/>
        <v>1584.82</v>
      </c>
      <c r="O31" s="16"/>
    </row>
    <row r="32" spans="1:15" s="7" customFormat="1" ht="15">
      <c r="A32" s="269"/>
      <c r="B32" s="175"/>
      <c r="C32" s="176"/>
      <c r="D32" s="174"/>
      <c r="E32" s="59">
        <v>155</v>
      </c>
      <c r="F32" s="173">
        <v>41943</v>
      </c>
      <c r="G32" s="23">
        <v>792.41</v>
      </c>
      <c r="H32" s="175"/>
      <c r="I32" s="176"/>
      <c r="J32" s="174"/>
      <c r="K32" s="175"/>
      <c r="L32" s="176"/>
      <c r="M32" s="174"/>
      <c r="N32" s="61">
        <f t="shared" si="4"/>
        <v>792.41</v>
      </c>
      <c r="O32" s="16"/>
    </row>
    <row r="33" spans="1:15" s="6" customFormat="1" ht="25.5">
      <c r="A33" s="13" t="s">
        <v>96</v>
      </c>
      <c r="B33" s="175"/>
      <c r="C33" s="176"/>
      <c r="D33" s="174"/>
      <c r="E33" s="56"/>
      <c r="F33" s="8"/>
      <c r="G33" s="23"/>
      <c r="H33" s="199"/>
      <c r="I33" s="200"/>
      <c r="J33" s="62"/>
      <c r="K33" s="38"/>
      <c r="L33" s="8"/>
      <c r="M33" s="45"/>
      <c r="N33" s="61">
        <f t="shared" si="4"/>
        <v>0</v>
      </c>
      <c r="O33" s="16"/>
    </row>
    <row r="34" spans="1:15" s="9" customFormat="1" ht="15">
      <c r="A34" s="13" t="s">
        <v>98</v>
      </c>
      <c r="B34" s="175" t="s">
        <v>171</v>
      </c>
      <c r="C34" s="176">
        <v>41789</v>
      </c>
      <c r="D34" s="174">
        <v>1663.21</v>
      </c>
      <c r="E34" s="58"/>
      <c r="F34" s="35"/>
      <c r="G34" s="36"/>
      <c r="H34" s="199"/>
      <c r="I34" s="200"/>
      <c r="J34" s="62"/>
      <c r="K34" s="40"/>
      <c r="L34" s="35"/>
      <c r="M34" s="46"/>
      <c r="N34" s="61">
        <f t="shared" si="4"/>
        <v>1663.21</v>
      </c>
      <c r="O34" s="16"/>
    </row>
    <row r="35" spans="1:15" s="9" customFormat="1" ht="25.5">
      <c r="A35" s="13" t="s">
        <v>100</v>
      </c>
      <c r="B35" s="40"/>
      <c r="C35" s="35"/>
      <c r="D35" s="75"/>
      <c r="E35" s="175"/>
      <c r="F35" s="176"/>
      <c r="G35" s="174"/>
      <c r="H35" s="175"/>
      <c r="I35" s="176"/>
      <c r="J35" s="174"/>
      <c r="K35" s="40"/>
      <c r="L35" s="35"/>
      <c r="M35" s="47"/>
      <c r="N35" s="61">
        <f t="shared" si="4"/>
        <v>0</v>
      </c>
      <c r="O35" s="16"/>
    </row>
    <row r="36" spans="1:15" s="7" customFormat="1" ht="15">
      <c r="A36" s="5" t="s">
        <v>47</v>
      </c>
      <c r="B36" s="41"/>
      <c r="C36" s="10"/>
      <c r="D36" s="75">
        <f>O36/4</f>
        <v>1409.16</v>
      </c>
      <c r="E36" s="59"/>
      <c r="F36" s="10"/>
      <c r="G36" s="75">
        <f>O36/4</f>
        <v>1409.16</v>
      </c>
      <c r="H36" s="41"/>
      <c r="I36" s="10"/>
      <c r="J36" s="75">
        <f>O36/4</f>
        <v>1409.16</v>
      </c>
      <c r="K36" s="41"/>
      <c r="L36" s="10"/>
      <c r="M36" s="75">
        <f>O36/4</f>
        <v>1409.16</v>
      </c>
      <c r="N36" s="61">
        <f t="shared" si="4"/>
        <v>5636.64</v>
      </c>
      <c r="O36" s="16">
        <v>5636.64</v>
      </c>
    </row>
    <row r="37" spans="1:15" s="7" customFormat="1" ht="30">
      <c r="A37" s="72" t="s">
        <v>40</v>
      </c>
      <c r="B37" s="41"/>
      <c r="C37" s="10"/>
      <c r="D37" s="75"/>
      <c r="E37" s="59"/>
      <c r="F37" s="10"/>
      <c r="G37" s="24"/>
      <c r="H37" s="41"/>
      <c r="I37" s="10"/>
      <c r="J37" s="47"/>
      <c r="K37" s="41"/>
      <c r="L37" s="10"/>
      <c r="M37" s="47"/>
      <c r="N37" s="61">
        <f t="shared" si="4"/>
        <v>0</v>
      </c>
      <c r="O37" s="16"/>
    </row>
    <row r="38" spans="1:15" s="7" customFormat="1" ht="15">
      <c r="A38" s="72" t="s">
        <v>41</v>
      </c>
      <c r="B38" s="41"/>
      <c r="C38" s="10"/>
      <c r="D38" s="75"/>
      <c r="E38" s="59"/>
      <c r="F38" s="10"/>
      <c r="G38" s="24"/>
      <c r="H38" s="41"/>
      <c r="I38" s="10"/>
      <c r="J38" s="47"/>
      <c r="K38" s="41"/>
      <c r="L38" s="10"/>
      <c r="M38" s="47"/>
      <c r="N38" s="61">
        <f t="shared" si="4"/>
        <v>0</v>
      </c>
      <c r="O38" s="16"/>
    </row>
    <row r="39" spans="1:15" s="7" customFormat="1" ht="15">
      <c r="A39" s="13" t="s">
        <v>50</v>
      </c>
      <c r="B39" s="41"/>
      <c r="C39" s="10"/>
      <c r="D39" s="75"/>
      <c r="E39" s="59"/>
      <c r="F39" s="173"/>
      <c r="G39" s="23"/>
      <c r="H39" s="41"/>
      <c r="I39" s="10"/>
      <c r="J39" s="47"/>
      <c r="K39" s="175" t="s">
        <v>216</v>
      </c>
      <c r="L39" s="176">
        <v>42090</v>
      </c>
      <c r="M39" s="174">
        <v>8651.07</v>
      </c>
      <c r="N39" s="61">
        <f t="shared" si="4"/>
        <v>8651.07</v>
      </c>
      <c r="O39" s="16"/>
    </row>
    <row r="40" spans="1:15" s="7" customFormat="1" ht="15">
      <c r="A40" s="13" t="s">
        <v>38</v>
      </c>
      <c r="B40" s="175"/>
      <c r="C40" s="176"/>
      <c r="D40" s="174"/>
      <c r="E40" s="59"/>
      <c r="F40" s="10"/>
      <c r="G40" s="24"/>
      <c r="H40" s="41"/>
      <c r="I40" s="10"/>
      <c r="J40" s="47"/>
      <c r="K40" s="41">
        <v>86</v>
      </c>
      <c r="L40" s="173">
        <v>42083</v>
      </c>
      <c r="M40" s="45">
        <v>828.31</v>
      </c>
      <c r="N40" s="61">
        <f t="shared" si="4"/>
        <v>828.31</v>
      </c>
      <c r="O40" s="16"/>
    </row>
    <row r="41" spans="1:15" s="7" customFormat="1" ht="15">
      <c r="A41" s="72" t="s">
        <v>102</v>
      </c>
      <c r="B41" s="41"/>
      <c r="C41" s="10"/>
      <c r="D41" s="75"/>
      <c r="E41" s="59"/>
      <c r="F41" s="10"/>
      <c r="G41" s="24"/>
      <c r="H41" s="41"/>
      <c r="I41" s="10"/>
      <c r="J41" s="47"/>
      <c r="K41" s="41"/>
      <c r="L41" s="10"/>
      <c r="M41" s="47"/>
      <c r="N41" s="61">
        <f t="shared" si="4"/>
        <v>0</v>
      </c>
      <c r="O41" s="16"/>
    </row>
    <row r="42" spans="1:15" s="7" customFormat="1" ht="15">
      <c r="A42" s="13" t="s">
        <v>103</v>
      </c>
      <c r="B42" s="41"/>
      <c r="C42" s="10"/>
      <c r="D42" s="75"/>
      <c r="E42" s="201">
        <v>121</v>
      </c>
      <c r="F42" s="209">
        <v>41866</v>
      </c>
      <c r="G42" s="174">
        <v>993.79</v>
      </c>
      <c r="H42" s="175"/>
      <c r="I42" s="176"/>
      <c r="J42" s="174"/>
      <c r="K42" s="41"/>
      <c r="L42" s="10"/>
      <c r="M42" s="47"/>
      <c r="N42" s="61">
        <f t="shared" si="4"/>
        <v>993.79</v>
      </c>
      <c r="O42" s="16"/>
    </row>
    <row r="43" spans="1:15" s="7" customFormat="1" ht="15">
      <c r="A43" s="70" t="s">
        <v>124</v>
      </c>
      <c r="B43" s="41"/>
      <c r="C43" s="10"/>
      <c r="D43" s="75"/>
      <c r="E43" s="59"/>
      <c r="F43" s="10"/>
      <c r="G43" s="24"/>
      <c r="H43" s="41"/>
      <c r="I43" s="10"/>
      <c r="J43" s="47"/>
      <c r="K43" s="41"/>
      <c r="L43" s="10"/>
      <c r="M43" s="47"/>
      <c r="N43" s="61">
        <f t="shared" si="4"/>
        <v>0</v>
      </c>
      <c r="O43" s="16"/>
    </row>
    <row r="44" spans="1:15" s="7" customFormat="1" ht="15">
      <c r="A44" s="72" t="s">
        <v>104</v>
      </c>
      <c r="B44" s="41"/>
      <c r="C44" s="10"/>
      <c r="D44" s="75"/>
      <c r="E44" s="59"/>
      <c r="F44" s="10"/>
      <c r="G44" s="24"/>
      <c r="H44" s="41"/>
      <c r="I44" s="10"/>
      <c r="J44" s="47"/>
      <c r="K44" s="41"/>
      <c r="L44" s="10"/>
      <c r="M44" s="47"/>
      <c r="N44" s="61">
        <f t="shared" si="4"/>
        <v>0</v>
      </c>
      <c r="O44" s="16"/>
    </row>
    <row r="45" spans="1:15" s="7" customFormat="1" ht="15.75" thickBot="1">
      <c r="A45" s="203" t="s">
        <v>111</v>
      </c>
      <c r="B45" s="41"/>
      <c r="C45" s="10"/>
      <c r="D45" s="75"/>
      <c r="E45" s="59">
        <v>152</v>
      </c>
      <c r="F45" s="173">
        <v>41936</v>
      </c>
      <c r="G45" s="23">
        <v>1192.48</v>
      </c>
      <c r="H45" s="175" t="s">
        <v>210</v>
      </c>
      <c r="I45" s="176">
        <v>42004</v>
      </c>
      <c r="J45" s="174">
        <v>745.3</v>
      </c>
      <c r="K45" s="175"/>
      <c r="L45" s="176"/>
      <c r="M45" s="174"/>
      <c r="N45" s="61">
        <f t="shared" si="4"/>
        <v>1937.78</v>
      </c>
      <c r="O45" s="16"/>
    </row>
    <row r="46" spans="1:15" s="7" customFormat="1" ht="19.5" thickBot="1">
      <c r="A46" s="4" t="s">
        <v>87</v>
      </c>
      <c r="B46" s="41"/>
      <c r="C46" s="10"/>
      <c r="D46" s="75">
        <f>O46/4</f>
        <v>17702.93</v>
      </c>
      <c r="E46" s="59"/>
      <c r="F46" s="10"/>
      <c r="G46" s="75">
        <f>O46/4</f>
        <v>17702.93</v>
      </c>
      <c r="H46" s="41"/>
      <c r="I46" s="10"/>
      <c r="J46" s="75">
        <f>O46/4</f>
        <v>17702.93</v>
      </c>
      <c r="K46" s="41"/>
      <c r="L46" s="10"/>
      <c r="M46" s="75">
        <f>O46/4</f>
        <v>17702.93</v>
      </c>
      <c r="N46" s="61">
        <f t="shared" si="4"/>
        <v>70811.72</v>
      </c>
      <c r="O46" s="16">
        <v>70811.71</v>
      </c>
    </row>
    <row r="47" spans="1:15" s="6" customFormat="1" ht="20.25" thickBot="1">
      <c r="A47" s="52" t="s">
        <v>32</v>
      </c>
      <c r="B47" s="38"/>
      <c r="C47" s="8"/>
      <c r="D47" s="30">
        <f>SUM(D5:D46)</f>
        <v>142793.49</v>
      </c>
      <c r="E47" s="56"/>
      <c r="F47" s="8"/>
      <c r="G47" s="30">
        <f>SUM(G5:G46)</f>
        <v>136484.73</v>
      </c>
      <c r="H47" s="38"/>
      <c r="I47" s="8"/>
      <c r="J47" s="30">
        <f>SUM(J5:J46)</f>
        <v>130460.98</v>
      </c>
      <c r="K47" s="38"/>
      <c r="L47" s="8"/>
      <c r="M47" s="30">
        <f>SUM(M5:M46)</f>
        <v>158648.99</v>
      </c>
      <c r="N47" s="61">
        <f t="shared" si="4"/>
        <v>568388.19</v>
      </c>
      <c r="O47" s="30">
        <f>SUM(O5:O46)</f>
        <v>518862.68</v>
      </c>
    </row>
    <row r="48" spans="1:15" s="12" customFormat="1" ht="39.75" customHeight="1" thickBot="1">
      <c r="A48" s="259" t="s">
        <v>31</v>
      </c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1"/>
      <c r="O48" s="31">
        <f>SUM(O50:O51)</f>
        <v>0</v>
      </c>
    </row>
    <row r="49" spans="1:15" s="7" customFormat="1" ht="15">
      <c r="A49" s="151" t="s">
        <v>165</v>
      </c>
      <c r="B49" s="41">
        <v>109</v>
      </c>
      <c r="C49" s="173">
        <v>41851</v>
      </c>
      <c r="D49" s="45">
        <v>146880.53</v>
      </c>
      <c r="E49" s="59"/>
      <c r="F49" s="10"/>
      <c r="G49" s="24"/>
      <c r="H49" s="41"/>
      <c r="I49" s="10"/>
      <c r="J49" s="47"/>
      <c r="K49" s="41"/>
      <c r="L49" s="10"/>
      <c r="M49" s="47"/>
      <c r="N49" s="61">
        <f t="shared" si="4"/>
        <v>146880.53</v>
      </c>
      <c r="O49" s="76"/>
    </row>
    <row r="50" spans="1:15" s="7" customFormat="1" ht="15">
      <c r="A50" s="156" t="s">
        <v>166</v>
      </c>
      <c r="B50" s="41"/>
      <c r="C50" s="10"/>
      <c r="D50" s="47"/>
      <c r="E50" s="59"/>
      <c r="F50" s="10"/>
      <c r="G50" s="24"/>
      <c r="H50" s="175"/>
      <c r="I50" s="176"/>
      <c r="J50" s="174"/>
      <c r="K50" s="41"/>
      <c r="L50" s="10"/>
      <c r="M50" s="47"/>
      <c r="N50" s="61">
        <f t="shared" si="4"/>
        <v>0</v>
      </c>
      <c r="O50" s="76"/>
    </row>
    <row r="51" spans="1:15" s="7" customFormat="1" ht="15.75" thickBot="1">
      <c r="A51" s="122" t="s">
        <v>167</v>
      </c>
      <c r="B51" s="41"/>
      <c r="C51" s="10"/>
      <c r="D51" s="47"/>
      <c r="E51" s="184"/>
      <c r="F51" s="185"/>
      <c r="G51" s="186"/>
      <c r="H51" s="41">
        <v>2</v>
      </c>
      <c r="I51" s="173">
        <v>42020</v>
      </c>
      <c r="J51" s="45">
        <v>323798.21</v>
      </c>
      <c r="K51" s="41"/>
      <c r="L51" s="10"/>
      <c r="M51" s="47"/>
      <c r="N51" s="61">
        <f t="shared" si="4"/>
        <v>323798.21</v>
      </c>
      <c r="O51" s="76"/>
    </row>
    <row r="52" spans="1:15" s="7" customFormat="1" ht="23.25" customHeight="1" thickBot="1">
      <c r="A52" s="52" t="s">
        <v>32</v>
      </c>
      <c r="B52" s="52"/>
      <c r="C52" s="52"/>
      <c r="D52" s="180">
        <f>SUM(D49:D51)</f>
        <v>146880.53</v>
      </c>
      <c r="E52" s="52"/>
      <c r="F52" s="52"/>
      <c r="G52" s="180">
        <f>SUM(G49:G51)</f>
        <v>0</v>
      </c>
      <c r="H52" s="52"/>
      <c r="I52" s="52"/>
      <c r="J52" s="180">
        <f>SUM(J49:J51)</f>
        <v>323798.21</v>
      </c>
      <c r="K52" s="52"/>
      <c r="L52" s="52"/>
      <c r="M52" s="180">
        <f>SUM(M49:M51)</f>
        <v>0</v>
      </c>
      <c r="N52" s="61">
        <f t="shared" si="4"/>
        <v>470678.74</v>
      </c>
      <c r="O52" s="76">
        <f>M52+J52+G52+D52</f>
        <v>470678.74</v>
      </c>
    </row>
    <row r="53" spans="1:15" s="7" customFormat="1" ht="42" customHeight="1">
      <c r="A53" s="259" t="s">
        <v>88</v>
      </c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1"/>
      <c r="O53" s="22"/>
    </row>
    <row r="54" spans="1:15" s="7" customFormat="1" ht="15">
      <c r="A54" s="50" t="s">
        <v>172</v>
      </c>
      <c r="B54" s="172" t="s">
        <v>173</v>
      </c>
      <c r="C54" s="173">
        <v>41817</v>
      </c>
      <c r="D54" s="174">
        <v>691.43</v>
      </c>
      <c r="E54" s="29"/>
      <c r="F54" s="1"/>
      <c r="G54" s="207"/>
      <c r="H54" s="42"/>
      <c r="I54" s="1"/>
      <c r="J54" s="48"/>
      <c r="K54" s="42"/>
      <c r="L54" s="1"/>
      <c r="M54" s="48"/>
      <c r="N54" s="61">
        <f aca="true" t="shared" si="5" ref="N54:N79">M54+J54+G54+D54</f>
        <v>691.43</v>
      </c>
      <c r="O54" s="29"/>
    </row>
    <row r="55" spans="1:15" s="7" customFormat="1" ht="33" customHeight="1">
      <c r="A55" s="50" t="s">
        <v>174</v>
      </c>
      <c r="B55" s="175" t="s">
        <v>175</v>
      </c>
      <c r="C55" s="176">
        <v>41820</v>
      </c>
      <c r="D55" s="174">
        <v>9420.46</v>
      </c>
      <c r="E55" s="59"/>
      <c r="F55" s="10"/>
      <c r="G55" s="23"/>
      <c r="H55" s="41"/>
      <c r="I55" s="10"/>
      <c r="J55" s="47"/>
      <c r="K55" s="41"/>
      <c r="L55" s="10"/>
      <c r="M55" s="47"/>
      <c r="N55" s="61">
        <f t="shared" si="5"/>
        <v>9420.46</v>
      </c>
      <c r="O55" s="29"/>
    </row>
    <row r="56" spans="1:15" s="7" customFormat="1" ht="15">
      <c r="A56" s="51" t="s">
        <v>180</v>
      </c>
      <c r="B56" s="175" t="s">
        <v>179</v>
      </c>
      <c r="C56" s="176">
        <v>41824</v>
      </c>
      <c r="D56" s="174">
        <v>3046.28</v>
      </c>
      <c r="E56" s="59"/>
      <c r="F56" s="10"/>
      <c r="G56" s="23"/>
      <c r="H56" s="41"/>
      <c r="I56" s="10"/>
      <c r="J56" s="47"/>
      <c r="K56" s="41"/>
      <c r="L56" s="10"/>
      <c r="M56" s="47"/>
      <c r="N56" s="61">
        <f t="shared" si="5"/>
        <v>3046.28</v>
      </c>
      <c r="O56" s="29"/>
    </row>
    <row r="57" spans="1:15" s="7" customFormat="1" ht="15">
      <c r="A57" s="51" t="s">
        <v>181</v>
      </c>
      <c r="B57" s="175" t="s">
        <v>179</v>
      </c>
      <c r="C57" s="176">
        <v>41824</v>
      </c>
      <c r="D57" s="174">
        <v>761.57</v>
      </c>
      <c r="E57" s="59"/>
      <c r="F57" s="10"/>
      <c r="G57" s="23"/>
      <c r="H57" s="41"/>
      <c r="I57" s="10"/>
      <c r="J57" s="47"/>
      <c r="K57" s="41"/>
      <c r="L57" s="10"/>
      <c r="M57" s="47"/>
      <c r="N57" s="61">
        <f t="shared" si="5"/>
        <v>761.57</v>
      </c>
      <c r="O57" s="29"/>
    </row>
    <row r="58" spans="1:15" s="7" customFormat="1" ht="15">
      <c r="A58" s="51" t="s">
        <v>182</v>
      </c>
      <c r="B58" s="175" t="s">
        <v>179</v>
      </c>
      <c r="C58" s="176">
        <v>41824</v>
      </c>
      <c r="D58" s="174">
        <v>1325.22</v>
      </c>
      <c r="E58" s="59"/>
      <c r="F58" s="10"/>
      <c r="G58" s="23"/>
      <c r="H58" s="41"/>
      <c r="I58" s="10"/>
      <c r="J58" s="47"/>
      <c r="K58" s="41"/>
      <c r="L58" s="10"/>
      <c r="M58" s="47"/>
      <c r="N58" s="61">
        <f t="shared" si="5"/>
        <v>1325.22</v>
      </c>
      <c r="O58" s="29"/>
    </row>
    <row r="59" spans="1:15" s="7" customFormat="1" ht="15">
      <c r="A59" s="50" t="s">
        <v>183</v>
      </c>
      <c r="B59" s="175" t="s">
        <v>184</v>
      </c>
      <c r="C59" s="176">
        <v>41838</v>
      </c>
      <c r="D59" s="174">
        <v>2658.25</v>
      </c>
      <c r="E59" s="59"/>
      <c r="F59" s="10"/>
      <c r="G59" s="23"/>
      <c r="H59" s="41"/>
      <c r="I59" s="10"/>
      <c r="J59" s="47"/>
      <c r="K59" s="41"/>
      <c r="L59" s="10"/>
      <c r="M59" s="47"/>
      <c r="N59" s="61">
        <f t="shared" si="5"/>
        <v>2658.25</v>
      </c>
      <c r="O59" s="29"/>
    </row>
    <row r="60" spans="1:15" s="7" customFormat="1" ht="15">
      <c r="A60" s="51" t="s">
        <v>185</v>
      </c>
      <c r="B60" s="41">
        <v>101</v>
      </c>
      <c r="C60" s="173">
        <v>41838</v>
      </c>
      <c r="D60" s="45">
        <v>396.2</v>
      </c>
      <c r="E60" s="59"/>
      <c r="F60" s="10"/>
      <c r="G60" s="23"/>
      <c r="H60" s="41"/>
      <c r="I60" s="10"/>
      <c r="J60" s="47"/>
      <c r="K60" s="41"/>
      <c r="L60" s="10"/>
      <c r="M60" s="47"/>
      <c r="N60" s="61">
        <f t="shared" si="5"/>
        <v>396.2</v>
      </c>
      <c r="O60" s="29"/>
    </row>
    <row r="61" spans="1:15" s="7" customFormat="1" ht="15">
      <c r="A61" s="50" t="s">
        <v>188</v>
      </c>
      <c r="B61" s="175"/>
      <c r="C61" s="176"/>
      <c r="D61" s="174"/>
      <c r="E61" s="59">
        <v>122</v>
      </c>
      <c r="F61" s="173">
        <v>41873</v>
      </c>
      <c r="G61" s="23">
        <v>196.5</v>
      </c>
      <c r="H61" s="41"/>
      <c r="I61" s="10"/>
      <c r="J61" s="47"/>
      <c r="K61" s="41"/>
      <c r="L61" s="10"/>
      <c r="M61" s="47"/>
      <c r="N61" s="61">
        <f t="shared" si="5"/>
        <v>196.5</v>
      </c>
      <c r="O61" s="29"/>
    </row>
    <row r="62" spans="1:15" s="7" customFormat="1" ht="15">
      <c r="A62" s="50" t="s">
        <v>189</v>
      </c>
      <c r="B62" s="175"/>
      <c r="C62" s="176"/>
      <c r="D62" s="174"/>
      <c r="E62" s="59">
        <v>122</v>
      </c>
      <c r="F62" s="173">
        <v>41873</v>
      </c>
      <c r="G62" s="23">
        <v>196.5</v>
      </c>
      <c r="H62" s="41"/>
      <c r="I62" s="10"/>
      <c r="J62" s="47"/>
      <c r="K62" s="41"/>
      <c r="L62" s="10"/>
      <c r="M62" s="47"/>
      <c r="N62" s="61">
        <f t="shared" si="5"/>
        <v>196.5</v>
      </c>
      <c r="O62" s="29"/>
    </row>
    <row r="63" spans="1:15" s="7" customFormat="1" ht="15">
      <c r="A63" s="50" t="s">
        <v>197</v>
      </c>
      <c r="B63" s="41"/>
      <c r="C63" s="10"/>
      <c r="D63" s="47"/>
      <c r="E63" s="175" t="s">
        <v>198</v>
      </c>
      <c r="F63" s="176">
        <v>41908</v>
      </c>
      <c r="G63" s="174">
        <v>734.14</v>
      </c>
      <c r="H63" s="41"/>
      <c r="I63" s="10"/>
      <c r="J63" s="47"/>
      <c r="K63" s="41"/>
      <c r="L63" s="10"/>
      <c r="M63" s="47"/>
      <c r="N63" s="61">
        <f>M63+J63+G63+D63</f>
        <v>734.14</v>
      </c>
      <c r="O63" s="29"/>
    </row>
    <row r="64" spans="1:15" s="7" customFormat="1" ht="17.25" customHeight="1">
      <c r="A64" s="50" t="s">
        <v>199</v>
      </c>
      <c r="B64" s="41"/>
      <c r="C64" s="10"/>
      <c r="D64" s="47"/>
      <c r="E64" s="175" t="s">
        <v>200</v>
      </c>
      <c r="F64" s="176">
        <v>41912</v>
      </c>
      <c r="G64" s="174">
        <v>252.94</v>
      </c>
      <c r="H64" s="41"/>
      <c r="I64" s="10"/>
      <c r="J64" s="47"/>
      <c r="K64" s="41"/>
      <c r="L64" s="10"/>
      <c r="M64" s="47"/>
      <c r="N64" s="61">
        <f t="shared" si="5"/>
        <v>252.94</v>
      </c>
      <c r="O64" s="29"/>
    </row>
    <row r="65" spans="1:15" s="7" customFormat="1" ht="16.5" customHeight="1">
      <c r="A65" s="50" t="s">
        <v>201</v>
      </c>
      <c r="B65" s="41"/>
      <c r="C65" s="10"/>
      <c r="D65" s="47"/>
      <c r="E65" s="175" t="s">
        <v>200</v>
      </c>
      <c r="F65" s="176">
        <v>41912</v>
      </c>
      <c r="G65" s="174">
        <v>8615.62</v>
      </c>
      <c r="H65" s="41"/>
      <c r="I65" s="10"/>
      <c r="J65" s="47"/>
      <c r="K65" s="41"/>
      <c r="L65" s="10"/>
      <c r="M65" s="47"/>
      <c r="N65" s="61">
        <f t="shared" si="5"/>
        <v>8615.62</v>
      </c>
      <c r="O65" s="29"/>
    </row>
    <row r="66" spans="1:15" s="7" customFormat="1" ht="16.5" customHeight="1">
      <c r="A66" s="50" t="s">
        <v>202</v>
      </c>
      <c r="B66" s="41"/>
      <c r="C66" s="10"/>
      <c r="D66" s="47"/>
      <c r="E66" s="175" t="s">
        <v>203</v>
      </c>
      <c r="F66" s="176">
        <v>41922</v>
      </c>
      <c r="G66" s="174">
        <v>252.94</v>
      </c>
      <c r="H66" s="41"/>
      <c r="I66" s="10"/>
      <c r="J66" s="47"/>
      <c r="K66" s="41"/>
      <c r="L66" s="10"/>
      <c r="M66" s="47"/>
      <c r="N66" s="61">
        <f t="shared" si="5"/>
        <v>252.94</v>
      </c>
      <c r="O66" s="29"/>
    </row>
    <row r="67" spans="1:15" s="7" customFormat="1" ht="15">
      <c r="A67" s="50" t="s">
        <v>204</v>
      </c>
      <c r="B67" s="41"/>
      <c r="C67" s="10"/>
      <c r="D67" s="47"/>
      <c r="E67" s="175" t="s">
        <v>203</v>
      </c>
      <c r="F67" s="176">
        <v>41922</v>
      </c>
      <c r="G67" s="174">
        <v>2043.86</v>
      </c>
      <c r="H67" s="41"/>
      <c r="I67" s="10"/>
      <c r="J67" s="47"/>
      <c r="K67" s="41"/>
      <c r="L67" s="10"/>
      <c r="M67" s="47"/>
      <c r="N67" s="61">
        <f t="shared" si="5"/>
        <v>2043.86</v>
      </c>
      <c r="O67" s="29"/>
    </row>
    <row r="68" spans="1:15" s="7" customFormat="1" ht="15">
      <c r="A68" s="50" t="s">
        <v>205</v>
      </c>
      <c r="B68" s="41"/>
      <c r="C68" s="10"/>
      <c r="D68" s="47"/>
      <c r="E68" s="175" t="s">
        <v>206</v>
      </c>
      <c r="F68" s="176">
        <v>41943</v>
      </c>
      <c r="G68" s="174">
        <v>783.84</v>
      </c>
      <c r="H68" s="41"/>
      <c r="I68" s="10"/>
      <c r="J68" s="47"/>
      <c r="K68" s="41"/>
      <c r="L68" s="10"/>
      <c r="M68" s="47"/>
      <c r="N68" s="61">
        <f t="shared" si="5"/>
        <v>783.84</v>
      </c>
      <c r="O68" s="29"/>
    </row>
    <row r="69" spans="1:15" s="7" customFormat="1" ht="15">
      <c r="A69" s="50" t="s">
        <v>207</v>
      </c>
      <c r="B69" s="41"/>
      <c r="C69" s="10"/>
      <c r="D69" s="47"/>
      <c r="E69" s="175" t="s">
        <v>206</v>
      </c>
      <c r="F69" s="176">
        <v>41943</v>
      </c>
      <c r="G69" s="174">
        <v>3114.38</v>
      </c>
      <c r="H69" s="41"/>
      <c r="I69" s="10"/>
      <c r="J69" s="47"/>
      <c r="K69" s="41"/>
      <c r="L69" s="10"/>
      <c r="M69" s="47"/>
      <c r="N69" s="61">
        <f t="shared" si="5"/>
        <v>3114.38</v>
      </c>
      <c r="O69" s="29"/>
    </row>
    <row r="70" spans="1:15" s="7" customFormat="1" ht="15">
      <c r="A70" s="50" t="s">
        <v>208</v>
      </c>
      <c r="B70" s="41"/>
      <c r="C70" s="10"/>
      <c r="D70" s="47"/>
      <c r="E70" s="175" t="s">
        <v>209</v>
      </c>
      <c r="F70" s="176">
        <v>41971</v>
      </c>
      <c r="G70" s="174">
        <v>78.09</v>
      </c>
      <c r="H70" s="41"/>
      <c r="I70" s="10"/>
      <c r="J70" s="47"/>
      <c r="K70" s="41"/>
      <c r="L70" s="10"/>
      <c r="M70" s="47"/>
      <c r="N70" s="61">
        <f t="shared" si="5"/>
        <v>78.09</v>
      </c>
      <c r="O70" s="29"/>
    </row>
    <row r="71" spans="1:15" s="7" customFormat="1" ht="15">
      <c r="A71" s="50" t="s">
        <v>213</v>
      </c>
      <c r="B71" s="38"/>
      <c r="C71" s="8"/>
      <c r="D71" s="75"/>
      <c r="E71" s="182"/>
      <c r="F71" s="176"/>
      <c r="G71" s="183"/>
      <c r="H71" s="41">
        <v>4</v>
      </c>
      <c r="I71" s="173">
        <v>42020</v>
      </c>
      <c r="J71" s="45">
        <v>376.4</v>
      </c>
      <c r="K71" s="41"/>
      <c r="L71" s="10"/>
      <c r="M71" s="47"/>
      <c r="N71" s="61">
        <f t="shared" si="5"/>
        <v>376.4</v>
      </c>
      <c r="O71" s="29"/>
    </row>
    <row r="72" spans="1:15" s="7" customFormat="1" ht="15">
      <c r="A72" s="50" t="s">
        <v>214</v>
      </c>
      <c r="B72" s="41"/>
      <c r="C72" s="10"/>
      <c r="D72" s="47"/>
      <c r="E72" s="175"/>
      <c r="F72" s="176"/>
      <c r="G72" s="174"/>
      <c r="H72" s="41">
        <v>5</v>
      </c>
      <c r="I72" s="173">
        <v>42020</v>
      </c>
      <c r="J72" s="45">
        <v>1140.46</v>
      </c>
      <c r="K72" s="41"/>
      <c r="L72" s="10"/>
      <c r="M72" s="47"/>
      <c r="N72" s="61">
        <f t="shared" si="5"/>
        <v>1140.46</v>
      </c>
      <c r="O72" s="29"/>
    </row>
    <row r="73" spans="1:15" s="7" customFormat="1" ht="15.75" customHeight="1">
      <c r="A73" s="50" t="s">
        <v>217</v>
      </c>
      <c r="B73" s="41"/>
      <c r="C73" s="10"/>
      <c r="D73" s="47"/>
      <c r="E73" s="182"/>
      <c r="F73" s="176"/>
      <c r="G73" s="183"/>
      <c r="H73" s="175"/>
      <c r="I73" s="176"/>
      <c r="J73" s="174"/>
      <c r="K73" s="41">
        <v>108</v>
      </c>
      <c r="L73" s="173">
        <v>42090</v>
      </c>
      <c r="M73" s="45">
        <v>733.43</v>
      </c>
      <c r="N73" s="61">
        <f t="shared" si="5"/>
        <v>733.43</v>
      </c>
      <c r="O73" s="29"/>
    </row>
    <row r="74" spans="1:15" s="7" customFormat="1" ht="28.5" customHeight="1">
      <c r="A74" s="50" t="s">
        <v>224</v>
      </c>
      <c r="B74" s="41"/>
      <c r="C74" s="10"/>
      <c r="D74" s="45"/>
      <c r="E74" s="59"/>
      <c r="F74" s="10"/>
      <c r="G74" s="23"/>
      <c r="H74" s="37"/>
      <c r="I74" s="173"/>
      <c r="J74" s="45"/>
      <c r="K74" s="175" t="s">
        <v>218</v>
      </c>
      <c r="L74" s="176">
        <v>42097</v>
      </c>
      <c r="M74" s="174">
        <v>56396.56</v>
      </c>
      <c r="N74" s="61">
        <f t="shared" si="5"/>
        <v>56396.56</v>
      </c>
      <c r="O74" s="29"/>
    </row>
    <row r="75" spans="1:15" s="7" customFormat="1" ht="18.75" customHeight="1">
      <c r="A75" s="51" t="s">
        <v>219</v>
      </c>
      <c r="B75" s="199"/>
      <c r="C75" s="200"/>
      <c r="D75" s="62"/>
      <c r="E75" s="201"/>
      <c r="F75" s="200"/>
      <c r="G75" s="208"/>
      <c r="H75" s="175"/>
      <c r="I75" s="176"/>
      <c r="J75" s="174"/>
      <c r="K75" s="175" t="s">
        <v>220</v>
      </c>
      <c r="L75" s="176">
        <v>42088</v>
      </c>
      <c r="M75" s="174">
        <v>119</v>
      </c>
      <c r="N75" s="61">
        <f t="shared" si="5"/>
        <v>119</v>
      </c>
      <c r="O75" s="29"/>
    </row>
    <row r="76" spans="1:15" s="7" customFormat="1" ht="15">
      <c r="A76" s="51" t="s">
        <v>221</v>
      </c>
      <c r="B76" s="41"/>
      <c r="C76" s="10"/>
      <c r="D76" s="47"/>
      <c r="E76" s="59"/>
      <c r="F76" s="10"/>
      <c r="G76" s="24"/>
      <c r="H76" s="41"/>
      <c r="I76" s="10"/>
      <c r="J76" s="45"/>
      <c r="K76" s="37" t="s">
        <v>222</v>
      </c>
      <c r="L76" s="173">
        <v>42093</v>
      </c>
      <c r="M76" s="45">
        <v>110.57</v>
      </c>
      <c r="N76" s="61">
        <f t="shared" si="5"/>
        <v>110.57</v>
      </c>
      <c r="O76" s="29"/>
    </row>
    <row r="77" spans="1:15" s="7" customFormat="1" ht="15">
      <c r="A77" s="50"/>
      <c r="B77" s="41"/>
      <c r="C77" s="10"/>
      <c r="D77" s="47"/>
      <c r="E77" s="182"/>
      <c r="F77" s="176"/>
      <c r="G77" s="183"/>
      <c r="H77" s="175"/>
      <c r="I77" s="176"/>
      <c r="J77" s="174"/>
      <c r="K77" s="41"/>
      <c r="L77" s="10"/>
      <c r="M77" s="47"/>
      <c r="N77" s="61">
        <f t="shared" si="5"/>
        <v>0</v>
      </c>
      <c r="O77" s="29"/>
    </row>
    <row r="78" spans="1:15" s="7" customFormat="1" ht="15.75" thickBot="1">
      <c r="A78" s="51"/>
      <c r="B78" s="41"/>
      <c r="C78" s="10"/>
      <c r="D78" s="47"/>
      <c r="E78" s="59"/>
      <c r="F78" s="10"/>
      <c r="G78" s="23"/>
      <c r="H78" s="41"/>
      <c r="I78" s="10"/>
      <c r="J78" s="47"/>
      <c r="K78" s="41"/>
      <c r="L78" s="10"/>
      <c r="M78" s="47"/>
      <c r="N78" s="61">
        <f t="shared" si="5"/>
        <v>0</v>
      </c>
      <c r="O78" s="29"/>
    </row>
    <row r="79" spans="1:15" s="7" customFormat="1" ht="20.25" customHeight="1" thickBot="1">
      <c r="A79" s="52" t="s">
        <v>32</v>
      </c>
      <c r="B79" s="52"/>
      <c r="C79" s="52"/>
      <c r="D79" s="180">
        <f>SUM(D54:D78)</f>
        <v>18299.41</v>
      </c>
      <c r="E79" s="52"/>
      <c r="F79" s="52"/>
      <c r="G79" s="180">
        <f>SUM(G54:G78)</f>
        <v>16268.81</v>
      </c>
      <c r="H79" s="52"/>
      <c r="I79" s="52"/>
      <c r="J79" s="180">
        <f>SUM(J54:J78)</f>
        <v>1516.86</v>
      </c>
      <c r="K79" s="52"/>
      <c r="L79" s="52"/>
      <c r="M79" s="180">
        <f>SUM(M54:M78)</f>
        <v>57359.56</v>
      </c>
      <c r="N79" s="61">
        <f t="shared" si="5"/>
        <v>93444.64</v>
      </c>
      <c r="O79" s="29"/>
    </row>
    <row r="80" spans="1:15" s="7" customFormat="1" ht="39" customHeight="1" thickBot="1">
      <c r="A80" s="53"/>
      <c r="B80" s="41"/>
      <c r="C80" s="10"/>
      <c r="D80" s="62"/>
      <c r="E80" s="59"/>
      <c r="F80" s="10"/>
      <c r="G80" s="26"/>
      <c r="H80" s="41"/>
      <c r="I80" s="10"/>
      <c r="J80" s="62"/>
      <c r="K80" s="41"/>
      <c r="L80" s="10"/>
      <c r="M80" s="62"/>
      <c r="N80" s="59"/>
      <c r="O80" s="32"/>
    </row>
    <row r="81" spans="1:15" s="2" customFormat="1" ht="20.25" thickBot="1">
      <c r="A81" s="54" t="s">
        <v>64</v>
      </c>
      <c r="B81" s="66"/>
      <c r="C81" s="65"/>
      <c r="D81" s="181">
        <f>D47+D52+D79</f>
        <v>307973.43</v>
      </c>
      <c r="E81" s="64"/>
      <c r="F81" s="65"/>
      <c r="G81" s="181">
        <f>G47+G52+G79</f>
        <v>152753.54</v>
      </c>
      <c r="H81" s="64"/>
      <c r="I81" s="65"/>
      <c r="J81" s="181">
        <f>J47+J52+J79</f>
        <v>455776.05</v>
      </c>
      <c r="K81" s="64"/>
      <c r="L81" s="65"/>
      <c r="M81" s="181">
        <f>M47+M52+M79</f>
        <v>216008.55</v>
      </c>
      <c r="N81" s="60"/>
      <c r="O81" s="33">
        <f>M81+J81+G81+D81</f>
        <v>1132511.57</v>
      </c>
    </row>
    <row r="82" spans="1:13" s="2" customFormat="1" ht="13.5" thickBot="1">
      <c r="A82" s="68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</row>
    <row r="83" spans="1:14" s="2" customFormat="1" ht="13.5" thickBot="1">
      <c r="A83" s="63"/>
      <c r="B83" s="69" t="s">
        <v>77</v>
      </c>
      <c r="C83" s="69" t="s">
        <v>78</v>
      </c>
      <c r="D83" s="69" t="s">
        <v>79</v>
      </c>
      <c r="E83" s="69" t="s">
        <v>80</v>
      </c>
      <c r="F83" s="69" t="s">
        <v>81</v>
      </c>
      <c r="G83" s="69" t="s">
        <v>82</v>
      </c>
      <c r="H83" s="69" t="s">
        <v>83</v>
      </c>
      <c r="I83" s="69" t="s">
        <v>84</v>
      </c>
      <c r="J83" s="69" t="s">
        <v>73</v>
      </c>
      <c r="K83" s="69" t="s">
        <v>74</v>
      </c>
      <c r="L83" s="69" t="s">
        <v>75</v>
      </c>
      <c r="M83" s="69" t="s">
        <v>76</v>
      </c>
      <c r="N83" s="69" t="s">
        <v>86</v>
      </c>
    </row>
    <row r="84" spans="1:14" s="2" customFormat="1" ht="13.5" thickBot="1">
      <c r="A84" s="68" t="s">
        <v>72</v>
      </c>
      <c r="B84" s="188">
        <v>78921.54</v>
      </c>
      <c r="C84" s="63">
        <f aca="true" t="shared" si="6" ref="C84:M84">B98</f>
        <v>148458.24</v>
      </c>
      <c r="D84" s="63">
        <f t="shared" si="6"/>
        <v>228701.74</v>
      </c>
      <c r="E84" s="67">
        <f t="shared" si="6"/>
        <v>11514.61</v>
      </c>
      <c r="F84" s="63">
        <f t="shared" si="6"/>
        <v>94951.67</v>
      </c>
      <c r="G84" s="63">
        <f t="shared" si="6"/>
        <v>183197.98</v>
      </c>
      <c r="H84" s="67">
        <f t="shared" si="6"/>
        <v>115624.25</v>
      </c>
      <c r="I84" s="63">
        <f t="shared" si="6"/>
        <v>196922.74</v>
      </c>
      <c r="J84" s="63">
        <f t="shared" si="6"/>
        <v>310293.09</v>
      </c>
      <c r="K84" s="67">
        <f t="shared" si="6"/>
        <v>-62222.54</v>
      </c>
      <c r="L84" s="63">
        <f t="shared" si="6"/>
        <v>22405.6</v>
      </c>
      <c r="M84" s="63">
        <f t="shared" si="6"/>
        <v>114988.93</v>
      </c>
      <c r="N84" s="63"/>
    </row>
    <row r="85" spans="1:14" s="2" customFormat="1" ht="13.5" thickBot="1">
      <c r="A85" s="68" t="s">
        <v>70</v>
      </c>
      <c r="B85" s="63">
        <f aca="true" t="shared" si="7" ref="B85:M85">SUM(B86:B89)</f>
        <v>90202.8</v>
      </c>
      <c r="C85" s="63">
        <f t="shared" si="7"/>
        <v>90202.8</v>
      </c>
      <c r="D85" s="63">
        <f t="shared" si="7"/>
        <v>90202.8</v>
      </c>
      <c r="E85" s="63">
        <f t="shared" si="7"/>
        <v>90202.8</v>
      </c>
      <c r="F85" s="63">
        <f t="shared" si="7"/>
        <v>90202.8</v>
      </c>
      <c r="G85" s="63">
        <f t="shared" si="7"/>
        <v>90202.8</v>
      </c>
      <c r="H85" s="63">
        <f t="shared" si="7"/>
        <v>90202.8</v>
      </c>
      <c r="I85" s="63">
        <f t="shared" si="7"/>
        <v>90202.8</v>
      </c>
      <c r="J85" s="63">
        <f t="shared" si="7"/>
        <v>90202.8</v>
      </c>
      <c r="K85" s="63">
        <f t="shared" si="7"/>
        <v>90202.8</v>
      </c>
      <c r="L85" s="63">
        <f t="shared" si="7"/>
        <v>90202.8</v>
      </c>
      <c r="M85" s="63">
        <f t="shared" si="7"/>
        <v>90202.8</v>
      </c>
      <c r="N85" s="63">
        <f aca="true" t="shared" si="8" ref="N85:N90">SUM(B85:M85)</f>
        <v>1082433.6</v>
      </c>
    </row>
    <row r="86" spans="1:14" s="179" customFormat="1" ht="13.5" thickBot="1">
      <c r="A86" s="187" t="s">
        <v>116</v>
      </c>
      <c r="B86" s="178">
        <v>87133.37</v>
      </c>
      <c r="C86" s="178">
        <v>87133.37</v>
      </c>
      <c r="D86" s="178">
        <v>87133.37</v>
      </c>
      <c r="E86" s="178">
        <v>87133.37</v>
      </c>
      <c r="F86" s="178">
        <v>87133.37</v>
      </c>
      <c r="G86" s="178">
        <v>87133.37</v>
      </c>
      <c r="H86" s="178">
        <v>87133.37</v>
      </c>
      <c r="I86" s="178">
        <v>87133.37</v>
      </c>
      <c r="J86" s="178">
        <v>87133.37</v>
      </c>
      <c r="K86" s="178">
        <v>87133.37</v>
      </c>
      <c r="L86" s="178">
        <v>87133.37</v>
      </c>
      <c r="M86" s="178">
        <v>87133.37</v>
      </c>
      <c r="N86" s="178">
        <f t="shared" si="8"/>
        <v>1045600.44</v>
      </c>
    </row>
    <row r="87" spans="1:14" s="179" customFormat="1" ht="13.5" thickBot="1">
      <c r="A87" s="187" t="s">
        <v>135</v>
      </c>
      <c r="B87" s="178">
        <v>1346.89</v>
      </c>
      <c r="C87" s="178">
        <v>1346.89</v>
      </c>
      <c r="D87" s="178">
        <v>1346.89</v>
      </c>
      <c r="E87" s="178">
        <v>1346.89</v>
      </c>
      <c r="F87" s="178">
        <v>1346.89</v>
      </c>
      <c r="G87" s="178">
        <v>1346.89</v>
      </c>
      <c r="H87" s="178">
        <v>1346.89</v>
      </c>
      <c r="I87" s="178">
        <v>1346.89</v>
      </c>
      <c r="J87" s="178">
        <v>1346.89</v>
      </c>
      <c r="K87" s="178">
        <v>1346.89</v>
      </c>
      <c r="L87" s="178">
        <v>1346.89</v>
      </c>
      <c r="M87" s="178">
        <v>1346.89</v>
      </c>
      <c r="N87" s="178">
        <f t="shared" si="8"/>
        <v>16162.68</v>
      </c>
    </row>
    <row r="88" spans="1:14" s="179" customFormat="1" ht="13.5" thickBot="1">
      <c r="A88" s="187" t="s">
        <v>136</v>
      </c>
      <c r="B88" s="178">
        <v>930.37</v>
      </c>
      <c r="C88" s="178">
        <v>930.37</v>
      </c>
      <c r="D88" s="178">
        <v>930.37</v>
      </c>
      <c r="E88" s="178">
        <v>930.37</v>
      </c>
      <c r="F88" s="178">
        <v>930.37</v>
      </c>
      <c r="G88" s="178">
        <v>930.37</v>
      </c>
      <c r="H88" s="178">
        <v>930.37</v>
      </c>
      <c r="I88" s="178">
        <v>930.37</v>
      </c>
      <c r="J88" s="178">
        <v>930.37</v>
      </c>
      <c r="K88" s="178">
        <v>930.37</v>
      </c>
      <c r="L88" s="178">
        <v>930.37</v>
      </c>
      <c r="M88" s="178">
        <v>930.37</v>
      </c>
      <c r="N88" s="178">
        <f t="shared" si="8"/>
        <v>11164.44</v>
      </c>
    </row>
    <row r="89" spans="1:14" s="179" customFormat="1" ht="13.5" thickBot="1">
      <c r="A89" s="187" t="s">
        <v>153</v>
      </c>
      <c r="B89" s="178">
        <v>792.17</v>
      </c>
      <c r="C89" s="178">
        <v>792.17</v>
      </c>
      <c r="D89" s="178">
        <v>792.17</v>
      </c>
      <c r="E89" s="178">
        <v>792.17</v>
      </c>
      <c r="F89" s="178">
        <v>792.17</v>
      </c>
      <c r="G89" s="178">
        <v>792.17</v>
      </c>
      <c r="H89" s="178">
        <v>792.17</v>
      </c>
      <c r="I89" s="178">
        <v>792.17</v>
      </c>
      <c r="J89" s="178">
        <v>792.17</v>
      </c>
      <c r="K89" s="178">
        <v>792.17</v>
      </c>
      <c r="L89" s="178">
        <v>792.17</v>
      </c>
      <c r="M89" s="178">
        <v>792.17</v>
      </c>
      <c r="N89" s="178">
        <f t="shared" si="8"/>
        <v>9506.04</v>
      </c>
    </row>
    <row r="90" spans="1:14" s="2" customFormat="1" ht="13.5" thickBot="1">
      <c r="A90" s="68" t="s">
        <v>71</v>
      </c>
      <c r="B90" s="63">
        <f>SUM(B91:B94)</f>
        <v>69536.7</v>
      </c>
      <c r="C90" s="63">
        <f aca="true" t="shared" si="9" ref="C90:M90">SUM(C91:C94)</f>
        <v>80243.5</v>
      </c>
      <c r="D90" s="63">
        <f t="shared" si="9"/>
        <v>90786.3</v>
      </c>
      <c r="E90" s="63">
        <f t="shared" si="9"/>
        <v>83437.06</v>
      </c>
      <c r="F90" s="63">
        <f t="shared" si="9"/>
        <v>88246.31</v>
      </c>
      <c r="G90" s="63">
        <f t="shared" si="9"/>
        <v>85179.81</v>
      </c>
      <c r="H90" s="63">
        <f t="shared" si="9"/>
        <v>81298.49</v>
      </c>
      <c r="I90" s="63">
        <f t="shared" si="9"/>
        <v>113370.35</v>
      </c>
      <c r="J90" s="63">
        <f t="shared" si="9"/>
        <v>83260.42</v>
      </c>
      <c r="K90" s="63">
        <f t="shared" si="9"/>
        <v>84628.14</v>
      </c>
      <c r="L90" s="63">
        <f t="shared" si="9"/>
        <v>92583.33</v>
      </c>
      <c r="M90" s="63">
        <f t="shared" si="9"/>
        <v>78842.43</v>
      </c>
      <c r="N90" s="63">
        <f t="shared" si="8"/>
        <v>1031412.84</v>
      </c>
    </row>
    <row r="91" spans="1:14" s="179" customFormat="1" ht="13.5" thickBot="1">
      <c r="A91" s="187" t="s">
        <v>116</v>
      </c>
      <c r="B91" s="178">
        <v>67814.16</v>
      </c>
      <c r="C91" s="178">
        <v>78521.16</v>
      </c>
      <c r="D91" s="178">
        <v>89063.76</v>
      </c>
      <c r="E91" s="178">
        <v>81714.72</v>
      </c>
      <c r="F91" s="178">
        <v>86523.97</v>
      </c>
      <c r="G91" s="178">
        <v>83457.47</v>
      </c>
      <c r="H91" s="178">
        <v>79576.15</v>
      </c>
      <c r="I91" s="178">
        <v>112578.18</v>
      </c>
      <c r="J91" s="178">
        <v>82468.25</v>
      </c>
      <c r="K91" s="178">
        <v>83835.97</v>
      </c>
      <c r="L91" s="178">
        <v>91791.16</v>
      </c>
      <c r="M91" s="178">
        <v>78050.26</v>
      </c>
      <c r="N91" s="178">
        <f aca="true" t="shared" si="10" ref="N91:N97">SUM(B91:M91)</f>
        <v>1015395.21</v>
      </c>
    </row>
    <row r="92" spans="1:14" s="179" customFormat="1" ht="13.5" thickBot="1">
      <c r="A92" s="187" t="s">
        <v>135</v>
      </c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>
        <f t="shared" si="10"/>
        <v>0</v>
      </c>
    </row>
    <row r="93" spans="1:14" s="179" customFormat="1" ht="13.5" thickBot="1">
      <c r="A93" s="187" t="s">
        <v>136</v>
      </c>
      <c r="B93" s="178">
        <v>930.37</v>
      </c>
      <c r="C93" s="178">
        <v>930.17</v>
      </c>
      <c r="D93" s="178">
        <v>930.37</v>
      </c>
      <c r="E93" s="178">
        <v>930.17</v>
      </c>
      <c r="F93" s="178">
        <v>930.17</v>
      </c>
      <c r="G93" s="178">
        <v>930.17</v>
      </c>
      <c r="H93" s="178">
        <v>930.17</v>
      </c>
      <c r="I93" s="178"/>
      <c r="J93" s="178"/>
      <c r="K93" s="178"/>
      <c r="L93" s="178"/>
      <c r="M93" s="178"/>
      <c r="N93" s="178">
        <f t="shared" si="10"/>
        <v>6511.59</v>
      </c>
    </row>
    <row r="94" spans="1:14" s="179" customFormat="1" ht="13.5" thickBot="1">
      <c r="A94" s="187" t="s">
        <v>153</v>
      </c>
      <c r="B94" s="178">
        <v>792.17</v>
      </c>
      <c r="C94" s="178">
        <v>792.17</v>
      </c>
      <c r="D94" s="178">
        <v>792.17</v>
      </c>
      <c r="E94" s="178">
        <v>792.17</v>
      </c>
      <c r="F94" s="178">
        <v>792.17</v>
      </c>
      <c r="G94" s="178">
        <v>792.17</v>
      </c>
      <c r="H94" s="178">
        <v>792.17</v>
      </c>
      <c r="I94" s="178">
        <v>792.17</v>
      </c>
      <c r="J94" s="178">
        <v>792.17</v>
      </c>
      <c r="K94" s="178">
        <v>792.17</v>
      </c>
      <c r="L94" s="178">
        <v>792.17</v>
      </c>
      <c r="M94" s="178">
        <v>792.17</v>
      </c>
      <c r="N94" s="178">
        <f t="shared" si="10"/>
        <v>9506.04</v>
      </c>
    </row>
    <row r="95" spans="1:14" s="179" customFormat="1" ht="13.5" thickBot="1">
      <c r="A95" s="187" t="s">
        <v>141</v>
      </c>
      <c r="B95" s="210">
        <v>-1066</v>
      </c>
      <c r="C95" s="189">
        <v>164</v>
      </c>
      <c r="D95" s="189">
        <v>164</v>
      </c>
      <c r="E95" s="189">
        <v>328</v>
      </c>
      <c r="F95" s="189">
        <v>328</v>
      </c>
      <c r="G95" s="189">
        <v>328</v>
      </c>
      <c r="H95" s="189">
        <v>246</v>
      </c>
      <c r="I95" s="189">
        <v>246</v>
      </c>
      <c r="J95" s="189">
        <v>246</v>
      </c>
      <c r="K95" s="189">
        <v>250</v>
      </c>
      <c r="L95" s="189">
        <v>250</v>
      </c>
      <c r="M95" s="189">
        <v>250</v>
      </c>
      <c r="N95" s="178">
        <f t="shared" si="10"/>
        <v>1734</v>
      </c>
    </row>
    <row r="96" spans="1:14" s="179" customFormat="1" ht="13.5" thickBot="1">
      <c r="A96" s="187" t="s">
        <v>211</v>
      </c>
      <c r="B96" s="210"/>
      <c r="C96" s="189"/>
      <c r="D96" s="189"/>
      <c r="E96" s="189"/>
      <c r="F96" s="189"/>
      <c r="G96" s="189">
        <v>246</v>
      </c>
      <c r="H96" s="189">
        <v>246</v>
      </c>
      <c r="I96" s="189">
        <v>246</v>
      </c>
      <c r="J96" s="189">
        <v>246</v>
      </c>
      <c r="K96" s="189">
        <v>220</v>
      </c>
      <c r="L96" s="189">
        <v>220</v>
      </c>
      <c r="M96" s="189">
        <v>219</v>
      </c>
      <c r="N96" s="178">
        <f t="shared" si="10"/>
        <v>1643</v>
      </c>
    </row>
    <row r="97" spans="1:14" s="2" customFormat="1" ht="13.5" thickBot="1">
      <c r="A97" s="211" t="s">
        <v>106</v>
      </c>
      <c r="B97" s="63">
        <f aca="true" t="shared" si="11" ref="B97:M97">B90-B85</f>
        <v>-20666.1</v>
      </c>
      <c r="C97" s="63">
        <f t="shared" si="11"/>
        <v>-9959.3</v>
      </c>
      <c r="D97" s="63">
        <f t="shared" si="11"/>
        <v>583.5</v>
      </c>
      <c r="E97" s="63">
        <f t="shared" si="11"/>
        <v>-6765.74000000001</v>
      </c>
      <c r="F97" s="63">
        <f t="shared" si="11"/>
        <v>-1956.49000000001</v>
      </c>
      <c r="G97" s="63">
        <f t="shared" si="11"/>
        <v>-5022.99000000001</v>
      </c>
      <c r="H97" s="63">
        <f t="shared" si="11"/>
        <v>-8904.31</v>
      </c>
      <c r="I97" s="63">
        <f t="shared" si="11"/>
        <v>23167.55</v>
      </c>
      <c r="J97" s="63">
        <f t="shared" si="11"/>
        <v>-6942.38</v>
      </c>
      <c r="K97" s="63">
        <f t="shared" si="11"/>
        <v>-5574.66</v>
      </c>
      <c r="L97" s="63">
        <f t="shared" si="11"/>
        <v>2380.53</v>
      </c>
      <c r="M97" s="63">
        <f t="shared" si="11"/>
        <v>-11360.37</v>
      </c>
      <c r="N97" s="63">
        <f t="shared" si="10"/>
        <v>-51020.76</v>
      </c>
    </row>
    <row r="98" spans="1:14" s="2" customFormat="1" ht="13.5" thickBot="1">
      <c r="A98" s="68" t="s">
        <v>85</v>
      </c>
      <c r="B98" s="190">
        <f>B84+B90</f>
        <v>148458.24</v>
      </c>
      <c r="C98" s="63">
        <f>C84+C90</f>
        <v>228701.74</v>
      </c>
      <c r="D98" s="191">
        <f>D84+D90-D81</f>
        <v>11514.61</v>
      </c>
      <c r="E98" s="63">
        <f>E84+E90</f>
        <v>94951.67</v>
      </c>
      <c r="F98" s="63">
        <f>F84+F90</f>
        <v>183197.98</v>
      </c>
      <c r="G98" s="191">
        <f>G84+G90-G81</f>
        <v>115624.25</v>
      </c>
      <c r="H98" s="63">
        <f>H84+H90</f>
        <v>196922.74</v>
      </c>
      <c r="I98" s="63">
        <f>I84+I90</f>
        <v>310293.09</v>
      </c>
      <c r="J98" s="191">
        <f>J84+J90-J81</f>
        <v>-62222.54</v>
      </c>
      <c r="K98" s="63">
        <f>K84+K90</f>
        <v>22405.6</v>
      </c>
      <c r="L98" s="63">
        <f>L84+L90</f>
        <v>114988.93</v>
      </c>
      <c r="M98" s="191">
        <f>M84+M90-M81</f>
        <v>-22177.19</v>
      </c>
      <c r="N98" s="190">
        <f>M98+N95+N96</f>
        <v>-18800.19</v>
      </c>
    </row>
    <row r="99" spans="7:14" s="2" customFormat="1" ht="57" customHeight="1">
      <c r="G99" s="43"/>
      <c r="H99" s="242" t="s">
        <v>154</v>
      </c>
      <c r="I99" s="242"/>
      <c r="J99" s="242"/>
      <c r="K99" s="242"/>
      <c r="L99" s="243" t="s">
        <v>155</v>
      </c>
      <c r="M99" s="243"/>
      <c r="N99" s="243"/>
    </row>
    <row r="100" spans="8:14" s="2" customFormat="1" ht="72" customHeight="1">
      <c r="H100" s="244" t="s">
        <v>156</v>
      </c>
      <c r="I100" s="244"/>
      <c r="J100" s="244"/>
      <c r="K100" s="244"/>
      <c r="L100" s="245" t="s">
        <v>177</v>
      </c>
      <c r="M100" s="245"/>
      <c r="N100" s="245"/>
    </row>
    <row r="101" s="2" customFormat="1" ht="12.75">
      <c r="N101" s="224"/>
    </row>
    <row r="102" spans="8:14" s="2" customFormat="1" ht="15">
      <c r="H102" s="253" t="s">
        <v>142</v>
      </c>
      <c r="I102" s="253"/>
      <c r="J102" s="253"/>
      <c r="K102" s="192">
        <f>O81</f>
        <v>1132511.57</v>
      </c>
      <c r="L102" s="193">
        <v>1132511.57</v>
      </c>
      <c r="M102"/>
      <c r="N102" s="225">
        <f>L102+M102</f>
        <v>1132511.57</v>
      </c>
    </row>
    <row r="103" spans="8:14" s="2" customFormat="1" ht="15">
      <c r="H103" s="253" t="s">
        <v>143</v>
      </c>
      <c r="I103" s="253"/>
      <c r="J103" s="253"/>
      <c r="K103" s="192">
        <f>N85</f>
        <v>1082433.6</v>
      </c>
      <c r="L103" s="193">
        <v>1082433.6</v>
      </c>
      <c r="M103"/>
      <c r="N103" s="225">
        <f aca="true" t="shared" si="12" ref="N103:N108">L103+M103</f>
        <v>1082433.6</v>
      </c>
    </row>
    <row r="104" spans="8:14" s="2" customFormat="1" ht="15">
      <c r="H104" s="253" t="s">
        <v>144</v>
      </c>
      <c r="I104" s="253"/>
      <c r="J104" s="253"/>
      <c r="K104" s="192">
        <f>N90</f>
        <v>1031412.84</v>
      </c>
      <c r="L104" s="193">
        <v>1031412.84</v>
      </c>
      <c r="M104">
        <v>3377</v>
      </c>
      <c r="N104" s="225">
        <f t="shared" si="12"/>
        <v>1034789.84</v>
      </c>
    </row>
    <row r="105" spans="8:14" s="2" customFormat="1" ht="15">
      <c r="H105" s="253" t="s">
        <v>145</v>
      </c>
      <c r="I105" s="253"/>
      <c r="J105" s="253"/>
      <c r="K105" s="192">
        <f>K104-K103</f>
        <v>-51020.76</v>
      </c>
      <c r="L105" s="193">
        <v>-51020.76</v>
      </c>
      <c r="M105">
        <v>3377</v>
      </c>
      <c r="N105" s="225">
        <f t="shared" si="12"/>
        <v>-47643.76</v>
      </c>
    </row>
    <row r="106" spans="8:14" s="2" customFormat="1" ht="15">
      <c r="H106" s="249" t="s">
        <v>146</v>
      </c>
      <c r="I106" s="249"/>
      <c r="J106" s="249"/>
      <c r="K106" s="192">
        <f>K103-K102</f>
        <v>-50077.97</v>
      </c>
      <c r="L106" s="193">
        <v>-50077.97</v>
      </c>
      <c r="M106"/>
      <c r="N106" s="225">
        <f t="shared" si="12"/>
        <v>-50077.97</v>
      </c>
    </row>
    <row r="107" spans="8:14" s="2" customFormat="1" ht="15">
      <c r="H107" s="250" t="s">
        <v>178</v>
      </c>
      <c r="I107" s="251"/>
      <c r="J107" s="252"/>
      <c r="K107" s="192">
        <f>B84</f>
        <v>78921.54</v>
      </c>
      <c r="L107" s="193">
        <v>73305.54</v>
      </c>
      <c r="M107">
        <v>5616</v>
      </c>
      <c r="N107" s="225">
        <f t="shared" si="12"/>
        <v>78921.54</v>
      </c>
    </row>
    <row r="108" spans="8:14" s="2" customFormat="1" ht="14.25" customHeight="1">
      <c r="H108" s="254" t="s">
        <v>187</v>
      </c>
      <c r="I108" s="254"/>
      <c r="J108" s="254"/>
      <c r="K108" s="194">
        <f>K107+K106+K105+K109</f>
        <v>-18800.19</v>
      </c>
      <c r="L108" s="194">
        <f>L107+L106+L105+L109</f>
        <v>-27793.19</v>
      </c>
      <c r="M108" s="194">
        <f>M107+M106+M105+M109</f>
        <v>8993</v>
      </c>
      <c r="N108" s="225">
        <f t="shared" si="12"/>
        <v>-18800.19</v>
      </c>
    </row>
    <row r="109" spans="8:13" s="2" customFormat="1" ht="15">
      <c r="H109" s="255" t="s">
        <v>212</v>
      </c>
      <c r="I109" s="256"/>
      <c r="J109" s="257"/>
      <c r="K109" s="195">
        <f>N95+N96</f>
        <v>3377</v>
      </c>
      <c r="L109" s="193"/>
      <c r="M109"/>
    </row>
    <row r="110" spans="8:13" s="2" customFormat="1" ht="15">
      <c r="H110" s="249" t="s">
        <v>147</v>
      </c>
      <c r="I110" s="249"/>
      <c r="J110" s="249"/>
      <c r="K110" s="192">
        <f>D79+G79+J79+M79</f>
        <v>93444.64</v>
      </c>
      <c r="L110" s="247" t="s">
        <v>169</v>
      </c>
      <c r="M110" s="248"/>
    </row>
    <row r="111" spans="8:13" s="2" customFormat="1" ht="15">
      <c r="H111" s="246" t="s">
        <v>148</v>
      </c>
      <c r="I111" s="246"/>
      <c r="J111" s="246"/>
      <c r="K111" s="196">
        <v>33534.45</v>
      </c>
      <c r="L111" s="84"/>
      <c r="M111" s="3"/>
    </row>
    <row r="112" spans="8:13" s="2" customFormat="1" ht="15">
      <c r="H112" s="246" t="s">
        <v>149</v>
      </c>
      <c r="I112" s="246"/>
      <c r="J112" s="246"/>
      <c r="K112" s="196">
        <v>9198.62</v>
      </c>
      <c r="L112" s="84"/>
      <c r="M112" s="3"/>
    </row>
    <row r="113" spans="8:12" ht="15">
      <c r="H113" s="246" t="s">
        <v>150</v>
      </c>
      <c r="I113" s="246"/>
      <c r="J113" s="246"/>
      <c r="K113" s="204">
        <f>K111+K112</f>
        <v>42733.07</v>
      </c>
      <c r="L113" s="84"/>
    </row>
    <row r="114" spans="8:12" ht="15">
      <c r="H114" s="246" t="s">
        <v>151</v>
      </c>
      <c r="I114" s="246"/>
      <c r="J114" s="246"/>
      <c r="K114" s="196">
        <f>K113-K110</f>
        <v>-50711.57</v>
      </c>
      <c r="L114" s="84"/>
    </row>
    <row r="115" spans="8:12" ht="15.75">
      <c r="H115" s="246" t="s">
        <v>152</v>
      </c>
      <c r="I115" s="246"/>
      <c r="J115" s="246"/>
      <c r="K115" s="197">
        <f>K106-K114</f>
        <v>633.6</v>
      </c>
      <c r="L115" s="198"/>
    </row>
  </sheetData>
  <sheetProtection/>
  <mergeCells count="28">
    <mergeCell ref="A1:N1"/>
    <mergeCell ref="A53:N53"/>
    <mergeCell ref="B2:D2"/>
    <mergeCell ref="E2:G2"/>
    <mergeCell ref="H2:J2"/>
    <mergeCell ref="K2:M2"/>
    <mergeCell ref="A4:O4"/>
    <mergeCell ref="A48:N48"/>
    <mergeCell ref="A31:A32"/>
    <mergeCell ref="H114:J114"/>
    <mergeCell ref="H102:J102"/>
    <mergeCell ref="H103:J103"/>
    <mergeCell ref="H104:J104"/>
    <mergeCell ref="H105:J105"/>
    <mergeCell ref="H115:J115"/>
    <mergeCell ref="H108:J108"/>
    <mergeCell ref="H109:J109"/>
    <mergeCell ref="H110:J110"/>
    <mergeCell ref="H111:J111"/>
    <mergeCell ref="H99:K99"/>
    <mergeCell ref="L99:N99"/>
    <mergeCell ref="H100:K100"/>
    <mergeCell ref="L100:N100"/>
    <mergeCell ref="H113:J113"/>
    <mergeCell ref="L110:M110"/>
    <mergeCell ref="H112:J112"/>
    <mergeCell ref="H106:J106"/>
    <mergeCell ref="H107:J107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K31"/>
  <sheetViews>
    <sheetView zoomScalePageLayoutView="0" workbookViewId="0" topLeftCell="A1">
      <selection activeCell="B3" sqref="B3:J39"/>
    </sheetView>
  </sheetViews>
  <sheetFormatPr defaultColWidth="9.00390625" defaultRowHeight="12.75"/>
  <cols>
    <col min="5" max="5" width="27.00390625" style="0" customWidth="1"/>
    <col min="7" max="7" width="27.375" style="0" customWidth="1"/>
  </cols>
  <sheetData>
    <row r="3" ht="12.75">
      <c r="C3" t="s">
        <v>227</v>
      </c>
    </row>
    <row r="6" ht="12.75" customHeight="1">
      <c r="C6" t="s">
        <v>191</v>
      </c>
    </row>
    <row r="7" ht="16.5" customHeight="1"/>
    <row r="8" spans="5:7" ht="16.5" customHeight="1">
      <c r="E8" s="270" t="s">
        <v>192</v>
      </c>
      <c r="G8" s="271" t="s">
        <v>193</v>
      </c>
    </row>
    <row r="9" spans="5:7" ht="16.5" customHeight="1">
      <c r="E9" s="270"/>
      <c r="G9" s="271"/>
    </row>
    <row r="10" spans="5:7" ht="16.5" customHeight="1">
      <c r="E10" s="270"/>
      <c r="G10" s="271"/>
    </row>
    <row r="11" spans="3:9" ht="12.75">
      <c r="C11" t="s">
        <v>194</v>
      </c>
      <c r="E11">
        <v>1722</v>
      </c>
      <c r="G11">
        <v>2952</v>
      </c>
      <c r="I11">
        <v>-1230</v>
      </c>
    </row>
    <row r="12" spans="3:7" ht="12.75" customHeight="1">
      <c r="C12" t="s">
        <v>195</v>
      </c>
      <c r="E12">
        <v>2952</v>
      </c>
      <c r="G12">
        <v>2664</v>
      </c>
    </row>
    <row r="13" spans="3:11" ht="12.75">
      <c r="C13" t="s">
        <v>225</v>
      </c>
      <c r="E13">
        <v>2952</v>
      </c>
      <c r="G13">
        <v>1734</v>
      </c>
      <c r="K13" t="s">
        <v>190</v>
      </c>
    </row>
    <row r="18" spans="5:7" ht="12.75" customHeight="1">
      <c r="E18">
        <v>7626</v>
      </c>
      <c r="G18">
        <v>7350</v>
      </c>
    </row>
    <row r="28" ht="12.75">
      <c r="C28" t="s">
        <v>226</v>
      </c>
    </row>
    <row r="31" spans="3:7" ht="12.75">
      <c r="C31" t="s">
        <v>225</v>
      </c>
      <c r="E31">
        <v>1722</v>
      </c>
      <c r="G31">
        <v>1643</v>
      </c>
    </row>
  </sheetData>
  <sheetProtection/>
  <mergeCells count="2">
    <mergeCell ref="E8:E10"/>
    <mergeCell ref="G8:G10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2015-09-10T10:38:50Z</cp:lastPrinted>
  <dcterms:created xsi:type="dcterms:W3CDTF">2010-04-02T14:46:04Z</dcterms:created>
  <dcterms:modified xsi:type="dcterms:W3CDTF">2015-09-23T13:08:18Z</dcterms:modified>
  <cp:category/>
  <cp:version/>
  <cp:contentType/>
  <cp:contentStatus/>
</cp:coreProperties>
</file>