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2"/>
  </bookViews>
  <sheets>
    <sheet name="по голосованию" sheetId="1" r:id="rId1"/>
    <sheet name="ЛС" sheetId="2" r:id="rId2"/>
    <sheet name="Лист1" sheetId="3" r:id="rId3"/>
  </sheets>
  <definedNames>
    <definedName name="_xlnm.Print_Area" localSheetId="0">'по голосованию'!$A$1:$H$110</definedName>
  </definedNames>
  <calcPr fullCalcOnLoad="1" fullPrecision="0"/>
</workbook>
</file>

<file path=xl/sharedStrings.xml><?xml version="1.0" encoding="utf-8"?>
<sst xmlns="http://schemas.openxmlformats.org/spreadsheetml/2006/main" count="290" uniqueCount="184">
  <si>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</si>
  <si>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</si>
  <si>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</si>
  <si>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</si>
  <si>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</si>
  <si>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</si>
  <si>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</si>
  <si>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</si>
  <si>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</si>
  <si>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</si>
  <si>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</si>
  <si>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</si>
  <si>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</si>
  <si>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</si>
  <si>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</si>
  <si>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</si>
  <si>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</si>
  <si>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</si>
  <si>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</si>
  <si>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</si>
  <si>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</si>
  <si>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</si>
  <si>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</si>
  <si>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</si>
  <si>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</si>
  <si>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</si>
  <si>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</si>
  <si>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</si>
  <si>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</si>
  <si>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</si>
  <si>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</si>
  <si>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</si>
  <si>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</si>
  <si>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</si>
  <si>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</si>
  <si>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</si>
  <si>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</si>
  <si>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</si>
  <si>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</si>
  <si>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</si>
  <si>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ревизия ВРУ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</si>
  <si>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</si>
  <si>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</si>
  <si>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</si>
  <si>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отключение системы отопления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</si>
  <si>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</si>
  <si>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</si>
  <si>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</si>
  <si>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</si>
  <si>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</si>
  <si>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</si>
  <si>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</si>
  <si>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</si>
  <si>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общедомового уличного освещения</t>
  </si>
  <si>
    <t>замена ( поверка ) КИП</t>
  </si>
  <si>
    <t>Обслуживание общедомовых приборов учета горячего водоснабжения</t>
  </si>
  <si>
    <t>ревизия ШР, ЩЭ</t>
  </si>
  <si>
    <t>ремонт кровли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</si>
  <si>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</si>
  <si>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</si>
  <si>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</si>
  <si>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</si>
  <si>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</si>
  <si>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</si>
  <si>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</si>
  <si>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</si>
  <si>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</si>
  <si>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</si>
  <si>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</si>
  <si>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</si>
  <si>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</si>
  <si>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</si>
  <si>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1 раз в 4 месяца</t>
  </si>
  <si>
    <t>ВСЕГО:</t>
  </si>
  <si>
    <t>подключение системы отопления с регулировкой</t>
  </si>
  <si>
    <t>Погашение задолженности прошлых периодов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</si>
  <si>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</si>
  <si>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</si>
  <si>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</si>
  <si>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</si>
  <si>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</si>
  <si>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</si>
  <si>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</si>
  <si>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</si>
  <si>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</si>
  <si>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</si>
  <si>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</si>
  <si>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</si>
  <si>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</si>
  <si>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</si>
  <si>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</si>
  <si>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</si>
  <si>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</si>
  <si>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</si>
  <si>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</si>
  <si>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</si>
  <si>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</si>
  <si>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</si>
  <si>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установка запорной арматуры на водоснабжении</t>
  </si>
  <si>
    <t>установка и смена запорной арматуры на отоплении</t>
  </si>
  <si>
    <t>ремонт отмостки</t>
  </si>
  <si>
    <t>ремонт кровли на козырьках подъездов</t>
  </si>
  <si>
    <t>Сбор, вывоз и утилизация ТБО, руб/м2</t>
  </si>
  <si>
    <t>смена бойлера трубчатого на пластинчатый (ЗАО "Энергоэффект")</t>
  </si>
  <si>
    <t>восстановление чердачного освещения</t>
  </si>
  <si>
    <t>восстановление подвального освещения</t>
  </si>
  <si>
    <t>восстановление подъездного освещения</t>
  </si>
  <si>
    <t>замена трансформатора тока</t>
  </si>
  <si>
    <t>обслуживание насосов холодного водоснабжения</t>
  </si>
  <si>
    <t>ревизия задвижек  ХВС (диам.50мм-2 шт.)</t>
  </si>
  <si>
    <t>обслуживание насосов горячего водоснабжения</t>
  </si>
  <si>
    <t>ревизия задвижек отопления (диам. 50мм-5 шт.)</t>
  </si>
  <si>
    <t>(многоквартирный дом с электрическими плитами )</t>
  </si>
  <si>
    <t>по адресу: ул.Ленинского Комсомола, д.1(S общ.=575,5 м2)</t>
  </si>
  <si>
    <t>Работы заявочного характера, в т.ч.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</si>
  <si>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</si>
  <si>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</si>
  <si>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</si>
  <si>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</si>
  <si>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</si>
  <si>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</si>
  <si>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</si>
  <si>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</si>
  <si>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</si>
  <si>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</si>
  <si>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</si>
  <si>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</si>
  <si>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</si>
  <si>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</si>
  <si>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</si>
  <si>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</si>
  <si>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</si>
  <si>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</si>
  <si>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2014-2015 гг.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</si>
  <si>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</si>
  <si>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</si>
  <si>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Итого:</t>
  </si>
  <si>
    <t>заполнение электронных паспортов</t>
  </si>
  <si>
    <t>Поверка общедомовых приборов учета холодного водоснабжения</t>
  </si>
  <si>
    <t>Поверка  общедомовых приборов учета горячего водоснабжения</t>
  </si>
  <si>
    <t>гидравлическое испытание элеваторного узла и запорной арматуры</t>
  </si>
  <si>
    <t>восстановление циркуляции ГВС, сброс воздушных пробок</t>
  </si>
  <si>
    <t>4 раза в год</t>
  </si>
  <si>
    <t>ревизия задвижек ХВС (диам. 50мм-2 шт.)</t>
  </si>
  <si>
    <t>Регламентные работы по системе вентиляции в т.числе:</t>
  </si>
  <si>
    <t>Регламентные работы по системе водоотведения в т.числе:</t>
  </si>
  <si>
    <t>чеканка и замазка канализационных стыков</t>
  </si>
  <si>
    <t>Регламентные работы по содержанию кровли в т.числе:</t>
  </si>
  <si>
    <t>по состоянию на 1.05.2014г.</t>
  </si>
  <si>
    <t>Лицевой счет многоквартирного дома по адресу: ул. Ленинского Комсомола, д. 1 на период с 1 мая 2014 по 30 апреля 2015 года</t>
  </si>
  <si>
    <t>3107,70 (по тарифу)</t>
  </si>
  <si>
    <t>Остаток(+) / Долг(-) на 1.05.14г.</t>
  </si>
  <si>
    <t>55</t>
  </si>
  <si>
    <t>73</t>
  </si>
  <si>
    <t>ревизия задвижек отопления (диам. 50мм-5 шт.) факт ф 50 мм-2 шт.</t>
  </si>
  <si>
    <t>87</t>
  </si>
  <si>
    <t>Н.Ф.Каюткина</t>
  </si>
  <si>
    <t>Ремонт кровли в один слой 80 м2</t>
  </si>
  <si>
    <t>Работы по резервному фонду (32773,85) с 01.07.14 по 30.04.15, в т.ч.:</t>
  </si>
  <si>
    <t xml:space="preserve"> Экономия(+) / Долг(-) на01.05.15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</si>
  <si>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</si>
  <si>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</si>
  <si>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134</t>
  </si>
  <si>
    <t>Перевод ВВВ на зимнюю схему</t>
  </si>
  <si>
    <t>136</t>
  </si>
  <si>
    <t>Устройство теплоизоляции пластинчатого бойлера(Консалтинг Профи)</t>
  </si>
  <si>
    <t xml:space="preserve">42 </t>
  </si>
  <si>
    <t>Смена сопла на расчетное</t>
  </si>
  <si>
    <t>152</t>
  </si>
  <si>
    <t>Стоимость счетчика ХВС( взамен не прошедшего поверку)</t>
  </si>
  <si>
    <t>155</t>
  </si>
  <si>
    <t>Поступления от Ростелекома</t>
  </si>
  <si>
    <t>Изготовление и установка поручней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</si>
  <si>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</si>
  <si>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</si>
  <si>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</si>
  <si>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</si>
  <si>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00807/4</t>
  </si>
  <si>
    <t>Сумма уплаты за размещение(выставленные счета)</t>
  </si>
  <si>
    <t>Сумма списанная с л/ч(с учетом оплаты)</t>
  </si>
  <si>
    <t>2014-2015</t>
  </si>
  <si>
    <t>Промывка фильтров в тепловом узле</t>
  </si>
  <si>
    <t>211</t>
  </si>
  <si>
    <t>Поступления от Ростелекома (1 точка с октября 2014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</si>
</sst>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i/>
      <u val="single"/>
      <sz val="20"/>
      <name val="Arial Cyr"/>
      <family val="0"/>
    </font>
    <font>
      <b/>
      <sz val="12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0"/>
      <name val="Arial Narrow"/>
      <family val="2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3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19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2" fontId="18" fillId="25" borderId="18" xfId="0" applyNumberFormat="1" applyFont="1" applyFill="1" applyBorder="1" applyAlignment="1">
      <alignment horizontal="center" vertical="center" wrapText="1"/>
    </xf>
    <xf numFmtId="2" fontId="24" fillId="25" borderId="13" xfId="0" applyNumberFormat="1" applyFont="1" applyFill="1" applyBorder="1" applyAlignment="1">
      <alignment horizontal="center" vertical="center" wrapText="1"/>
    </xf>
    <xf numFmtId="2" fontId="24" fillId="25" borderId="17" xfId="0" applyNumberFormat="1" applyFont="1" applyFill="1" applyBorder="1" applyAlignment="1">
      <alignment horizontal="center" vertical="center" wrapText="1"/>
    </xf>
    <xf numFmtId="2" fontId="24" fillId="25" borderId="18" xfId="0" applyNumberFormat="1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22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2" fontId="0" fillId="25" borderId="26" xfId="0" applyNumberFormat="1" applyFont="1" applyFill="1" applyBorder="1" applyAlignment="1">
      <alignment horizontal="center" vertical="center" wrapText="1"/>
    </xf>
    <xf numFmtId="2" fontId="23" fillId="24" borderId="27" xfId="0" applyNumberFormat="1" applyFont="1" applyFill="1" applyBorder="1" applyAlignment="1">
      <alignment horizontal="center"/>
    </xf>
    <xf numFmtId="0" fontId="18" fillId="24" borderId="24" xfId="0" applyFont="1" applyFill="1" applyBorder="1" applyAlignment="1">
      <alignment horizontal="center" vertical="center"/>
    </xf>
    <xf numFmtId="2" fontId="23" fillId="24" borderId="24" xfId="0" applyNumberFormat="1" applyFont="1" applyFill="1" applyBorder="1" applyAlignment="1">
      <alignment horizontal="center" vertical="center" wrapText="1"/>
    </xf>
    <xf numFmtId="2" fontId="0" fillId="25" borderId="28" xfId="0" applyNumberFormat="1" applyFont="1" applyFill="1" applyBorder="1" applyAlignment="1">
      <alignment horizontal="center" vertical="center" wrapText="1"/>
    </xf>
    <xf numFmtId="2" fontId="23" fillId="0" borderId="24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left" vertical="center" wrapText="1"/>
    </xf>
    <xf numFmtId="0" fontId="0" fillId="25" borderId="32" xfId="0" applyFont="1" applyFill="1" applyBorder="1" applyAlignment="1">
      <alignment horizontal="left" vertical="center" wrapText="1"/>
    </xf>
    <xf numFmtId="0" fontId="23" fillId="24" borderId="33" xfId="0" applyFont="1" applyFill="1" applyBorder="1" applyAlignment="1">
      <alignment horizontal="left" vertical="center" wrapText="1"/>
    </xf>
    <xf numFmtId="0" fontId="19" fillId="24" borderId="31" xfId="0" applyFont="1" applyFill="1" applyBorder="1" applyAlignment="1">
      <alignment horizontal="left" vertical="center" wrapText="1"/>
    </xf>
    <xf numFmtId="0" fontId="0" fillId="25" borderId="34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left" vertical="center"/>
    </xf>
    <xf numFmtId="0" fontId="0" fillId="24" borderId="26" xfId="0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/>
    </xf>
    <xf numFmtId="0" fontId="38" fillId="24" borderId="26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0" fillId="25" borderId="36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left" vertical="center"/>
    </xf>
    <xf numFmtId="0" fontId="25" fillId="24" borderId="36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18" fillId="0" borderId="3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24" fillId="25" borderId="19" xfId="0" applyNumberFormat="1" applyFont="1" applyFill="1" applyBorder="1" applyAlignment="1">
      <alignment horizontal="center" vertical="center" wrapText="1"/>
    </xf>
    <xf numFmtId="2" fontId="24" fillId="25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center" vertical="center"/>
    </xf>
    <xf numFmtId="0" fontId="18" fillId="25" borderId="40" xfId="0" applyFont="1" applyFill="1" applyBorder="1" applyAlignment="1">
      <alignment horizontal="center" vertical="center"/>
    </xf>
    <xf numFmtId="0" fontId="18" fillId="25" borderId="41" xfId="0" applyFont="1" applyFill="1" applyBorder="1" applyAlignment="1">
      <alignment horizontal="center" vertical="center"/>
    </xf>
    <xf numFmtId="0" fontId="18" fillId="25" borderId="42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9" fillId="24" borderId="43" xfId="0" applyFont="1" applyFill="1" applyBorder="1" applyAlignment="1">
      <alignment horizontal="left" vertical="center" wrapText="1"/>
    </xf>
    <xf numFmtId="2" fontId="19" fillId="25" borderId="41" xfId="0" applyNumberFormat="1" applyFont="1" applyFill="1" applyBorder="1" applyAlignment="1">
      <alignment horizontal="center"/>
    </xf>
    <xf numFmtId="2" fontId="18" fillId="0" borderId="39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2" fontId="18" fillId="0" borderId="44" xfId="0" applyNumberFormat="1" applyFont="1" applyFill="1" applyBorder="1" applyAlignment="1">
      <alignment horizontal="center" vertical="center" wrapText="1"/>
    </xf>
    <xf numFmtId="2" fontId="24" fillId="25" borderId="21" xfId="0" applyNumberFormat="1" applyFont="1" applyFill="1" applyBorder="1" applyAlignment="1">
      <alignment horizontal="center" vertical="center" wrapText="1"/>
    </xf>
    <xf numFmtId="2" fontId="24" fillId="25" borderId="20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left" vertical="center" wrapText="1"/>
    </xf>
    <xf numFmtId="2" fontId="24" fillId="0" borderId="2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18" fillId="25" borderId="22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0" fontId="22" fillId="26" borderId="0" xfId="0" applyFont="1" applyFill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left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0" fillId="27" borderId="0" xfId="0" applyFont="1" applyFill="1" applyAlignment="1">
      <alignment horizontal="center"/>
    </xf>
    <xf numFmtId="2" fontId="18" fillId="24" borderId="30" xfId="0" applyNumberFormat="1" applyFont="1" applyFill="1" applyBorder="1" applyAlignment="1">
      <alignment horizontal="center" vertical="center" wrapText="1"/>
    </xf>
    <xf numFmtId="2" fontId="0" fillId="25" borderId="22" xfId="0" applyNumberFormat="1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horizontal="left" vertical="center" wrapText="1"/>
    </xf>
    <xf numFmtId="2" fontId="28" fillId="24" borderId="39" xfId="0" applyNumberFormat="1" applyFont="1" applyFill="1" applyBorder="1" applyAlignment="1">
      <alignment horizontal="center" vertical="center" wrapText="1"/>
    </xf>
    <xf numFmtId="0" fontId="0" fillId="28" borderId="12" xfId="0" applyFont="1" applyFill="1" applyBorder="1" applyAlignment="1">
      <alignment horizontal="left" vertical="center" wrapText="1"/>
    </xf>
    <xf numFmtId="49" fontId="0" fillId="24" borderId="38" xfId="0" applyNumberFormat="1" applyFont="1" applyFill="1" applyBorder="1" applyAlignment="1">
      <alignment horizontal="center" vertical="center" wrapText="1"/>
    </xf>
    <xf numFmtId="14" fontId="0" fillId="24" borderId="20" xfId="0" applyNumberFormat="1" applyFont="1" applyFill="1" applyBorder="1" applyAlignment="1">
      <alignment horizontal="center" vertical="center" wrapText="1"/>
    </xf>
    <xf numFmtId="2" fontId="18" fillId="24" borderId="35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0" fillId="24" borderId="48" xfId="0" applyNumberFormat="1" applyFill="1" applyBorder="1" applyAlignment="1">
      <alignment horizontal="center" vertical="center"/>
    </xf>
    <xf numFmtId="2" fontId="25" fillId="24" borderId="36" xfId="0" applyNumberFormat="1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horizontal="center" vertical="center" wrapText="1"/>
    </xf>
    <xf numFmtId="0" fontId="0" fillId="27" borderId="36" xfId="0" applyFill="1" applyBorder="1" applyAlignment="1">
      <alignment horizontal="left" vertical="center"/>
    </xf>
    <xf numFmtId="0" fontId="0" fillId="27" borderId="36" xfId="0" applyFill="1" applyBorder="1" applyAlignment="1">
      <alignment horizontal="center" vertical="center"/>
    </xf>
    <xf numFmtId="0" fontId="0" fillId="27" borderId="0" xfId="0" applyFill="1" applyAlignment="1">
      <alignment horizontal="center" vertical="center"/>
    </xf>
    <xf numFmtId="2" fontId="26" fillId="24" borderId="33" xfId="0" applyNumberFormat="1" applyFont="1" applyFill="1" applyBorder="1" applyAlignment="1">
      <alignment horizontal="left" vertical="center" wrapText="1"/>
    </xf>
    <xf numFmtId="2" fontId="39" fillId="25" borderId="36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 horizontal="center" vertical="center"/>
    </xf>
    <xf numFmtId="2" fontId="31" fillId="25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2" fillId="0" borderId="10" xfId="0" applyNumberFormat="1" applyFont="1" applyBorder="1" applyAlignment="1">
      <alignment horizontal="center"/>
    </xf>
    <xf numFmtId="2" fontId="25" fillId="25" borderId="0" xfId="0" applyNumberFormat="1" applyFont="1" applyFill="1" applyAlignment="1">
      <alignment/>
    </xf>
    <xf numFmtId="2" fontId="0" fillId="24" borderId="36" xfId="0" applyNumberForma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 wrapText="1"/>
    </xf>
    <xf numFmtId="14" fontId="0" fillId="24" borderId="20" xfId="0" applyNumberFormat="1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 wrapText="1"/>
    </xf>
    <xf numFmtId="0" fontId="18" fillId="25" borderId="49" xfId="0" applyFont="1" applyFill="1" applyBorder="1" applyAlignment="1">
      <alignment horizontal="center" vertical="center" wrapText="1"/>
    </xf>
    <xf numFmtId="0" fontId="0" fillId="25" borderId="50" xfId="0" applyFont="1" applyFill="1" applyBorder="1" applyAlignment="1">
      <alignment horizontal="center" vertical="center" wrapText="1"/>
    </xf>
    <xf numFmtId="0" fontId="0" fillId="25" borderId="46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wrapText="1"/>
    </xf>
    <xf numFmtId="0" fontId="0" fillId="25" borderId="52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2" fontId="18" fillId="25" borderId="39" xfId="0" applyNumberFormat="1" applyFont="1" applyFill="1" applyBorder="1" applyAlignment="1">
      <alignment horizontal="center" vertical="center" wrapText="1"/>
    </xf>
    <xf numFmtId="2" fontId="18" fillId="25" borderId="49" xfId="0" applyNumberFormat="1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center" vertical="center" wrapText="1"/>
    </xf>
    <xf numFmtId="2" fontId="18" fillId="25" borderId="44" xfId="0" applyNumberFormat="1" applyFont="1" applyFill="1" applyBorder="1" applyAlignment="1">
      <alignment horizontal="center" vertical="center" wrapText="1"/>
    </xf>
    <xf numFmtId="2" fontId="18" fillId="25" borderId="55" xfId="0" applyNumberFormat="1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center" vertical="center" wrapText="1"/>
    </xf>
    <xf numFmtId="2" fontId="18" fillId="0" borderId="41" xfId="0" applyNumberFormat="1" applyFont="1" applyFill="1" applyBorder="1" applyAlignment="1">
      <alignment horizontal="center" vertical="center" wrapText="1"/>
    </xf>
    <xf numFmtId="2" fontId="18" fillId="25" borderId="56" xfId="0" applyNumberFormat="1" applyFont="1" applyFill="1" applyBorder="1" applyAlignment="1">
      <alignment horizontal="center" vertical="center"/>
    </xf>
    <xf numFmtId="2" fontId="18" fillId="25" borderId="49" xfId="0" applyNumberFormat="1" applyFont="1" applyFill="1" applyBorder="1" applyAlignment="1">
      <alignment horizontal="center" vertical="center"/>
    </xf>
    <xf numFmtId="2" fontId="23" fillId="25" borderId="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57" xfId="0" applyFont="1" applyFill="1" applyBorder="1" applyAlignment="1">
      <alignment vertical="center" wrapText="1"/>
    </xf>
    <xf numFmtId="2" fontId="38" fillId="24" borderId="26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2" fontId="28" fillId="25" borderId="23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vertical="center" wrapText="1"/>
    </xf>
    <xf numFmtId="0" fontId="28" fillId="24" borderId="58" xfId="0" applyFont="1" applyFill="1" applyBorder="1" applyAlignment="1">
      <alignment horizontal="center" vertical="center" wrapText="1"/>
    </xf>
    <xf numFmtId="0" fontId="28" fillId="24" borderId="56" xfId="0" applyFont="1" applyFill="1" applyBorder="1" applyAlignment="1">
      <alignment horizontal="center" vertical="center" wrapText="1"/>
    </xf>
    <xf numFmtId="2" fontId="28" fillId="24" borderId="24" xfId="0" applyNumberFormat="1" applyFont="1" applyFill="1" applyBorder="1" applyAlignment="1">
      <alignment horizontal="center" vertical="center" wrapText="1"/>
    </xf>
    <xf numFmtId="0" fontId="0" fillId="25" borderId="36" xfId="0" applyFill="1" applyBorder="1" applyAlignment="1">
      <alignment horizontal="center" vertical="center"/>
    </xf>
    <xf numFmtId="0" fontId="18" fillId="27" borderId="12" xfId="0" applyFont="1" applyFill="1" applyBorder="1" applyAlignment="1">
      <alignment horizontal="left" vertical="center" wrapText="1"/>
    </xf>
    <xf numFmtId="0" fontId="18" fillId="27" borderId="29" xfId="0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center" vertical="center" wrapText="1"/>
    </xf>
    <xf numFmtId="2" fontId="18" fillId="27" borderId="30" xfId="0" applyNumberFormat="1" applyFont="1" applyFill="1" applyBorder="1" applyAlignment="1">
      <alignment horizontal="center" vertical="center" wrapText="1"/>
    </xf>
    <xf numFmtId="0" fontId="35" fillId="27" borderId="26" xfId="0" applyFont="1" applyFill="1" applyBorder="1" applyAlignment="1">
      <alignment horizontal="center" vertical="center" wrapText="1"/>
    </xf>
    <xf numFmtId="14" fontId="35" fillId="27" borderId="10" xfId="0" applyNumberFormat="1" applyFont="1" applyFill="1" applyBorder="1" applyAlignment="1">
      <alignment horizontal="center" vertical="center" wrapText="1"/>
    </xf>
    <xf numFmtId="0" fontId="38" fillId="27" borderId="26" xfId="0" applyFont="1" applyFill="1" applyBorder="1" applyAlignment="1">
      <alignment horizontal="center" vertical="center" wrapText="1"/>
    </xf>
    <xf numFmtId="2" fontId="18" fillId="27" borderId="17" xfId="0" applyNumberFormat="1" applyFont="1" applyFill="1" applyBorder="1" applyAlignment="1">
      <alignment horizontal="center" vertical="center" wrapText="1"/>
    </xf>
    <xf numFmtId="0" fontId="18" fillId="27" borderId="0" xfId="0" applyFont="1" applyFill="1" applyAlignment="1">
      <alignment horizontal="center" vertical="center" wrapText="1"/>
    </xf>
    <xf numFmtId="0" fontId="26" fillId="24" borderId="31" xfId="0" applyFont="1" applyFill="1" applyBorder="1" applyAlignment="1">
      <alignment horizontal="left" vertical="center" wrapText="1"/>
    </xf>
    <xf numFmtId="0" fontId="28" fillId="24" borderId="47" xfId="0" applyFont="1" applyFill="1" applyBorder="1" applyAlignment="1">
      <alignment horizontal="center" vertical="center" wrapText="1"/>
    </xf>
    <xf numFmtId="2" fontId="28" fillId="24" borderId="46" xfId="0" applyNumberFormat="1" applyFont="1" applyFill="1" applyBorder="1" applyAlignment="1">
      <alignment horizontal="center" vertical="center" wrapText="1"/>
    </xf>
    <xf numFmtId="0" fontId="28" fillId="24" borderId="37" xfId="0" applyFont="1" applyFill="1" applyBorder="1" applyAlignment="1">
      <alignment horizontal="center" vertical="center" wrapText="1"/>
    </xf>
    <xf numFmtId="0" fontId="0" fillId="24" borderId="59" xfId="0" applyFont="1" applyFill="1" applyBorder="1" applyAlignment="1">
      <alignment horizontal="left" vertical="center" wrapText="1"/>
    </xf>
    <xf numFmtId="0" fontId="0" fillId="24" borderId="60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61" xfId="0" applyFont="1" applyFill="1" applyBorder="1" applyAlignment="1">
      <alignment horizontal="center" vertical="center" wrapText="1"/>
    </xf>
    <xf numFmtId="0" fontId="0" fillId="24" borderId="62" xfId="0" applyFont="1" applyFill="1" applyBorder="1" applyAlignment="1">
      <alignment horizontal="center" vertical="center" wrapText="1"/>
    </xf>
    <xf numFmtId="14" fontId="0" fillId="24" borderId="13" xfId="0" applyNumberFormat="1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38" fillId="24" borderId="62" xfId="0" applyFont="1" applyFill="1" applyBorder="1" applyAlignment="1">
      <alignment horizontal="center" vertical="center" wrapText="1"/>
    </xf>
    <xf numFmtId="2" fontId="0" fillId="25" borderId="62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18" fillId="27" borderId="26" xfId="0" applyFont="1" applyFill="1" applyBorder="1" applyAlignment="1">
      <alignment horizontal="center" vertical="center" wrapText="1"/>
    </xf>
    <xf numFmtId="0" fontId="24" fillId="27" borderId="29" xfId="0" applyFont="1" applyFill="1" applyBorder="1" applyAlignment="1">
      <alignment horizontal="center" vertical="center" wrapText="1"/>
    </xf>
    <xf numFmtId="14" fontId="24" fillId="27" borderId="10" xfId="0" applyNumberFormat="1" applyFont="1" applyFill="1" applyBorder="1" applyAlignment="1">
      <alignment horizontal="center" vertical="center" wrapText="1"/>
    </xf>
    <xf numFmtId="0" fontId="24" fillId="24" borderId="29" xfId="0" applyFont="1" applyFill="1" applyBorder="1" applyAlignment="1">
      <alignment horizontal="center" vertic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21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63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  <xf numFmtId="0" fontId="23" fillId="24" borderId="59" xfId="0" applyFont="1" applyFill="1" applyBorder="1" applyAlignment="1">
      <alignment horizontal="center" vertical="center" wrapText="1"/>
    </xf>
    <xf numFmtId="0" fontId="23" fillId="24" borderId="66" xfId="0" applyFont="1" applyFill="1" applyBorder="1" applyAlignment="1">
      <alignment horizontal="center" vertical="center" wrapText="1"/>
    </xf>
    <xf numFmtId="0" fontId="23" fillId="24" borderId="62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30" fillId="24" borderId="67" xfId="0" applyFont="1" applyFill="1" applyBorder="1" applyAlignment="1">
      <alignment horizontal="center" vertical="center" wrapText="1"/>
    </xf>
    <xf numFmtId="0" fontId="30" fillId="24" borderId="64" xfId="0" applyFont="1" applyFill="1" applyBorder="1" applyAlignment="1">
      <alignment horizontal="center" vertical="center" wrapText="1"/>
    </xf>
    <xf numFmtId="0" fontId="30" fillId="24" borderId="68" xfId="0" applyFont="1" applyFill="1" applyBorder="1" applyAlignment="1">
      <alignment horizontal="center" vertical="center" wrapText="1"/>
    </xf>
    <xf numFmtId="0" fontId="26" fillId="25" borderId="32" xfId="0" applyFont="1" applyFill="1" applyBorder="1" applyAlignment="1">
      <alignment horizontal="center" vertical="center" wrapText="1"/>
    </xf>
    <xf numFmtId="0" fontId="26" fillId="25" borderId="64" xfId="0" applyFont="1" applyFill="1" applyBorder="1" applyAlignment="1">
      <alignment horizontal="center" vertical="center" wrapText="1"/>
    </xf>
    <xf numFmtId="0" fontId="26" fillId="25" borderId="26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8" fillId="0" borderId="22" xfId="0" applyFont="1" applyBorder="1" applyAlignment="1">
      <alignment horizontal="left" vertical="center" wrapText="1"/>
    </xf>
    <xf numFmtId="0" fontId="28" fillId="0" borderId="64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0" fillId="25" borderId="22" xfId="0" applyFont="1" applyFill="1" applyBorder="1" applyAlignment="1">
      <alignment horizontal="left"/>
    </xf>
    <xf numFmtId="0" fontId="20" fillId="25" borderId="64" xfId="0" applyFont="1" applyFill="1" applyBorder="1" applyAlignment="1">
      <alignment horizontal="left"/>
    </xf>
    <xf numFmtId="0" fontId="20" fillId="25" borderId="26" xfId="0" applyFont="1" applyFill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3" fillId="24" borderId="69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33" fillId="24" borderId="70" xfId="0" applyFont="1" applyFill="1" applyBorder="1" applyAlignment="1">
      <alignment horizontal="left"/>
    </xf>
    <xf numFmtId="0" fontId="33" fillId="24" borderId="70" xfId="0" applyFont="1" applyFill="1" applyBorder="1" applyAlignment="1">
      <alignment horizontal="right"/>
    </xf>
    <xf numFmtId="0" fontId="33" fillId="24" borderId="0" xfId="0" applyFont="1" applyFill="1" applyAlignment="1">
      <alignment horizontal="left" wrapText="1"/>
    </xf>
    <xf numFmtId="0" fontId="33" fillId="24" borderId="0" xfId="0" applyFont="1" applyFill="1" applyAlignment="1">
      <alignment horizontal="right"/>
    </xf>
    <xf numFmtId="2" fontId="21" fillId="0" borderId="22" xfId="0" applyNumberFormat="1" applyFont="1" applyBorder="1" applyAlignment="1">
      <alignment horizontal="center"/>
    </xf>
    <xf numFmtId="2" fontId="21" fillId="0" borderId="26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zoomScale="75" zoomScaleNormal="75" zoomScalePageLayoutView="0" workbookViewId="0" topLeftCell="A25">
      <selection activeCell="A60" sqref="A60"/>
    </sheetView>
  </sheetViews>
  <sheetFormatPr defaultColWidth="9.00390625" defaultRowHeight="12.75"/>
  <cols>
    <col min="1" max="1" width="72.75390625" style="92" customWidth="1"/>
    <col min="2" max="2" width="19.125" style="92" customWidth="1"/>
    <col min="3" max="3" width="13.875" style="92" hidden="1" customWidth="1"/>
    <col min="4" max="4" width="14.875" style="207" customWidth="1"/>
    <col min="5" max="5" width="13.875" style="207" hidden="1" customWidth="1"/>
    <col min="6" max="6" width="20.875" style="207" hidden="1" customWidth="1"/>
    <col min="7" max="7" width="13.875" style="207" customWidth="1"/>
    <col min="8" max="8" width="20.875" style="207" customWidth="1"/>
    <col min="9" max="9" width="20.75390625" style="92" customWidth="1"/>
    <col min="10" max="10" width="15.375" style="92" hidden="1" customWidth="1"/>
    <col min="11" max="11" width="15.375" style="93" hidden="1" customWidth="1"/>
    <col min="12" max="14" width="15.375" style="92" customWidth="1"/>
    <col min="15" max="16384" width="9.125" style="92" customWidth="1"/>
  </cols>
  <sheetData>
    <row r="1" spans="1:8" ht="16.5" customHeight="1">
      <c r="A1" s="264" t="s">
        <v>0</v>
      </c>
      <c r="B1" s="265"/>
      <c r="C1" s="265"/>
      <c r="D1" s="265"/>
      <c r="E1" s="265"/>
      <c r="F1" s="265"/>
      <c r="G1" s="265"/>
      <c r="H1" s="265"/>
    </row>
    <row r="2" spans="2:8" ht="12.75" customHeight="1">
      <c r="B2" s="266" t="s">
        <v>1</v>
      </c>
      <c r="C2" s="266"/>
      <c r="D2" s="266"/>
      <c r="E2" s="266"/>
      <c r="F2" s="266"/>
      <c r="G2" s="265"/>
      <c r="H2" s="265"/>
    </row>
    <row r="3" spans="1:8" ht="18" customHeight="1">
      <c r="A3" s="151" t="s">
        <v>133</v>
      </c>
      <c r="B3" s="266" t="s">
        <v>2</v>
      </c>
      <c r="C3" s="266"/>
      <c r="D3" s="266"/>
      <c r="E3" s="266"/>
      <c r="F3" s="266"/>
      <c r="G3" s="265"/>
      <c r="H3" s="265"/>
    </row>
    <row r="4" spans="2:8" ht="14.25" customHeight="1">
      <c r="B4" s="266" t="s">
        <v>36</v>
      </c>
      <c r="C4" s="266"/>
      <c r="D4" s="266"/>
      <c r="E4" s="266"/>
      <c r="F4" s="266"/>
      <c r="G4" s="265"/>
      <c r="H4" s="265"/>
    </row>
    <row r="5" spans="1:11" ht="39.75" customHeight="1">
      <c r="A5" s="267"/>
      <c r="B5" s="268"/>
      <c r="C5" s="268"/>
      <c r="D5" s="268"/>
      <c r="E5" s="268"/>
      <c r="F5" s="268"/>
      <c r="G5" s="268"/>
      <c r="H5" s="268"/>
      <c r="K5" s="92"/>
    </row>
    <row r="6" spans="1:11" ht="21.75" customHeight="1">
      <c r="A6" s="269" t="s">
        <v>134</v>
      </c>
      <c r="B6" s="269"/>
      <c r="C6" s="269"/>
      <c r="D6" s="269"/>
      <c r="E6" s="269"/>
      <c r="F6" s="269"/>
      <c r="G6" s="269"/>
      <c r="H6" s="269"/>
      <c r="K6" s="92"/>
    </row>
    <row r="7" spans="1:11" s="149" customFormat="1" ht="22.5" customHeight="1">
      <c r="A7" s="254" t="s">
        <v>3</v>
      </c>
      <c r="B7" s="254"/>
      <c r="C7" s="254"/>
      <c r="D7" s="254"/>
      <c r="E7" s="255"/>
      <c r="F7" s="255"/>
      <c r="G7" s="255"/>
      <c r="H7" s="255"/>
      <c r="K7" s="150"/>
    </row>
    <row r="8" spans="1:8" s="147" customFormat="1" ht="18.75" customHeight="1">
      <c r="A8" s="254" t="s">
        <v>113</v>
      </c>
      <c r="B8" s="254"/>
      <c r="C8" s="254"/>
      <c r="D8" s="254"/>
      <c r="E8" s="255"/>
      <c r="F8" s="255"/>
      <c r="G8" s="255"/>
      <c r="H8" s="255"/>
    </row>
    <row r="9" spans="1:8" s="148" customFormat="1" ht="17.25" customHeight="1">
      <c r="A9" s="256" t="s">
        <v>112</v>
      </c>
      <c r="B9" s="256"/>
      <c r="C9" s="256"/>
      <c r="D9" s="256"/>
      <c r="E9" s="257"/>
      <c r="F9" s="257"/>
      <c r="G9" s="257"/>
      <c r="H9" s="257"/>
    </row>
    <row r="10" spans="1:8" s="147" customFormat="1" ht="30" customHeight="1" thickBot="1">
      <c r="A10" s="258" t="s">
        <v>58</v>
      </c>
      <c r="B10" s="258"/>
      <c r="C10" s="258"/>
      <c r="D10" s="258"/>
      <c r="E10" s="259"/>
      <c r="F10" s="259"/>
      <c r="G10" s="259"/>
      <c r="H10" s="259"/>
    </row>
    <row r="11" spans="1:11" s="17" customFormat="1" ht="139.5" customHeight="1" thickBot="1">
      <c r="A11" s="146" t="s">
        <v>4</v>
      </c>
      <c r="B11" s="145" t="s">
        <v>5</v>
      </c>
      <c r="C11" s="120" t="s">
        <v>6</v>
      </c>
      <c r="D11" s="180" t="s">
        <v>37</v>
      </c>
      <c r="E11" s="180" t="s">
        <v>6</v>
      </c>
      <c r="F11" s="181" t="s">
        <v>7</v>
      </c>
      <c r="G11" s="180" t="s">
        <v>6</v>
      </c>
      <c r="H11" s="181" t="s">
        <v>7</v>
      </c>
      <c r="K11" s="23"/>
    </row>
    <row r="12" spans="1:11" s="103" customFormat="1" ht="12.75">
      <c r="A12" s="144">
        <v>1</v>
      </c>
      <c r="B12" s="143">
        <v>2</v>
      </c>
      <c r="C12" s="143">
        <v>3</v>
      </c>
      <c r="D12" s="182"/>
      <c r="E12" s="183">
        <v>3</v>
      </c>
      <c r="F12" s="184">
        <v>4</v>
      </c>
      <c r="G12" s="185">
        <v>3</v>
      </c>
      <c r="H12" s="186">
        <v>4</v>
      </c>
      <c r="K12" s="142"/>
    </row>
    <row r="13" spans="1:11" s="103" customFormat="1" ht="49.5" customHeight="1">
      <c r="A13" s="260" t="s">
        <v>8</v>
      </c>
      <c r="B13" s="261"/>
      <c r="C13" s="261"/>
      <c r="D13" s="261"/>
      <c r="E13" s="261"/>
      <c r="F13" s="261"/>
      <c r="G13" s="262"/>
      <c r="H13" s="263"/>
      <c r="K13" s="142"/>
    </row>
    <row r="14" spans="1:11" s="17" customFormat="1" ht="15">
      <c r="A14" s="141" t="s">
        <v>135</v>
      </c>
      <c r="B14" s="52" t="s">
        <v>10</v>
      </c>
      <c r="C14" s="19">
        <f>F14*12</f>
        <v>0</v>
      </c>
      <c r="D14" s="27">
        <f>G14*I14</f>
        <v>18439.02</v>
      </c>
      <c r="E14" s="26">
        <f>H14*12</f>
        <v>32.04</v>
      </c>
      <c r="F14" s="28"/>
      <c r="G14" s="26">
        <f>H14*12</f>
        <v>32.04</v>
      </c>
      <c r="H14" s="28">
        <v>2.67</v>
      </c>
      <c r="I14" s="17">
        <v>575.5</v>
      </c>
      <c r="J14" s="17">
        <v>1.07</v>
      </c>
      <c r="K14" s="23">
        <v>2.24</v>
      </c>
    </row>
    <row r="15" spans="1:11" s="17" customFormat="1" ht="30" hidden="1">
      <c r="A15" s="141" t="s">
        <v>11</v>
      </c>
      <c r="B15" s="140" t="s">
        <v>12</v>
      </c>
      <c r="C15" s="19">
        <f>F15*12</f>
        <v>0</v>
      </c>
      <c r="D15" s="27">
        <f>G15*I15</f>
        <v>0</v>
      </c>
      <c r="E15" s="26">
        <f>H15*12</f>
        <v>0</v>
      </c>
      <c r="F15" s="28"/>
      <c r="G15" s="26">
        <f>H15*12</f>
        <v>0</v>
      </c>
      <c r="H15" s="28"/>
      <c r="I15" s="17">
        <v>575.5</v>
      </c>
      <c r="K15" s="23"/>
    </row>
    <row r="16" spans="1:11" s="17" customFormat="1" ht="15" hidden="1">
      <c r="A16" s="18" t="s">
        <v>65</v>
      </c>
      <c r="B16" s="11" t="s">
        <v>12</v>
      </c>
      <c r="C16" s="19"/>
      <c r="D16" s="27"/>
      <c r="E16" s="26"/>
      <c r="F16" s="28"/>
      <c r="G16" s="26"/>
      <c r="H16" s="28"/>
      <c r="I16" s="17">
        <v>575.5</v>
      </c>
      <c r="K16" s="23"/>
    </row>
    <row r="17" spans="1:11" s="17" customFormat="1" ht="15" hidden="1">
      <c r="A17" s="18" t="s">
        <v>66</v>
      </c>
      <c r="B17" s="11" t="s">
        <v>12</v>
      </c>
      <c r="C17" s="19"/>
      <c r="D17" s="27"/>
      <c r="E17" s="26"/>
      <c r="F17" s="28"/>
      <c r="G17" s="26"/>
      <c r="H17" s="28"/>
      <c r="I17" s="17">
        <v>575.5</v>
      </c>
      <c r="K17" s="23"/>
    </row>
    <row r="18" spans="1:11" s="17" customFormat="1" ht="15" hidden="1">
      <c r="A18" s="18" t="s">
        <v>67</v>
      </c>
      <c r="B18" s="11" t="s">
        <v>12</v>
      </c>
      <c r="C18" s="19"/>
      <c r="D18" s="27"/>
      <c r="E18" s="26"/>
      <c r="F18" s="28"/>
      <c r="G18" s="26"/>
      <c r="H18" s="28"/>
      <c r="I18" s="17">
        <v>575.5</v>
      </c>
      <c r="K18" s="23"/>
    </row>
    <row r="19" spans="1:11" s="17" customFormat="1" ht="25.5" hidden="1">
      <c r="A19" s="18" t="s">
        <v>68</v>
      </c>
      <c r="B19" s="11" t="s">
        <v>13</v>
      </c>
      <c r="C19" s="19"/>
      <c r="D19" s="27"/>
      <c r="E19" s="26"/>
      <c r="F19" s="28"/>
      <c r="G19" s="26"/>
      <c r="H19" s="28"/>
      <c r="I19" s="17">
        <v>575.5</v>
      </c>
      <c r="K19" s="23"/>
    </row>
    <row r="20" spans="1:11" s="17" customFormat="1" ht="15" hidden="1">
      <c r="A20" s="18" t="s">
        <v>69</v>
      </c>
      <c r="B20" s="11" t="s">
        <v>12</v>
      </c>
      <c r="C20" s="19"/>
      <c r="D20" s="27"/>
      <c r="E20" s="26"/>
      <c r="F20" s="28"/>
      <c r="G20" s="26"/>
      <c r="H20" s="28"/>
      <c r="I20" s="17">
        <v>575.5</v>
      </c>
      <c r="K20" s="23"/>
    </row>
    <row r="21" spans="1:11" s="17" customFormat="1" ht="26.25" hidden="1" thickBot="1">
      <c r="A21" s="20" t="s">
        <v>70</v>
      </c>
      <c r="B21" s="21" t="s">
        <v>71</v>
      </c>
      <c r="C21" s="19"/>
      <c r="D21" s="27"/>
      <c r="E21" s="26"/>
      <c r="F21" s="28"/>
      <c r="G21" s="26"/>
      <c r="H21" s="28"/>
      <c r="I21" s="17">
        <v>575.5</v>
      </c>
      <c r="K21" s="23"/>
    </row>
    <row r="22" spans="1:11" s="17" customFormat="1" ht="29.25" customHeight="1">
      <c r="A22" s="14" t="s">
        <v>59</v>
      </c>
      <c r="B22" s="15" t="s">
        <v>60</v>
      </c>
      <c r="C22" s="16"/>
      <c r="D22" s="30"/>
      <c r="E22" s="29"/>
      <c r="F22" s="31"/>
      <c r="G22" s="29"/>
      <c r="H22" s="31"/>
      <c r="I22" s="17">
        <v>575.5</v>
      </c>
      <c r="K22" s="23"/>
    </row>
    <row r="23" spans="1:11" s="17" customFormat="1" ht="15">
      <c r="A23" s="14" t="s">
        <v>61</v>
      </c>
      <c r="B23" s="15" t="s">
        <v>60</v>
      </c>
      <c r="C23" s="16"/>
      <c r="D23" s="30"/>
      <c r="E23" s="29"/>
      <c r="F23" s="31"/>
      <c r="G23" s="29"/>
      <c r="H23" s="31"/>
      <c r="I23" s="17">
        <v>575.5</v>
      </c>
      <c r="K23" s="23"/>
    </row>
    <row r="24" spans="1:11" s="17" customFormat="1" ht="15">
      <c r="A24" s="14" t="s">
        <v>62</v>
      </c>
      <c r="B24" s="15" t="s">
        <v>63</v>
      </c>
      <c r="C24" s="16"/>
      <c r="D24" s="30"/>
      <c r="E24" s="29"/>
      <c r="F24" s="31"/>
      <c r="G24" s="29"/>
      <c r="H24" s="31"/>
      <c r="I24" s="17">
        <v>575.5</v>
      </c>
      <c r="K24" s="23"/>
    </row>
    <row r="25" spans="1:11" s="17" customFormat="1" ht="15">
      <c r="A25" s="14" t="s">
        <v>64</v>
      </c>
      <c r="B25" s="15" t="s">
        <v>60</v>
      </c>
      <c r="C25" s="16"/>
      <c r="D25" s="30"/>
      <c r="E25" s="29"/>
      <c r="F25" s="31"/>
      <c r="G25" s="29"/>
      <c r="H25" s="31"/>
      <c r="I25" s="17">
        <v>575.5</v>
      </c>
      <c r="K25" s="23"/>
    </row>
    <row r="26" spans="1:11" s="17" customFormat="1" ht="15">
      <c r="A26" s="187" t="s">
        <v>136</v>
      </c>
      <c r="B26" s="188"/>
      <c r="C26" s="29"/>
      <c r="D26" s="30"/>
      <c r="E26" s="29"/>
      <c r="F26" s="31"/>
      <c r="G26" s="29"/>
      <c r="H26" s="28">
        <v>2.56</v>
      </c>
      <c r="K26" s="23"/>
    </row>
    <row r="27" spans="1:11" s="17" customFormat="1" ht="15">
      <c r="A27" s="189" t="s">
        <v>137</v>
      </c>
      <c r="B27" s="188" t="s">
        <v>60</v>
      </c>
      <c r="C27" s="29"/>
      <c r="D27" s="30"/>
      <c r="E27" s="29"/>
      <c r="F27" s="31"/>
      <c r="G27" s="29"/>
      <c r="H27" s="28"/>
      <c r="I27" s="17">
        <v>575.5</v>
      </c>
      <c r="K27" s="23"/>
    </row>
    <row r="28" spans="1:11" s="17" customFormat="1" ht="15">
      <c r="A28" s="187" t="s">
        <v>136</v>
      </c>
      <c r="B28" s="188"/>
      <c r="C28" s="29"/>
      <c r="D28" s="30"/>
      <c r="E28" s="29"/>
      <c r="F28" s="31"/>
      <c r="G28" s="29"/>
      <c r="H28" s="28">
        <v>0.11</v>
      </c>
      <c r="K28" s="23"/>
    </row>
    <row r="29" spans="1:11" s="129" customFormat="1" ht="15">
      <c r="A29" s="128" t="s">
        <v>14</v>
      </c>
      <c r="B29" s="52" t="s">
        <v>15</v>
      </c>
      <c r="C29" s="19">
        <f>F29*12</f>
        <v>0</v>
      </c>
      <c r="D29" s="27">
        <f>G29*I29</f>
        <v>4696.08</v>
      </c>
      <c r="E29" s="26">
        <f>H29*12</f>
        <v>8.16</v>
      </c>
      <c r="F29" s="32"/>
      <c r="G29" s="26">
        <f>H29*12</f>
        <v>8.16</v>
      </c>
      <c r="H29" s="28">
        <v>0.68</v>
      </c>
      <c r="I29" s="17">
        <v>575.5</v>
      </c>
      <c r="J29" s="17">
        <v>1.07</v>
      </c>
      <c r="K29" s="23">
        <v>0.6</v>
      </c>
    </row>
    <row r="30" spans="1:11" s="17" customFormat="1" ht="15">
      <c r="A30" s="128" t="s">
        <v>16</v>
      </c>
      <c r="B30" s="52" t="s">
        <v>17</v>
      </c>
      <c r="C30" s="19">
        <f>F30*12</f>
        <v>0</v>
      </c>
      <c r="D30" s="27">
        <f>G30*I30</f>
        <v>15331.32</v>
      </c>
      <c r="E30" s="26">
        <f>H30*12</f>
        <v>26.64</v>
      </c>
      <c r="F30" s="32"/>
      <c r="G30" s="26">
        <f>H30*12</f>
        <v>26.64</v>
      </c>
      <c r="H30" s="28">
        <v>2.22</v>
      </c>
      <c r="I30" s="17">
        <v>575.5</v>
      </c>
      <c r="J30" s="17">
        <v>1.07</v>
      </c>
      <c r="K30" s="23">
        <v>1.94</v>
      </c>
    </row>
    <row r="31" spans="1:11" s="103" customFormat="1" ht="30">
      <c r="A31" s="128" t="s">
        <v>45</v>
      </c>
      <c r="B31" s="52" t="s">
        <v>10</v>
      </c>
      <c r="C31" s="107"/>
      <c r="D31" s="27">
        <v>1848.15</v>
      </c>
      <c r="E31" s="33"/>
      <c r="F31" s="32"/>
      <c r="G31" s="26">
        <f>D31/I31</f>
        <v>3.21</v>
      </c>
      <c r="H31" s="28">
        <f>G31/12</f>
        <v>0.27</v>
      </c>
      <c r="I31" s="17">
        <v>575.5</v>
      </c>
      <c r="J31" s="17">
        <v>1.07</v>
      </c>
      <c r="K31" s="23">
        <v>0.24</v>
      </c>
    </row>
    <row r="32" spans="1:11" s="103" customFormat="1" ht="30">
      <c r="A32" s="128" t="s">
        <v>55</v>
      </c>
      <c r="B32" s="52" t="s">
        <v>10</v>
      </c>
      <c r="C32" s="107"/>
      <c r="D32" s="27">
        <v>1848.15</v>
      </c>
      <c r="E32" s="33"/>
      <c r="F32" s="32"/>
      <c r="G32" s="26">
        <f>D32/I32</f>
        <v>3.21</v>
      </c>
      <c r="H32" s="28">
        <f>G32/12</f>
        <v>0.27</v>
      </c>
      <c r="I32" s="17">
        <v>575.5</v>
      </c>
      <c r="J32" s="17">
        <v>1.07</v>
      </c>
      <c r="K32" s="23">
        <v>0.24</v>
      </c>
    </row>
    <row r="33" spans="1:11" s="103" customFormat="1" ht="18" customHeight="1">
      <c r="A33" s="128" t="s">
        <v>46</v>
      </c>
      <c r="B33" s="52" t="s">
        <v>10</v>
      </c>
      <c r="C33" s="107"/>
      <c r="D33" s="27">
        <v>11670.68</v>
      </c>
      <c r="E33" s="33"/>
      <c r="F33" s="32"/>
      <c r="G33" s="26">
        <f>D33/I33</f>
        <v>20.28</v>
      </c>
      <c r="H33" s="28">
        <f>G33/12</f>
        <v>1.69</v>
      </c>
      <c r="I33" s="17">
        <v>575.5</v>
      </c>
      <c r="J33" s="17">
        <v>1.07</v>
      </c>
      <c r="K33" s="23">
        <v>1.49</v>
      </c>
    </row>
    <row r="34" spans="1:11" s="103" customFormat="1" ht="30" customHeight="1">
      <c r="A34" s="128" t="s">
        <v>138</v>
      </c>
      <c r="B34" s="52" t="s">
        <v>13</v>
      </c>
      <c r="C34" s="107"/>
      <c r="D34" s="27">
        <v>3305.23</v>
      </c>
      <c r="E34" s="33"/>
      <c r="F34" s="32"/>
      <c r="G34" s="26">
        <f>D34/I34</f>
        <v>5.74</v>
      </c>
      <c r="H34" s="28">
        <f>G34/12</f>
        <v>0.48</v>
      </c>
      <c r="I34" s="17">
        <v>575.5</v>
      </c>
      <c r="J34" s="17"/>
      <c r="K34" s="23"/>
    </row>
    <row r="35" spans="1:11" s="103" customFormat="1" ht="30" customHeight="1">
      <c r="A35" s="128" t="s">
        <v>139</v>
      </c>
      <c r="B35" s="52" t="s">
        <v>13</v>
      </c>
      <c r="C35" s="107"/>
      <c r="D35" s="27">
        <v>3305.23</v>
      </c>
      <c r="E35" s="33"/>
      <c r="F35" s="32"/>
      <c r="G35" s="26">
        <f>D35/I35</f>
        <v>5.74</v>
      </c>
      <c r="H35" s="28">
        <f>G35/12</f>
        <v>0.48</v>
      </c>
      <c r="I35" s="17">
        <v>575.5</v>
      </c>
      <c r="J35" s="17"/>
      <c r="K35" s="23"/>
    </row>
    <row r="36" spans="1:11" s="17" customFormat="1" ht="15">
      <c r="A36" s="128" t="s">
        <v>25</v>
      </c>
      <c r="B36" s="52" t="s">
        <v>26</v>
      </c>
      <c r="C36" s="107">
        <f>F36*12</f>
        <v>0</v>
      </c>
      <c r="D36" s="27">
        <f>G36*I36</f>
        <v>276.24</v>
      </c>
      <c r="E36" s="33">
        <f>H36*12</f>
        <v>0.48</v>
      </c>
      <c r="F36" s="32"/>
      <c r="G36" s="26">
        <f>H36*12</f>
        <v>0.48</v>
      </c>
      <c r="H36" s="28">
        <v>0.04</v>
      </c>
      <c r="I36" s="17">
        <v>575.5</v>
      </c>
      <c r="J36" s="17">
        <v>1.07</v>
      </c>
      <c r="K36" s="23">
        <v>0.03</v>
      </c>
    </row>
    <row r="37" spans="1:11" s="17" customFormat="1" ht="15">
      <c r="A37" s="128" t="s">
        <v>27</v>
      </c>
      <c r="B37" s="125" t="s">
        <v>28</v>
      </c>
      <c r="C37" s="110">
        <f>F37*12</f>
        <v>0</v>
      </c>
      <c r="D37" s="27">
        <f>G37*I37</f>
        <v>207.18</v>
      </c>
      <c r="E37" s="34">
        <f>H37*12</f>
        <v>0.36</v>
      </c>
      <c r="F37" s="139"/>
      <c r="G37" s="33">
        <f>12*H37</f>
        <v>0.36</v>
      </c>
      <c r="H37" s="32">
        <v>0.03</v>
      </c>
      <c r="I37" s="17">
        <v>575.5</v>
      </c>
      <c r="J37" s="17">
        <v>1.07</v>
      </c>
      <c r="K37" s="23">
        <v>0.02</v>
      </c>
    </row>
    <row r="38" spans="1:11" s="135" customFormat="1" ht="15" hidden="1">
      <c r="A38" s="138"/>
      <c r="B38" s="137"/>
      <c r="C38" s="136"/>
      <c r="D38" s="27"/>
      <c r="E38" s="33"/>
      <c r="F38" s="131"/>
      <c r="G38" s="33"/>
      <c r="H38" s="32"/>
      <c r="I38" s="17">
        <v>575.5</v>
      </c>
      <c r="J38" s="17"/>
      <c r="K38" s="23"/>
    </row>
    <row r="39" spans="1:11" s="132" customFormat="1" ht="30">
      <c r="A39" s="91" t="s">
        <v>24</v>
      </c>
      <c r="B39" s="109" t="s">
        <v>72</v>
      </c>
      <c r="C39" s="26"/>
      <c r="D39" s="27">
        <f>G39*I39</f>
        <v>276.24</v>
      </c>
      <c r="E39" s="26"/>
      <c r="F39" s="131"/>
      <c r="G39" s="33">
        <f>12*H39</f>
        <v>0.48</v>
      </c>
      <c r="H39" s="32">
        <v>0.04</v>
      </c>
      <c r="I39" s="134">
        <v>575.5</v>
      </c>
      <c r="J39" s="134"/>
      <c r="K39" s="133"/>
    </row>
    <row r="40" spans="1:11" s="129" customFormat="1" ht="15">
      <c r="A40" s="128" t="s">
        <v>38</v>
      </c>
      <c r="B40" s="52"/>
      <c r="C40" s="19"/>
      <c r="D40" s="26">
        <f>D42+D43+D44+D45+D46+D47+D48+D49+D50+D51+D52</f>
        <v>14578.92</v>
      </c>
      <c r="E40" s="26"/>
      <c r="F40" s="131"/>
      <c r="G40" s="33">
        <f>D40/I40</f>
        <v>25.33</v>
      </c>
      <c r="H40" s="32">
        <f>G40/12</f>
        <v>2.11</v>
      </c>
      <c r="I40" s="17">
        <v>575.5</v>
      </c>
      <c r="J40" s="17">
        <v>1.07</v>
      </c>
      <c r="K40" s="23">
        <v>1.93</v>
      </c>
    </row>
    <row r="41" spans="1:11" s="103" customFormat="1" ht="15" hidden="1">
      <c r="A41" s="24" t="s">
        <v>51</v>
      </c>
      <c r="B41" s="104" t="s">
        <v>18</v>
      </c>
      <c r="C41" s="1"/>
      <c r="D41" s="37">
        <f>G41*I41</f>
        <v>0</v>
      </c>
      <c r="E41" s="36"/>
      <c r="F41" s="38"/>
      <c r="G41" s="36">
        <f>H41*12</f>
        <v>0</v>
      </c>
      <c r="H41" s="38">
        <v>0</v>
      </c>
      <c r="I41" s="17">
        <v>575.5</v>
      </c>
      <c r="J41" s="17">
        <v>1.07</v>
      </c>
      <c r="K41" s="23">
        <v>0</v>
      </c>
    </row>
    <row r="42" spans="1:11" s="103" customFormat="1" ht="15">
      <c r="A42" s="24" t="s">
        <v>44</v>
      </c>
      <c r="B42" s="104" t="s">
        <v>18</v>
      </c>
      <c r="C42" s="1"/>
      <c r="D42" s="37">
        <v>196.5</v>
      </c>
      <c r="E42" s="36"/>
      <c r="F42" s="38"/>
      <c r="G42" s="36"/>
      <c r="H42" s="38"/>
      <c r="I42" s="17">
        <v>575.5</v>
      </c>
      <c r="J42" s="17">
        <v>1.07</v>
      </c>
      <c r="K42" s="23">
        <v>0.01</v>
      </c>
    </row>
    <row r="43" spans="1:11" s="103" customFormat="1" ht="15">
      <c r="A43" s="24" t="s">
        <v>19</v>
      </c>
      <c r="B43" s="104" t="s">
        <v>23</v>
      </c>
      <c r="C43" s="1">
        <f>F43*12</f>
        <v>0</v>
      </c>
      <c r="D43" s="37">
        <v>415.82</v>
      </c>
      <c r="E43" s="36">
        <f>H43*12</f>
        <v>0</v>
      </c>
      <c r="F43" s="38"/>
      <c r="G43" s="36"/>
      <c r="H43" s="38"/>
      <c r="I43" s="17">
        <v>575.5</v>
      </c>
      <c r="J43" s="17">
        <v>1.07</v>
      </c>
      <c r="K43" s="23">
        <v>0.05</v>
      </c>
    </row>
    <row r="44" spans="1:11" s="103" customFormat="1" ht="15">
      <c r="A44" s="24" t="s">
        <v>140</v>
      </c>
      <c r="B44" s="190" t="s">
        <v>18</v>
      </c>
      <c r="C44" s="1"/>
      <c r="D44" s="37">
        <v>740.94</v>
      </c>
      <c r="E44" s="36"/>
      <c r="F44" s="38"/>
      <c r="G44" s="36"/>
      <c r="H44" s="38"/>
      <c r="I44" s="17"/>
      <c r="J44" s="17"/>
      <c r="K44" s="23"/>
    </row>
    <row r="45" spans="1:11" s="103" customFormat="1" ht="15">
      <c r="A45" s="24" t="s">
        <v>111</v>
      </c>
      <c r="B45" s="104" t="s">
        <v>18</v>
      </c>
      <c r="C45" s="1">
        <f>F45*12</f>
        <v>0</v>
      </c>
      <c r="D45" s="37">
        <v>2818.25</v>
      </c>
      <c r="E45" s="36">
        <f>H45*12</f>
        <v>0</v>
      </c>
      <c r="F45" s="38"/>
      <c r="G45" s="36"/>
      <c r="H45" s="38"/>
      <c r="I45" s="17">
        <v>575.5</v>
      </c>
      <c r="J45" s="17">
        <v>1.07</v>
      </c>
      <c r="K45" s="23">
        <v>0.35</v>
      </c>
    </row>
    <row r="46" spans="1:11" s="103" customFormat="1" ht="15">
      <c r="A46" s="24" t="s">
        <v>50</v>
      </c>
      <c r="B46" s="104" t="s">
        <v>18</v>
      </c>
      <c r="C46" s="1">
        <f>F46*12</f>
        <v>0</v>
      </c>
      <c r="D46" s="37">
        <v>792.41</v>
      </c>
      <c r="E46" s="36">
        <f>H46*12</f>
        <v>0</v>
      </c>
      <c r="F46" s="38"/>
      <c r="G46" s="36"/>
      <c r="H46" s="38"/>
      <c r="I46" s="17">
        <v>575.5</v>
      </c>
      <c r="J46" s="17">
        <v>1.07</v>
      </c>
      <c r="K46" s="23">
        <v>0.1</v>
      </c>
    </row>
    <row r="47" spans="1:11" s="103" customFormat="1" ht="15">
      <c r="A47" s="24" t="s">
        <v>20</v>
      </c>
      <c r="B47" s="104" t="s">
        <v>18</v>
      </c>
      <c r="C47" s="1">
        <f>F47*12</f>
        <v>0</v>
      </c>
      <c r="D47" s="37">
        <v>3532.78</v>
      </c>
      <c r="E47" s="36">
        <f>H47*12</f>
        <v>0</v>
      </c>
      <c r="F47" s="38"/>
      <c r="G47" s="36"/>
      <c r="H47" s="38"/>
      <c r="I47" s="17">
        <v>575.5</v>
      </c>
      <c r="J47" s="17">
        <v>1.07</v>
      </c>
      <c r="K47" s="23">
        <v>0.45</v>
      </c>
    </row>
    <row r="48" spans="1:11" s="103" customFormat="1" ht="15">
      <c r="A48" s="24" t="s">
        <v>21</v>
      </c>
      <c r="B48" s="104" t="s">
        <v>18</v>
      </c>
      <c r="C48" s="1">
        <f>F48*12</f>
        <v>0</v>
      </c>
      <c r="D48" s="37">
        <v>831.63</v>
      </c>
      <c r="E48" s="36">
        <f>H48*12</f>
        <v>0</v>
      </c>
      <c r="F48" s="38"/>
      <c r="G48" s="36"/>
      <c r="H48" s="38"/>
      <c r="I48" s="17">
        <v>575.5</v>
      </c>
      <c r="J48" s="17">
        <v>1.07</v>
      </c>
      <c r="K48" s="23">
        <v>0.11</v>
      </c>
    </row>
    <row r="49" spans="1:11" s="103" customFormat="1" ht="15">
      <c r="A49" s="24" t="s">
        <v>47</v>
      </c>
      <c r="B49" s="130" t="s">
        <v>18</v>
      </c>
      <c r="C49" s="1"/>
      <c r="D49" s="37">
        <v>396.19</v>
      </c>
      <c r="E49" s="36"/>
      <c r="F49" s="38"/>
      <c r="G49" s="36"/>
      <c r="H49" s="38"/>
      <c r="I49" s="17">
        <v>575.5</v>
      </c>
      <c r="J49" s="17"/>
      <c r="K49" s="23"/>
    </row>
    <row r="50" spans="1:11" s="103" customFormat="1" ht="15">
      <c r="A50" s="24" t="s">
        <v>48</v>
      </c>
      <c r="B50" s="130" t="s">
        <v>23</v>
      </c>
      <c r="C50" s="1"/>
      <c r="D50" s="37">
        <v>1584.82</v>
      </c>
      <c r="E50" s="36"/>
      <c r="F50" s="38"/>
      <c r="G50" s="36"/>
      <c r="H50" s="38"/>
      <c r="I50" s="17">
        <v>575.5</v>
      </c>
      <c r="J50" s="17"/>
      <c r="K50" s="23"/>
    </row>
    <row r="51" spans="1:11" s="103" customFormat="1" ht="25.5">
      <c r="A51" s="24" t="s">
        <v>22</v>
      </c>
      <c r="B51" s="104" t="s">
        <v>18</v>
      </c>
      <c r="C51" s="1">
        <f>F51*12</f>
        <v>0</v>
      </c>
      <c r="D51" s="37">
        <v>479.53</v>
      </c>
      <c r="E51" s="36">
        <f>H51*12</f>
        <v>0</v>
      </c>
      <c r="F51" s="38"/>
      <c r="G51" s="36"/>
      <c r="H51" s="38"/>
      <c r="I51" s="17">
        <v>575.5</v>
      </c>
      <c r="J51" s="17">
        <v>1.07</v>
      </c>
      <c r="K51" s="23">
        <v>0.06</v>
      </c>
    </row>
    <row r="52" spans="1:11" s="103" customFormat="1" ht="15">
      <c r="A52" s="24" t="s">
        <v>74</v>
      </c>
      <c r="B52" s="104" t="s">
        <v>18</v>
      </c>
      <c r="C52" s="1"/>
      <c r="D52" s="37">
        <v>2790.05</v>
      </c>
      <c r="E52" s="36"/>
      <c r="F52" s="38"/>
      <c r="G52" s="36"/>
      <c r="H52" s="38"/>
      <c r="I52" s="17">
        <v>575.5</v>
      </c>
      <c r="J52" s="17">
        <v>1.07</v>
      </c>
      <c r="K52" s="23">
        <v>0.01</v>
      </c>
    </row>
    <row r="53" spans="1:11" s="103" customFormat="1" ht="15" hidden="1">
      <c r="A53" s="24" t="s">
        <v>52</v>
      </c>
      <c r="B53" s="104" t="s">
        <v>18</v>
      </c>
      <c r="C53" s="6"/>
      <c r="D53" s="37">
        <f>G53*I53</f>
        <v>0</v>
      </c>
      <c r="E53" s="39"/>
      <c r="F53" s="38"/>
      <c r="G53" s="36"/>
      <c r="H53" s="38"/>
      <c r="I53" s="17">
        <v>575.5</v>
      </c>
      <c r="J53" s="17">
        <v>1.07</v>
      </c>
      <c r="K53" s="23">
        <v>0</v>
      </c>
    </row>
    <row r="54" spans="1:11" s="103" customFormat="1" ht="15" hidden="1">
      <c r="A54" s="5"/>
      <c r="B54" s="104"/>
      <c r="C54" s="1"/>
      <c r="D54" s="37"/>
      <c r="E54" s="36"/>
      <c r="F54" s="38"/>
      <c r="G54" s="36"/>
      <c r="H54" s="38"/>
      <c r="I54" s="17">
        <v>575.5</v>
      </c>
      <c r="J54" s="17"/>
      <c r="K54" s="23"/>
    </row>
    <row r="55" spans="1:11" s="129" customFormat="1" ht="30">
      <c r="A55" s="128" t="s">
        <v>41</v>
      </c>
      <c r="B55" s="52"/>
      <c r="C55" s="19"/>
      <c r="D55" s="26">
        <f>D60+D62</f>
        <v>7221.44</v>
      </c>
      <c r="E55" s="26"/>
      <c r="F55" s="32"/>
      <c r="G55" s="26">
        <f>D55/I55</f>
        <v>12.55</v>
      </c>
      <c r="H55" s="28">
        <f>G55/12</f>
        <v>1.05</v>
      </c>
      <c r="I55" s="17">
        <v>575.5</v>
      </c>
      <c r="J55" s="17">
        <v>1.07</v>
      </c>
      <c r="K55" s="23">
        <v>2.81</v>
      </c>
    </row>
    <row r="56" spans="1:11" s="103" customFormat="1" ht="15" hidden="1">
      <c r="A56" s="24"/>
      <c r="B56" s="104"/>
      <c r="C56" s="1"/>
      <c r="D56" s="37"/>
      <c r="E56" s="36"/>
      <c r="F56" s="38"/>
      <c r="G56" s="36"/>
      <c r="H56" s="38"/>
      <c r="I56" s="17">
        <v>575.5</v>
      </c>
      <c r="J56" s="17"/>
      <c r="K56" s="23"/>
    </row>
    <row r="57" spans="1:11" s="103" customFormat="1" ht="15" hidden="1">
      <c r="A57" s="24"/>
      <c r="B57" s="104"/>
      <c r="C57" s="1"/>
      <c r="D57" s="37"/>
      <c r="E57" s="36"/>
      <c r="F57" s="38"/>
      <c r="G57" s="36"/>
      <c r="H57" s="38"/>
      <c r="I57" s="17">
        <v>575.5</v>
      </c>
      <c r="J57" s="17"/>
      <c r="K57" s="23"/>
    </row>
    <row r="58" spans="1:11" s="103" customFormat="1" ht="15" hidden="1">
      <c r="A58" s="24"/>
      <c r="B58" s="104"/>
      <c r="C58" s="1"/>
      <c r="D58" s="37"/>
      <c r="E58" s="36"/>
      <c r="F58" s="38"/>
      <c r="G58" s="36"/>
      <c r="H58" s="38"/>
      <c r="I58" s="17">
        <v>575.5</v>
      </c>
      <c r="J58" s="17"/>
      <c r="K58" s="23"/>
    </row>
    <row r="59" spans="1:11" s="103" customFormat="1" ht="15" hidden="1">
      <c r="A59" s="24"/>
      <c r="B59" s="104"/>
      <c r="C59" s="1"/>
      <c r="D59" s="37"/>
      <c r="E59" s="36"/>
      <c r="F59" s="38"/>
      <c r="G59" s="36"/>
      <c r="H59" s="38"/>
      <c r="I59" s="17">
        <v>575.5</v>
      </c>
      <c r="J59" s="17"/>
      <c r="K59" s="23"/>
    </row>
    <row r="60" spans="1:11" s="103" customFormat="1" ht="15">
      <c r="A60" s="24" t="s">
        <v>141</v>
      </c>
      <c r="B60" s="130" t="s">
        <v>142</v>
      </c>
      <c r="C60" s="1"/>
      <c r="D60" s="37">
        <v>1584.8</v>
      </c>
      <c r="E60" s="36"/>
      <c r="F60" s="38"/>
      <c r="G60" s="36"/>
      <c r="H60" s="38"/>
      <c r="I60" s="17">
        <v>575.5</v>
      </c>
      <c r="J60" s="17">
        <v>1.07</v>
      </c>
      <c r="K60" s="23">
        <v>0</v>
      </c>
    </row>
    <row r="61" spans="1:11" s="103" customFormat="1" ht="15" hidden="1">
      <c r="A61" s="24" t="s">
        <v>110</v>
      </c>
      <c r="B61" s="104" t="s">
        <v>10</v>
      </c>
      <c r="C61" s="1"/>
      <c r="D61" s="37">
        <f>G61*I61</f>
        <v>0</v>
      </c>
      <c r="E61" s="36"/>
      <c r="F61" s="38"/>
      <c r="G61" s="36"/>
      <c r="H61" s="38"/>
      <c r="I61" s="17">
        <v>575.5</v>
      </c>
      <c r="J61" s="17">
        <v>1.07</v>
      </c>
      <c r="K61" s="23">
        <v>0</v>
      </c>
    </row>
    <row r="62" spans="1:11" s="103" customFormat="1" ht="15">
      <c r="A62" s="5" t="s">
        <v>49</v>
      </c>
      <c r="B62" s="104" t="s">
        <v>10</v>
      </c>
      <c r="C62" s="6"/>
      <c r="D62" s="37">
        <v>5636.64</v>
      </c>
      <c r="E62" s="39"/>
      <c r="F62" s="38"/>
      <c r="G62" s="36"/>
      <c r="H62" s="38"/>
      <c r="I62" s="17">
        <v>575.5</v>
      </c>
      <c r="J62" s="17">
        <v>1.07</v>
      </c>
      <c r="K62" s="23">
        <v>0.72</v>
      </c>
    </row>
    <row r="63" spans="1:11" s="103" customFormat="1" ht="15" hidden="1">
      <c r="A63" s="5" t="s">
        <v>54</v>
      </c>
      <c r="B63" s="104" t="s">
        <v>18</v>
      </c>
      <c r="C63" s="1"/>
      <c r="D63" s="37">
        <f>G63*I63</f>
        <v>0</v>
      </c>
      <c r="E63" s="36"/>
      <c r="F63" s="38"/>
      <c r="G63" s="36">
        <f>H63*12</f>
        <v>0</v>
      </c>
      <c r="H63" s="38">
        <v>0</v>
      </c>
      <c r="I63" s="17">
        <v>575.5</v>
      </c>
      <c r="J63" s="17">
        <v>1.07</v>
      </c>
      <c r="K63" s="23">
        <v>0</v>
      </c>
    </row>
    <row r="64" spans="1:11" s="103" customFormat="1" ht="30">
      <c r="A64" s="128" t="s">
        <v>42</v>
      </c>
      <c r="B64" s="104"/>
      <c r="C64" s="1"/>
      <c r="D64" s="26">
        <f>D66</f>
        <v>1127.3</v>
      </c>
      <c r="E64" s="36"/>
      <c r="F64" s="38"/>
      <c r="G64" s="26">
        <f>D64/I64</f>
        <v>1.96</v>
      </c>
      <c r="H64" s="28">
        <f>G64/12</f>
        <v>0.16</v>
      </c>
      <c r="I64" s="17">
        <v>575.5</v>
      </c>
      <c r="J64" s="17">
        <v>1.07</v>
      </c>
      <c r="K64" s="23">
        <v>0</v>
      </c>
    </row>
    <row r="65" spans="1:11" s="103" customFormat="1" ht="15" hidden="1">
      <c r="A65" s="24" t="s">
        <v>108</v>
      </c>
      <c r="B65" s="104" t="s">
        <v>10</v>
      </c>
      <c r="C65" s="1"/>
      <c r="D65" s="37">
        <f>G65*I65</f>
        <v>0</v>
      </c>
      <c r="E65" s="36"/>
      <c r="F65" s="38"/>
      <c r="G65" s="36">
        <f>H65*12</f>
        <v>0</v>
      </c>
      <c r="H65" s="38">
        <v>0</v>
      </c>
      <c r="I65" s="17">
        <v>575.5</v>
      </c>
      <c r="J65" s="17">
        <v>1.07</v>
      </c>
      <c r="K65" s="23">
        <v>0</v>
      </c>
    </row>
    <row r="66" spans="1:11" s="103" customFormat="1" ht="15">
      <c r="A66" s="24" t="s">
        <v>143</v>
      </c>
      <c r="B66" s="190" t="s">
        <v>18</v>
      </c>
      <c r="C66" s="1"/>
      <c r="D66" s="191">
        <v>1127.3</v>
      </c>
      <c r="E66" s="36"/>
      <c r="F66" s="38"/>
      <c r="G66" s="39"/>
      <c r="H66" s="192"/>
      <c r="I66" s="17"/>
      <c r="J66" s="17"/>
      <c r="K66" s="23"/>
    </row>
    <row r="67" spans="1:11" s="103" customFormat="1" ht="15">
      <c r="A67" s="128" t="s">
        <v>43</v>
      </c>
      <c r="B67" s="104"/>
      <c r="C67" s="1"/>
      <c r="D67" s="26">
        <f>D69+D70</f>
        <v>3221.18</v>
      </c>
      <c r="E67" s="36"/>
      <c r="F67" s="38"/>
      <c r="G67" s="26">
        <f>D67/I67</f>
        <v>5.6</v>
      </c>
      <c r="H67" s="28">
        <f>G67/12</f>
        <v>0.47</v>
      </c>
      <c r="I67" s="17">
        <v>575.5</v>
      </c>
      <c r="J67" s="17">
        <v>1.07</v>
      </c>
      <c r="K67" s="23">
        <v>0.89</v>
      </c>
    </row>
    <row r="68" spans="1:11" s="103" customFormat="1" ht="15" hidden="1">
      <c r="A68" s="24" t="s">
        <v>39</v>
      </c>
      <c r="B68" s="104" t="s">
        <v>10</v>
      </c>
      <c r="C68" s="1"/>
      <c r="D68" s="37">
        <f aca="true" t="shared" si="0" ref="D68:D75">G68*I68</f>
        <v>0</v>
      </c>
      <c r="E68" s="36"/>
      <c r="F68" s="38"/>
      <c r="G68" s="36">
        <f aca="true" t="shared" si="1" ref="G68:G75">H68*12</f>
        <v>0</v>
      </c>
      <c r="H68" s="38">
        <v>0</v>
      </c>
      <c r="I68" s="17">
        <v>575.5</v>
      </c>
      <c r="J68" s="17">
        <v>1.07</v>
      </c>
      <c r="K68" s="23">
        <v>0</v>
      </c>
    </row>
    <row r="69" spans="1:11" s="103" customFormat="1" ht="15">
      <c r="A69" s="24" t="s">
        <v>56</v>
      </c>
      <c r="B69" s="104" t="s">
        <v>18</v>
      </c>
      <c r="C69" s="1"/>
      <c r="D69" s="37">
        <v>2392.87</v>
      </c>
      <c r="E69" s="36"/>
      <c r="F69" s="38"/>
      <c r="G69" s="36"/>
      <c r="H69" s="38"/>
      <c r="I69" s="17">
        <v>575.5</v>
      </c>
      <c r="J69" s="17">
        <v>1.07</v>
      </c>
      <c r="K69" s="23">
        <v>0.31</v>
      </c>
    </row>
    <row r="70" spans="1:11" s="103" customFormat="1" ht="15">
      <c r="A70" s="24" t="s">
        <v>40</v>
      </c>
      <c r="B70" s="104" t="s">
        <v>18</v>
      </c>
      <c r="C70" s="1"/>
      <c r="D70" s="37">
        <v>828.31</v>
      </c>
      <c r="E70" s="36"/>
      <c r="F70" s="38"/>
      <c r="G70" s="36"/>
      <c r="H70" s="38"/>
      <c r="I70" s="17">
        <v>575.5</v>
      </c>
      <c r="J70" s="17">
        <v>1.07</v>
      </c>
      <c r="K70" s="23">
        <v>0.11</v>
      </c>
    </row>
    <row r="71" spans="1:11" s="103" customFormat="1" ht="27.75" customHeight="1" hidden="1">
      <c r="A71" s="5" t="s">
        <v>107</v>
      </c>
      <c r="B71" s="104" t="s">
        <v>13</v>
      </c>
      <c r="C71" s="1"/>
      <c r="D71" s="37">
        <f t="shared" si="0"/>
        <v>0</v>
      </c>
      <c r="E71" s="36"/>
      <c r="F71" s="38"/>
      <c r="G71" s="36">
        <f t="shared" si="1"/>
        <v>0</v>
      </c>
      <c r="H71" s="38"/>
      <c r="I71" s="17">
        <v>575.5</v>
      </c>
      <c r="J71" s="17">
        <v>1.07</v>
      </c>
      <c r="K71" s="23">
        <v>0.47</v>
      </c>
    </row>
    <row r="72" spans="1:11" s="103" customFormat="1" ht="25.5" hidden="1">
      <c r="A72" s="5" t="s">
        <v>106</v>
      </c>
      <c r="B72" s="104" t="s">
        <v>13</v>
      </c>
      <c r="C72" s="1"/>
      <c r="D72" s="37">
        <f t="shared" si="0"/>
        <v>0</v>
      </c>
      <c r="E72" s="36"/>
      <c r="F72" s="38"/>
      <c r="G72" s="36">
        <f t="shared" si="1"/>
        <v>0</v>
      </c>
      <c r="H72" s="38">
        <v>0</v>
      </c>
      <c r="I72" s="17">
        <v>575.5</v>
      </c>
      <c r="J72" s="17">
        <v>1.07</v>
      </c>
      <c r="K72" s="23">
        <v>0</v>
      </c>
    </row>
    <row r="73" spans="1:11" s="103" customFormat="1" ht="25.5" hidden="1">
      <c r="A73" s="5" t="s">
        <v>105</v>
      </c>
      <c r="B73" s="104" t="s">
        <v>13</v>
      </c>
      <c r="C73" s="1"/>
      <c r="D73" s="37">
        <f t="shared" si="0"/>
        <v>0</v>
      </c>
      <c r="E73" s="36"/>
      <c r="F73" s="38"/>
      <c r="G73" s="36">
        <f t="shared" si="1"/>
        <v>0</v>
      </c>
      <c r="H73" s="38">
        <v>0</v>
      </c>
      <c r="I73" s="17">
        <v>575.5</v>
      </c>
      <c r="J73" s="17">
        <v>1.07</v>
      </c>
      <c r="K73" s="23">
        <v>0</v>
      </c>
    </row>
    <row r="74" spans="1:11" s="103" customFormat="1" ht="25.5" hidden="1">
      <c r="A74" s="5" t="s">
        <v>104</v>
      </c>
      <c r="B74" s="104" t="s">
        <v>13</v>
      </c>
      <c r="C74" s="1"/>
      <c r="D74" s="37">
        <f t="shared" si="0"/>
        <v>0</v>
      </c>
      <c r="E74" s="36"/>
      <c r="F74" s="38"/>
      <c r="G74" s="36">
        <f t="shared" si="1"/>
        <v>0</v>
      </c>
      <c r="H74" s="38">
        <v>0</v>
      </c>
      <c r="I74" s="17">
        <v>575.5</v>
      </c>
      <c r="J74" s="17">
        <v>1.07</v>
      </c>
      <c r="K74" s="23">
        <v>0</v>
      </c>
    </row>
    <row r="75" spans="1:11" s="103" customFormat="1" ht="25.5" hidden="1">
      <c r="A75" s="5" t="s">
        <v>53</v>
      </c>
      <c r="B75" s="104" t="s">
        <v>13</v>
      </c>
      <c r="C75" s="1"/>
      <c r="D75" s="37">
        <f t="shared" si="0"/>
        <v>0</v>
      </c>
      <c r="E75" s="36"/>
      <c r="F75" s="38"/>
      <c r="G75" s="36">
        <f t="shared" si="1"/>
        <v>0</v>
      </c>
      <c r="H75" s="38">
        <v>0</v>
      </c>
      <c r="I75" s="17">
        <v>575.5</v>
      </c>
      <c r="J75" s="17">
        <v>1.07</v>
      </c>
      <c r="K75" s="23">
        <v>0</v>
      </c>
    </row>
    <row r="76" spans="1:11" s="103" customFormat="1" ht="15" hidden="1">
      <c r="A76" s="128"/>
      <c r="B76" s="104"/>
      <c r="C76" s="1"/>
      <c r="D76" s="26"/>
      <c r="E76" s="36"/>
      <c r="F76" s="38"/>
      <c r="G76" s="26"/>
      <c r="H76" s="28"/>
      <c r="I76" s="17">
        <v>575.5</v>
      </c>
      <c r="J76" s="17"/>
      <c r="K76" s="23"/>
    </row>
    <row r="77" spans="1:11" s="103" customFormat="1" ht="15" hidden="1">
      <c r="A77" s="24"/>
      <c r="B77" s="104"/>
      <c r="C77" s="1"/>
      <c r="D77" s="37"/>
      <c r="E77" s="36"/>
      <c r="F77" s="38"/>
      <c r="G77" s="36"/>
      <c r="H77" s="38"/>
      <c r="I77" s="17">
        <v>575.5</v>
      </c>
      <c r="J77" s="17"/>
      <c r="K77" s="23"/>
    </row>
    <row r="78" spans="1:11" s="103" customFormat="1" ht="15" hidden="1">
      <c r="A78" s="24"/>
      <c r="B78" s="104"/>
      <c r="C78" s="1"/>
      <c r="D78" s="37"/>
      <c r="E78" s="36"/>
      <c r="F78" s="38"/>
      <c r="G78" s="36"/>
      <c r="H78" s="38"/>
      <c r="I78" s="17">
        <v>575.5</v>
      </c>
      <c r="J78" s="17"/>
      <c r="K78" s="23"/>
    </row>
    <row r="79" spans="1:11" s="103" customFormat="1" ht="15" hidden="1">
      <c r="A79" s="24"/>
      <c r="B79" s="104"/>
      <c r="C79" s="1"/>
      <c r="D79" s="37"/>
      <c r="E79" s="36"/>
      <c r="F79" s="38"/>
      <c r="G79" s="36"/>
      <c r="H79" s="38"/>
      <c r="I79" s="17">
        <v>575.5</v>
      </c>
      <c r="J79" s="17"/>
      <c r="K79" s="23"/>
    </row>
    <row r="80" spans="1:11" s="17" customFormat="1" ht="15" hidden="1">
      <c r="A80" s="128"/>
      <c r="B80" s="52"/>
      <c r="C80" s="19"/>
      <c r="D80" s="26"/>
      <c r="E80" s="26"/>
      <c r="F80" s="32"/>
      <c r="G80" s="26"/>
      <c r="H80" s="28"/>
      <c r="I80" s="17">
        <v>575.5</v>
      </c>
      <c r="K80" s="23"/>
    </row>
    <row r="81" spans="1:11" s="103" customFormat="1" ht="15" hidden="1">
      <c r="A81" s="24"/>
      <c r="B81" s="104"/>
      <c r="C81" s="1"/>
      <c r="D81" s="37"/>
      <c r="E81" s="36"/>
      <c r="F81" s="38"/>
      <c r="G81" s="36"/>
      <c r="H81" s="38"/>
      <c r="I81" s="17">
        <v>575.5</v>
      </c>
      <c r="J81" s="17"/>
      <c r="K81" s="23"/>
    </row>
    <row r="82" spans="1:11" s="103" customFormat="1" ht="15" hidden="1">
      <c r="A82" s="24"/>
      <c r="B82" s="104"/>
      <c r="C82" s="1"/>
      <c r="D82" s="37"/>
      <c r="E82" s="36"/>
      <c r="F82" s="38"/>
      <c r="G82" s="36"/>
      <c r="H82" s="38"/>
      <c r="I82" s="17">
        <v>575.5</v>
      </c>
      <c r="J82" s="17"/>
      <c r="K82" s="23"/>
    </row>
    <row r="83" spans="1:11" s="17" customFormat="1" ht="15" hidden="1">
      <c r="A83" s="128"/>
      <c r="B83" s="52"/>
      <c r="C83" s="19"/>
      <c r="D83" s="26"/>
      <c r="E83" s="26"/>
      <c r="F83" s="32"/>
      <c r="G83" s="26"/>
      <c r="H83" s="28"/>
      <c r="I83" s="17">
        <v>575.5</v>
      </c>
      <c r="K83" s="23"/>
    </row>
    <row r="84" spans="1:11" s="103" customFormat="1" ht="15" hidden="1">
      <c r="A84" s="24"/>
      <c r="B84" s="104"/>
      <c r="C84" s="1"/>
      <c r="D84" s="37"/>
      <c r="E84" s="36"/>
      <c r="F84" s="38"/>
      <c r="G84" s="36"/>
      <c r="H84" s="38"/>
      <c r="I84" s="17">
        <v>575.5</v>
      </c>
      <c r="J84" s="17"/>
      <c r="K84" s="23"/>
    </row>
    <row r="85" spans="1:11" s="103" customFormat="1" ht="15" hidden="1">
      <c r="A85" s="24"/>
      <c r="B85" s="104"/>
      <c r="C85" s="1"/>
      <c r="D85" s="37"/>
      <c r="E85" s="36"/>
      <c r="F85" s="38"/>
      <c r="G85" s="36"/>
      <c r="H85" s="38"/>
      <c r="I85" s="17">
        <v>575.5</v>
      </c>
      <c r="J85" s="17"/>
      <c r="K85" s="23"/>
    </row>
    <row r="86" spans="1:11" s="103" customFormat="1" ht="25.5" customHeight="1" hidden="1" thickBot="1">
      <c r="A86" s="24"/>
      <c r="B86" s="104"/>
      <c r="C86" s="1"/>
      <c r="D86" s="37"/>
      <c r="E86" s="36"/>
      <c r="F86" s="38"/>
      <c r="G86" s="36"/>
      <c r="H86" s="38"/>
      <c r="I86" s="17">
        <v>575.5</v>
      </c>
      <c r="J86" s="17"/>
      <c r="K86" s="23"/>
    </row>
    <row r="87" spans="1:10" s="17" customFormat="1" ht="29.25" customHeight="1" hidden="1" thickBot="1">
      <c r="A87" s="111"/>
      <c r="B87" s="25"/>
      <c r="C87" s="110"/>
      <c r="D87" s="34"/>
      <c r="E87" s="34"/>
      <c r="F87" s="35"/>
      <c r="G87" s="34"/>
      <c r="H87" s="35"/>
      <c r="I87" s="17">
        <v>575.5</v>
      </c>
      <c r="J87" s="23"/>
    </row>
    <row r="88" spans="1:10" s="17" customFormat="1" ht="15.75" customHeight="1">
      <c r="A88" s="128" t="s">
        <v>144</v>
      </c>
      <c r="B88" s="25"/>
      <c r="C88" s="110"/>
      <c r="D88" s="34">
        <v>0</v>
      </c>
      <c r="E88" s="34"/>
      <c r="F88" s="35"/>
      <c r="G88" s="34">
        <f>D88/I88</f>
        <v>0</v>
      </c>
      <c r="H88" s="35">
        <f>G88/12</f>
        <v>0</v>
      </c>
      <c r="I88" s="17">
        <v>575.5</v>
      </c>
      <c r="J88" s="23"/>
    </row>
    <row r="89" spans="1:10" s="17" customFormat="1" ht="16.5" customHeight="1">
      <c r="A89" s="128" t="s">
        <v>145</v>
      </c>
      <c r="B89" s="13"/>
      <c r="C89" s="127"/>
      <c r="D89" s="34">
        <v>0</v>
      </c>
      <c r="E89" s="34" t="e">
        <f>#REF!+E90</f>
        <v>#REF!</v>
      </c>
      <c r="F89" s="34" t="e">
        <f>#REF!+F90</f>
        <v>#REF!</v>
      </c>
      <c r="G89" s="34">
        <f>D89/I89</f>
        <v>0</v>
      </c>
      <c r="H89" s="35">
        <f>G89/12</f>
        <v>0</v>
      </c>
      <c r="I89" s="17">
        <v>575.5</v>
      </c>
      <c r="J89" s="23"/>
    </row>
    <row r="90" spans="1:10" s="17" customFormat="1" ht="16.5" customHeight="1" hidden="1" thickBot="1">
      <c r="A90" s="108" t="s">
        <v>146</v>
      </c>
      <c r="B90" s="13" t="s">
        <v>18</v>
      </c>
      <c r="C90" s="127"/>
      <c r="D90" s="124"/>
      <c r="E90" s="124"/>
      <c r="F90" s="123"/>
      <c r="G90" s="124"/>
      <c r="H90" s="123"/>
      <c r="I90" s="17">
        <v>575.5</v>
      </c>
      <c r="J90" s="23"/>
    </row>
    <row r="91" spans="1:10" s="17" customFormat="1" ht="16.5" customHeight="1" thickBot="1">
      <c r="A91" s="128" t="s">
        <v>147</v>
      </c>
      <c r="B91" s="13"/>
      <c r="C91" s="127"/>
      <c r="D91" s="34">
        <v>0</v>
      </c>
      <c r="E91" s="34"/>
      <c r="F91" s="35"/>
      <c r="G91" s="34">
        <f>D91/I91</f>
        <v>0</v>
      </c>
      <c r="H91" s="35">
        <f>G91/12</f>
        <v>0</v>
      </c>
      <c r="I91" s="17">
        <v>575.5</v>
      </c>
      <c r="J91" s="23"/>
    </row>
    <row r="92" spans="1:11" s="17" customFormat="1" ht="30.75" thickBot="1">
      <c r="A92" s="193" t="s">
        <v>35</v>
      </c>
      <c r="B92" s="120" t="s">
        <v>13</v>
      </c>
      <c r="C92" s="119">
        <f>F92*12</f>
        <v>0</v>
      </c>
      <c r="D92" s="194">
        <f>G92*I92</f>
        <v>3107.7</v>
      </c>
      <c r="E92" s="194">
        <f>H92*12</f>
        <v>5.4</v>
      </c>
      <c r="F92" s="195"/>
      <c r="G92" s="194">
        <f>H92*12</f>
        <v>5.4</v>
      </c>
      <c r="H92" s="195">
        <f>0.34+0.11</f>
        <v>0.45</v>
      </c>
      <c r="I92" s="17">
        <v>575.5</v>
      </c>
      <c r="J92" s="17">
        <v>1.07</v>
      </c>
      <c r="K92" s="23">
        <v>0.3</v>
      </c>
    </row>
    <row r="93" spans="1:11" s="17" customFormat="1" ht="19.5" hidden="1" thickBot="1">
      <c r="A93" s="196" t="s">
        <v>33</v>
      </c>
      <c r="B93" s="197"/>
      <c r="C93" s="122" t="e">
        <f>F93*12</f>
        <v>#REF!</v>
      </c>
      <c r="D93" s="198">
        <f>D94+D95+D96+D97+D98+D99</f>
        <v>0</v>
      </c>
      <c r="E93" s="198">
        <f>H93*12</f>
        <v>0</v>
      </c>
      <c r="F93" s="199" t="e">
        <f>#REF!+#REF!+#REF!+#REF!+#REF!+#REF!+#REF!+#REF!+#REF!+#REF!</f>
        <v>#REF!</v>
      </c>
      <c r="G93" s="198">
        <f>H93*12</f>
        <v>0</v>
      </c>
      <c r="H93" s="199">
        <f>H94+H95+H96+H97+H98+H99</f>
        <v>0</v>
      </c>
      <c r="I93" s="17">
        <v>575.5</v>
      </c>
      <c r="J93" s="23">
        <f>H94+H95+H96+H97+H98</f>
        <v>0</v>
      </c>
      <c r="K93" s="23"/>
    </row>
    <row r="94" spans="1:11" s="17" customFormat="1" ht="15.75" hidden="1" thickBot="1">
      <c r="A94" s="108" t="s">
        <v>57</v>
      </c>
      <c r="B94" s="52"/>
      <c r="C94" s="107"/>
      <c r="D94" s="106"/>
      <c r="E94" s="33"/>
      <c r="F94" s="33"/>
      <c r="G94" s="106"/>
      <c r="H94" s="105"/>
      <c r="I94" s="17">
        <v>575.5</v>
      </c>
      <c r="K94" s="23"/>
    </row>
    <row r="95" spans="1:11" s="17" customFormat="1" ht="15.75" hidden="1" thickBot="1">
      <c r="A95" s="108" t="s">
        <v>101</v>
      </c>
      <c r="B95" s="52"/>
      <c r="C95" s="107"/>
      <c r="D95" s="106"/>
      <c r="E95" s="33"/>
      <c r="F95" s="33"/>
      <c r="G95" s="106"/>
      <c r="H95" s="105"/>
      <c r="I95" s="17">
        <v>575.5</v>
      </c>
      <c r="K95" s="23"/>
    </row>
    <row r="96" spans="1:11" s="17" customFormat="1" ht="15.75" hidden="1" thickBot="1">
      <c r="A96" s="108" t="s">
        <v>100</v>
      </c>
      <c r="B96" s="52"/>
      <c r="C96" s="107"/>
      <c r="D96" s="106"/>
      <c r="E96" s="33"/>
      <c r="F96" s="33"/>
      <c r="G96" s="106"/>
      <c r="H96" s="105"/>
      <c r="I96" s="17">
        <v>575.5</v>
      </c>
      <c r="K96" s="23"/>
    </row>
    <row r="97" spans="1:11" s="17" customFormat="1" ht="15.75" hidden="1" thickBot="1">
      <c r="A97" s="108" t="s">
        <v>99</v>
      </c>
      <c r="B97" s="52"/>
      <c r="C97" s="107"/>
      <c r="D97" s="106"/>
      <c r="E97" s="33"/>
      <c r="F97" s="33"/>
      <c r="G97" s="106"/>
      <c r="H97" s="105"/>
      <c r="I97" s="17">
        <v>575.5</v>
      </c>
      <c r="K97" s="23"/>
    </row>
    <row r="98" spans="1:11" s="17" customFormat="1" ht="15.75" hidden="1" thickBot="1">
      <c r="A98" s="108" t="s">
        <v>98</v>
      </c>
      <c r="B98" s="52"/>
      <c r="C98" s="107"/>
      <c r="D98" s="106"/>
      <c r="E98" s="33"/>
      <c r="F98" s="33"/>
      <c r="G98" s="106"/>
      <c r="H98" s="105"/>
      <c r="I98" s="17">
        <v>575.5</v>
      </c>
      <c r="K98" s="23"/>
    </row>
    <row r="99" spans="1:11" s="17" customFormat="1" ht="15.75" hidden="1" thickBot="1">
      <c r="A99" s="126" t="s">
        <v>103</v>
      </c>
      <c r="B99" s="125"/>
      <c r="C99" s="110"/>
      <c r="D99" s="124"/>
      <c r="E99" s="34"/>
      <c r="F99" s="34"/>
      <c r="G99" s="124"/>
      <c r="H99" s="123"/>
      <c r="I99" s="17">
        <v>575.5</v>
      </c>
      <c r="K99" s="23"/>
    </row>
    <row r="100" spans="1:11" s="17" customFormat="1" ht="26.25" thickBot="1">
      <c r="A100" s="121" t="s">
        <v>75</v>
      </c>
      <c r="B100" s="200" t="s">
        <v>148</v>
      </c>
      <c r="C100" s="119"/>
      <c r="D100" s="194">
        <v>20000</v>
      </c>
      <c r="E100" s="194"/>
      <c r="F100" s="194"/>
      <c r="G100" s="194">
        <f>D100/I100</f>
        <v>34.75</v>
      </c>
      <c r="H100" s="195">
        <f>G100/12</f>
        <v>2.9</v>
      </c>
      <c r="I100" s="17">
        <v>575.5</v>
      </c>
      <c r="K100" s="23"/>
    </row>
    <row r="101" spans="1:11" s="17" customFormat="1" ht="19.5" thickBot="1">
      <c r="A101" s="4" t="s">
        <v>102</v>
      </c>
      <c r="B101" s="102" t="s">
        <v>12</v>
      </c>
      <c r="C101" s="119"/>
      <c r="D101" s="194">
        <f>G101*I101</f>
        <v>11878.32</v>
      </c>
      <c r="E101" s="194"/>
      <c r="F101" s="194"/>
      <c r="G101" s="194">
        <f>12*H101</f>
        <v>20.64</v>
      </c>
      <c r="H101" s="195">
        <v>1.72</v>
      </c>
      <c r="I101" s="17">
        <v>575.5</v>
      </c>
      <c r="K101" s="23"/>
    </row>
    <row r="102" spans="1:11" s="17" customFormat="1" ht="19.5" thickBot="1">
      <c r="A102" s="201" t="s">
        <v>34</v>
      </c>
      <c r="B102" s="202"/>
      <c r="C102" s="203" t="e">
        <f>F102*12</f>
        <v>#REF!</v>
      </c>
      <c r="D102" s="118">
        <f>D101+D100+D92+D67+D64+D55+D40+D37+D36++D34+D35+D33+D32+D31+D30+D29+D14+D39+D91+D89+D88</f>
        <v>122338.38</v>
      </c>
      <c r="E102" s="118" t="e">
        <f>E101+E100+E92+E67+E64+E55+E40+E37+E36++E34+E35+E33+E32+E31+E30+E29+E14+E39+E91+E89+E88</f>
        <v>#REF!</v>
      </c>
      <c r="F102" s="118" t="e">
        <f>F101+F100+F92+F67+F64+F55+F40+F37+F36++F34+F35+F33+F32+F31+F30+F29+F14+F39+F91+F89+F88</f>
        <v>#REF!</v>
      </c>
      <c r="G102" s="118">
        <f>G101+G100+G92+G67+G64+G55+G40+G37+G36++G34+G35+G33+G32+G31+G30+G29+G14+G39+G91+G89+G88</f>
        <v>212.57</v>
      </c>
      <c r="H102" s="118">
        <f>H101+H100+H92+H67+H64+H55+H40+H37+H36++H34+H35+H33+H32+H31+H30+H29+H14+H39+H91+H89+H88</f>
        <v>17.73</v>
      </c>
      <c r="I102" s="17">
        <v>575.5</v>
      </c>
      <c r="J102" s="23"/>
      <c r="K102" s="23"/>
    </row>
    <row r="103" spans="1:11" s="97" customFormat="1" ht="20.25" hidden="1" thickBot="1">
      <c r="A103" s="117"/>
      <c r="B103" s="116"/>
      <c r="C103" s="116"/>
      <c r="D103" s="115"/>
      <c r="E103" s="114"/>
      <c r="F103" s="113"/>
      <c r="G103" s="114"/>
      <c r="H103" s="113"/>
      <c r="I103" s="17">
        <v>575.5</v>
      </c>
      <c r="K103" s="98"/>
    </row>
    <row r="104" spans="1:11" s="94" customFormat="1" ht="15">
      <c r="A104" s="96"/>
      <c r="D104" s="112"/>
      <c r="E104" s="112"/>
      <c r="F104" s="112"/>
      <c r="G104" s="112"/>
      <c r="H104" s="112"/>
      <c r="I104" s="17"/>
      <c r="K104" s="95"/>
    </row>
    <row r="105" spans="1:10" s="17" customFormat="1" ht="29.25" customHeight="1" hidden="1">
      <c r="A105" s="111"/>
      <c r="B105" s="52"/>
      <c r="C105" s="110"/>
      <c r="D105" s="109"/>
      <c r="E105" s="109"/>
      <c r="F105" s="109"/>
      <c r="G105" s="109"/>
      <c r="H105" s="109"/>
      <c r="J105" s="23"/>
    </row>
    <row r="106" spans="1:11" s="94" customFormat="1" ht="15.75" thickBot="1">
      <c r="A106" s="96"/>
      <c r="D106" s="112"/>
      <c r="E106" s="112"/>
      <c r="F106" s="112"/>
      <c r="G106" s="112"/>
      <c r="H106" s="112"/>
      <c r="I106" s="17"/>
      <c r="K106" s="95"/>
    </row>
    <row r="107" spans="1:11" s="94" customFormat="1" ht="19.5" thickBot="1">
      <c r="A107" s="193" t="s">
        <v>33</v>
      </c>
      <c r="B107" s="120"/>
      <c r="C107" s="119" t="e">
        <f>F107*12</f>
        <v>#REF!</v>
      </c>
      <c r="D107" s="194">
        <v>0</v>
      </c>
      <c r="E107" s="194" t="e">
        <f>#REF!</f>
        <v>#REF!</v>
      </c>
      <c r="F107" s="194" t="e">
        <f>#REF!</f>
        <v>#REF!</v>
      </c>
      <c r="G107" s="194">
        <v>0</v>
      </c>
      <c r="H107" s="194">
        <v>0</v>
      </c>
      <c r="I107" s="17">
        <v>575.5</v>
      </c>
      <c r="K107" s="95"/>
    </row>
    <row r="108" spans="1:11" s="94" customFormat="1" ht="15" hidden="1">
      <c r="A108" s="14" t="s">
        <v>57</v>
      </c>
      <c r="B108" s="140"/>
      <c r="C108" s="19"/>
      <c r="D108" s="29"/>
      <c r="E108" s="26"/>
      <c r="F108" s="26"/>
      <c r="G108" s="29"/>
      <c r="H108" s="31"/>
      <c r="I108" s="17">
        <v>575.5</v>
      </c>
      <c r="K108" s="95"/>
    </row>
    <row r="109" spans="1:11" s="94" customFormat="1" ht="15" hidden="1">
      <c r="A109" s="108" t="s">
        <v>101</v>
      </c>
      <c r="B109" s="52"/>
      <c r="C109" s="107"/>
      <c r="D109" s="106"/>
      <c r="E109" s="33"/>
      <c r="F109" s="33"/>
      <c r="G109" s="106"/>
      <c r="H109" s="105"/>
      <c r="I109" s="17">
        <v>575.5</v>
      </c>
      <c r="K109" s="95"/>
    </row>
    <row r="110" spans="1:11" s="94" customFormat="1" ht="15" hidden="1">
      <c r="A110" s="108" t="s">
        <v>100</v>
      </c>
      <c r="B110" s="52"/>
      <c r="C110" s="107"/>
      <c r="D110" s="106"/>
      <c r="E110" s="33"/>
      <c r="F110" s="33"/>
      <c r="G110" s="106"/>
      <c r="H110" s="105"/>
      <c r="I110" s="17">
        <v>575.5</v>
      </c>
      <c r="K110" s="95"/>
    </row>
    <row r="111" spans="1:11" s="94" customFormat="1" ht="15" hidden="1">
      <c r="A111" s="108" t="s">
        <v>99</v>
      </c>
      <c r="B111" s="52"/>
      <c r="C111" s="107"/>
      <c r="D111" s="106"/>
      <c r="E111" s="33"/>
      <c r="F111" s="33"/>
      <c r="G111" s="106"/>
      <c r="H111" s="105"/>
      <c r="I111" s="17">
        <v>575.5</v>
      </c>
      <c r="K111" s="95"/>
    </row>
    <row r="112" spans="1:11" s="94" customFormat="1" ht="15" hidden="1">
      <c r="A112" s="108" t="s">
        <v>98</v>
      </c>
      <c r="B112" s="52"/>
      <c r="C112" s="107"/>
      <c r="D112" s="106"/>
      <c r="E112" s="33"/>
      <c r="F112" s="33"/>
      <c r="G112" s="106"/>
      <c r="H112" s="105"/>
      <c r="I112" s="17">
        <v>575.5</v>
      </c>
      <c r="K112" s="95"/>
    </row>
    <row r="113" spans="1:11" s="94" customFormat="1" ht="15">
      <c r="A113" s="96"/>
      <c r="D113" s="112"/>
      <c r="E113" s="112"/>
      <c r="F113" s="112"/>
      <c r="G113" s="112"/>
      <c r="H113" s="112"/>
      <c r="I113" s="17"/>
      <c r="K113" s="95"/>
    </row>
    <row r="114" spans="1:11" s="94" customFormat="1" ht="15.75" thickBot="1">
      <c r="A114" s="96"/>
      <c r="D114" s="112"/>
      <c r="E114" s="112"/>
      <c r="F114" s="112"/>
      <c r="G114" s="112"/>
      <c r="H114" s="112"/>
      <c r="I114" s="17"/>
      <c r="K114" s="95"/>
    </row>
    <row r="115" spans="1:11" s="94" customFormat="1" ht="19.5" thickBot="1">
      <c r="A115" s="4" t="s">
        <v>73</v>
      </c>
      <c r="B115" s="102"/>
      <c r="C115" s="102" t="s">
        <v>30</v>
      </c>
      <c r="D115" s="204">
        <f>D102+D105+D107</f>
        <v>122338.38</v>
      </c>
      <c r="E115" s="204" t="e">
        <f>E102+E105+E107</f>
        <v>#REF!</v>
      </c>
      <c r="F115" s="204" t="e">
        <f>F102+F105+F107</f>
        <v>#REF!</v>
      </c>
      <c r="G115" s="204">
        <f>G102+G105+G107</f>
        <v>212.57</v>
      </c>
      <c r="H115" s="205">
        <f>H102+H105+H107</f>
        <v>17.73</v>
      </c>
      <c r="I115" s="17">
        <v>575.5</v>
      </c>
      <c r="K115" s="95"/>
    </row>
    <row r="116" spans="1:11" s="94" customFormat="1" ht="12.75">
      <c r="A116" s="96"/>
      <c r="D116" s="112"/>
      <c r="E116" s="112"/>
      <c r="F116" s="112"/>
      <c r="G116" s="112"/>
      <c r="H116" s="112"/>
      <c r="K116" s="95"/>
    </row>
    <row r="117" spans="1:11" s="94" customFormat="1" ht="12.75">
      <c r="A117" s="96"/>
      <c r="D117" s="112"/>
      <c r="E117" s="112"/>
      <c r="F117" s="112"/>
      <c r="G117" s="112"/>
      <c r="H117" s="112"/>
      <c r="K117" s="95"/>
    </row>
    <row r="118" spans="1:11" s="97" customFormat="1" ht="19.5">
      <c r="A118" s="101"/>
      <c r="B118" s="100"/>
      <c r="C118" s="99"/>
      <c r="D118" s="206"/>
      <c r="E118" s="206"/>
      <c r="F118" s="206"/>
      <c r="G118" s="206"/>
      <c r="H118" s="206"/>
      <c r="K118" s="98"/>
    </row>
    <row r="119" spans="1:11" s="94" customFormat="1" ht="14.25">
      <c r="A119" s="253" t="s">
        <v>31</v>
      </c>
      <c r="B119" s="253"/>
      <c r="C119" s="253"/>
      <c r="D119" s="253"/>
      <c r="E119" s="253"/>
      <c r="F119" s="253"/>
      <c r="G119" s="253"/>
      <c r="H119" s="253"/>
      <c r="K119" s="95"/>
    </row>
    <row r="120" spans="4:11" s="94" customFormat="1" ht="12.75">
      <c r="D120" s="112"/>
      <c r="E120" s="112"/>
      <c r="F120" s="112"/>
      <c r="G120" s="112"/>
      <c r="H120" s="112"/>
      <c r="K120" s="95"/>
    </row>
    <row r="121" spans="1:11" s="94" customFormat="1" ht="12.75">
      <c r="A121" s="96" t="s">
        <v>32</v>
      </c>
      <c r="D121" s="112"/>
      <c r="E121" s="112"/>
      <c r="F121" s="112"/>
      <c r="G121" s="112"/>
      <c r="H121" s="112"/>
      <c r="K121" s="95"/>
    </row>
    <row r="122" spans="4:11" s="94" customFormat="1" ht="12.75">
      <c r="D122" s="112"/>
      <c r="E122" s="112"/>
      <c r="F122" s="112"/>
      <c r="G122" s="112"/>
      <c r="H122" s="112"/>
      <c r="K122" s="95"/>
    </row>
    <row r="123" spans="4:11" s="94" customFormat="1" ht="12.75">
      <c r="D123" s="112"/>
      <c r="E123" s="112"/>
      <c r="F123" s="112"/>
      <c r="G123" s="112"/>
      <c r="H123" s="112"/>
      <c r="K123" s="95"/>
    </row>
    <row r="124" spans="4:11" s="94" customFormat="1" ht="12.75">
      <c r="D124" s="112"/>
      <c r="E124" s="112"/>
      <c r="F124" s="112"/>
      <c r="G124" s="112"/>
      <c r="H124" s="112"/>
      <c r="K124" s="95"/>
    </row>
    <row r="125" spans="4:11" s="94" customFormat="1" ht="12.75">
      <c r="D125" s="112"/>
      <c r="E125" s="112"/>
      <c r="F125" s="112"/>
      <c r="G125" s="112"/>
      <c r="H125" s="112"/>
      <c r="K125" s="95"/>
    </row>
    <row r="126" spans="4:11" s="94" customFormat="1" ht="12.75">
      <c r="D126" s="112"/>
      <c r="E126" s="112"/>
      <c r="F126" s="112"/>
      <c r="G126" s="112"/>
      <c r="H126" s="112"/>
      <c r="K126" s="95"/>
    </row>
    <row r="127" spans="4:11" s="94" customFormat="1" ht="12.75">
      <c r="D127" s="112"/>
      <c r="E127" s="112"/>
      <c r="F127" s="112"/>
      <c r="G127" s="112"/>
      <c r="H127" s="112"/>
      <c r="K127" s="95"/>
    </row>
    <row r="128" spans="4:11" s="94" customFormat="1" ht="12.75">
      <c r="D128" s="112"/>
      <c r="E128" s="112"/>
      <c r="F128" s="112"/>
      <c r="G128" s="112"/>
      <c r="H128" s="112"/>
      <c r="K128" s="95"/>
    </row>
    <row r="129" spans="4:11" s="94" customFormat="1" ht="12.75">
      <c r="D129" s="112"/>
      <c r="E129" s="112"/>
      <c r="F129" s="112"/>
      <c r="G129" s="112"/>
      <c r="H129" s="112"/>
      <c r="K129" s="95"/>
    </row>
    <row r="130" spans="4:11" s="94" customFormat="1" ht="12.75">
      <c r="D130" s="112"/>
      <c r="E130" s="112"/>
      <c r="F130" s="112"/>
      <c r="G130" s="112"/>
      <c r="H130" s="112"/>
      <c r="K130" s="95"/>
    </row>
    <row r="131" spans="4:11" s="94" customFormat="1" ht="12.75">
      <c r="D131" s="112"/>
      <c r="E131" s="112"/>
      <c r="F131" s="112"/>
      <c r="G131" s="112"/>
      <c r="H131" s="112"/>
      <c r="K131" s="95"/>
    </row>
    <row r="132" spans="4:11" s="94" customFormat="1" ht="12.75">
      <c r="D132" s="112"/>
      <c r="E132" s="112"/>
      <c r="F132" s="112"/>
      <c r="G132" s="112"/>
      <c r="H132" s="112"/>
      <c r="K132" s="95"/>
    </row>
    <row r="133" spans="4:11" s="94" customFormat="1" ht="12.75">
      <c r="D133" s="112"/>
      <c r="E133" s="112"/>
      <c r="F133" s="112"/>
      <c r="G133" s="112"/>
      <c r="H133" s="112"/>
      <c r="K133" s="95"/>
    </row>
    <row r="134" spans="4:11" s="94" customFormat="1" ht="12.75">
      <c r="D134" s="112"/>
      <c r="E134" s="112"/>
      <c r="F134" s="112"/>
      <c r="G134" s="112"/>
      <c r="H134" s="112"/>
      <c r="K134" s="95"/>
    </row>
    <row r="135" spans="4:11" s="94" customFormat="1" ht="12.75">
      <c r="D135" s="112"/>
      <c r="E135" s="112"/>
      <c r="F135" s="112"/>
      <c r="G135" s="112"/>
      <c r="H135" s="112"/>
      <c r="K135" s="95"/>
    </row>
    <row r="136" spans="4:11" s="94" customFormat="1" ht="12.75">
      <c r="D136" s="112"/>
      <c r="E136" s="112"/>
      <c r="F136" s="112"/>
      <c r="G136" s="112"/>
      <c r="H136" s="112"/>
      <c r="K136" s="95"/>
    </row>
    <row r="137" spans="4:11" s="94" customFormat="1" ht="12.75">
      <c r="D137" s="112"/>
      <c r="E137" s="112"/>
      <c r="F137" s="112"/>
      <c r="G137" s="112"/>
      <c r="H137" s="112"/>
      <c r="K137" s="95"/>
    </row>
    <row r="138" spans="4:11" s="94" customFormat="1" ht="12.75">
      <c r="D138" s="112"/>
      <c r="E138" s="112"/>
      <c r="F138" s="112"/>
      <c r="G138" s="112"/>
      <c r="H138" s="112"/>
      <c r="K138" s="95"/>
    </row>
    <row r="139" spans="4:11" s="94" customFormat="1" ht="12.75">
      <c r="D139" s="112"/>
      <c r="E139" s="112"/>
      <c r="F139" s="112"/>
      <c r="G139" s="112"/>
      <c r="H139" s="112"/>
      <c r="K139" s="95"/>
    </row>
  </sheetData>
  <sheetProtection/>
  <mergeCells count="12">
    <mergeCell ref="A1:H1"/>
    <mergeCell ref="B2:H2"/>
    <mergeCell ref="B3:H3"/>
    <mergeCell ref="B4:H4"/>
    <mergeCell ref="A5:H5"/>
    <mergeCell ref="A6:H6"/>
    <mergeCell ref="A119:H119"/>
    <mergeCell ref="A7:H7"/>
    <mergeCell ref="A8:H8"/>
    <mergeCell ref="A9:H9"/>
    <mergeCell ref="A10:H10"/>
    <mergeCell ref="A13:H13"/>
  </mergeCells>
  <printOptions horizontalCentered="1"/>
  <pageMargins left="0.2" right="0.2" top="0.1968503937007874" bottom="0.2" header="0.2" footer="0.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zoomScale="80" zoomScaleNormal="80" zoomScalePageLayoutView="0" workbookViewId="0" topLeftCell="A1">
      <pane xSplit="1" ySplit="2" topLeftCell="H6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Q78"/>
    </sheetView>
  </sheetViews>
  <sheetFormatPr defaultColWidth="9.00390625" defaultRowHeight="12.75"/>
  <cols>
    <col min="1" max="1" width="72.75390625" style="3" customWidth="1"/>
    <col min="2" max="9" width="15.375" style="3" customWidth="1"/>
    <col min="10" max="10" width="20.625" style="3" customWidth="1"/>
    <col min="11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8.25" customHeight="1" thickBot="1">
      <c r="A1" s="274" t="s">
        <v>149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5" s="7" customFormat="1" ht="79.5" customHeight="1" thickBot="1">
      <c r="A2" s="163" t="s">
        <v>4</v>
      </c>
      <c r="B2" s="275" t="s">
        <v>115</v>
      </c>
      <c r="C2" s="276"/>
      <c r="D2" s="277"/>
      <c r="E2" s="276" t="s">
        <v>116</v>
      </c>
      <c r="F2" s="276"/>
      <c r="G2" s="276"/>
      <c r="H2" s="275" t="s">
        <v>117</v>
      </c>
      <c r="I2" s="276"/>
      <c r="J2" s="277"/>
      <c r="K2" s="275" t="s">
        <v>118</v>
      </c>
      <c r="L2" s="276"/>
      <c r="M2" s="277"/>
      <c r="N2" s="77" t="s">
        <v>79</v>
      </c>
      <c r="O2" s="44" t="s">
        <v>37</v>
      </c>
    </row>
    <row r="3" spans="1:15" s="8" customFormat="1" ht="12.75">
      <c r="A3" s="69"/>
      <c r="B3" s="57" t="s">
        <v>76</v>
      </c>
      <c r="C3" s="25" t="s">
        <v>77</v>
      </c>
      <c r="D3" s="64" t="s">
        <v>78</v>
      </c>
      <c r="E3" s="76" t="s">
        <v>76</v>
      </c>
      <c r="F3" s="25" t="s">
        <v>77</v>
      </c>
      <c r="G3" s="42" t="s">
        <v>78</v>
      </c>
      <c r="H3" s="57" t="s">
        <v>76</v>
      </c>
      <c r="I3" s="25" t="s">
        <v>77</v>
      </c>
      <c r="J3" s="64" t="s">
        <v>78</v>
      </c>
      <c r="K3" s="57" t="s">
        <v>76</v>
      </c>
      <c r="L3" s="25" t="s">
        <v>77</v>
      </c>
      <c r="M3" s="64" t="s">
        <v>78</v>
      </c>
      <c r="N3" s="80"/>
      <c r="O3" s="45"/>
    </row>
    <row r="4" spans="1:15" s="8" customFormat="1" ht="49.5" customHeight="1" thickBot="1">
      <c r="A4" s="278" t="s">
        <v>8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80"/>
    </row>
    <row r="5" spans="1:15" s="8" customFormat="1" ht="17.25" customHeight="1" thickBot="1">
      <c r="A5" s="121" t="s">
        <v>75</v>
      </c>
      <c r="B5" s="61"/>
      <c r="C5" s="11"/>
      <c r="D5" s="152">
        <f>O5/4</f>
        <v>5000</v>
      </c>
      <c r="E5" s="80"/>
      <c r="F5" s="11"/>
      <c r="G5" s="152">
        <f>O5/4</f>
        <v>5000</v>
      </c>
      <c r="H5" s="61"/>
      <c r="I5" s="11"/>
      <c r="J5" s="152">
        <f>O5/4</f>
        <v>5000</v>
      </c>
      <c r="K5" s="61"/>
      <c r="L5" s="11"/>
      <c r="M5" s="152">
        <f>O5/4</f>
        <v>5000</v>
      </c>
      <c r="N5" s="82">
        <f>M5+J5+G5+D5</f>
        <v>20000</v>
      </c>
      <c r="O5" s="27">
        <v>20000</v>
      </c>
    </row>
    <row r="6" spans="1:15" s="7" customFormat="1" ht="14.25" customHeight="1">
      <c r="A6" s="141" t="s">
        <v>9</v>
      </c>
      <c r="B6" s="58"/>
      <c r="C6" s="9"/>
      <c r="D6" s="152">
        <f>O6/4</f>
        <v>4609.76</v>
      </c>
      <c r="E6" s="77"/>
      <c r="F6" s="9"/>
      <c r="G6" s="152">
        <f>O6/4</f>
        <v>4609.76</v>
      </c>
      <c r="H6" s="58"/>
      <c r="I6" s="9"/>
      <c r="J6" s="152">
        <f>O6/4</f>
        <v>4609.76</v>
      </c>
      <c r="K6" s="58"/>
      <c r="L6" s="9"/>
      <c r="M6" s="152">
        <f>O6/4</f>
        <v>4609.76</v>
      </c>
      <c r="N6" s="82">
        <f>M6+J6+G6+D6</f>
        <v>18439.04</v>
      </c>
      <c r="O6" s="27">
        <v>18439.02</v>
      </c>
    </row>
    <row r="7" spans="1:15" s="7" customFormat="1" ht="15">
      <c r="A7" s="128" t="s">
        <v>14</v>
      </c>
      <c r="B7" s="58"/>
      <c r="C7" s="9"/>
      <c r="D7" s="152">
        <f aca="true" t="shared" si="0" ref="D7:D16">O7/4</f>
        <v>1174.02</v>
      </c>
      <c r="E7" s="77"/>
      <c r="F7" s="9"/>
      <c r="G7" s="152">
        <f aca="true" t="shared" si="1" ref="G7:G16">O7/4</f>
        <v>1174.02</v>
      </c>
      <c r="H7" s="58"/>
      <c r="I7" s="9"/>
      <c r="J7" s="152">
        <f aca="true" t="shared" si="2" ref="J7:J16">O7/4</f>
        <v>1174.02</v>
      </c>
      <c r="K7" s="58"/>
      <c r="L7" s="9"/>
      <c r="M7" s="152">
        <f aca="true" t="shared" si="3" ref="M7:M15">O7/4</f>
        <v>1174.02</v>
      </c>
      <c r="N7" s="82">
        <f aca="true" t="shared" si="4" ref="N7:N38">M7+J7+G7+D7</f>
        <v>4696.08</v>
      </c>
      <c r="O7" s="27">
        <v>4696.08</v>
      </c>
    </row>
    <row r="8" spans="1:15" s="7" customFormat="1" ht="15">
      <c r="A8" s="128" t="s">
        <v>16</v>
      </c>
      <c r="B8" s="58"/>
      <c r="C8" s="9"/>
      <c r="D8" s="152">
        <f t="shared" si="0"/>
        <v>3832.83</v>
      </c>
      <c r="E8" s="77"/>
      <c r="F8" s="9"/>
      <c r="G8" s="152">
        <f t="shared" si="1"/>
        <v>3832.83</v>
      </c>
      <c r="H8" s="58"/>
      <c r="I8" s="9"/>
      <c r="J8" s="152">
        <f t="shared" si="2"/>
        <v>3832.83</v>
      </c>
      <c r="K8" s="58"/>
      <c r="L8" s="9"/>
      <c r="M8" s="152">
        <f t="shared" si="3"/>
        <v>3832.83</v>
      </c>
      <c r="N8" s="82">
        <f t="shared" si="4"/>
        <v>15331.32</v>
      </c>
      <c r="O8" s="27">
        <v>15331.32</v>
      </c>
    </row>
    <row r="9" spans="1:15" s="7" customFormat="1" ht="30">
      <c r="A9" s="128" t="s">
        <v>45</v>
      </c>
      <c r="B9" s="58"/>
      <c r="C9" s="9"/>
      <c r="D9" s="152">
        <f t="shared" si="0"/>
        <v>462.04</v>
      </c>
      <c r="E9" s="77"/>
      <c r="F9" s="9"/>
      <c r="G9" s="152">
        <f t="shared" si="1"/>
        <v>462.04</v>
      </c>
      <c r="H9" s="58"/>
      <c r="I9" s="9"/>
      <c r="J9" s="152">
        <f t="shared" si="2"/>
        <v>462.04</v>
      </c>
      <c r="K9" s="58"/>
      <c r="L9" s="9"/>
      <c r="M9" s="152">
        <f t="shared" si="3"/>
        <v>462.04</v>
      </c>
      <c r="N9" s="82">
        <f t="shared" si="4"/>
        <v>1848.16</v>
      </c>
      <c r="O9" s="27">
        <v>1848.15</v>
      </c>
    </row>
    <row r="10" spans="1:15" s="7" customFormat="1" ht="30">
      <c r="A10" s="128" t="s">
        <v>55</v>
      </c>
      <c r="B10" s="58"/>
      <c r="C10" s="9"/>
      <c r="D10" s="152">
        <f t="shared" si="0"/>
        <v>462.04</v>
      </c>
      <c r="E10" s="77"/>
      <c r="F10" s="9"/>
      <c r="G10" s="152">
        <f t="shared" si="1"/>
        <v>462.04</v>
      </c>
      <c r="H10" s="58"/>
      <c r="I10" s="9"/>
      <c r="J10" s="152">
        <f t="shared" si="2"/>
        <v>462.04</v>
      </c>
      <c r="K10" s="58"/>
      <c r="L10" s="9"/>
      <c r="M10" s="152">
        <f t="shared" si="3"/>
        <v>462.04</v>
      </c>
      <c r="N10" s="82">
        <f t="shared" si="4"/>
        <v>1848.16</v>
      </c>
      <c r="O10" s="27">
        <v>1848.15</v>
      </c>
    </row>
    <row r="11" spans="1:15" s="7" customFormat="1" ht="15">
      <c r="A11" s="128" t="s">
        <v>46</v>
      </c>
      <c r="B11" s="58"/>
      <c r="C11" s="9"/>
      <c r="D11" s="152">
        <f t="shared" si="0"/>
        <v>2917.67</v>
      </c>
      <c r="E11" s="77"/>
      <c r="F11" s="9"/>
      <c r="G11" s="152">
        <f t="shared" si="1"/>
        <v>2917.67</v>
      </c>
      <c r="H11" s="58"/>
      <c r="I11" s="9"/>
      <c r="J11" s="152">
        <f t="shared" si="2"/>
        <v>2917.67</v>
      </c>
      <c r="K11" s="58"/>
      <c r="L11" s="9"/>
      <c r="M11" s="152">
        <f t="shared" si="3"/>
        <v>2917.67</v>
      </c>
      <c r="N11" s="82">
        <f t="shared" si="4"/>
        <v>11670.68</v>
      </c>
      <c r="O11" s="27">
        <v>11670.68</v>
      </c>
    </row>
    <row r="12" spans="1:15" s="225" customFormat="1" ht="30">
      <c r="A12" s="217" t="s">
        <v>138</v>
      </c>
      <c r="B12" s="218"/>
      <c r="C12" s="219"/>
      <c r="D12" s="220">
        <f t="shared" si="0"/>
        <v>0</v>
      </c>
      <c r="E12" s="221">
        <v>155</v>
      </c>
      <c r="F12" s="222">
        <v>41943</v>
      </c>
      <c r="G12" s="220">
        <v>3305.23</v>
      </c>
      <c r="H12" s="218"/>
      <c r="I12" s="219"/>
      <c r="J12" s="220">
        <f t="shared" si="2"/>
        <v>0</v>
      </c>
      <c r="K12" s="218"/>
      <c r="L12" s="219"/>
      <c r="M12" s="220">
        <f t="shared" si="3"/>
        <v>0</v>
      </c>
      <c r="N12" s="223">
        <f t="shared" si="4"/>
        <v>3305.23</v>
      </c>
      <c r="O12" s="224"/>
    </row>
    <row r="13" spans="1:15" s="225" customFormat="1" ht="30">
      <c r="A13" s="217" t="s">
        <v>139</v>
      </c>
      <c r="B13" s="218"/>
      <c r="C13" s="219"/>
      <c r="D13" s="220">
        <f t="shared" si="0"/>
        <v>0</v>
      </c>
      <c r="E13" s="244"/>
      <c r="F13" s="219"/>
      <c r="G13" s="220">
        <f t="shared" si="1"/>
        <v>0</v>
      </c>
      <c r="H13" s="218"/>
      <c r="I13" s="219"/>
      <c r="J13" s="220">
        <f t="shared" si="2"/>
        <v>0</v>
      </c>
      <c r="K13" s="245">
        <v>185</v>
      </c>
      <c r="L13" s="246">
        <v>42124</v>
      </c>
      <c r="M13" s="220">
        <v>3305.23</v>
      </c>
      <c r="N13" s="223">
        <f t="shared" si="4"/>
        <v>3305.23</v>
      </c>
      <c r="O13" s="224"/>
    </row>
    <row r="14" spans="1:15" s="7" customFormat="1" ht="15">
      <c r="A14" s="128" t="s">
        <v>25</v>
      </c>
      <c r="B14" s="58"/>
      <c r="C14" s="9"/>
      <c r="D14" s="152">
        <f t="shared" si="0"/>
        <v>69.06</v>
      </c>
      <c r="E14" s="77"/>
      <c r="F14" s="9"/>
      <c r="G14" s="152">
        <f t="shared" si="1"/>
        <v>69.06</v>
      </c>
      <c r="H14" s="58"/>
      <c r="I14" s="9"/>
      <c r="J14" s="152">
        <f t="shared" si="2"/>
        <v>69.06</v>
      </c>
      <c r="K14" s="58"/>
      <c r="L14" s="9"/>
      <c r="M14" s="152">
        <f t="shared" si="3"/>
        <v>69.06</v>
      </c>
      <c r="N14" s="82">
        <f t="shared" si="4"/>
        <v>276.24</v>
      </c>
      <c r="O14" s="27">
        <v>276.24</v>
      </c>
    </row>
    <row r="15" spans="1:15" s="17" customFormat="1" ht="15">
      <c r="A15" s="128" t="s">
        <v>27</v>
      </c>
      <c r="B15" s="59"/>
      <c r="C15" s="52"/>
      <c r="D15" s="152">
        <f t="shared" si="0"/>
        <v>51.8</v>
      </c>
      <c r="E15" s="78"/>
      <c r="F15" s="52"/>
      <c r="G15" s="152">
        <f t="shared" si="1"/>
        <v>51.8</v>
      </c>
      <c r="H15" s="59"/>
      <c r="I15" s="52"/>
      <c r="J15" s="152">
        <f t="shared" si="2"/>
        <v>51.8</v>
      </c>
      <c r="K15" s="59"/>
      <c r="L15" s="52"/>
      <c r="M15" s="152">
        <f t="shared" si="3"/>
        <v>51.8</v>
      </c>
      <c r="N15" s="82">
        <f t="shared" si="4"/>
        <v>207.2</v>
      </c>
      <c r="O15" s="27">
        <v>207.18</v>
      </c>
    </row>
    <row r="16" spans="1:15" s="7" customFormat="1" ht="30">
      <c r="A16" s="91" t="s">
        <v>24</v>
      </c>
      <c r="B16" s="58"/>
      <c r="C16" s="9"/>
      <c r="D16" s="152">
        <f t="shared" si="0"/>
        <v>0</v>
      </c>
      <c r="E16" s="77"/>
      <c r="F16" s="9"/>
      <c r="G16" s="152">
        <f t="shared" si="1"/>
        <v>0</v>
      </c>
      <c r="H16" s="58"/>
      <c r="I16" s="9"/>
      <c r="J16" s="152">
        <f t="shared" si="2"/>
        <v>0</v>
      </c>
      <c r="K16" s="247" t="s">
        <v>177</v>
      </c>
      <c r="L16" s="248">
        <v>42104</v>
      </c>
      <c r="M16" s="152">
        <v>2422.4</v>
      </c>
      <c r="N16" s="82">
        <f t="shared" si="4"/>
        <v>2422.4</v>
      </c>
      <c r="O16" s="27"/>
    </row>
    <row r="17" spans="1:15" s="10" customFormat="1" ht="15">
      <c r="A17" s="128" t="s">
        <v>38</v>
      </c>
      <c r="B17" s="60"/>
      <c r="C17" s="53"/>
      <c r="D17" s="152"/>
      <c r="E17" s="79"/>
      <c r="F17" s="53"/>
      <c r="G17" s="55"/>
      <c r="H17" s="60"/>
      <c r="I17" s="53"/>
      <c r="J17" s="66"/>
      <c r="K17" s="60"/>
      <c r="L17" s="53"/>
      <c r="M17" s="66"/>
      <c r="N17" s="82">
        <f t="shared" si="4"/>
        <v>0</v>
      </c>
      <c r="O17" s="27"/>
    </row>
    <row r="18" spans="1:15" s="7" customFormat="1" ht="15">
      <c r="A18" s="24" t="s">
        <v>44</v>
      </c>
      <c r="B18" s="157"/>
      <c r="C18" s="158"/>
      <c r="D18" s="159"/>
      <c r="E18" s="157"/>
      <c r="F18" s="158"/>
      <c r="G18" s="159"/>
      <c r="H18" s="58"/>
      <c r="I18" s="9"/>
      <c r="J18" s="65"/>
      <c r="K18" s="58"/>
      <c r="L18" s="9"/>
      <c r="M18" s="65"/>
      <c r="N18" s="82">
        <f t="shared" si="4"/>
        <v>0</v>
      </c>
      <c r="O18" s="27"/>
    </row>
    <row r="19" spans="1:15" s="7" customFormat="1" ht="15">
      <c r="A19" s="208" t="s">
        <v>19</v>
      </c>
      <c r="B19" s="157" t="s">
        <v>152</v>
      </c>
      <c r="C19" s="158">
        <v>41775</v>
      </c>
      <c r="D19" s="159">
        <v>207.91</v>
      </c>
      <c r="E19" s="157" t="s">
        <v>162</v>
      </c>
      <c r="F19" s="158">
        <v>41901</v>
      </c>
      <c r="G19" s="159">
        <v>207.91</v>
      </c>
      <c r="H19" s="58"/>
      <c r="I19" s="9"/>
      <c r="J19" s="65"/>
      <c r="K19" s="58"/>
      <c r="L19" s="9"/>
      <c r="M19" s="65"/>
      <c r="N19" s="82">
        <f t="shared" si="4"/>
        <v>415.82</v>
      </c>
      <c r="O19" s="27"/>
    </row>
    <row r="20" spans="1:15" s="7" customFormat="1" ht="15">
      <c r="A20" s="208" t="s">
        <v>140</v>
      </c>
      <c r="B20" s="157" t="s">
        <v>153</v>
      </c>
      <c r="C20" s="158">
        <v>41789</v>
      </c>
      <c r="D20" s="159">
        <v>740.94</v>
      </c>
      <c r="E20" s="77"/>
      <c r="F20" s="9"/>
      <c r="G20" s="40"/>
      <c r="H20" s="58"/>
      <c r="I20" s="9"/>
      <c r="J20" s="65"/>
      <c r="K20" s="58"/>
      <c r="L20" s="9"/>
      <c r="M20" s="65"/>
      <c r="N20" s="82">
        <f t="shared" si="4"/>
        <v>740.94</v>
      </c>
      <c r="O20" s="27"/>
    </row>
    <row r="21" spans="1:15" s="7" customFormat="1" ht="15">
      <c r="A21" s="24" t="s">
        <v>154</v>
      </c>
      <c r="B21" s="157" t="s">
        <v>153</v>
      </c>
      <c r="C21" s="158">
        <v>41789</v>
      </c>
      <c r="D21" s="159">
        <v>1127.3</v>
      </c>
      <c r="E21" s="77"/>
      <c r="F21" s="9"/>
      <c r="G21" s="40"/>
      <c r="H21" s="58"/>
      <c r="I21" s="9"/>
      <c r="J21" s="65"/>
      <c r="K21" s="58"/>
      <c r="L21" s="9"/>
      <c r="M21" s="65"/>
      <c r="N21" s="82">
        <f t="shared" si="4"/>
        <v>1127.3</v>
      </c>
      <c r="O21" s="27"/>
    </row>
    <row r="22" spans="1:15" s="7" customFormat="1" ht="15">
      <c r="A22" s="24" t="s">
        <v>50</v>
      </c>
      <c r="B22" s="157" t="s">
        <v>153</v>
      </c>
      <c r="C22" s="158">
        <v>41789</v>
      </c>
      <c r="D22" s="159">
        <v>792.41</v>
      </c>
      <c r="E22" s="77"/>
      <c r="F22" s="9"/>
      <c r="G22" s="40"/>
      <c r="H22" s="58"/>
      <c r="I22" s="9"/>
      <c r="J22" s="65"/>
      <c r="K22" s="58"/>
      <c r="L22" s="9"/>
      <c r="M22" s="65"/>
      <c r="N22" s="82">
        <f t="shared" si="4"/>
        <v>792.41</v>
      </c>
      <c r="O22" s="27"/>
    </row>
    <row r="23" spans="1:15" s="7" customFormat="1" ht="15">
      <c r="A23" s="24" t="s">
        <v>20</v>
      </c>
      <c r="B23" s="157" t="s">
        <v>155</v>
      </c>
      <c r="C23" s="158">
        <v>41810</v>
      </c>
      <c r="D23" s="159">
        <v>3532.78</v>
      </c>
      <c r="E23" s="77"/>
      <c r="F23" s="9"/>
      <c r="G23" s="40"/>
      <c r="H23" s="58"/>
      <c r="I23" s="9"/>
      <c r="J23" s="65"/>
      <c r="K23" s="58"/>
      <c r="L23" s="9"/>
      <c r="M23" s="65"/>
      <c r="N23" s="82">
        <f t="shared" si="4"/>
        <v>3532.78</v>
      </c>
      <c r="O23" s="27"/>
    </row>
    <row r="24" spans="1:15" s="7" customFormat="1" ht="15">
      <c r="A24" s="24" t="s">
        <v>21</v>
      </c>
      <c r="B24" s="157" t="s">
        <v>155</v>
      </c>
      <c r="C24" s="158">
        <v>41810</v>
      </c>
      <c r="D24" s="159">
        <v>831.63</v>
      </c>
      <c r="E24" s="77"/>
      <c r="F24" s="9"/>
      <c r="G24" s="40"/>
      <c r="H24" s="58"/>
      <c r="I24" s="9"/>
      <c r="J24" s="65"/>
      <c r="K24" s="58"/>
      <c r="L24" s="9"/>
      <c r="M24" s="65"/>
      <c r="N24" s="82">
        <f t="shared" si="4"/>
        <v>831.63</v>
      </c>
      <c r="O24" s="27"/>
    </row>
    <row r="25" spans="1:15" s="7" customFormat="1" ht="15">
      <c r="A25" s="24" t="s">
        <v>47</v>
      </c>
      <c r="B25" s="157" t="s">
        <v>153</v>
      </c>
      <c r="C25" s="158">
        <v>41789</v>
      </c>
      <c r="D25" s="159">
        <v>396.19</v>
      </c>
      <c r="E25" s="77"/>
      <c r="F25" s="9"/>
      <c r="G25" s="40"/>
      <c r="H25" s="58"/>
      <c r="I25" s="9"/>
      <c r="J25" s="65"/>
      <c r="K25" s="58"/>
      <c r="L25" s="9"/>
      <c r="M25" s="65"/>
      <c r="N25" s="82">
        <f t="shared" si="4"/>
        <v>396.19</v>
      </c>
      <c r="O25" s="27"/>
    </row>
    <row r="26" spans="1:15" s="7" customFormat="1" ht="15">
      <c r="A26" s="24" t="s">
        <v>48</v>
      </c>
      <c r="B26" s="58"/>
      <c r="C26" s="9"/>
      <c r="D26" s="152"/>
      <c r="E26" s="77"/>
      <c r="F26" s="9"/>
      <c r="G26" s="40"/>
      <c r="H26" s="58"/>
      <c r="I26" s="9"/>
      <c r="J26" s="65"/>
      <c r="K26" s="58"/>
      <c r="L26" s="9"/>
      <c r="M26" s="65"/>
      <c r="N26" s="82">
        <f t="shared" si="4"/>
        <v>0</v>
      </c>
      <c r="O26" s="27"/>
    </row>
    <row r="27" spans="1:15" s="7" customFormat="1" ht="25.5">
      <c r="A27" s="24" t="s">
        <v>22</v>
      </c>
      <c r="B27" s="157" t="s">
        <v>155</v>
      </c>
      <c r="C27" s="158">
        <v>41810</v>
      </c>
      <c r="D27" s="159">
        <v>479.53</v>
      </c>
      <c r="E27" s="77"/>
      <c r="F27" s="9"/>
      <c r="G27" s="40"/>
      <c r="H27" s="58"/>
      <c r="I27" s="9"/>
      <c r="J27" s="65"/>
      <c r="K27" s="58"/>
      <c r="L27" s="9"/>
      <c r="M27" s="65"/>
      <c r="N27" s="82">
        <f t="shared" si="4"/>
        <v>479.53</v>
      </c>
      <c r="O27" s="27"/>
    </row>
    <row r="28" spans="1:15" s="8" customFormat="1" ht="15">
      <c r="A28" s="24" t="s">
        <v>74</v>
      </c>
      <c r="B28" s="61"/>
      <c r="C28" s="11"/>
      <c r="D28" s="152"/>
      <c r="E28" s="157" t="s">
        <v>164</v>
      </c>
      <c r="F28" s="158">
        <v>41908</v>
      </c>
      <c r="G28" s="159">
        <v>2790.05</v>
      </c>
      <c r="H28" s="61"/>
      <c r="I28" s="11"/>
      <c r="J28" s="67"/>
      <c r="K28" s="61"/>
      <c r="L28" s="11"/>
      <c r="M28" s="67"/>
      <c r="N28" s="82">
        <f t="shared" si="4"/>
        <v>2790.05</v>
      </c>
      <c r="O28" s="27"/>
    </row>
    <row r="29" spans="1:15" s="8" customFormat="1" ht="30">
      <c r="A29" s="128" t="s">
        <v>41</v>
      </c>
      <c r="B29" s="61"/>
      <c r="C29" s="11"/>
      <c r="D29" s="152"/>
      <c r="E29" s="80"/>
      <c r="F29" s="11"/>
      <c r="G29" s="41"/>
      <c r="H29" s="61"/>
      <c r="I29" s="11"/>
      <c r="J29" s="67"/>
      <c r="K29" s="61"/>
      <c r="L29" s="11"/>
      <c r="M29" s="67"/>
      <c r="N29" s="82">
        <f t="shared" si="4"/>
        <v>0</v>
      </c>
      <c r="O29" s="27"/>
    </row>
    <row r="30" spans="1:15" s="8" customFormat="1" ht="15">
      <c r="A30" s="24" t="s">
        <v>141</v>
      </c>
      <c r="B30" s="61"/>
      <c r="C30" s="11"/>
      <c r="D30" s="152"/>
      <c r="E30" s="80"/>
      <c r="F30" s="11"/>
      <c r="G30" s="41"/>
      <c r="H30" s="61"/>
      <c r="I30" s="11"/>
      <c r="J30" s="67"/>
      <c r="K30" s="61"/>
      <c r="L30" s="11"/>
      <c r="M30" s="67"/>
      <c r="N30" s="82">
        <f t="shared" si="4"/>
        <v>0</v>
      </c>
      <c r="O30" s="27"/>
    </row>
    <row r="31" spans="1:15" s="8" customFormat="1" ht="15">
      <c r="A31" s="5" t="s">
        <v>49</v>
      </c>
      <c r="B31" s="61"/>
      <c r="C31" s="11"/>
      <c r="D31" s="152">
        <f>O31/4</f>
        <v>1409.16</v>
      </c>
      <c r="E31" s="80"/>
      <c r="F31" s="11"/>
      <c r="G31" s="152">
        <f>O31/4</f>
        <v>1409.16</v>
      </c>
      <c r="H31" s="61"/>
      <c r="I31" s="11"/>
      <c r="J31" s="152">
        <f>O31/4</f>
        <v>1409.16</v>
      </c>
      <c r="K31" s="61"/>
      <c r="L31" s="11"/>
      <c r="M31" s="152">
        <f>O31/4</f>
        <v>1409.16</v>
      </c>
      <c r="N31" s="82">
        <f t="shared" si="4"/>
        <v>5636.64</v>
      </c>
      <c r="O31" s="27">
        <v>5636.64</v>
      </c>
    </row>
    <row r="32" spans="1:15" s="7" customFormat="1" ht="30">
      <c r="A32" s="128" t="s">
        <v>42</v>
      </c>
      <c r="B32" s="58"/>
      <c r="C32" s="9"/>
      <c r="D32" s="152"/>
      <c r="E32" s="77"/>
      <c r="F32" s="9"/>
      <c r="G32" s="40"/>
      <c r="H32" s="58"/>
      <c r="I32" s="9"/>
      <c r="J32" s="65"/>
      <c r="K32" s="58"/>
      <c r="L32" s="9"/>
      <c r="M32" s="65"/>
      <c r="N32" s="82">
        <f t="shared" si="4"/>
        <v>0</v>
      </c>
      <c r="O32" s="27"/>
    </row>
    <row r="33" spans="1:15" s="10" customFormat="1" ht="15">
      <c r="A33" s="24" t="s">
        <v>109</v>
      </c>
      <c r="B33" s="157" t="s">
        <v>153</v>
      </c>
      <c r="C33" s="158">
        <v>41789</v>
      </c>
      <c r="D33" s="159">
        <v>1127.3</v>
      </c>
      <c r="E33" s="79"/>
      <c r="F33" s="53"/>
      <c r="G33" s="55"/>
      <c r="H33" s="60"/>
      <c r="I33" s="53"/>
      <c r="J33" s="66"/>
      <c r="K33" s="60"/>
      <c r="L33" s="53"/>
      <c r="M33" s="66"/>
      <c r="N33" s="82">
        <f t="shared" si="4"/>
        <v>1127.3</v>
      </c>
      <c r="O33" s="27"/>
    </row>
    <row r="34" spans="1:15" s="8" customFormat="1" ht="15">
      <c r="A34" s="128" t="s">
        <v>43</v>
      </c>
      <c r="B34" s="61"/>
      <c r="C34" s="11"/>
      <c r="D34" s="152"/>
      <c r="E34" s="80"/>
      <c r="F34" s="11"/>
      <c r="G34" s="41"/>
      <c r="H34" s="61"/>
      <c r="I34" s="11"/>
      <c r="J34" s="67"/>
      <c r="K34" s="61"/>
      <c r="L34" s="11"/>
      <c r="M34" s="67"/>
      <c r="N34" s="82">
        <f t="shared" si="4"/>
        <v>0</v>
      </c>
      <c r="O34" s="27"/>
    </row>
    <row r="35" spans="1:15" s="8" customFormat="1" ht="15">
      <c r="A35" s="24" t="s">
        <v>56</v>
      </c>
      <c r="B35" s="157"/>
      <c r="C35" s="158"/>
      <c r="D35" s="159"/>
      <c r="E35" s="80">
        <v>151</v>
      </c>
      <c r="F35" s="160">
        <v>41929</v>
      </c>
      <c r="G35" s="40">
        <v>2392.87</v>
      </c>
      <c r="H35" s="157"/>
      <c r="I35" s="158"/>
      <c r="J35" s="159"/>
      <c r="K35" s="61"/>
      <c r="L35" s="11"/>
      <c r="M35" s="67"/>
      <c r="N35" s="82">
        <f t="shared" si="4"/>
        <v>2392.87</v>
      </c>
      <c r="O35" s="27"/>
    </row>
    <row r="36" spans="1:15" s="8" customFormat="1" ht="15.75" thickBot="1">
      <c r="A36" s="24" t="s">
        <v>40</v>
      </c>
      <c r="B36" s="157"/>
      <c r="C36" s="158"/>
      <c r="D36" s="159"/>
      <c r="E36" s="80"/>
      <c r="F36" s="11"/>
      <c r="G36" s="41"/>
      <c r="H36" s="61">
        <v>179</v>
      </c>
      <c r="I36" s="160">
        <v>41985</v>
      </c>
      <c r="J36" s="65">
        <v>828.31</v>
      </c>
      <c r="K36" s="61"/>
      <c r="L36" s="11"/>
      <c r="M36" s="67"/>
      <c r="N36" s="82">
        <f t="shared" si="4"/>
        <v>828.31</v>
      </c>
      <c r="O36" s="27"/>
    </row>
    <row r="37" spans="1:15" s="8" customFormat="1" ht="19.5" thickBot="1">
      <c r="A37" s="4" t="s">
        <v>102</v>
      </c>
      <c r="B37" s="61"/>
      <c r="C37" s="11"/>
      <c r="D37" s="152">
        <f>O37/4</f>
        <v>2969.58</v>
      </c>
      <c r="E37" s="80"/>
      <c r="F37" s="11"/>
      <c r="G37" s="152">
        <f>O37/4</f>
        <v>2969.58</v>
      </c>
      <c r="H37" s="61"/>
      <c r="I37" s="11"/>
      <c r="J37" s="152">
        <f>O37/4</f>
        <v>2969.58</v>
      </c>
      <c r="K37" s="61"/>
      <c r="L37" s="11"/>
      <c r="M37" s="152">
        <f>O37/4</f>
        <v>2969.58</v>
      </c>
      <c r="N37" s="82">
        <f t="shared" si="4"/>
        <v>11878.32</v>
      </c>
      <c r="O37" s="26">
        <v>11878.32</v>
      </c>
    </row>
    <row r="38" spans="1:15" s="7" customFormat="1" ht="20.25" thickBot="1">
      <c r="A38" s="72" t="s">
        <v>34</v>
      </c>
      <c r="B38" s="58"/>
      <c r="C38" s="9"/>
      <c r="D38" s="47">
        <f>SUM(D6:D37)</f>
        <v>27193.95</v>
      </c>
      <c r="E38" s="77"/>
      <c r="F38" s="9"/>
      <c r="G38" s="47">
        <f>SUM(G6:G37)</f>
        <v>26654.02</v>
      </c>
      <c r="H38" s="58"/>
      <c r="I38" s="9"/>
      <c r="J38" s="47">
        <f>SUM(J6:J37)</f>
        <v>18786.27</v>
      </c>
      <c r="K38" s="58"/>
      <c r="L38" s="9"/>
      <c r="M38" s="47">
        <f>SUM(M6:M37)</f>
        <v>23685.59</v>
      </c>
      <c r="N38" s="82">
        <f t="shared" si="4"/>
        <v>96319.83</v>
      </c>
      <c r="O38" s="47">
        <f>SUM(O6:O37)</f>
        <v>71831.78</v>
      </c>
    </row>
    <row r="39" spans="1:15" s="12" customFormat="1" ht="20.25" hidden="1" thickBot="1">
      <c r="A39" s="73" t="s">
        <v>29</v>
      </c>
      <c r="B39" s="62"/>
      <c r="C39" s="54"/>
      <c r="D39" s="68"/>
      <c r="E39" s="81"/>
      <c r="F39" s="54"/>
      <c r="G39" s="56"/>
      <c r="H39" s="62"/>
      <c r="I39" s="54"/>
      <c r="J39" s="68"/>
      <c r="K39" s="62"/>
      <c r="L39" s="54"/>
      <c r="M39" s="68"/>
      <c r="N39" s="81"/>
      <c r="O39" s="48"/>
    </row>
    <row r="40" spans="1:15" s="22" customFormat="1" ht="39.75" customHeight="1" hidden="1" thickBot="1">
      <c r="A40" s="270" t="s">
        <v>33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2"/>
      <c r="O40" s="49">
        <f>SUM(O41)</f>
        <v>0</v>
      </c>
    </row>
    <row r="41" spans="1:15" s="8" customFormat="1" ht="15.75" hidden="1" thickBot="1">
      <c r="A41" s="156"/>
      <c r="B41" s="157"/>
      <c r="C41" s="158"/>
      <c r="D41" s="159"/>
      <c r="E41" s="80"/>
      <c r="F41" s="11"/>
      <c r="G41" s="41"/>
      <c r="H41" s="61"/>
      <c r="I41" s="11"/>
      <c r="J41" s="67"/>
      <c r="K41" s="61"/>
      <c r="L41" s="11"/>
      <c r="M41" s="67"/>
      <c r="N41" s="80"/>
      <c r="O41" s="153"/>
    </row>
    <row r="42" spans="1:15" s="8" customFormat="1" ht="19.5" hidden="1">
      <c r="A42" s="226" t="s">
        <v>34</v>
      </c>
      <c r="B42" s="227"/>
      <c r="C42" s="228"/>
      <c r="D42" s="228">
        <f>SUM(D41)</f>
        <v>0</v>
      </c>
      <c r="E42" s="228"/>
      <c r="F42" s="228"/>
      <c r="G42" s="228">
        <f>SUM(G41)</f>
        <v>0</v>
      </c>
      <c r="H42" s="228"/>
      <c r="I42" s="228"/>
      <c r="J42" s="228">
        <f>SUM(J41)</f>
        <v>0</v>
      </c>
      <c r="K42" s="228"/>
      <c r="L42" s="228"/>
      <c r="M42" s="228">
        <f>SUM(M41)</f>
        <v>0</v>
      </c>
      <c r="N42" s="229"/>
      <c r="O42" s="211"/>
    </row>
    <row r="43" spans="1:15" s="11" customFormat="1" ht="19.5">
      <c r="A43" s="239"/>
      <c r="B43" s="24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40"/>
      <c r="O43" s="210"/>
    </row>
    <row r="44" spans="1:15" s="11" customFormat="1" ht="20.25" customHeight="1">
      <c r="A44" s="273" t="s">
        <v>158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36"/>
    </row>
    <row r="45" spans="1:15" s="8" customFormat="1" ht="15.75" thickBot="1">
      <c r="A45" s="230" t="s">
        <v>157</v>
      </c>
      <c r="B45" s="231"/>
      <c r="C45" s="232"/>
      <c r="D45" s="233"/>
      <c r="E45" s="234">
        <v>151</v>
      </c>
      <c r="F45" s="235">
        <v>41929</v>
      </c>
      <c r="G45" s="236">
        <v>31173.86</v>
      </c>
      <c r="H45" s="231"/>
      <c r="I45" s="232"/>
      <c r="J45" s="233"/>
      <c r="K45" s="231"/>
      <c r="L45" s="232"/>
      <c r="M45" s="233"/>
      <c r="N45" s="237">
        <f>M45+J45+G45+D45</f>
        <v>31173.86</v>
      </c>
      <c r="O45" s="238"/>
    </row>
    <row r="46" spans="1:15" s="8" customFormat="1" ht="19.5" customHeight="1" thickBot="1">
      <c r="A46" s="154" t="s">
        <v>34</v>
      </c>
      <c r="B46" s="213"/>
      <c r="C46" s="214"/>
      <c r="D46" s="155">
        <f>SUM(D45:D45)</f>
        <v>0</v>
      </c>
      <c r="E46" s="215"/>
      <c r="F46" s="155"/>
      <c r="G46" s="155">
        <f>SUM(G45:G45)</f>
        <v>31173.86</v>
      </c>
      <c r="H46" s="155"/>
      <c r="I46" s="155"/>
      <c r="J46" s="155">
        <f>SUM(J45:J45)</f>
        <v>0</v>
      </c>
      <c r="K46" s="155"/>
      <c r="L46" s="155"/>
      <c r="M46" s="155">
        <f>SUM(M45:M45)</f>
        <v>0</v>
      </c>
      <c r="N46" s="82">
        <f>M46+J46+G46+D46</f>
        <v>31173.86</v>
      </c>
      <c r="O46" s="210"/>
    </row>
    <row r="47" spans="1:15" s="8" customFormat="1" ht="19.5" customHeight="1">
      <c r="A47" s="212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</row>
    <row r="48" spans="1:15" s="8" customFormat="1" ht="19.5" customHeight="1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</row>
    <row r="49" spans="1:17" s="8" customFormat="1" ht="42" customHeight="1">
      <c r="A49" s="290" t="s">
        <v>114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</row>
    <row r="50" spans="1:15" s="8" customFormat="1" ht="15">
      <c r="A50" s="70" t="s">
        <v>160</v>
      </c>
      <c r="B50" s="157"/>
      <c r="C50" s="158"/>
      <c r="D50" s="159"/>
      <c r="E50" s="80">
        <v>122</v>
      </c>
      <c r="F50" s="160">
        <v>41873</v>
      </c>
      <c r="G50" s="40">
        <v>196.5</v>
      </c>
      <c r="H50" s="61"/>
      <c r="I50" s="11"/>
      <c r="J50" s="67"/>
      <c r="K50" s="61"/>
      <c r="L50" s="11"/>
      <c r="M50" s="67"/>
      <c r="N50" s="82">
        <f>M50+J50+G50+D50</f>
        <v>196.5</v>
      </c>
      <c r="O50" s="46"/>
    </row>
    <row r="51" spans="1:15" s="8" customFormat="1" ht="15">
      <c r="A51" s="70" t="s">
        <v>161</v>
      </c>
      <c r="B51" s="157"/>
      <c r="C51" s="158"/>
      <c r="D51" s="159"/>
      <c r="E51" s="80">
        <v>122</v>
      </c>
      <c r="F51" s="160">
        <v>41873</v>
      </c>
      <c r="G51" s="40">
        <v>196.5</v>
      </c>
      <c r="H51" s="61"/>
      <c r="I51" s="11"/>
      <c r="J51" s="67"/>
      <c r="K51" s="61"/>
      <c r="L51" s="11"/>
      <c r="M51" s="67"/>
      <c r="N51" s="82">
        <f>M51+J51+G51+D51</f>
        <v>196.5</v>
      </c>
      <c r="O51" s="46"/>
    </row>
    <row r="52" spans="1:15" s="8" customFormat="1" ht="15">
      <c r="A52" s="70" t="s">
        <v>163</v>
      </c>
      <c r="B52" s="61"/>
      <c r="C52" s="11"/>
      <c r="D52" s="67"/>
      <c r="E52" s="157" t="s">
        <v>164</v>
      </c>
      <c r="F52" s="158">
        <v>41908</v>
      </c>
      <c r="G52" s="159">
        <v>734.14</v>
      </c>
      <c r="H52" s="61"/>
      <c r="I52" s="11"/>
      <c r="J52" s="67"/>
      <c r="K52" s="61"/>
      <c r="L52" s="11"/>
      <c r="M52" s="67"/>
      <c r="N52" s="82">
        <f>M52+J52+G52+D52</f>
        <v>734.14</v>
      </c>
      <c r="O52" s="46"/>
    </row>
    <row r="53" spans="1:15" s="8" customFormat="1" ht="15">
      <c r="A53" s="70" t="s">
        <v>165</v>
      </c>
      <c r="B53" s="61"/>
      <c r="C53" s="11"/>
      <c r="D53" s="67"/>
      <c r="E53" s="157" t="s">
        <v>166</v>
      </c>
      <c r="F53" s="158">
        <v>41893</v>
      </c>
      <c r="G53" s="159">
        <v>1807</v>
      </c>
      <c r="H53" s="61"/>
      <c r="I53" s="11"/>
      <c r="J53" s="67"/>
      <c r="K53" s="61"/>
      <c r="L53" s="11"/>
      <c r="M53" s="67"/>
      <c r="N53" s="82">
        <f aca="true" t="shared" si="5" ref="N53:N65">M53+J53+G53+D53</f>
        <v>1807</v>
      </c>
      <c r="O53" s="46"/>
    </row>
    <row r="54" spans="1:15" s="8" customFormat="1" ht="15">
      <c r="A54" s="70" t="s">
        <v>167</v>
      </c>
      <c r="B54" s="61"/>
      <c r="C54" s="11"/>
      <c r="D54" s="67"/>
      <c r="E54" s="157" t="s">
        <v>168</v>
      </c>
      <c r="F54" s="158">
        <v>41936</v>
      </c>
      <c r="G54" s="159">
        <v>1567.68</v>
      </c>
      <c r="H54" s="61"/>
      <c r="I54" s="11"/>
      <c r="J54" s="67"/>
      <c r="K54" s="61"/>
      <c r="L54" s="11"/>
      <c r="M54" s="67"/>
      <c r="N54" s="82">
        <f t="shared" si="5"/>
        <v>1567.68</v>
      </c>
      <c r="O54" s="46"/>
    </row>
    <row r="55" spans="1:15" s="8" customFormat="1" ht="15">
      <c r="A55" s="70" t="s">
        <v>169</v>
      </c>
      <c r="B55" s="61"/>
      <c r="C55" s="11"/>
      <c r="D55" s="67"/>
      <c r="E55" s="157" t="s">
        <v>170</v>
      </c>
      <c r="F55" s="158">
        <v>41943</v>
      </c>
      <c r="G55" s="159">
        <v>4738</v>
      </c>
      <c r="H55" s="61"/>
      <c r="I55" s="11"/>
      <c r="J55" s="67"/>
      <c r="K55" s="61"/>
      <c r="L55" s="11"/>
      <c r="M55" s="67"/>
      <c r="N55" s="82">
        <f t="shared" si="5"/>
        <v>4738</v>
      </c>
      <c r="O55" s="46"/>
    </row>
    <row r="56" spans="1:15" s="8" customFormat="1" ht="15">
      <c r="A56" s="70" t="s">
        <v>172</v>
      </c>
      <c r="B56" s="61"/>
      <c r="C56" s="11"/>
      <c r="D56" s="67"/>
      <c r="E56" s="157"/>
      <c r="F56" s="158"/>
      <c r="G56" s="159"/>
      <c r="H56" s="61">
        <v>18</v>
      </c>
      <c r="I56" s="160">
        <v>42034</v>
      </c>
      <c r="J56" s="65">
        <v>6361.28</v>
      </c>
      <c r="K56" s="61"/>
      <c r="L56" s="11"/>
      <c r="M56" s="67"/>
      <c r="N56" s="82">
        <f t="shared" si="5"/>
        <v>6361.28</v>
      </c>
      <c r="O56" s="46"/>
    </row>
    <row r="57" spans="1:15" s="8" customFormat="1" ht="15">
      <c r="A57" s="70" t="s">
        <v>167</v>
      </c>
      <c r="B57" s="61"/>
      <c r="C57" s="11"/>
      <c r="D57" s="67"/>
      <c r="E57" s="80"/>
      <c r="F57" s="11"/>
      <c r="G57" s="41"/>
      <c r="H57" s="178"/>
      <c r="I57" s="179"/>
      <c r="J57" s="159"/>
      <c r="K57" s="61">
        <v>128</v>
      </c>
      <c r="L57" s="160">
        <v>42111</v>
      </c>
      <c r="M57" s="65">
        <v>761.95</v>
      </c>
      <c r="N57" s="82">
        <f t="shared" si="5"/>
        <v>761.95</v>
      </c>
      <c r="O57" s="46"/>
    </row>
    <row r="58" spans="1:15" s="8" customFormat="1" ht="18.75" customHeight="1">
      <c r="A58" s="71" t="s">
        <v>173</v>
      </c>
      <c r="B58" s="178"/>
      <c r="C58" s="241"/>
      <c r="D58" s="83"/>
      <c r="E58" s="242"/>
      <c r="F58" s="241"/>
      <c r="G58" s="243"/>
      <c r="H58" s="157"/>
      <c r="I58" s="158"/>
      <c r="J58" s="159"/>
      <c r="K58" s="157" t="s">
        <v>174</v>
      </c>
      <c r="L58" s="158">
        <v>42088</v>
      </c>
      <c r="M58" s="159">
        <v>20.4</v>
      </c>
      <c r="N58" s="82">
        <f t="shared" si="5"/>
        <v>20.4</v>
      </c>
      <c r="O58" s="46"/>
    </row>
    <row r="59" spans="1:15" s="8" customFormat="1" ht="15">
      <c r="A59" s="71" t="s">
        <v>175</v>
      </c>
      <c r="B59" s="61"/>
      <c r="C59" s="11"/>
      <c r="D59" s="67"/>
      <c r="E59" s="80"/>
      <c r="F59" s="11"/>
      <c r="G59" s="41"/>
      <c r="H59" s="61"/>
      <c r="I59" s="11"/>
      <c r="J59" s="65"/>
      <c r="K59" s="57" t="s">
        <v>176</v>
      </c>
      <c r="L59" s="160">
        <v>42093</v>
      </c>
      <c r="M59" s="65">
        <v>20.1</v>
      </c>
      <c r="N59" s="82">
        <f t="shared" si="5"/>
        <v>20.1</v>
      </c>
      <c r="O59" s="46"/>
    </row>
    <row r="60" spans="1:15" s="8" customFormat="1" ht="15">
      <c r="A60" s="70" t="s">
        <v>181</v>
      </c>
      <c r="B60" s="61"/>
      <c r="C60" s="11"/>
      <c r="D60" s="67"/>
      <c r="E60" s="80"/>
      <c r="F60" s="11"/>
      <c r="G60" s="41"/>
      <c r="H60" s="178"/>
      <c r="I60" s="179"/>
      <c r="J60" s="159"/>
      <c r="K60" s="157" t="s">
        <v>182</v>
      </c>
      <c r="L60" s="158">
        <v>42153</v>
      </c>
      <c r="M60" s="159">
        <v>437.79</v>
      </c>
      <c r="N60" s="82">
        <f t="shared" si="5"/>
        <v>437.79</v>
      </c>
      <c r="O60" s="46"/>
    </row>
    <row r="61" spans="1:15" s="8" customFormat="1" ht="15" customHeight="1">
      <c r="A61" s="70"/>
      <c r="B61" s="61"/>
      <c r="C61" s="11"/>
      <c r="D61" s="67"/>
      <c r="E61" s="80"/>
      <c r="F61" s="11"/>
      <c r="G61" s="41"/>
      <c r="H61" s="61"/>
      <c r="I61" s="11"/>
      <c r="J61" s="67"/>
      <c r="K61" s="157"/>
      <c r="L61" s="158"/>
      <c r="M61" s="159"/>
      <c r="N61" s="82">
        <f t="shared" si="5"/>
        <v>0</v>
      </c>
      <c r="O61" s="46"/>
    </row>
    <row r="62" spans="1:15" s="8" customFormat="1" ht="15" customHeight="1">
      <c r="A62" s="70"/>
      <c r="B62" s="61"/>
      <c r="C62" s="11"/>
      <c r="D62" s="67"/>
      <c r="E62" s="80"/>
      <c r="F62" s="11"/>
      <c r="G62" s="41"/>
      <c r="H62" s="61"/>
      <c r="I62" s="11"/>
      <c r="J62" s="67"/>
      <c r="K62" s="157"/>
      <c r="L62" s="158"/>
      <c r="M62" s="159"/>
      <c r="N62" s="82">
        <f t="shared" si="5"/>
        <v>0</v>
      </c>
      <c r="O62" s="46"/>
    </row>
    <row r="63" spans="1:15" s="8" customFormat="1" ht="15" customHeight="1">
      <c r="A63" s="70"/>
      <c r="B63" s="61"/>
      <c r="C63" s="11"/>
      <c r="D63" s="67"/>
      <c r="E63" s="80"/>
      <c r="F63" s="11"/>
      <c r="G63" s="41"/>
      <c r="H63" s="61"/>
      <c r="I63" s="11"/>
      <c r="J63" s="67"/>
      <c r="K63" s="157"/>
      <c r="L63" s="158"/>
      <c r="M63" s="159"/>
      <c r="N63" s="82">
        <f t="shared" si="5"/>
        <v>0</v>
      </c>
      <c r="O63" s="46"/>
    </row>
    <row r="64" spans="1:15" s="8" customFormat="1" ht="15.75" thickBot="1">
      <c r="A64" s="71"/>
      <c r="B64" s="61"/>
      <c r="C64" s="11"/>
      <c r="D64" s="67"/>
      <c r="E64" s="80"/>
      <c r="F64" s="11"/>
      <c r="G64" s="41"/>
      <c r="H64" s="61"/>
      <c r="I64" s="11"/>
      <c r="J64" s="67"/>
      <c r="K64" s="61"/>
      <c r="L64" s="11"/>
      <c r="M64" s="67"/>
      <c r="N64" s="82">
        <f t="shared" si="5"/>
        <v>0</v>
      </c>
      <c r="O64" s="46"/>
    </row>
    <row r="65" spans="1:15" s="8" customFormat="1" ht="20.25" customHeight="1" thickBot="1">
      <c r="A65" s="154" t="s">
        <v>34</v>
      </c>
      <c r="B65" s="154"/>
      <c r="C65" s="154"/>
      <c r="D65" s="167">
        <f>SUM(D50:D64)</f>
        <v>0</v>
      </c>
      <c r="E65" s="154"/>
      <c r="F65" s="154"/>
      <c r="G65" s="167">
        <f>SUM(G50:G64)</f>
        <v>9239.82</v>
      </c>
      <c r="H65" s="154"/>
      <c r="I65" s="154"/>
      <c r="J65" s="167">
        <f>SUM(J50:J64)</f>
        <v>6361.28</v>
      </c>
      <c r="K65" s="154"/>
      <c r="L65" s="154"/>
      <c r="M65" s="167">
        <f>SUM(M50:M64)</f>
        <v>1240.24</v>
      </c>
      <c r="N65" s="82">
        <f t="shared" si="5"/>
        <v>16841.34</v>
      </c>
      <c r="O65" s="154"/>
    </row>
    <row r="66" spans="1:15" s="8" customFormat="1" ht="40.5" customHeight="1" thickBot="1">
      <c r="A66" s="74"/>
      <c r="B66" s="61"/>
      <c r="C66" s="11"/>
      <c r="D66" s="83"/>
      <c r="E66" s="80"/>
      <c r="F66" s="11"/>
      <c r="G66" s="43"/>
      <c r="H66" s="61"/>
      <c r="I66" s="11"/>
      <c r="J66" s="83"/>
      <c r="K66" s="61"/>
      <c r="L66" s="11"/>
      <c r="M66" s="83"/>
      <c r="N66" s="80"/>
      <c r="O66" s="50"/>
    </row>
    <row r="67" spans="1:15" s="2" customFormat="1" ht="20.25" thickBot="1">
      <c r="A67" s="75" t="s">
        <v>73</v>
      </c>
      <c r="B67" s="87"/>
      <c r="C67" s="86"/>
      <c r="D67" s="161">
        <f>D38+D46+D65</f>
        <v>27193.95</v>
      </c>
      <c r="E67" s="85"/>
      <c r="F67" s="86"/>
      <c r="G67" s="161">
        <f>G38+G46+G65</f>
        <v>67067.7</v>
      </c>
      <c r="H67" s="85"/>
      <c r="I67" s="86"/>
      <c r="J67" s="161">
        <f>J38+J46+J65</f>
        <v>25147.55</v>
      </c>
      <c r="K67" s="85"/>
      <c r="L67" s="86"/>
      <c r="M67" s="161">
        <f>M38+M46+M65</f>
        <v>24925.83</v>
      </c>
      <c r="N67" s="209"/>
      <c r="O67" s="51">
        <f>M67+J67+G67+D67</f>
        <v>144335.03</v>
      </c>
    </row>
    <row r="68" spans="1:13" s="2" customFormat="1" ht="13.5" thickBot="1">
      <c r="A68" s="89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1:14" s="2" customFormat="1" ht="13.5" thickBot="1">
      <c r="A69" s="84"/>
      <c r="B69" s="90" t="s">
        <v>87</v>
      </c>
      <c r="C69" s="90" t="s">
        <v>88</v>
      </c>
      <c r="D69" s="90" t="s">
        <v>89</v>
      </c>
      <c r="E69" s="90" t="s">
        <v>90</v>
      </c>
      <c r="F69" s="90" t="s">
        <v>91</v>
      </c>
      <c r="G69" s="90" t="s">
        <v>92</v>
      </c>
      <c r="H69" s="90" t="s">
        <v>93</v>
      </c>
      <c r="I69" s="90" t="s">
        <v>94</v>
      </c>
      <c r="J69" s="90" t="s">
        <v>83</v>
      </c>
      <c r="K69" s="90" t="s">
        <v>84</v>
      </c>
      <c r="L69" s="90" t="s">
        <v>85</v>
      </c>
      <c r="M69" s="90" t="s">
        <v>86</v>
      </c>
      <c r="N69" s="90" t="s">
        <v>96</v>
      </c>
    </row>
    <row r="70" spans="1:14" s="2" customFormat="1" ht="13.5" thickBot="1">
      <c r="A70" s="89" t="s">
        <v>82</v>
      </c>
      <c r="B70" s="168">
        <v>-22242.34</v>
      </c>
      <c r="C70" s="84">
        <f>B75</f>
        <v>-13680.57</v>
      </c>
      <c r="D70" s="84">
        <f aca="true" t="shared" si="6" ref="D70:M70">C75</f>
        <v>-4763.14</v>
      </c>
      <c r="E70" s="88">
        <f>D75</f>
        <v>-22287.76</v>
      </c>
      <c r="F70" s="84">
        <f t="shared" si="6"/>
        <v>-8271.48</v>
      </c>
      <c r="G70" s="84">
        <f t="shared" si="6"/>
        <v>4486.27</v>
      </c>
      <c r="H70" s="88">
        <f t="shared" si="6"/>
        <v>-47300.85</v>
      </c>
      <c r="I70" s="84">
        <f t="shared" si="6"/>
        <v>-35503.53</v>
      </c>
      <c r="J70" s="84">
        <f t="shared" si="6"/>
        <v>-23589.19</v>
      </c>
      <c r="K70" s="88">
        <f t="shared" si="6"/>
        <v>-34154.54</v>
      </c>
      <c r="L70" s="84">
        <f t="shared" si="6"/>
        <v>-22659.6</v>
      </c>
      <c r="M70" s="84">
        <f t="shared" si="6"/>
        <v>-4440.24</v>
      </c>
      <c r="N70" s="84"/>
    </row>
    <row r="71" spans="1:14" s="166" customFormat="1" ht="13.5" thickBot="1">
      <c r="A71" s="164" t="s">
        <v>80</v>
      </c>
      <c r="B71" s="165">
        <v>10203.59</v>
      </c>
      <c r="C71" s="165">
        <v>10203.59</v>
      </c>
      <c r="D71" s="165">
        <v>13493.94</v>
      </c>
      <c r="E71" s="165">
        <v>13483.94</v>
      </c>
      <c r="F71" s="165">
        <v>13483.94</v>
      </c>
      <c r="G71" s="165">
        <v>13483.94</v>
      </c>
      <c r="H71" s="165">
        <v>13483.94</v>
      </c>
      <c r="I71" s="165">
        <v>13483.94</v>
      </c>
      <c r="J71" s="165">
        <v>13483.94</v>
      </c>
      <c r="K71" s="165">
        <v>13483.94</v>
      </c>
      <c r="L71" s="165">
        <v>13483.94</v>
      </c>
      <c r="M71" s="165">
        <v>13483.94</v>
      </c>
      <c r="N71" s="165">
        <f>SUM(B71:M71)</f>
        <v>155256.58</v>
      </c>
    </row>
    <row r="72" spans="1:14" s="166" customFormat="1" ht="13.5" thickBot="1">
      <c r="A72" s="164" t="s">
        <v>81</v>
      </c>
      <c r="B72" s="165">
        <v>8561.77</v>
      </c>
      <c r="C72" s="165">
        <v>8917.43</v>
      </c>
      <c r="D72" s="165">
        <v>9669.33</v>
      </c>
      <c r="E72" s="165">
        <v>14016.28</v>
      </c>
      <c r="F72" s="165">
        <v>12757.75</v>
      </c>
      <c r="G72" s="165">
        <v>15280.58</v>
      </c>
      <c r="H72" s="165">
        <v>11797.32</v>
      </c>
      <c r="I72" s="165">
        <v>11914.34</v>
      </c>
      <c r="J72" s="165">
        <v>14582.2</v>
      </c>
      <c r="K72" s="165">
        <v>11494.94</v>
      </c>
      <c r="L72" s="165">
        <v>18219.36</v>
      </c>
      <c r="M72" s="165">
        <v>15270.74</v>
      </c>
      <c r="N72" s="165">
        <f>SUM(B72:M72)</f>
        <v>152482.04</v>
      </c>
    </row>
    <row r="73" spans="1:14" s="166" customFormat="1" ht="13.5" thickBot="1">
      <c r="A73" s="164" t="s">
        <v>171</v>
      </c>
      <c r="B73" s="165"/>
      <c r="C73" s="165"/>
      <c r="D73" s="165"/>
      <c r="E73" s="165"/>
      <c r="F73" s="165"/>
      <c r="G73" s="165">
        <v>246</v>
      </c>
      <c r="H73" s="165">
        <v>246</v>
      </c>
      <c r="I73" s="165">
        <v>246</v>
      </c>
      <c r="J73" s="165">
        <v>246</v>
      </c>
      <c r="K73" s="165">
        <v>220</v>
      </c>
      <c r="L73" s="165">
        <v>220</v>
      </c>
      <c r="M73" s="165">
        <v>219</v>
      </c>
      <c r="N73" s="165">
        <f>SUM(B73:M73)</f>
        <v>1643</v>
      </c>
    </row>
    <row r="74" spans="1:14" s="2" customFormat="1" ht="13.5" thickBot="1">
      <c r="A74" s="89" t="s">
        <v>97</v>
      </c>
      <c r="B74" s="84">
        <f aca="true" t="shared" si="7" ref="B74:M74">B72-B71</f>
        <v>-1641.82</v>
      </c>
      <c r="C74" s="84">
        <f t="shared" si="7"/>
        <v>-1286.16</v>
      </c>
      <c r="D74" s="84">
        <f t="shared" si="7"/>
        <v>-3824.61</v>
      </c>
      <c r="E74" s="84">
        <f t="shared" si="7"/>
        <v>532.34</v>
      </c>
      <c r="F74" s="84">
        <f t="shared" si="7"/>
        <v>-726.190000000001</v>
      </c>
      <c r="G74" s="84">
        <f t="shared" si="7"/>
        <v>1796.64</v>
      </c>
      <c r="H74" s="84">
        <f t="shared" si="7"/>
        <v>-1686.62</v>
      </c>
      <c r="I74" s="84">
        <f t="shared" si="7"/>
        <v>-1569.6</v>
      </c>
      <c r="J74" s="84">
        <f>J72-J71</f>
        <v>1098.26</v>
      </c>
      <c r="K74" s="84">
        <f t="shared" si="7"/>
        <v>-1989</v>
      </c>
      <c r="L74" s="84">
        <f t="shared" si="7"/>
        <v>4735.42</v>
      </c>
      <c r="M74" s="84">
        <f t="shared" si="7"/>
        <v>1786.8</v>
      </c>
      <c r="N74" s="216">
        <f>SUM(B74:M74)</f>
        <v>-2774.54</v>
      </c>
    </row>
    <row r="75" spans="1:14" s="2" customFormat="1" ht="13.5" thickBot="1">
      <c r="A75" s="89" t="s">
        <v>95</v>
      </c>
      <c r="B75" s="177">
        <f>B70+B72</f>
        <v>-13680.57</v>
      </c>
      <c r="C75" s="84">
        <f>C70+C72</f>
        <v>-4763.14</v>
      </c>
      <c r="D75" s="162">
        <f>D70+D72-D67</f>
        <v>-22287.76</v>
      </c>
      <c r="E75" s="84">
        <f>E70+E72</f>
        <v>-8271.48</v>
      </c>
      <c r="F75" s="84">
        <f>F70+F72</f>
        <v>4486.27</v>
      </c>
      <c r="G75" s="162">
        <f>G70+G72-G67</f>
        <v>-47300.85</v>
      </c>
      <c r="H75" s="84">
        <f>H70+H72</f>
        <v>-35503.53</v>
      </c>
      <c r="I75" s="84">
        <f>I70+I72</f>
        <v>-23589.19</v>
      </c>
      <c r="J75" s="162">
        <f>J70+J72-J67</f>
        <v>-34154.54</v>
      </c>
      <c r="K75" s="84">
        <f>K70+K72</f>
        <v>-22659.6</v>
      </c>
      <c r="L75" s="84">
        <f>L70+L72</f>
        <v>-4440.24</v>
      </c>
      <c r="M75" s="162">
        <f>M70+M72-M67</f>
        <v>-14095.33</v>
      </c>
      <c r="N75" s="177">
        <f>M75+N73</f>
        <v>-12452.33</v>
      </c>
    </row>
    <row r="76" spans="7:14" s="2" customFormat="1" ht="57" customHeight="1">
      <c r="G76" s="63"/>
      <c r="H76" s="292" t="s">
        <v>130</v>
      </c>
      <c r="I76" s="292"/>
      <c r="J76" s="292"/>
      <c r="K76" s="292"/>
      <c r="L76" s="293" t="s">
        <v>131</v>
      </c>
      <c r="M76" s="293"/>
      <c r="N76" s="293"/>
    </row>
    <row r="77" spans="8:14" s="2" customFormat="1" ht="72" customHeight="1">
      <c r="H77" s="294" t="s">
        <v>132</v>
      </c>
      <c r="I77" s="294"/>
      <c r="J77" s="294"/>
      <c r="K77" s="294"/>
      <c r="L77" s="295" t="s">
        <v>156</v>
      </c>
      <c r="M77" s="295"/>
      <c r="N77" s="295"/>
    </row>
    <row r="78" s="2" customFormat="1" ht="12.75">
      <c r="N78" s="249"/>
    </row>
    <row r="79" spans="8:14" s="2" customFormat="1" ht="15">
      <c r="H79" s="282" t="s">
        <v>119</v>
      </c>
      <c r="I79" s="282"/>
      <c r="J79" s="282"/>
      <c r="K79" s="169">
        <f>O67</f>
        <v>144335.03</v>
      </c>
      <c r="L79" s="170">
        <v>143897.24</v>
      </c>
      <c r="M79"/>
      <c r="N79" s="250">
        <f>L79+M79</f>
        <v>143897.24</v>
      </c>
    </row>
    <row r="80" spans="8:14" s="2" customFormat="1" ht="15">
      <c r="H80" s="282" t="s">
        <v>120</v>
      </c>
      <c r="I80" s="282"/>
      <c r="J80" s="282"/>
      <c r="K80" s="169">
        <f>N71</f>
        <v>155256.58</v>
      </c>
      <c r="L80" s="170">
        <v>155256.58</v>
      </c>
      <c r="M80"/>
      <c r="N80" s="250">
        <f aca="true" t="shared" si="8" ref="N80:N85">L80+M80</f>
        <v>155256.58</v>
      </c>
    </row>
    <row r="81" spans="8:14" s="2" customFormat="1" ht="15">
      <c r="H81" s="282" t="s">
        <v>121</v>
      </c>
      <c r="I81" s="282"/>
      <c r="J81" s="282"/>
      <c r="K81" s="169">
        <f>N72</f>
        <v>152482.04</v>
      </c>
      <c r="L81" s="170">
        <v>152482.04</v>
      </c>
      <c r="M81">
        <v>1643</v>
      </c>
      <c r="N81" s="250">
        <f t="shared" si="8"/>
        <v>154125.04</v>
      </c>
    </row>
    <row r="82" spans="8:14" s="2" customFormat="1" ht="15">
      <c r="H82" s="282" t="s">
        <v>122</v>
      </c>
      <c r="I82" s="282"/>
      <c r="J82" s="282"/>
      <c r="K82" s="169">
        <f>K81-K80</f>
        <v>-2774.54</v>
      </c>
      <c r="L82" s="170">
        <v>-2774.54</v>
      </c>
      <c r="M82">
        <v>1643</v>
      </c>
      <c r="N82" s="250">
        <f t="shared" si="8"/>
        <v>-1131.54</v>
      </c>
    </row>
    <row r="83" spans="8:14" s="2" customFormat="1" ht="15">
      <c r="H83" s="289" t="s">
        <v>123</v>
      </c>
      <c r="I83" s="289"/>
      <c r="J83" s="289"/>
      <c r="K83" s="169">
        <f>K80-K79</f>
        <v>10921.55</v>
      </c>
      <c r="L83" s="170">
        <v>11359.34</v>
      </c>
      <c r="M83"/>
      <c r="N83" s="250">
        <f t="shared" si="8"/>
        <v>11359.34</v>
      </c>
    </row>
    <row r="84" spans="8:14" s="2" customFormat="1" ht="15">
      <c r="H84" s="298" t="s">
        <v>151</v>
      </c>
      <c r="I84" s="299"/>
      <c r="J84" s="300"/>
      <c r="K84" s="169">
        <f>B70</f>
        <v>-22242.34</v>
      </c>
      <c r="L84" s="170">
        <v>-22242.34</v>
      </c>
      <c r="M84">
        <v>0</v>
      </c>
      <c r="N84" s="250">
        <f t="shared" si="8"/>
        <v>-22242.34</v>
      </c>
    </row>
    <row r="85" spans="8:14" s="2" customFormat="1" ht="19.5" customHeight="1">
      <c r="H85" s="283" t="s">
        <v>159</v>
      </c>
      <c r="I85" s="284"/>
      <c r="J85" s="285"/>
      <c r="K85" s="171">
        <f>K84+K83+K82+K86</f>
        <v>-12452.33</v>
      </c>
      <c r="L85" s="170">
        <v>-13657.54</v>
      </c>
      <c r="M85">
        <v>1643</v>
      </c>
      <c r="N85" s="250">
        <f t="shared" si="8"/>
        <v>-12014.54</v>
      </c>
    </row>
    <row r="86" spans="8:14" s="2" customFormat="1" ht="15">
      <c r="H86" s="286" t="s">
        <v>171</v>
      </c>
      <c r="I86" s="287"/>
      <c r="J86" s="288"/>
      <c r="K86" s="172">
        <f>N73</f>
        <v>1643</v>
      </c>
      <c r="L86" s="170"/>
      <c r="M86"/>
      <c r="N86" s="249"/>
    </row>
    <row r="87" spans="8:13" s="2" customFormat="1" ht="15">
      <c r="H87" s="289" t="s">
        <v>124</v>
      </c>
      <c r="I87" s="289"/>
      <c r="J87" s="289"/>
      <c r="K87" s="169">
        <f>D65+G65+J65+M65</f>
        <v>16841.34</v>
      </c>
      <c r="L87" s="296" t="s">
        <v>150</v>
      </c>
      <c r="M87" s="297"/>
    </row>
    <row r="88" spans="8:13" s="2" customFormat="1" ht="15">
      <c r="H88" s="281" t="s">
        <v>125</v>
      </c>
      <c r="I88" s="281"/>
      <c r="J88" s="281"/>
      <c r="K88" s="173">
        <v>6081.61</v>
      </c>
      <c r="L88" s="174"/>
      <c r="M88" s="3"/>
    </row>
    <row r="89" spans="8:13" s="2" customFormat="1" ht="15">
      <c r="H89" s="281" t="s">
        <v>126</v>
      </c>
      <c r="I89" s="281"/>
      <c r="J89" s="281"/>
      <c r="K89" s="173">
        <v>1599.99</v>
      </c>
      <c r="L89" s="174"/>
      <c r="M89" s="3"/>
    </row>
    <row r="90" spans="8:12" ht="15">
      <c r="H90" s="281" t="s">
        <v>127</v>
      </c>
      <c r="I90" s="281"/>
      <c r="J90" s="281"/>
      <c r="K90" s="173">
        <f>K88+K89</f>
        <v>7681.6</v>
      </c>
      <c r="L90" s="174"/>
    </row>
    <row r="91" spans="8:12" ht="15">
      <c r="H91" s="281" t="s">
        <v>128</v>
      </c>
      <c r="I91" s="281"/>
      <c r="J91" s="281"/>
      <c r="K91" s="173">
        <f>K90-K87+20000</f>
        <v>10840.26</v>
      </c>
      <c r="L91" s="174"/>
    </row>
    <row r="92" spans="8:12" ht="15.75">
      <c r="H92" s="281" t="s">
        <v>129</v>
      </c>
      <c r="I92" s="281"/>
      <c r="J92" s="281"/>
      <c r="K92" s="175">
        <f>K83-K91</f>
        <v>81.29</v>
      </c>
      <c r="L92" s="176"/>
    </row>
  </sheetData>
  <sheetProtection/>
  <mergeCells count="28">
    <mergeCell ref="A49:Q49"/>
    <mergeCell ref="H76:K76"/>
    <mergeCell ref="L76:N76"/>
    <mergeCell ref="H77:K77"/>
    <mergeCell ref="L77:N77"/>
    <mergeCell ref="H90:J90"/>
    <mergeCell ref="L87:M87"/>
    <mergeCell ref="H89:J89"/>
    <mergeCell ref="H83:J83"/>
    <mergeCell ref="H84:J84"/>
    <mergeCell ref="H91:J91"/>
    <mergeCell ref="H79:J79"/>
    <mergeCell ref="H80:J80"/>
    <mergeCell ref="H81:J81"/>
    <mergeCell ref="H82:J82"/>
    <mergeCell ref="H92:J92"/>
    <mergeCell ref="H85:J85"/>
    <mergeCell ref="H86:J86"/>
    <mergeCell ref="H87:J87"/>
    <mergeCell ref="H88:J88"/>
    <mergeCell ref="A40:N40"/>
    <mergeCell ref="A44:N44"/>
    <mergeCell ref="A1:N1"/>
    <mergeCell ref="B2:D2"/>
    <mergeCell ref="E2:G2"/>
    <mergeCell ref="H2:J2"/>
    <mergeCell ref="K2:M2"/>
    <mergeCell ref="A4:O4"/>
  </mergeCells>
  <printOptions/>
  <pageMargins left="0.7" right="0.7" top="0.75" bottom="0.75" header="0.3" footer="0.3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I11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5" max="5" width="16.375" style="0" customWidth="1"/>
    <col min="7" max="7" width="17.625" style="0" customWidth="1"/>
  </cols>
  <sheetData>
    <row r="5" ht="12.75">
      <c r="C5" t="s">
        <v>183</v>
      </c>
    </row>
    <row r="6" spans="5:8" ht="12.75">
      <c r="E6" s="301" t="s">
        <v>178</v>
      </c>
      <c r="G6" s="302" t="s">
        <v>179</v>
      </c>
      <c r="H6" s="302"/>
    </row>
    <row r="7" spans="5:8" ht="12.75">
      <c r="E7" s="301"/>
      <c r="G7" s="302"/>
      <c r="H7" s="302"/>
    </row>
    <row r="8" spans="5:8" ht="12.75">
      <c r="E8" s="301"/>
      <c r="G8" s="302"/>
      <c r="H8" s="302"/>
    </row>
    <row r="9" spans="5:8" ht="12.75">
      <c r="E9" s="251"/>
      <c r="G9" s="252"/>
      <c r="H9" s="252"/>
    </row>
    <row r="11" spans="3:9" ht="12.75">
      <c r="C11" t="s">
        <v>180</v>
      </c>
      <c r="E11">
        <v>1722</v>
      </c>
      <c r="G11">
        <v>1643</v>
      </c>
      <c r="I11">
        <v>-79</v>
      </c>
    </row>
  </sheetData>
  <sheetProtection/>
  <mergeCells count="3">
    <mergeCell ref="E6:E8"/>
    <mergeCell ref="G6:G8"/>
    <mergeCell ref="H6:H8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2015-06-29T13:09:21Z</cp:lastPrinted>
  <dcterms:created xsi:type="dcterms:W3CDTF">2010-04-02T14:46:04Z</dcterms:created>
  <dcterms:modified xsi:type="dcterms:W3CDTF">2015-07-02T06:12:37Z</dcterms:modified>
  <cp:category/>
  <cp:version/>
  <cp:contentType/>
  <cp:contentStatus/>
</cp:coreProperties>
</file>