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голосованию'!$A$1:$H$170</definedName>
  </definedNames>
  <calcPr fullCalcOnLoad="1" fullPrecision="0"/>
</workbook>
</file>

<file path=xl/sharedStrings.xml><?xml version="1.0" encoding="utf-8"?>
<sst xmlns="http://schemas.openxmlformats.org/spreadsheetml/2006/main" count="467" uniqueCount="287">
  <si>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</si>
  <si>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</si>
  <si>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</si>
  <si>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</si>
  <si>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</si>
  <si>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</si>
  <si>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</si>
  <si>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</si>
  <si>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</si>
  <si>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</si>
  <si>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</si>
  <si>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</si>
  <si>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</si>
  <si>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</si>
  <si>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</si>
  <si>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</si>
  <si>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</si>
  <si>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</si>
  <si>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</si>
  <si>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</si>
  <si>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</si>
  <si>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</si>
  <si>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</si>
  <si>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</si>
  <si>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</si>
  <si>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</si>
  <si>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</si>
  <si>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</si>
  <si>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</si>
  <si>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</si>
  <si>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</si>
  <si>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</si>
  <si>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</si>
  <si>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</si>
  <si>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</si>
  <si>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</si>
  <si>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</si>
  <si>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</si>
  <si>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</si>
  <si>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</si>
  <si>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</si>
  <si>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</si>
  <si>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</si>
  <si>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</si>
  <si>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</si>
  <si>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</si>
  <si>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</si>
  <si>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</si>
  <si>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</si>
  <si>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</si>
  <si>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</si>
  <si>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</si>
  <si>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</si>
  <si>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</si>
  <si>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</si>
  <si>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</si>
  <si>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</si>
  <si>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</si>
  <si>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</si>
  <si>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</si>
  <si>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</si>
  <si>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</si>
  <si>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</si>
  <si>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</si>
  <si>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</si>
  <si>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</si>
  <si>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</si>
  <si>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</si>
  <si>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</si>
  <si>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</si>
  <si>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</si>
  <si>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</si>
  <si>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</si>
  <si>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</si>
  <si>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</si>
  <si>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</si>
  <si>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</si>
  <si>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</si>
  <si>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</si>
  <si>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</si>
  <si>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</si>
  <si>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</si>
  <si>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</si>
  <si>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</si>
  <si>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</si>
  <si>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</si>
  <si>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</si>
  <si>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подключение системы отопления в местах общего пользования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</si>
  <si>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</si>
  <si>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</si>
  <si>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</si>
  <si>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</si>
  <si>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</si>
  <si>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</si>
  <si>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</si>
  <si>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</si>
  <si>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</si>
  <si>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</si>
  <si>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</si>
  <si>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</si>
  <si>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</si>
  <si>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</si>
  <si>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</si>
  <si>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</si>
  <si>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</si>
  <si>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</si>
  <si>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</si>
  <si>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</si>
  <si>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</si>
  <si>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</si>
  <si>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содержанию кровли в т.числе:</t>
  </si>
  <si>
    <t>Работы заявочного характера</t>
  </si>
  <si>
    <t>ремонт кровли</t>
  </si>
  <si>
    <t>смена КИП (эл.узел)</t>
  </si>
  <si>
    <t>установка КИП (бойлер)</t>
  </si>
  <si>
    <t>ремонт системы водоотведения</t>
  </si>
  <si>
    <t>ремонт системы электроснабжения</t>
  </si>
  <si>
    <t>Сбор, вывоз и утилизация ТБО, руб/м2</t>
  </si>
  <si>
    <t>руб./чел.</t>
  </si>
  <si>
    <t>Дополнительные работы (текущий ремонт), в т.ч.: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</si>
  <si>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</si>
  <si>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</si>
  <si>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</si>
  <si>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</si>
  <si>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2013-2014 г.г.</t>
  </si>
  <si>
    <t>по адресу: ул.Ленинского Комсомола, д.18/2 (Sобщ.=3265,0 м2; Sзем.уч.=1492,85м2)</t>
  </si>
  <si>
    <t>(многоквартирный дом с газовыми плитами и повышающими насосами)</t>
  </si>
  <si>
    <t>Уборка мусоропроводов</t>
  </si>
  <si>
    <t>Ремонт мусорокамер (согласно СанПиН 2.1.2.2645 - 10 утвержденного Постановлением Главного госуд.сан.врача от 10.06.2010 г. № 64)</t>
  </si>
  <si>
    <t>ремонт пола в мусорокамере 4 м2</t>
  </si>
  <si>
    <t>ремонт плитки на стеновых панелях 2 м2</t>
  </si>
  <si>
    <t>замена контейнера 1 шт.</t>
  </si>
  <si>
    <t>устройство резиновых  уплотнителей на крышке клапанов 6 п.м.</t>
  </si>
  <si>
    <t>ремонт дверей в мусорокамере</t>
  </si>
  <si>
    <t>окраска клапанов мусоропровода 1,25 м2</t>
  </si>
  <si>
    <t>восстановление шибера 1 шт.</t>
  </si>
  <si>
    <t>Санобработка мусорокамер (согласно СанПиН 2.1.2.2645 - 10 утвержденного Постановлением Главного госуд.сан.врача от 10.06.2010 г. № 64)</t>
  </si>
  <si>
    <t>6 раз в год (апрель - сентябрь)</t>
  </si>
  <si>
    <t>Уборка лестничных клеток*</t>
  </si>
  <si>
    <t>Обслуживание лифтов*</t>
  </si>
  <si>
    <t>ежедневно с 06.00 - 23.00час.</t>
  </si>
  <si>
    <t>Обслуживание вводных и внутренних газопроводов жилого фонда</t>
  </si>
  <si>
    <t>ревизия задвижек отопления (д.50мм-3 шт., д.80-7шт.)</t>
  </si>
  <si>
    <t>замена  КИП манометр 8 шт.,термометр 8 шт.</t>
  </si>
  <si>
    <t>монтаж установки защиты бойлера от закипания</t>
  </si>
  <si>
    <t xml:space="preserve">1 раз </t>
  </si>
  <si>
    <t>установка КИП на ВВП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</si>
  <si>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</si>
  <si>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</si>
  <si>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</si>
  <si>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 д.80мм-3шт.)</t>
  </si>
  <si>
    <t>замена насоса гвс / резерв /</t>
  </si>
  <si>
    <t>замена  КИП на ВВП манометр 5 шт., термометр 5 шт.</t>
  </si>
  <si>
    <t>замена  КИП  манометр 1 шт.</t>
  </si>
  <si>
    <t>ревизия задвижек  ХВС (д.50-1шт., д.80-3шт.)</t>
  </si>
  <si>
    <t>замена трансформатора тока (1 узел учета/3 ТТ)</t>
  </si>
  <si>
    <t>1 раз в 4 года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</si>
  <si>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</si>
  <si>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</si>
  <si>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</si>
  <si>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очистка кровли от снега и наледи (в районе водосточных воронок)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</si>
  <si>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</si>
  <si>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</si>
  <si>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ремонт полов</t>
  </si>
  <si>
    <t>смена запорной арматуры (водоснабжение)</t>
  </si>
  <si>
    <t>ремонт изоляции трубопроводов</t>
  </si>
  <si>
    <t>установка воздухоотводчиков</t>
  </si>
  <si>
    <t>Погашение задолженности прошлых периодов</t>
  </si>
  <si>
    <t>по состоянию на 01.05.12</t>
  </si>
  <si>
    <t>* для жилых помещений</t>
  </si>
  <si>
    <t>ремонт кровли 70 м2</t>
  </si>
  <si>
    <t>устройство сетки рабицы на проем в помещении вентиляционных шахт</t>
  </si>
  <si>
    <t>ремонт отмостки 60 м2</t>
  </si>
  <si>
    <t>устройство ж/бетонных лотков - 10 м</t>
  </si>
  <si>
    <t>подсыпка подвала щебнем</t>
  </si>
  <si>
    <t>замена запорной арматуры / отопление / (д.20 - 45 шт., д. 15 - 45 шт.)</t>
  </si>
  <si>
    <t>смена задвижек на эл.узлах (д.50 - 4 шт.)</t>
  </si>
  <si>
    <t>смена задвижек на ВВП (д.80 - 3 шт.)</t>
  </si>
  <si>
    <t>смена задвижек ХВС на ВВП д.80 - 1 шт.</t>
  </si>
  <si>
    <t>смена шаровых кранов на эл.узлах диам.32 - 2 шт.</t>
  </si>
  <si>
    <t>уборка мусора в техподвале</t>
  </si>
  <si>
    <t>окраска трубопроводов ХВС грунтовкой</t>
  </si>
  <si>
    <t>ремонт ливневой канализации</t>
  </si>
  <si>
    <t>ремонт освещения в подвале</t>
  </si>
  <si>
    <t>ремонт секций водоподогревателя диам.168 мм</t>
  </si>
  <si>
    <t>монтаж установки "Термит ТМ-90" с целью защиты бойлера от закипания</t>
  </si>
  <si>
    <t>энергоаудит</t>
  </si>
  <si>
    <t>установка электронного регулятора температуры на ВВП</t>
  </si>
  <si>
    <t>Управление федерального казначейства</t>
  </si>
  <si>
    <t>Радио Волгореченск</t>
  </si>
  <si>
    <t>115</t>
  </si>
  <si>
    <t>119</t>
  </si>
  <si>
    <t>Лицевой счет многоквартирного дома по адресу: ул. Ленинского Комсомола, д. 18/2 на период с 1 мая 2013 по 30 апреля 2014 года</t>
  </si>
  <si>
    <t>108</t>
  </si>
  <si>
    <t>Перевод ВВП на летнюю схему</t>
  </si>
  <si>
    <t>113</t>
  </si>
  <si>
    <t>Освещение подвала для ревизии запорной арматуры</t>
  </si>
  <si>
    <t>143</t>
  </si>
  <si>
    <t>142</t>
  </si>
  <si>
    <t>152</t>
  </si>
  <si>
    <t>замена запорной арматуры / отопление / (д.20 - 33 шт., д. 15 - 32 шт.)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</si>
  <si>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</si>
  <si>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</si>
  <si>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</si>
  <si>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</si>
  <si>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</si>
  <si>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Оценка соответствия лифта</t>
  </si>
  <si>
    <t>ГАЦ/11-1326-23</t>
  </si>
  <si>
    <t>167</t>
  </si>
  <si>
    <t>Замена патрона подвесного в подъезде  (кв.42)</t>
  </si>
  <si>
    <t>166</t>
  </si>
  <si>
    <t>Ревизия вентилей ф15,20,25  (кв.39)</t>
  </si>
  <si>
    <t>Подключение системы отопления после работ ТПК</t>
  </si>
  <si>
    <t>168</t>
  </si>
  <si>
    <t>Замок навесной</t>
  </si>
  <si>
    <t>А/о 16</t>
  </si>
  <si>
    <t>170</t>
  </si>
  <si>
    <t>190</t>
  </si>
  <si>
    <t>191</t>
  </si>
  <si>
    <t>193</t>
  </si>
  <si>
    <t>Перевод ВВП на зимнюю схему</t>
  </si>
  <si>
    <t>Смена шар.крана ф15мм -4шт (чердак)</t>
  </si>
  <si>
    <t>197</t>
  </si>
  <si>
    <t>Устранение течи на плоской батарее (кв.25)</t>
  </si>
  <si>
    <t>236</t>
  </si>
  <si>
    <t>228</t>
  </si>
  <si>
    <t>1</t>
  </si>
  <si>
    <t>ООО "РГС Центр"</t>
  </si>
  <si>
    <t>Костромское ОСБ №8640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</si>
  <si>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</si>
  <si>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</si>
  <si>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</si>
  <si>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</si>
  <si>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</si>
  <si>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</si>
  <si>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</si>
  <si>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</si>
  <si>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</si>
  <si>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</si>
  <si>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</si>
  <si>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</si>
  <si>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</si>
  <si>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19590,00 (по тарифу)</t>
  </si>
  <si>
    <t>256</t>
  </si>
  <si>
    <t>Очистка от снега и льда водостоков</t>
  </si>
  <si>
    <t>229</t>
  </si>
  <si>
    <t>30.09.2013 (акт от 5.11.13)</t>
  </si>
  <si>
    <t>30.09.2013 (акт от 4.12.13)</t>
  </si>
  <si>
    <t>Ремонт двери выхода на кровлю и машинного отделения</t>
  </si>
  <si>
    <t>30.09.2013 (акт от 19.11.13)</t>
  </si>
  <si>
    <t>30.09.2013 (акт от 1.11.13)</t>
  </si>
  <si>
    <t>Ревизия эл.щитка, замена деталей (кв.15)</t>
  </si>
  <si>
    <t>30.09.2013 (акт от 5.12.13)</t>
  </si>
  <si>
    <t>Замена термосопротивлений на т/счетчике</t>
  </si>
  <si>
    <t>30.09.2013 (акт от 12.12.13)</t>
  </si>
  <si>
    <t>3</t>
  </si>
  <si>
    <t>Устранение течи на плоской батарее (кв.17)</t>
  </si>
  <si>
    <t>14</t>
  </si>
  <si>
    <t>18</t>
  </si>
  <si>
    <t>Устранение свища на плоской батарее (кв.24)</t>
  </si>
  <si>
    <t>Устранение течи батареи (кв.50)</t>
  </si>
  <si>
    <t>Устранение свища на СО (кв.24)</t>
  </si>
  <si>
    <t>Устранение свища на плоской батарее (кв.7)</t>
  </si>
  <si>
    <t>Смена регулятора РТДО ф40</t>
  </si>
  <si>
    <t>17</t>
  </si>
  <si>
    <t>ремонт секций водоподогревателя диам.168 мм - 6шт.</t>
  </si>
  <si>
    <t>Регулятор температуры РТДО ф40</t>
  </si>
  <si>
    <t>572</t>
  </si>
  <si>
    <t>22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</si>
  <si>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</si>
  <si>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</si>
  <si>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</si>
  <si>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</si>
  <si>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5/00358</t>
  </si>
  <si>
    <t>Демонтаж железа на парапете 2шт.</t>
  </si>
  <si>
    <t>37</t>
  </si>
  <si>
    <t>Услуги типографии по печати доп.соглашений</t>
  </si>
  <si>
    <t>151</t>
  </si>
  <si>
    <t>39</t>
  </si>
  <si>
    <t>Ключ</t>
  </si>
  <si>
    <t>43</t>
  </si>
  <si>
    <t>50</t>
  </si>
  <si>
    <t>Сопло ( мат.отчет за март)</t>
  </si>
  <si>
    <t>371</t>
  </si>
  <si>
    <t>Радио Волгореченск ( МБУ "ТРК Волгореченск")</t>
  </si>
  <si>
    <t>ООО " ПОЛИПРОФ"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</si>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</sst>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9"/>
      <name val="Arial Black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9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37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textRotation="90" wrapText="1"/>
    </xf>
    <xf numFmtId="0" fontId="18" fillId="0" borderId="40" xfId="0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25" borderId="52" xfId="0" applyNumberFormat="1" applyFont="1" applyFill="1" applyBorder="1" applyAlignment="1">
      <alignment horizontal="center" vertical="center" wrapText="1"/>
    </xf>
    <xf numFmtId="4" fontId="27" fillId="24" borderId="28" xfId="0" applyNumberFormat="1" applyFont="1" applyFill="1" applyBorder="1" applyAlignment="1">
      <alignment horizontal="left" vertical="center" wrapText="1"/>
    </xf>
    <xf numFmtId="4" fontId="27" fillId="24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2" fontId="18" fillId="25" borderId="53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5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55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center" vertical="center" wrapText="1"/>
    </xf>
    <xf numFmtId="2" fontId="27" fillId="0" borderId="36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2" fontId="18" fillId="0" borderId="4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27" fillId="25" borderId="10" xfId="0" applyNumberFormat="1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left" vertical="center" wrapText="1"/>
    </xf>
    <xf numFmtId="0" fontId="27" fillId="0" borderId="57" xfId="0" applyFont="1" applyFill="1" applyBorder="1" applyAlignment="1">
      <alignment horizontal="center" vertical="center" wrapText="1"/>
    </xf>
    <xf numFmtId="2" fontId="27" fillId="0" borderId="57" xfId="0" applyNumberFormat="1" applyFont="1" applyFill="1" applyBorder="1" applyAlignment="1">
      <alignment horizontal="center" vertical="center" wrapText="1"/>
    </xf>
    <xf numFmtId="2" fontId="27" fillId="25" borderId="57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58" xfId="0" applyFont="1" applyFill="1" applyBorder="1" applyAlignment="1">
      <alignment horizontal="center" vertical="center" wrapText="1"/>
    </xf>
    <xf numFmtId="0" fontId="18" fillId="24" borderId="5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60" xfId="0" applyFont="1" applyFill="1" applyBorder="1" applyAlignment="1">
      <alignment horizontal="center" vertical="center" wrapText="1"/>
    </xf>
    <xf numFmtId="2" fontId="22" fillId="24" borderId="61" xfId="0" applyNumberFormat="1" applyFont="1" applyFill="1" applyBorder="1" applyAlignment="1">
      <alignment horizontal="center"/>
    </xf>
    <xf numFmtId="0" fontId="0" fillId="26" borderId="27" xfId="0" applyFill="1" applyBorder="1" applyAlignment="1">
      <alignment horizontal="left" vertical="center"/>
    </xf>
    <xf numFmtId="2" fontId="0" fillId="0" borderId="0" xfId="0" applyNumberFormat="1" applyFill="1" applyAlignment="1">
      <alignment/>
    </xf>
    <xf numFmtId="0" fontId="22" fillId="26" borderId="0" xfId="0" applyFont="1" applyFill="1" applyAlignment="1">
      <alignment horizontal="center"/>
    </xf>
    <xf numFmtId="2" fontId="19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2" fontId="18" fillId="0" borderId="39" xfId="0" applyNumberFormat="1" applyFont="1" applyFill="1" applyBorder="1" applyAlignment="1">
      <alignment horizontal="center" vertical="center" wrapText="1"/>
    </xf>
    <xf numFmtId="2" fontId="20" fillId="24" borderId="52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left" vertical="center" wrapText="1"/>
    </xf>
    <xf numFmtId="0" fontId="0" fillId="24" borderId="56" xfId="0" applyFont="1" applyFill="1" applyBorder="1" applyAlignment="1">
      <alignment horizontal="left" vertical="center" wrapText="1"/>
    </xf>
    <xf numFmtId="0" fontId="0" fillId="24" borderId="57" xfId="0" applyFont="1" applyFill="1" applyBorder="1" applyAlignment="1">
      <alignment horizontal="center" vertical="center" wrapText="1"/>
    </xf>
    <xf numFmtId="2" fontId="27" fillId="0" borderId="13" xfId="0" applyNumberFormat="1" applyFont="1" applyFill="1" applyBorder="1" applyAlignment="1">
      <alignment horizontal="center" vertical="center" wrapText="1"/>
    </xf>
    <xf numFmtId="2" fontId="27" fillId="25" borderId="14" xfId="0" applyNumberFormat="1" applyFont="1" applyFill="1" applyBorder="1" applyAlignment="1">
      <alignment horizontal="center" vertical="center" wrapText="1"/>
    </xf>
    <xf numFmtId="2" fontId="27" fillId="25" borderId="13" xfId="0" applyNumberFormat="1" applyFont="1" applyFill="1" applyBorder="1" applyAlignment="1">
      <alignment horizontal="center" vertical="center" wrapText="1"/>
    </xf>
    <xf numFmtId="2" fontId="27" fillId="25" borderId="53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3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2" fontId="27" fillId="25" borderId="36" xfId="0" applyNumberFormat="1" applyFont="1" applyFill="1" applyBorder="1" applyAlignment="1">
      <alignment horizontal="center" vertical="center" wrapText="1"/>
    </xf>
    <xf numFmtId="2" fontId="27" fillId="25" borderId="54" xfId="0" applyNumberFormat="1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2" fontId="18" fillId="25" borderId="40" xfId="0" applyNumberFormat="1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2" fontId="18" fillId="25" borderId="44" xfId="0" applyNumberFormat="1" applyFont="1" applyFill="1" applyBorder="1" applyAlignment="1">
      <alignment horizontal="center" vertical="center" wrapText="1"/>
    </xf>
    <xf numFmtId="2" fontId="20" fillId="25" borderId="45" xfId="0" applyNumberFormat="1" applyFont="1" applyFill="1" applyBorder="1" applyAlignment="1">
      <alignment horizontal="center"/>
    </xf>
    <xf numFmtId="0" fontId="18" fillId="25" borderId="44" xfId="0" applyFont="1" applyFill="1" applyBorder="1" applyAlignment="1">
      <alignment horizontal="center" vertical="center"/>
    </xf>
    <xf numFmtId="0" fontId="18" fillId="25" borderId="40" xfId="0" applyFont="1" applyFill="1" applyBorder="1" applyAlignment="1">
      <alignment horizontal="center" vertical="center"/>
    </xf>
    <xf numFmtId="0" fontId="18" fillId="25" borderId="45" xfId="0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5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2" fontId="20" fillId="25" borderId="40" xfId="0" applyNumberFormat="1" applyFont="1" applyFill="1" applyBorder="1" applyAlignment="1">
      <alignment horizontal="center" vertical="center" wrapText="1"/>
    </xf>
    <xf numFmtId="2" fontId="20" fillId="25" borderId="45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center" vertical="center"/>
    </xf>
    <xf numFmtId="2" fontId="22" fillId="0" borderId="40" xfId="0" applyNumberFormat="1" applyFont="1" applyFill="1" applyBorder="1" applyAlignment="1">
      <alignment horizontal="center" vertical="center"/>
    </xf>
    <xf numFmtId="2" fontId="20" fillId="25" borderId="40" xfId="0" applyNumberFormat="1" applyFont="1" applyFill="1" applyBorder="1" applyAlignment="1">
      <alignment horizontal="center" vertical="center"/>
    </xf>
    <xf numFmtId="2" fontId="20" fillId="25" borderId="45" xfId="0" applyNumberFormat="1" applyFont="1" applyFill="1" applyBorder="1" applyAlignment="1">
      <alignment horizontal="center" vertical="center"/>
    </xf>
    <xf numFmtId="2" fontId="22" fillId="25" borderId="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2" fontId="27" fillId="25" borderId="62" xfId="0" applyNumberFormat="1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 wrapText="1"/>
    </xf>
    <xf numFmtId="2" fontId="27" fillId="25" borderId="52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25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center" vertical="center"/>
    </xf>
    <xf numFmtId="2" fontId="20" fillId="0" borderId="4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49" fontId="0" fillId="24" borderId="21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38" fillId="25" borderId="27" xfId="0" applyNumberFormat="1" applyFont="1" applyFill="1" applyBorder="1" applyAlignment="1">
      <alignment horizontal="center" vertical="center" wrapText="1"/>
    </xf>
    <xf numFmtId="2" fontId="0" fillId="24" borderId="27" xfId="0" applyNumberFormat="1" applyFill="1" applyBorder="1" applyAlignment="1">
      <alignment horizontal="center" vertical="center"/>
    </xf>
    <xf numFmtId="2" fontId="23" fillId="24" borderId="27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 horizontal="center" vertical="center"/>
    </xf>
    <xf numFmtId="2" fontId="32" fillId="25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3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49" fontId="0" fillId="24" borderId="30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27" fillId="27" borderId="12" xfId="0" applyFont="1" applyFill="1" applyBorder="1" applyAlignment="1">
      <alignment horizontal="left" vertical="center" wrapText="1"/>
    </xf>
    <xf numFmtId="0" fontId="27" fillId="24" borderId="21" xfId="0" applyFont="1" applyFill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left" vertical="center" wrapText="1"/>
    </xf>
    <xf numFmtId="0" fontId="0" fillId="28" borderId="21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28" borderId="22" xfId="0" applyFont="1" applyFill="1" applyBorder="1" applyAlignment="1">
      <alignment horizontal="center" vertical="center" wrapText="1"/>
    </xf>
    <xf numFmtId="49" fontId="0" fillId="28" borderId="30" xfId="0" applyNumberFormat="1" applyFont="1" applyFill="1" applyBorder="1" applyAlignment="1">
      <alignment horizontal="center" vertical="center" wrapText="1"/>
    </xf>
    <xf numFmtId="14" fontId="0" fillId="28" borderId="36" xfId="0" applyNumberFormat="1" applyFont="1" applyFill="1" applyBorder="1" applyAlignment="1">
      <alignment horizontal="center" vertical="center" wrapText="1"/>
    </xf>
    <xf numFmtId="2" fontId="18" fillId="28" borderId="16" xfId="0" applyNumberFormat="1" applyFont="1" applyFill="1" applyBorder="1" applyAlignment="1">
      <alignment horizontal="center" vertical="center" wrapText="1"/>
    </xf>
    <xf numFmtId="49" fontId="0" fillId="28" borderId="29" xfId="0" applyNumberFormat="1" applyFont="1" applyFill="1" applyBorder="1" applyAlignment="1">
      <alignment horizontal="center" vertical="center" wrapText="1"/>
    </xf>
    <xf numFmtId="2" fontId="18" fillId="28" borderId="26" xfId="0" applyNumberFormat="1" applyFont="1" applyFill="1" applyBorder="1" applyAlignment="1">
      <alignment horizontal="center" vertical="center" wrapText="1"/>
    </xf>
    <xf numFmtId="0" fontId="0" fillId="28" borderId="19" xfId="0" applyFont="1" applyFill="1" applyBorder="1" applyAlignment="1">
      <alignment horizontal="center" vertical="center" wrapText="1"/>
    </xf>
    <xf numFmtId="2" fontId="0" fillId="28" borderId="19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 vertical="center" wrapText="1"/>
    </xf>
    <xf numFmtId="0" fontId="0" fillId="28" borderId="29" xfId="0" applyFont="1" applyFill="1" applyBorder="1" applyAlignment="1">
      <alignment horizontal="center" vertical="center" wrapText="1"/>
    </xf>
    <xf numFmtId="0" fontId="0" fillId="28" borderId="36" xfId="0" applyFont="1" applyFill="1" applyBorder="1" applyAlignment="1">
      <alignment horizontal="center" vertical="center" wrapText="1"/>
    </xf>
    <xf numFmtId="0" fontId="0" fillId="28" borderId="26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center" vertical="center" wrapText="1"/>
    </xf>
    <xf numFmtId="0" fontId="0" fillId="28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63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34" fillId="24" borderId="66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4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14" fontId="0" fillId="24" borderId="69" xfId="0" applyNumberFormat="1" applyFont="1" applyFill="1" applyBorder="1" applyAlignment="1">
      <alignment horizontal="center" vertical="center" wrapText="1"/>
    </xf>
    <xf numFmtId="14" fontId="0" fillId="24" borderId="13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70" xfId="0" applyNumberFormat="1" applyFont="1" applyFill="1" applyBorder="1" applyAlignment="1">
      <alignment horizontal="center" vertical="center" wrapText="1"/>
    </xf>
    <xf numFmtId="2" fontId="18" fillId="24" borderId="38" xfId="0" applyNumberFormat="1" applyFont="1" applyFill="1" applyBorder="1" applyAlignment="1">
      <alignment horizontal="center" vertical="center" wrapText="1"/>
    </xf>
    <xf numFmtId="0" fontId="34" fillId="24" borderId="66" xfId="0" applyFont="1" applyFill="1" applyBorder="1" applyAlignment="1">
      <alignment horizontal="left"/>
    </xf>
    <xf numFmtId="0" fontId="0" fillId="0" borderId="71" xfId="0" applyFont="1" applyFill="1" applyBorder="1" applyAlignment="1">
      <alignment horizontal="left" vertical="center" wrapText="1"/>
    </xf>
    <xf numFmtId="0" fontId="29" fillId="24" borderId="0" xfId="0" applyFont="1" applyFill="1" applyBorder="1" applyAlignment="1">
      <alignment horizontal="center" vertical="center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74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31" fillId="24" borderId="75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76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4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49" fontId="0" fillId="24" borderId="32" xfId="0" applyNumberFormat="1" applyFont="1" applyFill="1" applyBorder="1" applyAlignment="1">
      <alignment horizontal="center" vertical="center" wrapText="1"/>
    </xf>
    <xf numFmtId="49" fontId="0" fillId="24" borderId="3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1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9">
          <cell r="FZ89">
            <v>-8670.249282967026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0"/>
  <sheetViews>
    <sheetView zoomScale="75" zoomScaleNormal="75" zoomScalePageLayoutView="0" workbookViewId="0" topLeftCell="A39">
      <selection activeCell="D94" sqref="D94"/>
    </sheetView>
  </sheetViews>
  <sheetFormatPr defaultColWidth="9.00390625" defaultRowHeight="12.75"/>
  <cols>
    <col min="1" max="1" width="72.75390625" style="97" customWidth="1"/>
    <col min="2" max="2" width="19.125" style="97" customWidth="1"/>
    <col min="3" max="3" width="13.875" style="97" hidden="1" customWidth="1"/>
    <col min="4" max="4" width="14.875" style="97" customWidth="1"/>
    <col min="5" max="5" width="13.875" style="97" hidden="1" customWidth="1"/>
    <col min="6" max="6" width="20.875" style="3" hidden="1" customWidth="1"/>
    <col min="7" max="7" width="13.875" style="97" customWidth="1"/>
    <col min="8" max="8" width="20.875" style="3" customWidth="1"/>
    <col min="9" max="9" width="15.375" style="97" customWidth="1"/>
    <col min="10" max="10" width="15.375" style="97" hidden="1" customWidth="1"/>
    <col min="11" max="11" width="15.375" style="155" hidden="1" customWidth="1"/>
    <col min="12" max="14" width="15.375" style="97" customWidth="1"/>
    <col min="15" max="16384" width="9.125" style="97" customWidth="1"/>
  </cols>
  <sheetData>
    <row r="1" spans="1:8" ht="16.5" customHeight="1">
      <c r="A1" s="275" t="s">
        <v>29</v>
      </c>
      <c r="B1" s="276"/>
      <c r="C1" s="276"/>
      <c r="D1" s="276"/>
      <c r="E1" s="276"/>
      <c r="F1" s="276"/>
      <c r="G1" s="276"/>
      <c r="H1" s="276"/>
    </row>
    <row r="2" spans="2:8" ht="12.75" customHeight="1">
      <c r="B2" s="277" t="s">
        <v>30</v>
      </c>
      <c r="C2" s="277"/>
      <c r="D2" s="277"/>
      <c r="E2" s="277"/>
      <c r="F2" s="277"/>
      <c r="G2" s="276"/>
      <c r="H2" s="276"/>
    </row>
    <row r="3" spans="2:8" ht="14.25" customHeight="1">
      <c r="B3" s="277" t="s">
        <v>31</v>
      </c>
      <c r="C3" s="277"/>
      <c r="D3" s="277"/>
      <c r="E3" s="277"/>
      <c r="F3" s="277"/>
      <c r="G3" s="276"/>
      <c r="H3" s="276"/>
    </row>
    <row r="4" spans="1:8" ht="24" customHeight="1">
      <c r="A4" s="156" t="s">
        <v>124</v>
      </c>
      <c r="B4" s="277" t="s">
        <v>32</v>
      </c>
      <c r="C4" s="277"/>
      <c r="D4" s="277"/>
      <c r="E4" s="277"/>
      <c r="F4" s="277"/>
      <c r="G4" s="276"/>
      <c r="H4" s="276"/>
    </row>
    <row r="5" spans="1:11" s="98" customFormat="1" ht="22.5" customHeight="1">
      <c r="A5" s="264" t="s">
        <v>33</v>
      </c>
      <c r="B5" s="264"/>
      <c r="C5" s="264"/>
      <c r="D5" s="264"/>
      <c r="E5" s="265"/>
      <c r="F5" s="265"/>
      <c r="G5" s="265"/>
      <c r="H5" s="265"/>
      <c r="K5" s="157"/>
    </row>
    <row r="6" spans="1:8" s="99" customFormat="1" ht="18.75" customHeight="1">
      <c r="A6" s="264" t="s">
        <v>125</v>
      </c>
      <c r="B6" s="264"/>
      <c r="C6" s="264"/>
      <c r="D6" s="264"/>
      <c r="E6" s="265"/>
      <c r="F6" s="265"/>
      <c r="G6" s="265"/>
      <c r="H6" s="265"/>
    </row>
    <row r="7" spans="1:8" s="100" customFormat="1" ht="17.25" customHeight="1">
      <c r="A7" s="266" t="s">
        <v>126</v>
      </c>
      <c r="B7" s="266"/>
      <c r="C7" s="266"/>
      <c r="D7" s="266"/>
      <c r="E7" s="267"/>
      <c r="F7" s="267"/>
      <c r="G7" s="267"/>
      <c r="H7" s="267"/>
    </row>
    <row r="8" spans="1:8" s="99" customFormat="1" ht="30" customHeight="1" thickBot="1">
      <c r="A8" s="268" t="s">
        <v>34</v>
      </c>
      <c r="B8" s="268"/>
      <c r="C8" s="268"/>
      <c r="D8" s="268"/>
      <c r="E8" s="269"/>
      <c r="F8" s="269"/>
      <c r="G8" s="269"/>
      <c r="H8" s="269"/>
    </row>
    <row r="9" spans="1:11" s="12" customFormat="1" ht="139.5" customHeight="1" thickBot="1">
      <c r="A9" s="101" t="s">
        <v>0</v>
      </c>
      <c r="B9" s="102" t="s">
        <v>35</v>
      </c>
      <c r="C9" s="103" t="s">
        <v>36</v>
      </c>
      <c r="D9" s="103" t="s">
        <v>5</v>
      </c>
      <c r="E9" s="103" t="s">
        <v>36</v>
      </c>
      <c r="F9" s="104" t="s">
        <v>37</v>
      </c>
      <c r="G9" s="103" t="s">
        <v>36</v>
      </c>
      <c r="H9" s="104" t="s">
        <v>37</v>
      </c>
      <c r="K9" s="158"/>
    </row>
    <row r="10" spans="1:11" s="111" customFormat="1" ht="12.75">
      <c r="A10" s="105">
        <v>1</v>
      </c>
      <c r="B10" s="106">
        <v>2</v>
      </c>
      <c r="C10" s="106">
        <v>3</v>
      </c>
      <c r="D10" s="107"/>
      <c r="E10" s="106">
        <v>3</v>
      </c>
      <c r="F10" s="108">
        <v>4</v>
      </c>
      <c r="G10" s="109">
        <v>3</v>
      </c>
      <c r="H10" s="110">
        <v>4</v>
      </c>
      <c r="K10" s="159"/>
    </row>
    <row r="11" spans="1:11" s="111" customFormat="1" ht="49.5" customHeight="1">
      <c r="A11" s="270" t="s">
        <v>1</v>
      </c>
      <c r="B11" s="271"/>
      <c r="C11" s="271"/>
      <c r="D11" s="271"/>
      <c r="E11" s="271"/>
      <c r="F11" s="271"/>
      <c r="G11" s="272"/>
      <c r="H11" s="273"/>
      <c r="K11" s="159"/>
    </row>
    <row r="12" spans="1:11" s="12" customFormat="1" ht="26.25" customHeight="1">
      <c r="A12" s="65" t="s">
        <v>38</v>
      </c>
      <c r="B12" s="30" t="s">
        <v>63</v>
      </c>
      <c r="C12" s="112">
        <f>F12*12</f>
        <v>0</v>
      </c>
      <c r="D12" s="17">
        <f>G12*I12</f>
        <v>94032</v>
      </c>
      <c r="E12" s="16">
        <f>H12*12</f>
        <v>28.8</v>
      </c>
      <c r="F12" s="113"/>
      <c r="G12" s="16">
        <f>H12*12</f>
        <v>28.8</v>
      </c>
      <c r="H12" s="16">
        <v>2.4</v>
      </c>
      <c r="I12" s="12">
        <f>3265</f>
        <v>3265</v>
      </c>
      <c r="J12" s="12">
        <v>1.07</v>
      </c>
      <c r="K12" s="158">
        <v>2.24</v>
      </c>
    </row>
    <row r="13" spans="1:11" s="12" customFormat="1" ht="27.75" customHeight="1">
      <c r="A13" s="114" t="s">
        <v>39</v>
      </c>
      <c r="B13" s="115" t="s">
        <v>40</v>
      </c>
      <c r="C13" s="112"/>
      <c r="D13" s="17"/>
      <c r="E13" s="16"/>
      <c r="F13" s="113"/>
      <c r="G13" s="16"/>
      <c r="H13" s="16"/>
      <c r="K13" s="158"/>
    </row>
    <row r="14" spans="1:11" s="12" customFormat="1" ht="15">
      <c r="A14" s="114" t="s">
        <v>41</v>
      </c>
      <c r="B14" s="115" t="s">
        <v>40</v>
      </c>
      <c r="C14" s="112"/>
      <c r="D14" s="17"/>
      <c r="E14" s="16"/>
      <c r="F14" s="113"/>
      <c r="G14" s="16"/>
      <c r="H14" s="16"/>
      <c r="K14" s="158"/>
    </row>
    <row r="15" spans="1:11" s="12" customFormat="1" ht="15">
      <c r="A15" s="114" t="s">
        <v>42</v>
      </c>
      <c r="B15" s="115" t="s">
        <v>43</v>
      </c>
      <c r="C15" s="112"/>
      <c r="D15" s="17"/>
      <c r="E15" s="16"/>
      <c r="F15" s="113"/>
      <c r="G15" s="16"/>
      <c r="H15" s="16"/>
      <c r="K15" s="158"/>
    </row>
    <row r="16" spans="1:11" s="12" customFormat="1" ht="15">
      <c r="A16" s="114" t="s">
        <v>44</v>
      </c>
      <c r="B16" s="115" t="s">
        <v>40</v>
      </c>
      <c r="C16" s="112"/>
      <c r="D16" s="17"/>
      <c r="E16" s="16"/>
      <c r="F16" s="113"/>
      <c r="G16" s="16"/>
      <c r="H16" s="16"/>
      <c r="K16" s="158"/>
    </row>
    <row r="17" spans="1:11" s="12" customFormat="1" ht="30">
      <c r="A17" s="65" t="s">
        <v>45</v>
      </c>
      <c r="B17" s="116" t="s">
        <v>47</v>
      </c>
      <c r="C17" s="112">
        <f>F17*12</f>
        <v>0</v>
      </c>
      <c r="D17" s="17">
        <f>G17*I17</f>
        <v>55243.8</v>
      </c>
      <c r="E17" s="16">
        <f>H17*12</f>
        <v>16.92</v>
      </c>
      <c r="F17" s="113"/>
      <c r="G17" s="16">
        <f>H17*12</f>
        <v>16.92</v>
      </c>
      <c r="H17" s="16">
        <v>1.41</v>
      </c>
      <c r="I17" s="12">
        <f>3265</f>
        <v>3265</v>
      </c>
      <c r="J17" s="12">
        <v>1.07</v>
      </c>
      <c r="K17" s="158">
        <v>1.14</v>
      </c>
    </row>
    <row r="18" spans="1:256" s="12" customFormat="1" ht="18.75">
      <c r="A18" s="114" t="s">
        <v>46</v>
      </c>
      <c r="B18" s="115" t="s">
        <v>47</v>
      </c>
      <c r="C18" s="112"/>
      <c r="D18" s="17"/>
      <c r="E18" s="16"/>
      <c r="F18" s="113"/>
      <c r="G18" s="16"/>
      <c r="H18" s="16"/>
      <c r="I18" s="160"/>
      <c r="J18" s="161"/>
      <c r="K18" s="162"/>
      <c r="L18" s="162"/>
      <c r="M18" s="162"/>
      <c r="N18" s="163"/>
      <c r="O18" s="162"/>
      <c r="P18" s="164"/>
      <c r="Q18" s="160"/>
      <c r="R18" s="161"/>
      <c r="S18" s="162"/>
      <c r="T18" s="162"/>
      <c r="U18" s="162"/>
      <c r="V18" s="163"/>
      <c r="W18" s="162"/>
      <c r="X18" s="164"/>
      <c r="Y18" s="160"/>
      <c r="Z18" s="161"/>
      <c r="AA18" s="162"/>
      <c r="AB18" s="162"/>
      <c r="AC18" s="162"/>
      <c r="AD18" s="163"/>
      <c r="AE18" s="162"/>
      <c r="AF18" s="164"/>
      <c r="AG18" s="160"/>
      <c r="AH18" s="161"/>
      <c r="AI18" s="162"/>
      <c r="AJ18" s="162"/>
      <c r="AK18" s="162"/>
      <c r="AL18" s="163"/>
      <c r="AM18" s="162"/>
      <c r="AN18" s="164"/>
      <c r="AO18" s="160"/>
      <c r="AP18" s="161"/>
      <c r="AQ18" s="162"/>
      <c r="AR18" s="162"/>
      <c r="AS18" s="162"/>
      <c r="AT18" s="163"/>
      <c r="AU18" s="162"/>
      <c r="AV18" s="164"/>
      <c r="AW18" s="160"/>
      <c r="AX18" s="161"/>
      <c r="AY18" s="162"/>
      <c r="AZ18" s="162"/>
      <c r="BA18" s="162"/>
      <c r="BB18" s="163"/>
      <c r="BC18" s="162"/>
      <c r="BD18" s="164"/>
      <c r="BE18" s="160"/>
      <c r="BF18" s="161"/>
      <c r="BG18" s="162"/>
      <c r="BH18" s="162"/>
      <c r="BI18" s="162"/>
      <c r="BJ18" s="163"/>
      <c r="BK18" s="162"/>
      <c r="BL18" s="164"/>
      <c r="BM18" s="160"/>
      <c r="BN18" s="161"/>
      <c r="BO18" s="162"/>
      <c r="BP18" s="162"/>
      <c r="BQ18" s="165"/>
      <c r="BR18" s="113"/>
      <c r="BS18" s="112"/>
      <c r="BT18" s="166"/>
      <c r="BU18" s="167"/>
      <c r="BV18" s="10"/>
      <c r="BW18" s="112"/>
      <c r="BX18" s="168"/>
      <c r="BY18" s="112"/>
      <c r="BZ18" s="113"/>
      <c r="CA18" s="112"/>
      <c r="CB18" s="166"/>
      <c r="CC18" s="167"/>
      <c r="CD18" s="10"/>
      <c r="CE18" s="112"/>
      <c r="CF18" s="168"/>
      <c r="CG18" s="112"/>
      <c r="CH18" s="113"/>
      <c r="CI18" s="112"/>
      <c r="CJ18" s="166"/>
      <c r="CK18" s="167"/>
      <c r="CL18" s="10"/>
      <c r="CM18" s="112"/>
      <c r="CN18" s="168"/>
      <c r="CO18" s="112"/>
      <c r="CP18" s="113"/>
      <c r="CQ18" s="112"/>
      <c r="CR18" s="166"/>
      <c r="CS18" s="167"/>
      <c r="CT18" s="10"/>
      <c r="CU18" s="112"/>
      <c r="CV18" s="168"/>
      <c r="CW18" s="112"/>
      <c r="CX18" s="113"/>
      <c r="CY18" s="112"/>
      <c r="CZ18" s="166"/>
      <c r="DA18" s="167"/>
      <c r="DB18" s="10"/>
      <c r="DC18" s="112"/>
      <c r="DD18" s="168"/>
      <c r="DE18" s="112"/>
      <c r="DF18" s="113"/>
      <c r="DG18" s="112"/>
      <c r="DH18" s="166"/>
      <c r="DI18" s="167"/>
      <c r="DJ18" s="10"/>
      <c r="DK18" s="112"/>
      <c r="DL18" s="168"/>
      <c r="DM18" s="112"/>
      <c r="DN18" s="113"/>
      <c r="DO18" s="112"/>
      <c r="DP18" s="166"/>
      <c r="DQ18" s="167"/>
      <c r="DR18" s="10"/>
      <c r="DS18" s="112"/>
      <c r="DT18" s="168"/>
      <c r="DU18" s="112"/>
      <c r="DV18" s="113"/>
      <c r="DW18" s="112"/>
      <c r="DX18" s="166"/>
      <c r="DY18" s="167"/>
      <c r="DZ18" s="10"/>
      <c r="EA18" s="112"/>
      <c r="EB18" s="168"/>
      <c r="EC18" s="112"/>
      <c r="ED18" s="113"/>
      <c r="EE18" s="112"/>
      <c r="EF18" s="166"/>
      <c r="EG18" s="167"/>
      <c r="EH18" s="10"/>
      <c r="EI18" s="112"/>
      <c r="EJ18" s="168"/>
      <c r="EK18" s="112"/>
      <c r="EL18" s="113"/>
      <c r="EM18" s="112"/>
      <c r="EN18" s="166"/>
      <c r="EO18" s="167"/>
      <c r="EP18" s="10"/>
      <c r="EQ18" s="112"/>
      <c r="ER18" s="168"/>
      <c r="ES18" s="112"/>
      <c r="ET18" s="113"/>
      <c r="EU18" s="112"/>
      <c r="EV18" s="166"/>
      <c r="EW18" s="167"/>
      <c r="EX18" s="10"/>
      <c r="EY18" s="112"/>
      <c r="EZ18" s="168"/>
      <c r="FA18" s="112"/>
      <c r="FB18" s="113"/>
      <c r="FC18" s="112"/>
      <c r="FD18" s="166"/>
      <c r="FE18" s="167"/>
      <c r="FF18" s="10"/>
      <c r="FG18" s="112"/>
      <c r="FH18" s="168"/>
      <c r="FI18" s="112"/>
      <c r="FJ18" s="113"/>
      <c r="FK18" s="112"/>
      <c r="FL18" s="166"/>
      <c r="FM18" s="167"/>
      <c r="FN18" s="10"/>
      <c r="FO18" s="112"/>
      <c r="FP18" s="168"/>
      <c r="FQ18" s="112"/>
      <c r="FR18" s="113"/>
      <c r="FS18" s="112"/>
      <c r="FT18" s="166"/>
      <c r="FU18" s="167"/>
      <c r="FV18" s="10"/>
      <c r="FW18" s="112"/>
      <c r="FX18" s="168"/>
      <c r="FY18" s="112"/>
      <c r="FZ18" s="113"/>
      <c r="GA18" s="112"/>
      <c r="GB18" s="166"/>
      <c r="GC18" s="167"/>
      <c r="GD18" s="10"/>
      <c r="GE18" s="112"/>
      <c r="GF18" s="168"/>
      <c r="GG18" s="112"/>
      <c r="GH18" s="113"/>
      <c r="GI18" s="112"/>
      <c r="GJ18" s="166"/>
      <c r="GK18" s="167"/>
      <c r="GL18" s="10"/>
      <c r="GM18" s="112"/>
      <c r="GN18" s="168"/>
      <c r="GO18" s="112"/>
      <c r="GP18" s="113"/>
      <c r="GQ18" s="112"/>
      <c r="GR18" s="166"/>
      <c r="GS18" s="167"/>
      <c r="GT18" s="10"/>
      <c r="GU18" s="112"/>
      <c r="GV18" s="168"/>
      <c r="GW18" s="112"/>
      <c r="GX18" s="113"/>
      <c r="GY18" s="112"/>
      <c r="GZ18" s="166"/>
      <c r="HA18" s="167"/>
      <c r="HB18" s="10"/>
      <c r="HC18" s="112"/>
      <c r="HD18" s="168"/>
      <c r="HE18" s="112"/>
      <c r="HF18" s="113"/>
      <c r="HG18" s="112"/>
      <c r="HH18" s="166"/>
      <c r="HI18" s="167"/>
      <c r="HJ18" s="10"/>
      <c r="HK18" s="112"/>
      <c r="HL18" s="168"/>
      <c r="HM18" s="112"/>
      <c r="HN18" s="113"/>
      <c r="HO18" s="112"/>
      <c r="HP18" s="166"/>
      <c r="HQ18" s="167"/>
      <c r="HR18" s="10"/>
      <c r="HS18" s="112"/>
      <c r="HT18" s="168"/>
      <c r="HU18" s="112"/>
      <c r="HV18" s="113"/>
      <c r="HW18" s="112"/>
      <c r="HX18" s="166"/>
      <c r="HY18" s="167"/>
      <c r="HZ18" s="10"/>
      <c r="IA18" s="112"/>
      <c r="IB18" s="168"/>
      <c r="IC18" s="112"/>
      <c r="ID18" s="113"/>
      <c r="IE18" s="112"/>
      <c r="IF18" s="166"/>
      <c r="IG18" s="167"/>
      <c r="IH18" s="10"/>
      <c r="II18" s="112"/>
      <c r="IJ18" s="168"/>
      <c r="IK18" s="112"/>
      <c r="IL18" s="113"/>
      <c r="IM18" s="112"/>
      <c r="IN18" s="166"/>
      <c r="IO18" s="167"/>
      <c r="IP18" s="10"/>
      <c r="IQ18" s="112"/>
      <c r="IR18" s="168"/>
      <c r="IS18" s="112"/>
      <c r="IT18" s="113"/>
      <c r="IU18" s="112"/>
      <c r="IV18" s="166"/>
    </row>
    <row r="19" spans="1:256" s="12" customFormat="1" ht="18.75">
      <c r="A19" s="114" t="s">
        <v>48</v>
      </c>
      <c r="B19" s="115" t="s">
        <v>47</v>
      </c>
      <c r="C19" s="112"/>
      <c r="D19" s="17"/>
      <c r="E19" s="16"/>
      <c r="F19" s="113"/>
      <c r="G19" s="16"/>
      <c r="H19" s="16"/>
      <c r="I19" s="160"/>
      <c r="J19" s="161"/>
      <c r="K19" s="162"/>
      <c r="L19" s="162"/>
      <c r="M19" s="162"/>
      <c r="N19" s="163"/>
      <c r="O19" s="162"/>
      <c r="P19" s="164"/>
      <c r="Q19" s="160"/>
      <c r="R19" s="161"/>
      <c r="S19" s="162"/>
      <c r="T19" s="162"/>
      <c r="U19" s="162"/>
      <c r="V19" s="163"/>
      <c r="W19" s="162"/>
      <c r="X19" s="164"/>
      <c r="Y19" s="160"/>
      <c r="Z19" s="161"/>
      <c r="AA19" s="162"/>
      <c r="AB19" s="162"/>
      <c r="AC19" s="162"/>
      <c r="AD19" s="163"/>
      <c r="AE19" s="162"/>
      <c r="AF19" s="164"/>
      <c r="AG19" s="160"/>
      <c r="AH19" s="161"/>
      <c r="AI19" s="162"/>
      <c r="AJ19" s="162"/>
      <c r="AK19" s="162"/>
      <c r="AL19" s="163"/>
      <c r="AM19" s="162"/>
      <c r="AN19" s="164"/>
      <c r="AO19" s="160"/>
      <c r="AP19" s="161"/>
      <c r="AQ19" s="162"/>
      <c r="AR19" s="162"/>
      <c r="AS19" s="162"/>
      <c r="AT19" s="163"/>
      <c r="AU19" s="162"/>
      <c r="AV19" s="164"/>
      <c r="AW19" s="160"/>
      <c r="AX19" s="161"/>
      <c r="AY19" s="162"/>
      <c r="AZ19" s="162"/>
      <c r="BA19" s="162"/>
      <c r="BB19" s="163"/>
      <c r="BC19" s="162"/>
      <c r="BD19" s="164"/>
      <c r="BE19" s="160"/>
      <c r="BF19" s="161"/>
      <c r="BG19" s="162"/>
      <c r="BH19" s="162"/>
      <c r="BI19" s="162"/>
      <c r="BJ19" s="163"/>
      <c r="BK19" s="162"/>
      <c r="BL19" s="164"/>
      <c r="BM19" s="160"/>
      <c r="BN19" s="161"/>
      <c r="BO19" s="162"/>
      <c r="BP19" s="162"/>
      <c r="BQ19" s="165"/>
      <c r="BR19" s="113"/>
      <c r="BS19" s="112"/>
      <c r="BT19" s="166"/>
      <c r="BU19" s="167"/>
      <c r="BV19" s="10"/>
      <c r="BW19" s="112"/>
      <c r="BX19" s="168"/>
      <c r="BY19" s="112"/>
      <c r="BZ19" s="113"/>
      <c r="CA19" s="112"/>
      <c r="CB19" s="166"/>
      <c r="CC19" s="167"/>
      <c r="CD19" s="10"/>
      <c r="CE19" s="112"/>
      <c r="CF19" s="168"/>
      <c r="CG19" s="112"/>
      <c r="CH19" s="113"/>
      <c r="CI19" s="112"/>
      <c r="CJ19" s="166"/>
      <c r="CK19" s="167"/>
      <c r="CL19" s="10"/>
      <c r="CM19" s="112"/>
      <c r="CN19" s="168"/>
      <c r="CO19" s="112"/>
      <c r="CP19" s="113"/>
      <c r="CQ19" s="112"/>
      <c r="CR19" s="166"/>
      <c r="CS19" s="167"/>
      <c r="CT19" s="10"/>
      <c r="CU19" s="112"/>
      <c r="CV19" s="168"/>
      <c r="CW19" s="112"/>
      <c r="CX19" s="113"/>
      <c r="CY19" s="112"/>
      <c r="CZ19" s="166"/>
      <c r="DA19" s="167"/>
      <c r="DB19" s="10"/>
      <c r="DC19" s="112"/>
      <c r="DD19" s="168"/>
      <c r="DE19" s="112"/>
      <c r="DF19" s="113"/>
      <c r="DG19" s="112"/>
      <c r="DH19" s="166"/>
      <c r="DI19" s="167"/>
      <c r="DJ19" s="10"/>
      <c r="DK19" s="112"/>
      <c r="DL19" s="168"/>
      <c r="DM19" s="112"/>
      <c r="DN19" s="113"/>
      <c r="DO19" s="112"/>
      <c r="DP19" s="166"/>
      <c r="DQ19" s="167"/>
      <c r="DR19" s="10"/>
      <c r="DS19" s="112"/>
      <c r="DT19" s="168"/>
      <c r="DU19" s="112"/>
      <c r="DV19" s="113"/>
      <c r="DW19" s="112"/>
      <c r="DX19" s="166"/>
      <c r="DY19" s="167"/>
      <c r="DZ19" s="10"/>
      <c r="EA19" s="112"/>
      <c r="EB19" s="168"/>
      <c r="EC19" s="112"/>
      <c r="ED19" s="113"/>
      <c r="EE19" s="112"/>
      <c r="EF19" s="166"/>
      <c r="EG19" s="167"/>
      <c r="EH19" s="10"/>
      <c r="EI19" s="112"/>
      <c r="EJ19" s="168"/>
      <c r="EK19" s="112"/>
      <c r="EL19" s="113"/>
      <c r="EM19" s="112"/>
      <c r="EN19" s="166"/>
      <c r="EO19" s="167"/>
      <c r="EP19" s="10"/>
      <c r="EQ19" s="112"/>
      <c r="ER19" s="168"/>
      <c r="ES19" s="112"/>
      <c r="ET19" s="113"/>
      <c r="EU19" s="112"/>
      <c r="EV19" s="166"/>
      <c r="EW19" s="167"/>
      <c r="EX19" s="10"/>
      <c r="EY19" s="112"/>
      <c r="EZ19" s="168"/>
      <c r="FA19" s="112"/>
      <c r="FB19" s="113"/>
      <c r="FC19" s="112"/>
      <c r="FD19" s="166"/>
      <c r="FE19" s="167"/>
      <c r="FF19" s="10"/>
      <c r="FG19" s="112"/>
      <c r="FH19" s="168"/>
      <c r="FI19" s="112"/>
      <c r="FJ19" s="113"/>
      <c r="FK19" s="112"/>
      <c r="FL19" s="166"/>
      <c r="FM19" s="167"/>
      <c r="FN19" s="10"/>
      <c r="FO19" s="112"/>
      <c r="FP19" s="168"/>
      <c r="FQ19" s="112"/>
      <c r="FR19" s="113"/>
      <c r="FS19" s="112"/>
      <c r="FT19" s="166"/>
      <c r="FU19" s="167"/>
      <c r="FV19" s="10"/>
      <c r="FW19" s="112"/>
      <c r="FX19" s="168"/>
      <c r="FY19" s="112"/>
      <c r="FZ19" s="113"/>
      <c r="GA19" s="112"/>
      <c r="GB19" s="166"/>
      <c r="GC19" s="167"/>
      <c r="GD19" s="10"/>
      <c r="GE19" s="112"/>
      <c r="GF19" s="168"/>
      <c r="GG19" s="112"/>
      <c r="GH19" s="113"/>
      <c r="GI19" s="112"/>
      <c r="GJ19" s="166"/>
      <c r="GK19" s="167"/>
      <c r="GL19" s="10"/>
      <c r="GM19" s="112"/>
      <c r="GN19" s="168"/>
      <c r="GO19" s="112"/>
      <c r="GP19" s="113"/>
      <c r="GQ19" s="112"/>
      <c r="GR19" s="166"/>
      <c r="GS19" s="167"/>
      <c r="GT19" s="10"/>
      <c r="GU19" s="112"/>
      <c r="GV19" s="168"/>
      <c r="GW19" s="112"/>
      <c r="GX19" s="113"/>
      <c r="GY19" s="112"/>
      <c r="GZ19" s="166"/>
      <c r="HA19" s="167"/>
      <c r="HB19" s="10"/>
      <c r="HC19" s="112"/>
      <c r="HD19" s="168"/>
      <c r="HE19" s="112"/>
      <c r="HF19" s="113"/>
      <c r="HG19" s="112"/>
      <c r="HH19" s="166"/>
      <c r="HI19" s="167"/>
      <c r="HJ19" s="10"/>
      <c r="HK19" s="112"/>
      <c r="HL19" s="168"/>
      <c r="HM19" s="112"/>
      <c r="HN19" s="113"/>
      <c r="HO19" s="112"/>
      <c r="HP19" s="166"/>
      <c r="HQ19" s="167"/>
      <c r="HR19" s="10"/>
      <c r="HS19" s="112"/>
      <c r="HT19" s="168"/>
      <c r="HU19" s="112"/>
      <c r="HV19" s="113"/>
      <c r="HW19" s="112"/>
      <c r="HX19" s="166"/>
      <c r="HY19" s="167"/>
      <c r="HZ19" s="10"/>
      <c r="IA19" s="112"/>
      <c r="IB19" s="168"/>
      <c r="IC19" s="112"/>
      <c r="ID19" s="113"/>
      <c r="IE19" s="112"/>
      <c r="IF19" s="166"/>
      <c r="IG19" s="167"/>
      <c r="IH19" s="10"/>
      <c r="II19" s="112"/>
      <c r="IJ19" s="168"/>
      <c r="IK19" s="112"/>
      <c r="IL19" s="113"/>
      <c r="IM19" s="112"/>
      <c r="IN19" s="166"/>
      <c r="IO19" s="167"/>
      <c r="IP19" s="10"/>
      <c r="IQ19" s="112"/>
      <c r="IR19" s="168"/>
      <c r="IS19" s="112"/>
      <c r="IT19" s="113"/>
      <c r="IU19" s="112"/>
      <c r="IV19" s="166"/>
    </row>
    <row r="20" spans="1:256" s="12" customFormat="1" ht="18.75">
      <c r="A20" s="114" t="s">
        <v>49</v>
      </c>
      <c r="B20" s="115" t="s">
        <v>50</v>
      </c>
      <c r="C20" s="112"/>
      <c r="D20" s="17"/>
      <c r="E20" s="16"/>
      <c r="F20" s="113"/>
      <c r="G20" s="16"/>
      <c r="H20" s="16"/>
      <c r="I20" s="160"/>
      <c r="J20" s="161"/>
      <c r="K20" s="162"/>
      <c r="L20" s="162"/>
      <c r="M20" s="162"/>
      <c r="N20" s="163"/>
      <c r="O20" s="162"/>
      <c r="P20" s="164"/>
      <c r="Q20" s="160"/>
      <c r="R20" s="161"/>
      <c r="S20" s="162"/>
      <c r="T20" s="162"/>
      <c r="U20" s="162"/>
      <c r="V20" s="163"/>
      <c r="W20" s="162"/>
      <c r="X20" s="164"/>
      <c r="Y20" s="160"/>
      <c r="Z20" s="161"/>
      <c r="AA20" s="162"/>
      <c r="AB20" s="162"/>
      <c r="AC20" s="162"/>
      <c r="AD20" s="163"/>
      <c r="AE20" s="162"/>
      <c r="AF20" s="164"/>
      <c r="AG20" s="160"/>
      <c r="AH20" s="161"/>
      <c r="AI20" s="162"/>
      <c r="AJ20" s="162"/>
      <c r="AK20" s="162"/>
      <c r="AL20" s="163"/>
      <c r="AM20" s="162"/>
      <c r="AN20" s="164"/>
      <c r="AO20" s="160"/>
      <c r="AP20" s="161"/>
      <c r="AQ20" s="162"/>
      <c r="AR20" s="162"/>
      <c r="AS20" s="162"/>
      <c r="AT20" s="163"/>
      <c r="AU20" s="162"/>
      <c r="AV20" s="164"/>
      <c r="AW20" s="160"/>
      <c r="AX20" s="161"/>
      <c r="AY20" s="162"/>
      <c r="AZ20" s="162"/>
      <c r="BA20" s="162"/>
      <c r="BB20" s="163"/>
      <c r="BC20" s="162"/>
      <c r="BD20" s="164"/>
      <c r="BE20" s="160"/>
      <c r="BF20" s="161"/>
      <c r="BG20" s="162"/>
      <c r="BH20" s="162"/>
      <c r="BI20" s="162"/>
      <c r="BJ20" s="163"/>
      <c r="BK20" s="162"/>
      <c r="BL20" s="164"/>
      <c r="BM20" s="160"/>
      <c r="BN20" s="161"/>
      <c r="BO20" s="162"/>
      <c r="BP20" s="162"/>
      <c r="BQ20" s="165"/>
      <c r="BR20" s="113"/>
      <c r="BS20" s="112"/>
      <c r="BT20" s="166"/>
      <c r="BU20" s="167"/>
      <c r="BV20" s="10"/>
      <c r="BW20" s="112"/>
      <c r="BX20" s="168"/>
      <c r="BY20" s="112"/>
      <c r="BZ20" s="113"/>
      <c r="CA20" s="112"/>
      <c r="CB20" s="166"/>
      <c r="CC20" s="167"/>
      <c r="CD20" s="10"/>
      <c r="CE20" s="112"/>
      <c r="CF20" s="168"/>
      <c r="CG20" s="112"/>
      <c r="CH20" s="113"/>
      <c r="CI20" s="112"/>
      <c r="CJ20" s="166"/>
      <c r="CK20" s="167"/>
      <c r="CL20" s="10"/>
      <c r="CM20" s="112"/>
      <c r="CN20" s="168"/>
      <c r="CO20" s="112"/>
      <c r="CP20" s="113"/>
      <c r="CQ20" s="112"/>
      <c r="CR20" s="166"/>
      <c r="CS20" s="167"/>
      <c r="CT20" s="10"/>
      <c r="CU20" s="112"/>
      <c r="CV20" s="168"/>
      <c r="CW20" s="112"/>
      <c r="CX20" s="113"/>
      <c r="CY20" s="112"/>
      <c r="CZ20" s="166"/>
      <c r="DA20" s="167"/>
      <c r="DB20" s="10"/>
      <c r="DC20" s="112"/>
      <c r="DD20" s="168"/>
      <c r="DE20" s="112"/>
      <c r="DF20" s="113"/>
      <c r="DG20" s="112"/>
      <c r="DH20" s="166"/>
      <c r="DI20" s="167"/>
      <c r="DJ20" s="10"/>
      <c r="DK20" s="112"/>
      <c r="DL20" s="168"/>
      <c r="DM20" s="112"/>
      <c r="DN20" s="113"/>
      <c r="DO20" s="112"/>
      <c r="DP20" s="166"/>
      <c r="DQ20" s="167"/>
      <c r="DR20" s="10"/>
      <c r="DS20" s="112"/>
      <c r="DT20" s="168"/>
      <c r="DU20" s="112"/>
      <c r="DV20" s="113"/>
      <c r="DW20" s="112"/>
      <c r="DX20" s="166"/>
      <c r="DY20" s="167"/>
      <c r="DZ20" s="10"/>
      <c r="EA20" s="112"/>
      <c r="EB20" s="168"/>
      <c r="EC20" s="112"/>
      <c r="ED20" s="113"/>
      <c r="EE20" s="112"/>
      <c r="EF20" s="166"/>
      <c r="EG20" s="167"/>
      <c r="EH20" s="10"/>
      <c r="EI20" s="112"/>
      <c r="EJ20" s="168"/>
      <c r="EK20" s="112"/>
      <c r="EL20" s="113"/>
      <c r="EM20" s="112"/>
      <c r="EN20" s="166"/>
      <c r="EO20" s="167"/>
      <c r="EP20" s="10"/>
      <c r="EQ20" s="112"/>
      <c r="ER20" s="168"/>
      <c r="ES20" s="112"/>
      <c r="ET20" s="113"/>
      <c r="EU20" s="112"/>
      <c r="EV20" s="166"/>
      <c r="EW20" s="167"/>
      <c r="EX20" s="10"/>
      <c r="EY20" s="112"/>
      <c r="EZ20" s="168"/>
      <c r="FA20" s="112"/>
      <c r="FB20" s="113"/>
      <c r="FC20" s="112"/>
      <c r="FD20" s="166"/>
      <c r="FE20" s="167"/>
      <c r="FF20" s="10"/>
      <c r="FG20" s="112"/>
      <c r="FH20" s="168"/>
      <c r="FI20" s="112"/>
      <c r="FJ20" s="113"/>
      <c r="FK20" s="112"/>
      <c r="FL20" s="166"/>
      <c r="FM20" s="167"/>
      <c r="FN20" s="10"/>
      <c r="FO20" s="112"/>
      <c r="FP20" s="168"/>
      <c r="FQ20" s="112"/>
      <c r="FR20" s="113"/>
      <c r="FS20" s="112"/>
      <c r="FT20" s="166"/>
      <c r="FU20" s="167"/>
      <c r="FV20" s="10"/>
      <c r="FW20" s="112"/>
      <c r="FX20" s="168"/>
      <c r="FY20" s="112"/>
      <c r="FZ20" s="113"/>
      <c r="GA20" s="112"/>
      <c r="GB20" s="166"/>
      <c r="GC20" s="167"/>
      <c r="GD20" s="10"/>
      <c r="GE20" s="112"/>
      <c r="GF20" s="168"/>
      <c r="GG20" s="112"/>
      <c r="GH20" s="113"/>
      <c r="GI20" s="112"/>
      <c r="GJ20" s="166"/>
      <c r="GK20" s="167"/>
      <c r="GL20" s="10"/>
      <c r="GM20" s="112"/>
      <c r="GN20" s="168"/>
      <c r="GO20" s="112"/>
      <c r="GP20" s="113"/>
      <c r="GQ20" s="112"/>
      <c r="GR20" s="166"/>
      <c r="GS20" s="167"/>
      <c r="GT20" s="10"/>
      <c r="GU20" s="112"/>
      <c r="GV20" s="168"/>
      <c r="GW20" s="112"/>
      <c r="GX20" s="113"/>
      <c r="GY20" s="112"/>
      <c r="GZ20" s="166"/>
      <c r="HA20" s="167"/>
      <c r="HB20" s="10"/>
      <c r="HC20" s="112"/>
      <c r="HD20" s="168"/>
      <c r="HE20" s="112"/>
      <c r="HF20" s="113"/>
      <c r="HG20" s="112"/>
      <c r="HH20" s="166"/>
      <c r="HI20" s="167"/>
      <c r="HJ20" s="10"/>
      <c r="HK20" s="112"/>
      <c r="HL20" s="168"/>
      <c r="HM20" s="112"/>
      <c r="HN20" s="113"/>
      <c r="HO20" s="112"/>
      <c r="HP20" s="166"/>
      <c r="HQ20" s="167"/>
      <c r="HR20" s="10"/>
      <c r="HS20" s="112"/>
      <c r="HT20" s="168"/>
      <c r="HU20" s="112"/>
      <c r="HV20" s="113"/>
      <c r="HW20" s="112"/>
      <c r="HX20" s="166"/>
      <c r="HY20" s="167"/>
      <c r="HZ20" s="10"/>
      <c r="IA20" s="112"/>
      <c r="IB20" s="168"/>
      <c r="IC20" s="112"/>
      <c r="ID20" s="113"/>
      <c r="IE20" s="112"/>
      <c r="IF20" s="166"/>
      <c r="IG20" s="167"/>
      <c r="IH20" s="10"/>
      <c r="II20" s="112"/>
      <c r="IJ20" s="168"/>
      <c r="IK20" s="112"/>
      <c r="IL20" s="113"/>
      <c r="IM20" s="112"/>
      <c r="IN20" s="166"/>
      <c r="IO20" s="167"/>
      <c r="IP20" s="10"/>
      <c r="IQ20" s="112"/>
      <c r="IR20" s="168"/>
      <c r="IS20" s="112"/>
      <c r="IT20" s="113"/>
      <c r="IU20" s="112"/>
      <c r="IV20" s="166"/>
    </row>
    <row r="21" spans="1:256" s="12" customFormat="1" ht="18.75">
      <c r="A21" s="114" t="s">
        <v>51</v>
      </c>
      <c r="B21" s="115" t="s">
        <v>47</v>
      </c>
      <c r="C21" s="112"/>
      <c r="D21" s="17"/>
      <c r="E21" s="16"/>
      <c r="F21" s="113"/>
      <c r="G21" s="16"/>
      <c r="H21" s="16"/>
      <c r="I21" s="160"/>
      <c r="J21" s="161"/>
      <c r="K21" s="162"/>
      <c r="L21" s="162"/>
      <c r="M21" s="162"/>
      <c r="N21" s="163"/>
      <c r="O21" s="162"/>
      <c r="P21" s="164"/>
      <c r="Q21" s="160"/>
      <c r="R21" s="161"/>
      <c r="S21" s="162"/>
      <c r="T21" s="162"/>
      <c r="U21" s="162"/>
      <c r="V21" s="163"/>
      <c r="W21" s="162"/>
      <c r="X21" s="164"/>
      <c r="Y21" s="160"/>
      <c r="Z21" s="161"/>
      <c r="AA21" s="162"/>
      <c r="AB21" s="162"/>
      <c r="AC21" s="162"/>
      <c r="AD21" s="163"/>
      <c r="AE21" s="162"/>
      <c r="AF21" s="164"/>
      <c r="AG21" s="160"/>
      <c r="AH21" s="161"/>
      <c r="AI21" s="162"/>
      <c r="AJ21" s="162"/>
      <c r="AK21" s="162"/>
      <c r="AL21" s="163"/>
      <c r="AM21" s="162"/>
      <c r="AN21" s="164"/>
      <c r="AO21" s="160"/>
      <c r="AP21" s="161"/>
      <c r="AQ21" s="162"/>
      <c r="AR21" s="162"/>
      <c r="AS21" s="162"/>
      <c r="AT21" s="163"/>
      <c r="AU21" s="162"/>
      <c r="AV21" s="164"/>
      <c r="AW21" s="160"/>
      <c r="AX21" s="161"/>
      <c r="AY21" s="162"/>
      <c r="AZ21" s="162"/>
      <c r="BA21" s="162"/>
      <c r="BB21" s="163"/>
      <c r="BC21" s="162"/>
      <c r="BD21" s="164"/>
      <c r="BE21" s="160"/>
      <c r="BF21" s="161"/>
      <c r="BG21" s="162"/>
      <c r="BH21" s="162"/>
      <c r="BI21" s="162"/>
      <c r="BJ21" s="163"/>
      <c r="BK21" s="162"/>
      <c r="BL21" s="164"/>
      <c r="BM21" s="160"/>
      <c r="BN21" s="161"/>
      <c r="BO21" s="162"/>
      <c r="BP21" s="162"/>
      <c r="BQ21" s="165"/>
      <c r="BR21" s="113"/>
      <c r="BS21" s="112"/>
      <c r="BT21" s="166"/>
      <c r="BU21" s="167"/>
      <c r="BV21" s="10"/>
      <c r="BW21" s="112"/>
      <c r="BX21" s="168"/>
      <c r="BY21" s="112"/>
      <c r="BZ21" s="113"/>
      <c r="CA21" s="112"/>
      <c r="CB21" s="166"/>
      <c r="CC21" s="167"/>
      <c r="CD21" s="10"/>
      <c r="CE21" s="112"/>
      <c r="CF21" s="168"/>
      <c r="CG21" s="112"/>
      <c r="CH21" s="113"/>
      <c r="CI21" s="112"/>
      <c r="CJ21" s="166"/>
      <c r="CK21" s="167"/>
      <c r="CL21" s="10"/>
      <c r="CM21" s="112"/>
      <c r="CN21" s="168"/>
      <c r="CO21" s="112"/>
      <c r="CP21" s="113"/>
      <c r="CQ21" s="112"/>
      <c r="CR21" s="166"/>
      <c r="CS21" s="167"/>
      <c r="CT21" s="10"/>
      <c r="CU21" s="112"/>
      <c r="CV21" s="168"/>
      <c r="CW21" s="112"/>
      <c r="CX21" s="113"/>
      <c r="CY21" s="112"/>
      <c r="CZ21" s="166"/>
      <c r="DA21" s="167"/>
      <c r="DB21" s="10"/>
      <c r="DC21" s="112"/>
      <c r="DD21" s="168"/>
      <c r="DE21" s="112"/>
      <c r="DF21" s="113"/>
      <c r="DG21" s="112"/>
      <c r="DH21" s="166"/>
      <c r="DI21" s="167"/>
      <c r="DJ21" s="10"/>
      <c r="DK21" s="112"/>
      <c r="DL21" s="168"/>
      <c r="DM21" s="112"/>
      <c r="DN21" s="113"/>
      <c r="DO21" s="112"/>
      <c r="DP21" s="166"/>
      <c r="DQ21" s="167"/>
      <c r="DR21" s="10"/>
      <c r="DS21" s="112"/>
      <c r="DT21" s="168"/>
      <c r="DU21" s="112"/>
      <c r="DV21" s="113"/>
      <c r="DW21" s="112"/>
      <c r="DX21" s="166"/>
      <c r="DY21" s="167"/>
      <c r="DZ21" s="10"/>
      <c r="EA21" s="112"/>
      <c r="EB21" s="168"/>
      <c r="EC21" s="112"/>
      <c r="ED21" s="113"/>
      <c r="EE21" s="112"/>
      <c r="EF21" s="166"/>
      <c r="EG21" s="167"/>
      <c r="EH21" s="10"/>
      <c r="EI21" s="112"/>
      <c r="EJ21" s="168"/>
      <c r="EK21" s="112"/>
      <c r="EL21" s="113"/>
      <c r="EM21" s="112"/>
      <c r="EN21" s="166"/>
      <c r="EO21" s="167"/>
      <c r="EP21" s="10"/>
      <c r="EQ21" s="112"/>
      <c r="ER21" s="168"/>
      <c r="ES21" s="112"/>
      <c r="ET21" s="113"/>
      <c r="EU21" s="112"/>
      <c r="EV21" s="166"/>
      <c r="EW21" s="167"/>
      <c r="EX21" s="10"/>
      <c r="EY21" s="112"/>
      <c r="EZ21" s="168"/>
      <c r="FA21" s="112"/>
      <c r="FB21" s="113"/>
      <c r="FC21" s="112"/>
      <c r="FD21" s="166"/>
      <c r="FE21" s="167"/>
      <c r="FF21" s="10"/>
      <c r="FG21" s="112"/>
      <c r="FH21" s="168"/>
      <c r="FI21" s="112"/>
      <c r="FJ21" s="113"/>
      <c r="FK21" s="112"/>
      <c r="FL21" s="166"/>
      <c r="FM21" s="167"/>
      <c r="FN21" s="10"/>
      <c r="FO21" s="112"/>
      <c r="FP21" s="168"/>
      <c r="FQ21" s="112"/>
      <c r="FR21" s="113"/>
      <c r="FS21" s="112"/>
      <c r="FT21" s="166"/>
      <c r="FU21" s="167"/>
      <c r="FV21" s="10"/>
      <c r="FW21" s="112"/>
      <c r="FX21" s="168"/>
      <c r="FY21" s="112"/>
      <c r="FZ21" s="113"/>
      <c r="GA21" s="112"/>
      <c r="GB21" s="166"/>
      <c r="GC21" s="167"/>
      <c r="GD21" s="10"/>
      <c r="GE21" s="112"/>
      <c r="GF21" s="168"/>
      <c r="GG21" s="112"/>
      <c r="GH21" s="113"/>
      <c r="GI21" s="112"/>
      <c r="GJ21" s="166"/>
      <c r="GK21" s="167"/>
      <c r="GL21" s="10"/>
      <c r="GM21" s="112"/>
      <c r="GN21" s="168"/>
      <c r="GO21" s="112"/>
      <c r="GP21" s="113"/>
      <c r="GQ21" s="112"/>
      <c r="GR21" s="166"/>
      <c r="GS21" s="167"/>
      <c r="GT21" s="10"/>
      <c r="GU21" s="112"/>
      <c r="GV21" s="168"/>
      <c r="GW21" s="112"/>
      <c r="GX21" s="113"/>
      <c r="GY21" s="112"/>
      <c r="GZ21" s="166"/>
      <c r="HA21" s="167"/>
      <c r="HB21" s="10"/>
      <c r="HC21" s="112"/>
      <c r="HD21" s="168"/>
      <c r="HE21" s="112"/>
      <c r="HF21" s="113"/>
      <c r="HG21" s="112"/>
      <c r="HH21" s="166"/>
      <c r="HI21" s="167"/>
      <c r="HJ21" s="10"/>
      <c r="HK21" s="112"/>
      <c r="HL21" s="168"/>
      <c r="HM21" s="112"/>
      <c r="HN21" s="113"/>
      <c r="HO21" s="112"/>
      <c r="HP21" s="166"/>
      <c r="HQ21" s="167"/>
      <c r="HR21" s="10"/>
      <c r="HS21" s="112"/>
      <c r="HT21" s="168"/>
      <c r="HU21" s="112"/>
      <c r="HV21" s="113"/>
      <c r="HW21" s="112"/>
      <c r="HX21" s="166"/>
      <c r="HY21" s="167"/>
      <c r="HZ21" s="10"/>
      <c r="IA21" s="112"/>
      <c r="IB21" s="168"/>
      <c r="IC21" s="112"/>
      <c r="ID21" s="113"/>
      <c r="IE21" s="112"/>
      <c r="IF21" s="166"/>
      <c r="IG21" s="167"/>
      <c r="IH21" s="10"/>
      <c r="II21" s="112"/>
      <c r="IJ21" s="168"/>
      <c r="IK21" s="112"/>
      <c r="IL21" s="113"/>
      <c r="IM21" s="112"/>
      <c r="IN21" s="166"/>
      <c r="IO21" s="167"/>
      <c r="IP21" s="10"/>
      <c r="IQ21" s="112"/>
      <c r="IR21" s="168"/>
      <c r="IS21" s="112"/>
      <c r="IT21" s="113"/>
      <c r="IU21" s="112"/>
      <c r="IV21" s="166"/>
    </row>
    <row r="22" spans="1:256" s="12" customFormat="1" ht="25.5">
      <c r="A22" s="114" t="s">
        <v>52</v>
      </c>
      <c r="B22" s="115" t="s">
        <v>53</v>
      </c>
      <c r="C22" s="112"/>
      <c r="D22" s="17"/>
      <c r="E22" s="16"/>
      <c r="F22" s="113"/>
      <c r="G22" s="16"/>
      <c r="H22" s="16"/>
      <c r="I22" s="160"/>
      <c r="J22" s="161"/>
      <c r="K22" s="162"/>
      <c r="L22" s="162"/>
      <c r="M22" s="162"/>
      <c r="N22" s="163"/>
      <c r="O22" s="162"/>
      <c r="P22" s="164"/>
      <c r="Q22" s="160"/>
      <c r="R22" s="161"/>
      <c r="S22" s="162"/>
      <c r="T22" s="162"/>
      <c r="U22" s="162"/>
      <c r="V22" s="163"/>
      <c r="W22" s="162"/>
      <c r="X22" s="164"/>
      <c r="Y22" s="160"/>
      <c r="Z22" s="161"/>
      <c r="AA22" s="162"/>
      <c r="AB22" s="162"/>
      <c r="AC22" s="162"/>
      <c r="AD22" s="163"/>
      <c r="AE22" s="162"/>
      <c r="AF22" s="164"/>
      <c r="AG22" s="160"/>
      <c r="AH22" s="161"/>
      <c r="AI22" s="162"/>
      <c r="AJ22" s="162"/>
      <c r="AK22" s="162"/>
      <c r="AL22" s="163"/>
      <c r="AM22" s="162"/>
      <c r="AN22" s="164"/>
      <c r="AO22" s="160"/>
      <c r="AP22" s="161"/>
      <c r="AQ22" s="162"/>
      <c r="AR22" s="162"/>
      <c r="AS22" s="162"/>
      <c r="AT22" s="163"/>
      <c r="AU22" s="162"/>
      <c r="AV22" s="164"/>
      <c r="AW22" s="160"/>
      <c r="AX22" s="161"/>
      <c r="AY22" s="162"/>
      <c r="AZ22" s="162"/>
      <c r="BA22" s="162"/>
      <c r="BB22" s="163"/>
      <c r="BC22" s="162"/>
      <c r="BD22" s="164"/>
      <c r="BE22" s="160"/>
      <c r="BF22" s="161"/>
      <c r="BG22" s="162"/>
      <c r="BH22" s="162"/>
      <c r="BI22" s="162"/>
      <c r="BJ22" s="163"/>
      <c r="BK22" s="162"/>
      <c r="BL22" s="164"/>
      <c r="BM22" s="160"/>
      <c r="BN22" s="161"/>
      <c r="BO22" s="162"/>
      <c r="BP22" s="162"/>
      <c r="BQ22" s="165"/>
      <c r="BR22" s="113"/>
      <c r="BS22" s="112"/>
      <c r="BT22" s="166"/>
      <c r="BU22" s="167"/>
      <c r="BV22" s="10"/>
      <c r="BW22" s="112"/>
      <c r="BX22" s="168"/>
      <c r="BY22" s="112"/>
      <c r="BZ22" s="113"/>
      <c r="CA22" s="112"/>
      <c r="CB22" s="166"/>
      <c r="CC22" s="167"/>
      <c r="CD22" s="10"/>
      <c r="CE22" s="112"/>
      <c r="CF22" s="168"/>
      <c r="CG22" s="112"/>
      <c r="CH22" s="113"/>
      <c r="CI22" s="112"/>
      <c r="CJ22" s="166"/>
      <c r="CK22" s="167"/>
      <c r="CL22" s="10"/>
      <c r="CM22" s="112"/>
      <c r="CN22" s="168"/>
      <c r="CO22" s="112"/>
      <c r="CP22" s="113"/>
      <c r="CQ22" s="112"/>
      <c r="CR22" s="166"/>
      <c r="CS22" s="167"/>
      <c r="CT22" s="10"/>
      <c r="CU22" s="112"/>
      <c r="CV22" s="168"/>
      <c r="CW22" s="112"/>
      <c r="CX22" s="113"/>
      <c r="CY22" s="112"/>
      <c r="CZ22" s="166"/>
      <c r="DA22" s="167"/>
      <c r="DB22" s="10"/>
      <c r="DC22" s="112"/>
      <c r="DD22" s="168"/>
      <c r="DE22" s="112"/>
      <c r="DF22" s="113"/>
      <c r="DG22" s="112"/>
      <c r="DH22" s="166"/>
      <c r="DI22" s="167"/>
      <c r="DJ22" s="10"/>
      <c r="DK22" s="112"/>
      <c r="DL22" s="168"/>
      <c r="DM22" s="112"/>
      <c r="DN22" s="113"/>
      <c r="DO22" s="112"/>
      <c r="DP22" s="166"/>
      <c r="DQ22" s="167"/>
      <c r="DR22" s="10"/>
      <c r="DS22" s="112"/>
      <c r="DT22" s="168"/>
      <c r="DU22" s="112"/>
      <c r="DV22" s="113"/>
      <c r="DW22" s="112"/>
      <c r="DX22" s="166"/>
      <c r="DY22" s="167"/>
      <c r="DZ22" s="10"/>
      <c r="EA22" s="112"/>
      <c r="EB22" s="168"/>
      <c r="EC22" s="112"/>
      <c r="ED22" s="113"/>
      <c r="EE22" s="112"/>
      <c r="EF22" s="166"/>
      <c r="EG22" s="167"/>
      <c r="EH22" s="10"/>
      <c r="EI22" s="112"/>
      <c r="EJ22" s="168"/>
      <c r="EK22" s="112"/>
      <c r="EL22" s="113"/>
      <c r="EM22" s="112"/>
      <c r="EN22" s="166"/>
      <c r="EO22" s="167"/>
      <c r="EP22" s="10"/>
      <c r="EQ22" s="112"/>
      <c r="ER22" s="168"/>
      <c r="ES22" s="112"/>
      <c r="ET22" s="113"/>
      <c r="EU22" s="112"/>
      <c r="EV22" s="166"/>
      <c r="EW22" s="167"/>
      <c r="EX22" s="10"/>
      <c r="EY22" s="112"/>
      <c r="EZ22" s="168"/>
      <c r="FA22" s="112"/>
      <c r="FB22" s="113"/>
      <c r="FC22" s="112"/>
      <c r="FD22" s="166"/>
      <c r="FE22" s="167"/>
      <c r="FF22" s="10"/>
      <c r="FG22" s="112"/>
      <c r="FH22" s="168"/>
      <c r="FI22" s="112"/>
      <c r="FJ22" s="113"/>
      <c r="FK22" s="112"/>
      <c r="FL22" s="166"/>
      <c r="FM22" s="167"/>
      <c r="FN22" s="10"/>
      <c r="FO22" s="112"/>
      <c r="FP22" s="168"/>
      <c r="FQ22" s="112"/>
      <c r="FR22" s="113"/>
      <c r="FS22" s="112"/>
      <c r="FT22" s="166"/>
      <c r="FU22" s="167"/>
      <c r="FV22" s="10"/>
      <c r="FW22" s="112"/>
      <c r="FX22" s="168"/>
      <c r="FY22" s="112"/>
      <c r="FZ22" s="113"/>
      <c r="GA22" s="112"/>
      <c r="GB22" s="166"/>
      <c r="GC22" s="167"/>
      <c r="GD22" s="10"/>
      <c r="GE22" s="112"/>
      <c r="GF22" s="168"/>
      <c r="GG22" s="112"/>
      <c r="GH22" s="113"/>
      <c r="GI22" s="112"/>
      <c r="GJ22" s="166"/>
      <c r="GK22" s="167"/>
      <c r="GL22" s="10"/>
      <c r="GM22" s="112"/>
      <c r="GN22" s="168"/>
      <c r="GO22" s="112"/>
      <c r="GP22" s="113"/>
      <c r="GQ22" s="112"/>
      <c r="GR22" s="166"/>
      <c r="GS22" s="167"/>
      <c r="GT22" s="10"/>
      <c r="GU22" s="112"/>
      <c r="GV22" s="168"/>
      <c r="GW22" s="112"/>
      <c r="GX22" s="113"/>
      <c r="GY22" s="112"/>
      <c r="GZ22" s="166"/>
      <c r="HA22" s="167"/>
      <c r="HB22" s="10"/>
      <c r="HC22" s="112"/>
      <c r="HD22" s="168"/>
      <c r="HE22" s="112"/>
      <c r="HF22" s="113"/>
      <c r="HG22" s="112"/>
      <c r="HH22" s="166"/>
      <c r="HI22" s="167"/>
      <c r="HJ22" s="10"/>
      <c r="HK22" s="112"/>
      <c r="HL22" s="168"/>
      <c r="HM22" s="112"/>
      <c r="HN22" s="113"/>
      <c r="HO22" s="112"/>
      <c r="HP22" s="166"/>
      <c r="HQ22" s="167"/>
      <c r="HR22" s="10"/>
      <c r="HS22" s="112"/>
      <c r="HT22" s="168"/>
      <c r="HU22" s="112"/>
      <c r="HV22" s="113"/>
      <c r="HW22" s="112"/>
      <c r="HX22" s="166"/>
      <c r="HY22" s="167"/>
      <c r="HZ22" s="10"/>
      <c r="IA22" s="112"/>
      <c r="IB22" s="168"/>
      <c r="IC22" s="112"/>
      <c r="ID22" s="113"/>
      <c r="IE22" s="112"/>
      <c r="IF22" s="166"/>
      <c r="IG22" s="167"/>
      <c r="IH22" s="10"/>
      <c r="II22" s="112"/>
      <c r="IJ22" s="168"/>
      <c r="IK22" s="112"/>
      <c r="IL22" s="113"/>
      <c r="IM22" s="112"/>
      <c r="IN22" s="166"/>
      <c r="IO22" s="167"/>
      <c r="IP22" s="10"/>
      <c r="IQ22" s="112"/>
      <c r="IR22" s="168"/>
      <c r="IS22" s="112"/>
      <c r="IT22" s="113"/>
      <c r="IU22" s="112"/>
      <c r="IV22" s="166"/>
    </row>
    <row r="23" spans="1:256" s="12" customFormat="1" ht="18.75">
      <c r="A23" s="114" t="s">
        <v>54</v>
      </c>
      <c r="B23" s="115" t="s">
        <v>47</v>
      </c>
      <c r="C23" s="112"/>
      <c r="D23" s="17"/>
      <c r="E23" s="16"/>
      <c r="F23" s="113"/>
      <c r="G23" s="16"/>
      <c r="H23" s="16"/>
      <c r="I23" s="160"/>
      <c r="J23" s="161"/>
      <c r="K23" s="162"/>
      <c r="L23" s="162"/>
      <c r="M23" s="162"/>
      <c r="N23" s="163"/>
      <c r="O23" s="162"/>
      <c r="P23" s="164"/>
      <c r="Q23" s="160"/>
      <c r="R23" s="161"/>
      <c r="S23" s="162"/>
      <c r="T23" s="162"/>
      <c r="U23" s="162"/>
      <c r="V23" s="163"/>
      <c r="W23" s="162"/>
      <c r="X23" s="164"/>
      <c r="Y23" s="160"/>
      <c r="Z23" s="161"/>
      <c r="AA23" s="162"/>
      <c r="AB23" s="162"/>
      <c r="AC23" s="162"/>
      <c r="AD23" s="163"/>
      <c r="AE23" s="162"/>
      <c r="AF23" s="164"/>
      <c r="AG23" s="160"/>
      <c r="AH23" s="161"/>
      <c r="AI23" s="162"/>
      <c r="AJ23" s="162"/>
      <c r="AK23" s="162"/>
      <c r="AL23" s="163"/>
      <c r="AM23" s="162"/>
      <c r="AN23" s="164"/>
      <c r="AO23" s="160"/>
      <c r="AP23" s="161"/>
      <c r="AQ23" s="162"/>
      <c r="AR23" s="162"/>
      <c r="AS23" s="162"/>
      <c r="AT23" s="163"/>
      <c r="AU23" s="162"/>
      <c r="AV23" s="164"/>
      <c r="AW23" s="160"/>
      <c r="AX23" s="161"/>
      <c r="AY23" s="162"/>
      <c r="AZ23" s="162"/>
      <c r="BA23" s="162"/>
      <c r="BB23" s="163"/>
      <c r="BC23" s="162"/>
      <c r="BD23" s="164"/>
      <c r="BE23" s="160"/>
      <c r="BF23" s="161"/>
      <c r="BG23" s="162"/>
      <c r="BH23" s="162"/>
      <c r="BI23" s="162"/>
      <c r="BJ23" s="163"/>
      <c r="BK23" s="162"/>
      <c r="BL23" s="164"/>
      <c r="BM23" s="160"/>
      <c r="BN23" s="161"/>
      <c r="BO23" s="162"/>
      <c r="BP23" s="162"/>
      <c r="BQ23" s="165"/>
      <c r="BR23" s="113"/>
      <c r="BS23" s="112"/>
      <c r="BT23" s="166"/>
      <c r="BU23" s="167"/>
      <c r="BV23" s="10"/>
      <c r="BW23" s="112"/>
      <c r="BX23" s="168"/>
      <c r="BY23" s="112"/>
      <c r="BZ23" s="113"/>
      <c r="CA23" s="112"/>
      <c r="CB23" s="166"/>
      <c r="CC23" s="167"/>
      <c r="CD23" s="10"/>
      <c r="CE23" s="112"/>
      <c r="CF23" s="168"/>
      <c r="CG23" s="112"/>
      <c r="CH23" s="113"/>
      <c r="CI23" s="112"/>
      <c r="CJ23" s="166"/>
      <c r="CK23" s="167"/>
      <c r="CL23" s="10"/>
      <c r="CM23" s="112"/>
      <c r="CN23" s="168"/>
      <c r="CO23" s="112"/>
      <c r="CP23" s="113"/>
      <c r="CQ23" s="112"/>
      <c r="CR23" s="166"/>
      <c r="CS23" s="167"/>
      <c r="CT23" s="10"/>
      <c r="CU23" s="112"/>
      <c r="CV23" s="168"/>
      <c r="CW23" s="112"/>
      <c r="CX23" s="113"/>
      <c r="CY23" s="112"/>
      <c r="CZ23" s="166"/>
      <c r="DA23" s="167"/>
      <c r="DB23" s="10"/>
      <c r="DC23" s="112"/>
      <c r="DD23" s="168"/>
      <c r="DE23" s="112"/>
      <c r="DF23" s="113"/>
      <c r="DG23" s="112"/>
      <c r="DH23" s="166"/>
      <c r="DI23" s="167"/>
      <c r="DJ23" s="10"/>
      <c r="DK23" s="112"/>
      <c r="DL23" s="168"/>
      <c r="DM23" s="112"/>
      <c r="DN23" s="113"/>
      <c r="DO23" s="112"/>
      <c r="DP23" s="166"/>
      <c r="DQ23" s="167"/>
      <c r="DR23" s="10"/>
      <c r="DS23" s="112"/>
      <c r="DT23" s="168"/>
      <c r="DU23" s="112"/>
      <c r="DV23" s="113"/>
      <c r="DW23" s="112"/>
      <c r="DX23" s="166"/>
      <c r="DY23" s="167"/>
      <c r="DZ23" s="10"/>
      <c r="EA23" s="112"/>
      <c r="EB23" s="168"/>
      <c r="EC23" s="112"/>
      <c r="ED23" s="113"/>
      <c r="EE23" s="112"/>
      <c r="EF23" s="166"/>
      <c r="EG23" s="167"/>
      <c r="EH23" s="10"/>
      <c r="EI23" s="112"/>
      <c r="EJ23" s="168"/>
      <c r="EK23" s="112"/>
      <c r="EL23" s="113"/>
      <c r="EM23" s="112"/>
      <c r="EN23" s="166"/>
      <c r="EO23" s="167"/>
      <c r="EP23" s="10"/>
      <c r="EQ23" s="112"/>
      <c r="ER23" s="168"/>
      <c r="ES23" s="112"/>
      <c r="ET23" s="113"/>
      <c r="EU23" s="112"/>
      <c r="EV23" s="166"/>
      <c r="EW23" s="167"/>
      <c r="EX23" s="10"/>
      <c r="EY23" s="112"/>
      <c r="EZ23" s="168"/>
      <c r="FA23" s="112"/>
      <c r="FB23" s="113"/>
      <c r="FC23" s="112"/>
      <c r="FD23" s="166"/>
      <c r="FE23" s="167"/>
      <c r="FF23" s="10"/>
      <c r="FG23" s="112"/>
      <c r="FH23" s="168"/>
      <c r="FI23" s="112"/>
      <c r="FJ23" s="113"/>
      <c r="FK23" s="112"/>
      <c r="FL23" s="166"/>
      <c r="FM23" s="167"/>
      <c r="FN23" s="10"/>
      <c r="FO23" s="112"/>
      <c r="FP23" s="168"/>
      <c r="FQ23" s="112"/>
      <c r="FR23" s="113"/>
      <c r="FS23" s="112"/>
      <c r="FT23" s="166"/>
      <c r="FU23" s="167"/>
      <c r="FV23" s="10"/>
      <c r="FW23" s="112"/>
      <c r="FX23" s="168"/>
      <c r="FY23" s="112"/>
      <c r="FZ23" s="113"/>
      <c r="GA23" s="112"/>
      <c r="GB23" s="166"/>
      <c r="GC23" s="167"/>
      <c r="GD23" s="10"/>
      <c r="GE23" s="112"/>
      <c r="GF23" s="168"/>
      <c r="GG23" s="112"/>
      <c r="GH23" s="113"/>
      <c r="GI23" s="112"/>
      <c r="GJ23" s="166"/>
      <c r="GK23" s="167"/>
      <c r="GL23" s="10"/>
      <c r="GM23" s="112"/>
      <c r="GN23" s="168"/>
      <c r="GO23" s="112"/>
      <c r="GP23" s="113"/>
      <c r="GQ23" s="112"/>
      <c r="GR23" s="166"/>
      <c r="GS23" s="167"/>
      <c r="GT23" s="10"/>
      <c r="GU23" s="112"/>
      <c r="GV23" s="168"/>
      <c r="GW23" s="112"/>
      <c r="GX23" s="113"/>
      <c r="GY23" s="112"/>
      <c r="GZ23" s="166"/>
      <c r="HA23" s="167"/>
      <c r="HB23" s="10"/>
      <c r="HC23" s="112"/>
      <c r="HD23" s="168"/>
      <c r="HE23" s="112"/>
      <c r="HF23" s="113"/>
      <c r="HG23" s="112"/>
      <c r="HH23" s="166"/>
      <c r="HI23" s="167"/>
      <c r="HJ23" s="10"/>
      <c r="HK23" s="112"/>
      <c r="HL23" s="168"/>
      <c r="HM23" s="112"/>
      <c r="HN23" s="113"/>
      <c r="HO23" s="112"/>
      <c r="HP23" s="166"/>
      <c r="HQ23" s="167"/>
      <c r="HR23" s="10"/>
      <c r="HS23" s="112"/>
      <c r="HT23" s="168"/>
      <c r="HU23" s="112"/>
      <c r="HV23" s="113"/>
      <c r="HW23" s="112"/>
      <c r="HX23" s="166"/>
      <c r="HY23" s="167"/>
      <c r="HZ23" s="10"/>
      <c r="IA23" s="112"/>
      <c r="IB23" s="168"/>
      <c r="IC23" s="112"/>
      <c r="ID23" s="113"/>
      <c r="IE23" s="112"/>
      <c r="IF23" s="166"/>
      <c r="IG23" s="167"/>
      <c r="IH23" s="10"/>
      <c r="II23" s="112"/>
      <c r="IJ23" s="168"/>
      <c r="IK23" s="112"/>
      <c r="IL23" s="113"/>
      <c r="IM23" s="112"/>
      <c r="IN23" s="166"/>
      <c r="IO23" s="167"/>
      <c r="IP23" s="10"/>
      <c r="IQ23" s="112"/>
      <c r="IR23" s="168"/>
      <c r="IS23" s="112"/>
      <c r="IT23" s="113"/>
      <c r="IU23" s="112"/>
      <c r="IV23" s="166"/>
    </row>
    <row r="24" spans="1:256" s="12" customFormat="1" ht="18.75">
      <c r="A24" s="114" t="s">
        <v>55</v>
      </c>
      <c r="B24" s="115" t="s">
        <v>47</v>
      </c>
      <c r="C24" s="112"/>
      <c r="D24" s="17"/>
      <c r="E24" s="16"/>
      <c r="F24" s="113"/>
      <c r="G24" s="16"/>
      <c r="H24" s="16"/>
      <c r="I24" s="160"/>
      <c r="J24" s="161"/>
      <c r="K24" s="162"/>
      <c r="L24" s="162"/>
      <c r="M24" s="162"/>
      <c r="N24" s="163"/>
      <c r="O24" s="162"/>
      <c r="P24" s="164"/>
      <c r="Q24" s="160"/>
      <c r="R24" s="161"/>
      <c r="S24" s="162"/>
      <c r="T24" s="162"/>
      <c r="U24" s="162"/>
      <c r="V24" s="163"/>
      <c r="W24" s="162"/>
      <c r="X24" s="164"/>
      <c r="Y24" s="160"/>
      <c r="Z24" s="161"/>
      <c r="AA24" s="162"/>
      <c r="AB24" s="162"/>
      <c r="AC24" s="162"/>
      <c r="AD24" s="163"/>
      <c r="AE24" s="162"/>
      <c r="AF24" s="164"/>
      <c r="AG24" s="160"/>
      <c r="AH24" s="161"/>
      <c r="AI24" s="162"/>
      <c r="AJ24" s="162"/>
      <c r="AK24" s="162"/>
      <c r="AL24" s="163"/>
      <c r="AM24" s="162"/>
      <c r="AN24" s="164"/>
      <c r="AO24" s="160"/>
      <c r="AP24" s="161"/>
      <c r="AQ24" s="162"/>
      <c r="AR24" s="162"/>
      <c r="AS24" s="162"/>
      <c r="AT24" s="163"/>
      <c r="AU24" s="162"/>
      <c r="AV24" s="164"/>
      <c r="AW24" s="160"/>
      <c r="AX24" s="161"/>
      <c r="AY24" s="162"/>
      <c r="AZ24" s="162"/>
      <c r="BA24" s="162"/>
      <c r="BB24" s="163"/>
      <c r="BC24" s="162"/>
      <c r="BD24" s="164"/>
      <c r="BE24" s="160"/>
      <c r="BF24" s="161"/>
      <c r="BG24" s="162"/>
      <c r="BH24" s="162"/>
      <c r="BI24" s="162"/>
      <c r="BJ24" s="163"/>
      <c r="BK24" s="162"/>
      <c r="BL24" s="164"/>
      <c r="BM24" s="160"/>
      <c r="BN24" s="161"/>
      <c r="BO24" s="162"/>
      <c r="BP24" s="162"/>
      <c r="BQ24" s="165"/>
      <c r="BR24" s="113"/>
      <c r="BS24" s="112"/>
      <c r="BT24" s="166"/>
      <c r="BU24" s="169"/>
      <c r="BV24" s="77"/>
      <c r="BW24" s="112"/>
      <c r="BX24" s="168"/>
      <c r="BY24" s="112"/>
      <c r="BZ24" s="113"/>
      <c r="CA24" s="112"/>
      <c r="CB24" s="166"/>
      <c r="CC24" s="169"/>
      <c r="CD24" s="77"/>
      <c r="CE24" s="112"/>
      <c r="CF24" s="168"/>
      <c r="CG24" s="112"/>
      <c r="CH24" s="113"/>
      <c r="CI24" s="112"/>
      <c r="CJ24" s="166"/>
      <c r="CK24" s="169"/>
      <c r="CL24" s="77"/>
      <c r="CM24" s="112"/>
      <c r="CN24" s="168"/>
      <c r="CO24" s="112"/>
      <c r="CP24" s="113"/>
      <c r="CQ24" s="112"/>
      <c r="CR24" s="166"/>
      <c r="CS24" s="169"/>
      <c r="CT24" s="77"/>
      <c r="CU24" s="112"/>
      <c r="CV24" s="168"/>
      <c r="CW24" s="112"/>
      <c r="CX24" s="113"/>
      <c r="CY24" s="112"/>
      <c r="CZ24" s="166"/>
      <c r="DA24" s="169"/>
      <c r="DB24" s="77"/>
      <c r="DC24" s="112"/>
      <c r="DD24" s="168"/>
      <c r="DE24" s="112"/>
      <c r="DF24" s="113"/>
      <c r="DG24" s="112"/>
      <c r="DH24" s="166"/>
      <c r="DI24" s="169"/>
      <c r="DJ24" s="77"/>
      <c r="DK24" s="112"/>
      <c r="DL24" s="168"/>
      <c r="DM24" s="112"/>
      <c r="DN24" s="113"/>
      <c r="DO24" s="112"/>
      <c r="DP24" s="166"/>
      <c r="DQ24" s="169"/>
      <c r="DR24" s="77"/>
      <c r="DS24" s="112"/>
      <c r="DT24" s="168"/>
      <c r="DU24" s="112"/>
      <c r="DV24" s="113"/>
      <c r="DW24" s="112"/>
      <c r="DX24" s="166"/>
      <c r="DY24" s="169"/>
      <c r="DZ24" s="77"/>
      <c r="EA24" s="112"/>
      <c r="EB24" s="168"/>
      <c r="EC24" s="112"/>
      <c r="ED24" s="113"/>
      <c r="EE24" s="112"/>
      <c r="EF24" s="166"/>
      <c r="EG24" s="169"/>
      <c r="EH24" s="77"/>
      <c r="EI24" s="112"/>
      <c r="EJ24" s="168"/>
      <c r="EK24" s="112"/>
      <c r="EL24" s="113"/>
      <c r="EM24" s="112"/>
      <c r="EN24" s="166"/>
      <c r="EO24" s="169"/>
      <c r="EP24" s="77"/>
      <c r="EQ24" s="112"/>
      <c r="ER24" s="168"/>
      <c r="ES24" s="112"/>
      <c r="ET24" s="113"/>
      <c r="EU24" s="112"/>
      <c r="EV24" s="166"/>
      <c r="EW24" s="169"/>
      <c r="EX24" s="77"/>
      <c r="EY24" s="112"/>
      <c r="EZ24" s="168"/>
      <c r="FA24" s="112"/>
      <c r="FB24" s="113"/>
      <c r="FC24" s="112"/>
      <c r="FD24" s="166"/>
      <c r="FE24" s="169"/>
      <c r="FF24" s="77"/>
      <c r="FG24" s="112"/>
      <c r="FH24" s="168"/>
      <c r="FI24" s="112"/>
      <c r="FJ24" s="113"/>
      <c r="FK24" s="112"/>
      <c r="FL24" s="166"/>
      <c r="FM24" s="169"/>
      <c r="FN24" s="77"/>
      <c r="FO24" s="112"/>
      <c r="FP24" s="168"/>
      <c r="FQ24" s="112"/>
      <c r="FR24" s="113"/>
      <c r="FS24" s="112"/>
      <c r="FT24" s="166"/>
      <c r="FU24" s="169"/>
      <c r="FV24" s="77"/>
      <c r="FW24" s="112"/>
      <c r="FX24" s="168"/>
      <c r="FY24" s="112"/>
      <c r="FZ24" s="113"/>
      <c r="GA24" s="112"/>
      <c r="GB24" s="166"/>
      <c r="GC24" s="169"/>
      <c r="GD24" s="77"/>
      <c r="GE24" s="112"/>
      <c r="GF24" s="168"/>
      <c r="GG24" s="112"/>
      <c r="GH24" s="113"/>
      <c r="GI24" s="112"/>
      <c r="GJ24" s="166"/>
      <c r="GK24" s="169"/>
      <c r="GL24" s="77"/>
      <c r="GM24" s="112"/>
      <c r="GN24" s="168"/>
      <c r="GO24" s="112"/>
      <c r="GP24" s="113"/>
      <c r="GQ24" s="112"/>
      <c r="GR24" s="166"/>
      <c r="GS24" s="169"/>
      <c r="GT24" s="77"/>
      <c r="GU24" s="112"/>
      <c r="GV24" s="168"/>
      <c r="GW24" s="112"/>
      <c r="GX24" s="113"/>
      <c r="GY24" s="112"/>
      <c r="GZ24" s="166"/>
      <c r="HA24" s="169"/>
      <c r="HB24" s="77"/>
      <c r="HC24" s="112"/>
      <c r="HD24" s="168"/>
      <c r="HE24" s="112"/>
      <c r="HF24" s="113"/>
      <c r="HG24" s="112"/>
      <c r="HH24" s="166"/>
      <c r="HI24" s="169"/>
      <c r="HJ24" s="77"/>
      <c r="HK24" s="112"/>
      <c r="HL24" s="168"/>
      <c r="HM24" s="112"/>
      <c r="HN24" s="113"/>
      <c r="HO24" s="112"/>
      <c r="HP24" s="166"/>
      <c r="HQ24" s="169"/>
      <c r="HR24" s="77"/>
      <c r="HS24" s="112"/>
      <c r="HT24" s="168"/>
      <c r="HU24" s="112"/>
      <c r="HV24" s="113"/>
      <c r="HW24" s="112"/>
      <c r="HX24" s="166"/>
      <c r="HY24" s="169"/>
      <c r="HZ24" s="77"/>
      <c r="IA24" s="112"/>
      <c r="IB24" s="168"/>
      <c r="IC24" s="112"/>
      <c r="ID24" s="113"/>
      <c r="IE24" s="112"/>
      <c r="IF24" s="166"/>
      <c r="IG24" s="169"/>
      <c r="IH24" s="77"/>
      <c r="II24" s="112"/>
      <c r="IJ24" s="168"/>
      <c r="IK24" s="112"/>
      <c r="IL24" s="113"/>
      <c r="IM24" s="112"/>
      <c r="IN24" s="166"/>
      <c r="IO24" s="169"/>
      <c r="IP24" s="77"/>
      <c r="IQ24" s="112"/>
      <c r="IR24" s="168"/>
      <c r="IS24" s="112"/>
      <c r="IT24" s="113"/>
      <c r="IU24" s="112"/>
      <c r="IV24" s="166"/>
    </row>
    <row r="25" spans="1:256" s="12" customFormat="1" ht="26.25" thickBot="1">
      <c r="A25" s="114" t="s">
        <v>56</v>
      </c>
      <c r="B25" s="115" t="s">
        <v>57</v>
      </c>
      <c r="C25" s="112"/>
      <c r="D25" s="17"/>
      <c r="E25" s="16"/>
      <c r="F25" s="113"/>
      <c r="G25" s="16"/>
      <c r="H25" s="16"/>
      <c r="I25" s="160"/>
      <c r="J25" s="161"/>
      <c r="K25" s="162"/>
      <c r="L25" s="162"/>
      <c r="M25" s="162"/>
      <c r="N25" s="163"/>
      <c r="O25" s="162"/>
      <c r="P25" s="164"/>
      <c r="Q25" s="160"/>
      <c r="R25" s="161"/>
      <c r="S25" s="162"/>
      <c r="T25" s="162"/>
      <c r="U25" s="162"/>
      <c r="V25" s="163"/>
      <c r="W25" s="162"/>
      <c r="X25" s="164"/>
      <c r="Y25" s="160"/>
      <c r="Z25" s="161"/>
      <c r="AA25" s="162"/>
      <c r="AB25" s="162"/>
      <c r="AC25" s="162"/>
      <c r="AD25" s="163"/>
      <c r="AE25" s="162"/>
      <c r="AF25" s="164"/>
      <c r="AG25" s="160"/>
      <c r="AH25" s="161"/>
      <c r="AI25" s="162"/>
      <c r="AJ25" s="162"/>
      <c r="AK25" s="162"/>
      <c r="AL25" s="163"/>
      <c r="AM25" s="162"/>
      <c r="AN25" s="164"/>
      <c r="AO25" s="160"/>
      <c r="AP25" s="161"/>
      <c r="AQ25" s="162"/>
      <c r="AR25" s="162"/>
      <c r="AS25" s="162"/>
      <c r="AT25" s="163"/>
      <c r="AU25" s="162"/>
      <c r="AV25" s="164"/>
      <c r="AW25" s="160"/>
      <c r="AX25" s="161"/>
      <c r="AY25" s="162"/>
      <c r="AZ25" s="162"/>
      <c r="BA25" s="162"/>
      <c r="BB25" s="163"/>
      <c r="BC25" s="162"/>
      <c r="BD25" s="164"/>
      <c r="BE25" s="160"/>
      <c r="BF25" s="161"/>
      <c r="BG25" s="162"/>
      <c r="BH25" s="162"/>
      <c r="BI25" s="162"/>
      <c r="BJ25" s="163"/>
      <c r="BK25" s="162"/>
      <c r="BL25" s="164"/>
      <c r="BM25" s="160"/>
      <c r="BN25" s="161"/>
      <c r="BO25" s="162"/>
      <c r="BP25" s="162"/>
      <c r="BQ25" s="165"/>
      <c r="BR25" s="113"/>
      <c r="BS25" s="112"/>
      <c r="BT25" s="166"/>
      <c r="BU25" s="170"/>
      <c r="BV25" s="171"/>
      <c r="BW25" s="112"/>
      <c r="BX25" s="168"/>
      <c r="BY25" s="112"/>
      <c r="BZ25" s="113"/>
      <c r="CA25" s="112"/>
      <c r="CB25" s="166"/>
      <c r="CC25" s="170"/>
      <c r="CD25" s="171"/>
      <c r="CE25" s="112"/>
      <c r="CF25" s="168"/>
      <c r="CG25" s="112"/>
      <c r="CH25" s="113"/>
      <c r="CI25" s="112"/>
      <c r="CJ25" s="166"/>
      <c r="CK25" s="170"/>
      <c r="CL25" s="171"/>
      <c r="CM25" s="112"/>
      <c r="CN25" s="168"/>
      <c r="CO25" s="112"/>
      <c r="CP25" s="113"/>
      <c r="CQ25" s="112"/>
      <c r="CR25" s="166"/>
      <c r="CS25" s="170"/>
      <c r="CT25" s="171"/>
      <c r="CU25" s="112"/>
      <c r="CV25" s="168"/>
      <c r="CW25" s="112"/>
      <c r="CX25" s="113"/>
      <c r="CY25" s="112"/>
      <c r="CZ25" s="166"/>
      <c r="DA25" s="170"/>
      <c r="DB25" s="171"/>
      <c r="DC25" s="112"/>
      <c r="DD25" s="168"/>
      <c r="DE25" s="112"/>
      <c r="DF25" s="113"/>
      <c r="DG25" s="112"/>
      <c r="DH25" s="166"/>
      <c r="DI25" s="170"/>
      <c r="DJ25" s="171"/>
      <c r="DK25" s="112"/>
      <c r="DL25" s="168"/>
      <c r="DM25" s="112"/>
      <c r="DN25" s="113"/>
      <c r="DO25" s="112"/>
      <c r="DP25" s="166"/>
      <c r="DQ25" s="170"/>
      <c r="DR25" s="171"/>
      <c r="DS25" s="112"/>
      <c r="DT25" s="168"/>
      <c r="DU25" s="112"/>
      <c r="DV25" s="113"/>
      <c r="DW25" s="112"/>
      <c r="DX25" s="166"/>
      <c r="DY25" s="170"/>
      <c r="DZ25" s="171"/>
      <c r="EA25" s="112"/>
      <c r="EB25" s="168"/>
      <c r="EC25" s="112"/>
      <c r="ED25" s="113"/>
      <c r="EE25" s="112"/>
      <c r="EF25" s="166"/>
      <c r="EG25" s="170"/>
      <c r="EH25" s="171"/>
      <c r="EI25" s="112"/>
      <c r="EJ25" s="168"/>
      <c r="EK25" s="112"/>
      <c r="EL25" s="113"/>
      <c r="EM25" s="112"/>
      <c r="EN25" s="166"/>
      <c r="EO25" s="170"/>
      <c r="EP25" s="171"/>
      <c r="EQ25" s="112"/>
      <c r="ER25" s="168"/>
      <c r="ES25" s="112"/>
      <c r="ET25" s="113"/>
      <c r="EU25" s="112"/>
      <c r="EV25" s="166"/>
      <c r="EW25" s="170"/>
      <c r="EX25" s="171"/>
      <c r="EY25" s="112"/>
      <c r="EZ25" s="168"/>
      <c r="FA25" s="112"/>
      <c r="FB25" s="113"/>
      <c r="FC25" s="112"/>
      <c r="FD25" s="166"/>
      <c r="FE25" s="170"/>
      <c r="FF25" s="171"/>
      <c r="FG25" s="112"/>
      <c r="FH25" s="168"/>
      <c r="FI25" s="112"/>
      <c r="FJ25" s="113"/>
      <c r="FK25" s="112"/>
      <c r="FL25" s="166"/>
      <c r="FM25" s="170"/>
      <c r="FN25" s="171"/>
      <c r="FO25" s="112"/>
      <c r="FP25" s="168"/>
      <c r="FQ25" s="112"/>
      <c r="FR25" s="113"/>
      <c r="FS25" s="112"/>
      <c r="FT25" s="166"/>
      <c r="FU25" s="170"/>
      <c r="FV25" s="171"/>
      <c r="FW25" s="112"/>
      <c r="FX25" s="168"/>
      <c r="FY25" s="112"/>
      <c r="FZ25" s="113"/>
      <c r="GA25" s="112"/>
      <c r="GB25" s="166"/>
      <c r="GC25" s="170"/>
      <c r="GD25" s="171"/>
      <c r="GE25" s="112"/>
      <c r="GF25" s="168"/>
      <c r="GG25" s="112"/>
      <c r="GH25" s="113"/>
      <c r="GI25" s="112"/>
      <c r="GJ25" s="166"/>
      <c r="GK25" s="170"/>
      <c r="GL25" s="171"/>
      <c r="GM25" s="112"/>
      <c r="GN25" s="168"/>
      <c r="GO25" s="112"/>
      <c r="GP25" s="113"/>
      <c r="GQ25" s="112"/>
      <c r="GR25" s="166"/>
      <c r="GS25" s="170"/>
      <c r="GT25" s="171"/>
      <c r="GU25" s="112"/>
      <c r="GV25" s="168"/>
      <c r="GW25" s="112"/>
      <c r="GX25" s="113"/>
      <c r="GY25" s="112"/>
      <c r="GZ25" s="166"/>
      <c r="HA25" s="170"/>
      <c r="HB25" s="171"/>
      <c r="HC25" s="112"/>
      <c r="HD25" s="168"/>
      <c r="HE25" s="112"/>
      <c r="HF25" s="113"/>
      <c r="HG25" s="112"/>
      <c r="HH25" s="166"/>
      <c r="HI25" s="170"/>
      <c r="HJ25" s="171"/>
      <c r="HK25" s="112"/>
      <c r="HL25" s="168"/>
      <c r="HM25" s="112"/>
      <c r="HN25" s="113"/>
      <c r="HO25" s="112"/>
      <c r="HP25" s="166"/>
      <c r="HQ25" s="170"/>
      <c r="HR25" s="171"/>
      <c r="HS25" s="112"/>
      <c r="HT25" s="168"/>
      <c r="HU25" s="112"/>
      <c r="HV25" s="113"/>
      <c r="HW25" s="112"/>
      <c r="HX25" s="166"/>
      <c r="HY25" s="170"/>
      <c r="HZ25" s="171"/>
      <c r="IA25" s="112"/>
      <c r="IB25" s="168"/>
      <c r="IC25" s="112"/>
      <c r="ID25" s="113"/>
      <c r="IE25" s="112"/>
      <c r="IF25" s="166"/>
      <c r="IG25" s="170"/>
      <c r="IH25" s="171"/>
      <c r="II25" s="112"/>
      <c r="IJ25" s="168"/>
      <c r="IK25" s="112"/>
      <c r="IL25" s="113"/>
      <c r="IM25" s="112"/>
      <c r="IN25" s="166"/>
      <c r="IO25" s="170"/>
      <c r="IP25" s="171"/>
      <c r="IQ25" s="112"/>
      <c r="IR25" s="168"/>
      <c r="IS25" s="112"/>
      <c r="IT25" s="113"/>
      <c r="IU25" s="112"/>
      <c r="IV25" s="166"/>
    </row>
    <row r="26" spans="1:11" s="118" customFormat="1" ht="21.75" customHeight="1">
      <c r="A26" s="64" t="s">
        <v>58</v>
      </c>
      <c r="B26" s="30" t="s">
        <v>59</v>
      </c>
      <c r="C26" s="112">
        <f>F26*12</f>
        <v>0</v>
      </c>
      <c r="D26" s="17">
        <f>G26*I26</f>
        <v>25075.2</v>
      </c>
      <c r="E26" s="16">
        <f aca="true" t="shared" si="0" ref="E26:E42">H26*12</f>
        <v>7.68</v>
      </c>
      <c r="F26" s="117"/>
      <c r="G26" s="16">
        <f>H26*12</f>
        <v>7.68</v>
      </c>
      <c r="H26" s="16">
        <v>0.64</v>
      </c>
      <c r="I26" s="12">
        <f>3265</f>
        <v>3265</v>
      </c>
      <c r="J26" s="12">
        <v>1.07</v>
      </c>
      <c r="K26" s="158">
        <v>0.6</v>
      </c>
    </row>
    <row r="27" spans="1:11" s="12" customFormat="1" ht="15">
      <c r="A27" s="64" t="s">
        <v>60</v>
      </c>
      <c r="B27" s="30" t="s">
        <v>61</v>
      </c>
      <c r="C27" s="112">
        <f>F27*12</f>
        <v>0</v>
      </c>
      <c r="D27" s="17">
        <f>G27*I27</f>
        <v>81494.4</v>
      </c>
      <c r="E27" s="16">
        <f t="shared" si="0"/>
        <v>24.96</v>
      </c>
      <c r="F27" s="117"/>
      <c r="G27" s="16">
        <f>H27*12</f>
        <v>24.96</v>
      </c>
      <c r="H27" s="16">
        <v>2.08</v>
      </c>
      <c r="I27" s="12">
        <f>3265</f>
        <v>3265</v>
      </c>
      <c r="J27" s="12">
        <v>1.07</v>
      </c>
      <c r="K27" s="158">
        <v>1.94</v>
      </c>
    </row>
    <row r="28" spans="1:11" s="12" customFormat="1" ht="15">
      <c r="A28" s="64" t="s">
        <v>127</v>
      </c>
      <c r="B28" s="30" t="s">
        <v>47</v>
      </c>
      <c r="C28" s="112">
        <f>F28*12</f>
        <v>0</v>
      </c>
      <c r="D28" s="17">
        <f>G28*I28</f>
        <v>36437.4</v>
      </c>
      <c r="E28" s="16">
        <f t="shared" si="0"/>
        <v>11.16</v>
      </c>
      <c r="F28" s="117"/>
      <c r="G28" s="16">
        <f>H28*12</f>
        <v>11.16</v>
      </c>
      <c r="H28" s="16">
        <v>0.93</v>
      </c>
      <c r="I28" s="12">
        <f>3265</f>
        <v>3265</v>
      </c>
      <c r="J28" s="12">
        <v>1.07</v>
      </c>
      <c r="K28" s="158">
        <v>0.87</v>
      </c>
    </row>
    <row r="29" spans="1:11" s="12" customFormat="1" ht="45">
      <c r="A29" s="64" t="s">
        <v>128</v>
      </c>
      <c r="B29" s="30" t="s">
        <v>53</v>
      </c>
      <c r="C29" s="112"/>
      <c r="D29" s="17">
        <f>D30+D31+D32+D33+D34+D35+D36</f>
        <v>17115.03</v>
      </c>
      <c r="E29" s="16"/>
      <c r="F29" s="117"/>
      <c r="G29" s="16">
        <f>D29/I29</f>
        <v>5.24</v>
      </c>
      <c r="H29" s="16">
        <f>G29/12</f>
        <v>0.44</v>
      </c>
      <c r="I29" s="12">
        <f>3265</f>
        <v>3265</v>
      </c>
      <c r="K29" s="158"/>
    </row>
    <row r="30" spans="1:11" s="12" customFormat="1" ht="15" hidden="1">
      <c r="A30" s="128" t="s">
        <v>129</v>
      </c>
      <c r="B30" s="129"/>
      <c r="C30" s="172"/>
      <c r="D30" s="173"/>
      <c r="E30" s="174"/>
      <c r="F30" s="175"/>
      <c r="G30" s="174"/>
      <c r="H30" s="174"/>
      <c r="K30" s="158"/>
    </row>
    <row r="31" spans="1:11" s="12" customFormat="1" ht="15">
      <c r="A31" s="128" t="s">
        <v>130</v>
      </c>
      <c r="B31" s="129"/>
      <c r="C31" s="172"/>
      <c r="D31" s="173">
        <v>2091.67</v>
      </c>
      <c r="E31" s="174"/>
      <c r="F31" s="175"/>
      <c r="G31" s="174"/>
      <c r="H31" s="174"/>
      <c r="K31" s="158"/>
    </row>
    <row r="32" spans="1:11" s="12" customFormat="1" ht="15">
      <c r="A32" s="128" t="s">
        <v>131</v>
      </c>
      <c r="B32" s="129"/>
      <c r="C32" s="172"/>
      <c r="D32" s="173">
        <v>8264.02</v>
      </c>
      <c r="E32" s="174"/>
      <c r="F32" s="175"/>
      <c r="G32" s="174"/>
      <c r="H32" s="174"/>
      <c r="K32" s="158"/>
    </row>
    <row r="33" spans="1:11" s="12" customFormat="1" ht="15">
      <c r="A33" s="128" t="s">
        <v>132</v>
      </c>
      <c r="B33" s="129"/>
      <c r="C33" s="172"/>
      <c r="D33" s="173">
        <v>1409.34</v>
      </c>
      <c r="E33" s="174"/>
      <c r="F33" s="175"/>
      <c r="G33" s="174"/>
      <c r="H33" s="174"/>
      <c r="K33" s="158"/>
    </row>
    <row r="34" spans="1:11" s="12" customFormat="1" ht="15" hidden="1">
      <c r="A34" s="128" t="s">
        <v>133</v>
      </c>
      <c r="B34" s="129"/>
      <c r="C34" s="172"/>
      <c r="D34" s="173"/>
      <c r="E34" s="174"/>
      <c r="F34" s="175"/>
      <c r="G34" s="174"/>
      <c r="H34" s="174"/>
      <c r="K34" s="158"/>
    </row>
    <row r="35" spans="1:11" s="12" customFormat="1" ht="15" hidden="1">
      <c r="A35" s="128" t="s">
        <v>134</v>
      </c>
      <c r="B35" s="129"/>
      <c r="C35" s="172"/>
      <c r="D35" s="173"/>
      <c r="E35" s="174"/>
      <c r="F35" s="175"/>
      <c r="G35" s="174"/>
      <c r="H35" s="174"/>
      <c r="K35" s="158"/>
    </row>
    <row r="36" spans="1:11" s="12" customFormat="1" ht="15">
      <c r="A36" s="128" t="s">
        <v>135</v>
      </c>
      <c r="B36" s="129"/>
      <c r="C36" s="172"/>
      <c r="D36" s="173">
        <v>5350</v>
      </c>
      <c r="E36" s="174"/>
      <c r="F36" s="175"/>
      <c r="G36" s="174"/>
      <c r="H36" s="174"/>
      <c r="K36" s="158"/>
    </row>
    <row r="37" spans="1:11" s="12" customFormat="1" ht="45">
      <c r="A37" s="64" t="s">
        <v>136</v>
      </c>
      <c r="B37" s="30" t="s">
        <v>137</v>
      </c>
      <c r="C37" s="112"/>
      <c r="D37" s="17">
        <v>18916.67</v>
      </c>
      <c r="E37" s="16"/>
      <c r="F37" s="117"/>
      <c r="G37" s="16">
        <f>D37/I37</f>
        <v>5.79</v>
      </c>
      <c r="H37" s="16">
        <f>G37/12</f>
        <v>0.48</v>
      </c>
      <c r="I37" s="12">
        <v>3265</v>
      </c>
      <c r="K37" s="158"/>
    </row>
    <row r="38" spans="1:11" s="12" customFormat="1" ht="15">
      <c r="A38" s="64" t="s">
        <v>138</v>
      </c>
      <c r="B38" s="30" t="s">
        <v>47</v>
      </c>
      <c r="C38" s="112">
        <f>F38*12</f>
        <v>0</v>
      </c>
      <c r="D38" s="17">
        <f>G38*I38</f>
        <v>42314.4</v>
      </c>
      <c r="E38" s="16">
        <f t="shared" si="0"/>
        <v>12.96</v>
      </c>
      <c r="F38" s="117"/>
      <c r="G38" s="16">
        <f>H38*12</f>
        <v>12.96</v>
      </c>
      <c r="H38" s="16">
        <v>1.08</v>
      </c>
      <c r="I38" s="12">
        <f>3265</f>
        <v>3265</v>
      </c>
      <c r="J38" s="12">
        <v>1.07</v>
      </c>
      <c r="K38" s="158">
        <v>1.01</v>
      </c>
    </row>
    <row r="39" spans="1:11" s="12" customFormat="1" ht="28.5">
      <c r="A39" s="64" t="s">
        <v>139</v>
      </c>
      <c r="B39" s="176" t="s">
        <v>140</v>
      </c>
      <c r="C39" s="112">
        <f>F39*12</f>
        <v>0</v>
      </c>
      <c r="D39" s="17">
        <f>G39*I39</f>
        <v>89722.2</v>
      </c>
      <c r="E39" s="16">
        <f t="shared" si="0"/>
        <v>27.48</v>
      </c>
      <c r="F39" s="117"/>
      <c r="G39" s="16">
        <f>H39*12</f>
        <v>27.48</v>
      </c>
      <c r="H39" s="16">
        <v>2.29</v>
      </c>
      <c r="I39" s="12">
        <f>3265</f>
        <v>3265</v>
      </c>
      <c r="J39" s="12">
        <v>1.07</v>
      </c>
      <c r="K39" s="158">
        <v>2.14</v>
      </c>
    </row>
    <row r="40" spans="1:11" s="111" customFormat="1" ht="30">
      <c r="A40" s="64" t="s">
        <v>62</v>
      </c>
      <c r="B40" s="30" t="s">
        <v>63</v>
      </c>
      <c r="C40" s="119"/>
      <c r="D40" s="17">
        <v>1733.32</v>
      </c>
      <c r="E40" s="120">
        <f t="shared" si="0"/>
        <v>0.48</v>
      </c>
      <c r="F40" s="117"/>
      <c r="G40" s="16">
        <f>D40/I40</f>
        <v>0.53</v>
      </c>
      <c r="H40" s="16">
        <f>G40/12</f>
        <v>0.04</v>
      </c>
      <c r="I40" s="12">
        <f>3265</f>
        <v>3265</v>
      </c>
      <c r="J40" s="12">
        <v>1.07</v>
      </c>
      <c r="K40" s="158">
        <v>0.04</v>
      </c>
    </row>
    <row r="41" spans="1:11" s="111" customFormat="1" ht="30">
      <c r="A41" s="64" t="s">
        <v>64</v>
      </c>
      <c r="B41" s="30" t="s">
        <v>63</v>
      </c>
      <c r="C41" s="119"/>
      <c r="D41" s="17">
        <v>1733.72</v>
      </c>
      <c r="E41" s="120">
        <f t="shared" si="0"/>
        <v>0.48</v>
      </c>
      <c r="F41" s="117"/>
      <c r="G41" s="16">
        <f>D41/I41</f>
        <v>0.53</v>
      </c>
      <c r="H41" s="16">
        <f>G41/12</f>
        <v>0.04</v>
      </c>
      <c r="I41" s="12">
        <f>3265</f>
        <v>3265</v>
      </c>
      <c r="J41" s="12">
        <v>1.07</v>
      </c>
      <c r="K41" s="158">
        <v>0.04</v>
      </c>
    </row>
    <row r="42" spans="1:11" s="111" customFormat="1" ht="21" customHeight="1">
      <c r="A42" s="64" t="s">
        <v>65</v>
      </c>
      <c r="B42" s="30" t="s">
        <v>63</v>
      </c>
      <c r="C42" s="119"/>
      <c r="D42" s="17">
        <v>10948.1</v>
      </c>
      <c r="E42" s="120">
        <f t="shared" si="0"/>
        <v>3.36</v>
      </c>
      <c r="F42" s="117"/>
      <c r="G42" s="16">
        <f>D42/I42</f>
        <v>3.35</v>
      </c>
      <c r="H42" s="16">
        <f>G42/12</f>
        <v>0.28</v>
      </c>
      <c r="I42" s="12">
        <f>3265</f>
        <v>3265</v>
      </c>
      <c r="J42" s="12">
        <v>1.07</v>
      </c>
      <c r="K42" s="158">
        <v>0.26</v>
      </c>
    </row>
    <row r="43" spans="1:11" s="111" customFormat="1" ht="30" hidden="1">
      <c r="A43" s="64" t="s">
        <v>66</v>
      </c>
      <c r="B43" s="30" t="s">
        <v>53</v>
      </c>
      <c r="C43" s="119"/>
      <c r="D43" s="17">
        <f>G43*I43</f>
        <v>0</v>
      </c>
      <c r="E43" s="120"/>
      <c r="F43" s="117"/>
      <c r="G43" s="16">
        <f>H43*12</f>
        <v>0</v>
      </c>
      <c r="H43" s="16">
        <v>0</v>
      </c>
      <c r="I43" s="12">
        <f>3265</f>
        <v>3265</v>
      </c>
      <c r="J43" s="12">
        <v>1.07</v>
      </c>
      <c r="K43" s="158">
        <v>0</v>
      </c>
    </row>
    <row r="44" spans="1:11" s="111" customFormat="1" ht="30" hidden="1">
      <c r="A44" s="64" t="s">
        <v>67</v>
      </c>
      <c r="B44" s="30" t="s">
        <v>53</v>
      </c>
      <c r="C44" s="119"/>
      <c r="D44" s="17">
        <f>G44*I44</f>
        <v>0</v>
      </c>
      <c r="E44" s="120"/>
      <c r="F44" s="117"/>
      <c r="G44" s="16">
        <f>H44*12</f>
        <v>0</v>
      </c>
      <c r="H44" s="16">
        <v>0</v>
      </c>
      <c r="I44" s="12">
        <f>3265</f>
        <v>3265</v>
      </c>
      <c r="J44" s="12">
        <v>1.07</v>
      </c>
      <c r="K44" s="158">
        <v>0</v>
      </c>
    </row>
    <row r="45" spans="1:11" s="111" customFormat="1" ht="30">
      <c r="A45" s="64" t="s">
        <v>141</v>
      </c>
      <c r="B45" s="30"/>
      <c r="C45" s="119">
        <f>F45*12</f>
        <v>0</v>
      </c>
      <c r="D45" s="17">
        <f>G45*I45</f>
        <v>7052.4</v>
      </c>
      <c r="E45" s="120">
        <f>H45*12</f>
        <v>2.16</v>
      </c>
      <c r="F45" s="117"/>
      <c r="G45" s="16">
        <f>H45*12</f>
        <v>2.16</v>
      </c>
      <c r="H45" s="16">
        <v>0.18</v>
      </c>
      <c r="I45" s="12">
        <f>3265</f>
        <v>3265</v>
      </c>
      <c r="J45" s="12">
        <v>1.07</v>
      </c>
      <c r="K45" s="158">
        <v>0.14</v>
      </c>
    </row>
    <row r="46" spans="1:11" s="12" customFormat="1" ht="18" customHeight="1">
      <c r="A46" s="64" t="s">
        <v>68</v>
      </c>
      <c r="B46" s="30" t="s">
        <v>69</v>
      </c>
      <c r="C46" s="119">
        <f>F46*12</f>
        <v>0</v>
      </c>
      <c r="D46" s="17">
        <f>G46*I46</f>
        <v>1567.2</v>
      </c>
      <c r="E46" s="120">
        <f>H46*12</f>
        <v>0.48</v>
      </c>
      <c r="F46" s="117"/>
      <c r="G46" s="16">
        <f>H46*12</f>
        <v>0.48</v>
      </c>
      <c r="H46" s="16">
        <v>0.04</v>
      </c>
      <c r="I46" s="12">
        <f>3265</f>
        <v>3265</v>
      </c>
      <c r="J46" s="12">
        <v>1.07</v>
      </c>
      <c r="K46" s="158">
        <v>0.03</v>
      </c>
    </row>
    <row r="47" spans="1:11" s="12" customFormat="1" ht="20.25" customHeight="1">
      <c r="A47" s="64" t="s">
        <v>70</v>
      </c>
      <c r="B47" s="121" t="s">
        <v>71</v>
      </c>
      <c r="C47" s="122">
        <f>F47*12</f>
        <v>0</v>
      </c>
      <c r="D47" s="17">
        <v>838.45</v>
      </c>
      <c r="E47" s="123">
        <f>H47*12</f>
        <v>0.24</v>
      </c>
      <c r="F47" s="124"/>
      <c r="G47" s="16">
        <f>D47/I47</f>
        <v>0.26</v>
      </c>
      <c r="H47" s="16">
        <f>G47/12</f>
        <v>0.02</v>
      </c>
      <c r="I47" s="12">
        <f>3265</f>
        <v>3265</v>
      </c>
      <c r="J47" s="12">
        <v>1.07</v>
      </c>
      <c r="K47" s="158">
        <v>0.02</v>
      </c>
    </row>
    <row r="48" spans="1:11" s="118" customFormat="1" ht="30" customHeight="1">
      <c r="A48" s="64" t="s">
        <v>72</v>
      </c>
      <c r="B48" s="30" t="s">
        <v>73</v>
      </c>
      <c r="C48" s="119">
        <f>F48*12</f>
        <v>0</v>
      </c>
      <c r="D48" s="17">
        <v>1257.68</v>
      </c>
      <c r="E48" s="120"/>
      <c r="F48" s="117"/>
      <c r="G48" s="16">
        <f>D48/I48</f>
        <v>0.39</v>
      </c>
      <c r="H48" s="16">
        <f>G48/12</f>
        <v>0.03</v>
      </c>
      <c r="I48" s="12">
        <f>3265</f>
        <v>3265</v>
      </c>
      <c r="J48" s="12">
        <v>1.07</v>
      </c>
      <c r="K48" s="158">
        <v>0.03</v>
      </c>
    </row>
    <row r="49" spans="1:11" s="118" customFormat="1" ht="15">
      <c r="A49" s="64" t="s">
        <v>74</v>
      </c>
      <c r="B49" s="30"/>
      <c r="C49" s="112"/>
      <c r="D49" s="16">
        <f>D51+D52+D53+D54+D55+D56+D57+D58+D59+D60+D63</f>
        <v>26686.54</v>
      </c>
      <c r="E49" s="16"/>
      <c r="F49" s="117"/>
      <c r="G49" s="16">
        <f>D49/I49</f>
        <v>8.17</v>
      </c>
      <c r="H49" s="16">
        <f>G49/12</f>
        <v>0.68</v>
      </c>
      <c r="I49" s="12">
        <f>3265</f>
        <v>3265</v>
      </c>
      <c r="J49" s="12">
        <v>1.07</v>
      </c>
      <c r="K49" s="158">
        <v>0.8</v>
      </c>
    </row>
    <row r="50" spans="1:11" s="111" customFormat="1" ht="15" hidden="1">
      <c r="A50" s="14" t="s">
        <v>75</v>
      </c>
      <c r="B50" s="125" t="s">
        <v>76</v>
      </c>
      <c r="C50" s="1"/>
      <c r="D50" s="18"/>
      <c r="E50" s="177"/>
      <c r="F50" s="178"/>
      <c r="G50" s="177"/>
      <c r="H50" s="177">
        <v>0</v>
      </c>
      <c r="I50" s="12">
        <f>3265</f>
        <v>3265</v>
      </c>
      <c r="J50" s="12">
        <v>1.07</v>
      </c>
      <c r="K50" s="158">
        <v>0</v>
      </c>
    </row>
    <row r="51" spans="1:11" s="111" customFormat="1" ht="15">
      <c r="A51" s="14" t="s">
        <v>77</v>
      </c>
      <c r="B51" s="125" t="s">
        <v>76</v>
      </c>
      <c r="C51" s="1"/>
      <c r="D51" s="18">
        <v>276.61</v>
      </c>
      <c r="E51" s="177"/>
      <c r="F51" s="178"/>
      <c r="G51" s="177"/>
      <c r="H51" s="177"/>
      <c r="I51" s="12">
        <f>3265</f>
        <v>3265</v>
      </c>
      <c r="J51" s="12">
        <v>1.07</v>
      </c>
      <c r="K51" s="158">
        <v>0.01</v>
      </c>
    </row>
    <row r="52" spans="1:11" s="111" customFormat="1" ht="15">
      <c r="A52" s="14" t="s">
        <v>78</v>
      </c>
      <c r="B52" s="125" t="s">
        <v>79</v>
      </c>
      <c r="C52" s="1">
        <f>F52*12</f>
        <v>0</v>
      </c>
      <c r="D52" s="18">
        <v>780.14</v>
      </c>
      <c r="E52" s="177">
        <f>H52*12</f>
        <v>0</v>
      </c>
      <c r="F52" s="178"/>
      <c r="G52" s="177"/>
      <c r="H52" s="177"/>
      <c r="I52" s="12">
        <f>3265</f>
        <v>3265</v>
      </c>
      <c r="J52" s="12">
        <v>1.07</v>
      </c>
      <c r="K52" s="158">
        <v>0.02</v>
      </c>
    </row>
    <row r="53" spans="1:11" s="111" customFormat="1" ht="15">
      <c r="A53" s="14" t="s">
        <v>142</v>
      </c>
      <c r="B53" s="125" t="s">
        <v>76</v>
      </c>
      <c r="C53" s="1">
        <f>F53*12</f>
        <v>0</v>
      </c>
      <c r="D53" s="18">
        <v>6587.19</v>
      </c>
      <c r="E53" s="177">
        <f>H53*12</f>
        <v>0</v>
      </c>
      <c r="F53" s="178"/>
      <c r="G53" s="177"/>
      <c r="H53" s="177"/>
      <c r="I53" s="12">
        <f>3265</f>
        <v>3265</v>
      </c>
      <c r="J53" s="12">
        <v>1.07</v>
      </c>
      <c r="K53" s="158">
        <v>0.22</v>
      </c>
    </row>
    <row r="54" spans="1:11" s="111" customFormat="1" ht="15">
      <c r="A54" s="14" t="s">
        <v>80</v>
      </c>
      <c r="B54" s="125" t="s">
        <v>76</v>
      </c>
      <c r="C54" s="1">
        <f>F54*12</f>
        <v>0</v>
      </c>
      <c r="D54" s="18">
        <v>1486.7</v>
      </c>
      <c r="E54" s="177">
        <f>H54*12</f>
        <v>0</v>
      </c>
      <c r="F54" s="178"/>
      <c r="G54" s="177"/>
      <c r="H54" s="177"/>
      <c r="I54" s="12">
        <f>3265</f>
        <v>3265</v>
      </c>
      <c r="J54" s="12">
        <v>1.07</v>
      </c>
      <c r="K54" s="158">
        <v>0.03</v>
      </c>
    </row>
    <row r="55" spans="1:11" s="111" customFormat="1" ht="15">
      <c r="A55" s="14" t="s">
        <v>81</v>
      </c>
      <c r="B55" s="125" t="s">
        <v>76</v>
      </c>
      <c r="C55" s="1">
        <f>F55*12</f>
        <v>0</v>
      </c>
      <c r="D55" s="18">
        <v>4971.09</v>
      </c>
      <c r="E55" s="177">
        <f>H55*12</f>
        <v>0</v>
      </c>
      <c r="F55" s="178"/>
      <c r="G55" s="177"/>
      <c r="H55" s="177"/>
      <c r="I55" s="12">
        <f>3265</f>
        <v>3265</v>
      </c>
      <c r="J55" s="12">
        <v>1.07</v>
      </c>
      <c r="K55" s="158">
        <v>0.12</v>
      </c>
    </row>
    <row r="56" spans="1:11" s="111" customFormat="1" ht="15">
      <c r="A56" s="14" t="s">
        <v>82</v>
      </c>
      <c r="B56" s="125" t="s">
        <v>76</v>
      </c>
      <c r="C56" s="1">
        <f>F56*12</f>
        <v>0</v>
      </c>
      <c r="D56" s="18">
        <v>780.14</v>
      </c>
      <c r="E56" s="177">
        <f>H56*12</f>
        <v>0</v>
      </c>
      <c r="F56" s="178"/>
      <c r="G56" s="177"/>
      <c r="H56" s="177"/>
      <c r="I56" s="12">
        <f>3265</f>
        <v>3265</v>
      </c>
      <c r="J56" s="12">
        <v>1.07</v>
      </c>
      <c r="K56" s="158">
        <v>0.02</v>
      </c>
    </row>
    <row r="57" spans="1:11" s="111" customFormat="1" ht="15">
      <c r="A57" s="14" t="s">
        <v>83</v>
      </c>
      <c r="B57" s="125" t="s">
        <v>76</v>
      </c>
      <c r="C57" s="1"/>
      <c r="D57" s="18">
        <v>743.32</v>
      </c>
      <c r="E57" s="177"/>
      <c r="F57" s="178"/>
      <c r="G57" s="177"/>
      <c r="H57" s="177"/>
      <c r="I57" s="12">
        <f>3265</f>
        <v>3265</v>
      </c>
      <c r="J57" s="12">
        <v>1.07</v>
      </c>
      <c r="K57" s="158">
        <v>0.02</v>
      </c>
    </row>
    <row r="58" spans="1:11" s="111" customFormat="1" ht="15">
      <c r="A58" s="14" t="s">
        <v>84</v>
      </c>
      <c r="B58" s="125" t="s">
        <v>79</v>
      </c>
      <c r="C58" s="1"/>
      <c r="D58" s="18">
        <v>2973.4</v>
      </c>
      <c r="E58" s="177"/>
      <c r="F58" s="178"/>
      <c r="G58" s="177"/>
      <c r="H58" s="177"/>
      <c r="I58" s="12">
        <f>3265</f>
        <v>3265</v>
      </c>
      <c r="J58" s="12">
        <v>1.07</v>
      </c>
      <c r="K58" s="158">
        <v>0.07</v>
      </c>
    </row>
    <row r="59" spans="1:11" s="111" customFormat="1" ht="25.5">
      <c r="A59" s="14" t="s">
        <v>85</v>
      </c>
      <c r="B59" s="125" t="s">
        <v>76</v>
      </c>
      <c r="C59" s="1">
        <f>F59*12</f>
        <v>0</v>
      </c>
      <c r="D59" s="18">
        <v>2945.4</v>
      </c>
      <c r="E59" s="177">
        <f>H59*12</f>
        <v>0</v>
      </c>
      <c r="F59" s="178"/>
      <c r="G59" s="177"/>
      <c r="H59" s="177"/>
      <c r="I59" s="12">
        <f>3265</f>
        <v>3265</v>
      </c>
      <c r="J59" s="12">
        <v>1.07</v>
      </c>
      <c r="K59" s="158">
        <v>0.07</v>
      </c>
    </row>
    <row r="60" spans="1:11" s="111" customFormat="1" ht="15">
      <c r="A60" s="14" t="s">
        <v>86</v>
      </c>
      <c r="B60" s="125" t="s">
        <v>76</v>
      </c>
      <c r="C60" s="1"/>
      <c r="D60" s="18">
        <v>5142.55</v>
      </c>
      <c r="E60" s="177"/>
      <c r="F60" s="178"/>
      <c r="G60" s="177"/>
      <c r="H60" s="177"/>
      <c r="I60" s="12">
        <f>3265</f>
        <v>3265</v>
      </c>
      <c r="J60" s="12">
        <v>1.07</v>
      </c>
      <c r="K60" s="158">
        <v>0.01</v>
      </c>
    </row>
    <row r="61" spans="1:11" s="111" customFormat="1" ht="15" hidden="1">
      <c r="A61" s="14" t="s">
        <v>87</v>
      </c>
      <c r="B61" s="125" t="s">
        <v>76</v>
      </c>
      <c r="C61" s="127"/>
      <c r="D61" s="18"/>
      <c r="E61" s="179"/>
      <c r="F61" s="178"/>
      <c r="G61" s="177"/>
      <c r="H61" s="177"/>
      <c r="I61" s="12">
        <f>3265</f>
        <v>3265</v>
      </c>
      <c r="J61" s="12">
        <v>1.07</v>
      </c>
      <c r="K61" s="158">
        <v>0</v>
      </c>
    </row>
    <row r="62" spans="1:11" s="111" customFormat="1" ht="15" hidden="1">
      <c r="A62" s="5"/>
      <c r="B62" s="125"/>
      <c r="C62" s="1"/>
      <c r="D62" s="18"/>
      <c r="E62" s="177"/>
      <c r="F62" s="178"/>
      <c r="G62" s="177"/>
      <c r="H62" s="177"/>
      <c r="I62" s="12"/>
      <c r="J62" s="12"/>
      <c r="K62" s="158"/>
    </row>
    <row r="63" spans="1:11" s="111" customFormat="1" ht="25.5" hidden="1">
      <c r="A63" s="5" t="s">
        <v>143</v>
      </c>
      <c r="B63" s="126" t="s">
        <v>53</v>
      </c>
      <c r="C63" s="1"/>
      <c r="D63" s="18"/>
      <c r="E63" s="177"/>
      <c r="F63" s="178"/>
      <c r="G63" s="177"/>
      <c r="H63" s="177"/>
      <c r="I63" s="12">
        <f>3265</f>
        <v>3265</v>
      </c>
      <c r="J63" s="12">
        <v>1.07</v>
      </c>
      <c r="K63" s="158">
        <v>0.07</v>
      </c>
    </row>
    <row r="64" spans="1:11" s="118" customFormat="1" ht="30">
      <c r="A64" s="64" t="s">
        <v>88</v>
      </c>
      <c r="B64" s="30"/>
      <c r="C64" s="112"/>
      <c r="D64" s="16">
        <f>D65+D66+D68+D69+D74+D75+D76+D77</f>
        <v>14194.6</v>
      </c>
      <c r="E64" s="16"/>
      <c r="F64" s="117"/>
      <c r="G64" s="16">
        <f>D64/I64</f>
        <v>4.35</v>
      </c>
      <c r="H64" s="16">
        <f>G64/12</f>
        <v>0.36</v>
      </c>
      <c r="I64" s="12">
        <f>3265</f>
        <v>3265</v>
      </c>
      <c r="J64" s="12">
        <v>1.07</v>
      </c>
      <c r="K64" s="158">
        <v>0.89</v>
      </c>
    </row>
    <row r="65" spans="1:11" s="111" customFormat="1" ht="15">
      <c r="A65" s="14" t="s">
        <v>89</v>
      </c>
      <c r="B65" s="125" t="s">
        <v>90</v>
      </c>
      <c r="C65" s="1"/>
      <c r="D65" s="18">
        <v>2230.05</v>
      </c>
      <c r="E65" s="177"/>
      <c r="F65" s="178"/>
      <c r="G65" s="177"/>
      <c r="H65" s="177"/>
      <c r="I65" s="12">
        <f>3265</f>
        <v>3265</v>
      </c>
      <c r="J65" s="12">
        <v>1.07</v>
      </c>
      <c r="K65" s="158">
        <v>0.05</v>
      </c>
    </row>
    <row r="66" spans="1:11" s="111" customFormat="1" ht="25.5">
      <c r="A66" s="14" t="s">
        <v>91</v>
      </c>
      <c r="B66" s="126" t="s">
        <v>76</v>
      </c>
      <c r="C66" s="1"/>
      <c r="D66" s="18">
        <v>1486.7</v>
      </c>
      <c r="E66" s="177"/>
      <c r="F66" s="178"/>
      <c r="G66" s="177"/>
      <c r="H66" s="177"/>
      <c r="I66" s="12">
        <f>3265</f>
        <v>3265</v>
      </c>
      <c r="J66" s="12">
        <v>1.07</v>
      </c>
      <c r="K66" s="158">
        <v>0.03</v>
      </c>
    </row>
    <row r="67" spans="1:11" s="111" customFormat="1" ht="15" hidden="1">
      <c r="A67" s="14" t="s">
        <v>144</v>
      </c>
      <c r="B67" s="125" t="s">
        <v>145</v>
      </c>
      <c r="C67" s="1"/>
      <c r="D67" s="18">
        <f>G67*I67</f>
        <v>0</v>
      </c>
      <c r="E67" s="177"/>
      <c r="F67" s="178"/>
      <c r="G67" s="177"/>
      <c r="H67" s="177"/>
      <c r="I67" s="12">
        <f>3265</f>
        <v>3265</v>
      </c>
      <c r="J67" s="12">
        <v>1.07</v>
      </c>
      <c r="K67" s="158">
        <v>0</v>
      </c>
    </row>
    <row r="68" spans="1:11" s="111" customFormat="1" ht="15">
      <c r="A68" s="14" t="s">
        <v>92</v>
      </c>
      <c r="B68" s="125" t="s">
        <v>93</v>
      </c>
      <c r="C68" s="1"/>
      <c r="D68" s="18">
        <v>1560.23</v>
      </c>
      <c r="E68" s="177"/>
      <c r="F68" s="178"/>
      <c r="G68" s="177"/>
      <c r="H68" s="177"/>
      <c r="I68" s="12">
        <f>3265</f>
        <v>3265</v>
      </c>
      <c r="J68" s="12">
        <v>1.07</v>
      </c>
      <c r="K68" s="158">
        <v>0.03</v>
      </c>
    </row>
    <row r="69" spans="1:11" s="111" customFormat="1" ht="25.5">
      <c r="A69" s="14" t="s">
        <v>94</v>
      </c>
      <c r="B69" s="125" t="s">
        <v>95</v>
      </c>
      <c r="C69" s="1"/>
      <c r="D69" s="18">
        <v>1486.68</v>
      </c>
      <c r="E69" s="177"/>
      <c r="F69" s="178"/>
      <c r="G69" s="177"/>
      <c r="H69" s="177"/>
      <c r="I69" s="12">
        <f>3265</f>
        <v>3265</v>
      </c>
      <c r="J69" s="12">
        <v>1.07</v>
      </c>
      <c r="K69" s="158">
        <v>0.03</v>
      </c>
    </row>
    <row r="70" spans="1:11" s="111" customFormat="1" ht="15" hidden="1">
      <c r="A70" s="14" t="s">
        <v>146</v>
      </c>
      <c r="B70" s="125" t="s">
        <v>145</v>
      </c>
      <c r="C70" s="1"/>
      <c r="D70" s="18">
        <f>G70*I70</f>
        <v>0</v>
      </c>
      <c r="E70" s="177"/>
      <c r="F70" s="178"/>
      <c r="G70" s="177"/>
      <c r="H70" s="177"/>
      <c r="I70" s="12">
        <f>3265</f>
        <v>3265</v>
      </c>
      <c r="J70" s="12">
        <v>1.07</v>
      </c>
      <c r="K70" s="158">
        <v>0</v>
      </c>
    </row>
    <row r="71" spans="1:11" s="111" customFormat="1" ht="15" hidden="1">
      <c r="A71" s="14" t="s">
        <v>147</v>
      </c>
      <c r="B71" s="125" t="s">
        <v>93</v>
      </c>
      <c r="C71" s="1"/>
      <c r="D71" s="18"/>
      <c r="E71" s="177"/>
      <c r="F71" s="178"/>
      <c r="G71" s="177"/>
      <c r="H71" s="177"/>
      <c r="I71" s="12">
        <f>3265</f>
        <v>3265</v>
      </c>
      <c r="J71" s="12">
        <v>1.07</v>
      </c>
      <c r="K71" s="158">
        <v>0</v>
      </c>
    </row>
    <row r="72" spans="1:11" s="111" customFormat="1" ht="15" hidden="1">
      <c r="A72" s="14" t="s">
        <v>148</v>
      </c>
      <c r="B72" s="125" t="s">
        <v>76</v>
      </c>
      <c r="C72" s="1"/>
      <c r="D72" s="18"/>
      <c r="E72" s="177"/>
      <c r="F72" s="178"/>
      <c r="G72" s="177"/>
      <c r="H72" s="177"/>
      <c r="I72" s="12">
        <f>3265</f>
        <v>3265</v>
      </c>
      <c r="J72" s="12">
        <v>1.07</v>
      </c>
      <c r="K72" s="158">
        <v>0</v>
      </c>
    </row>
    <row r="73" spans="1:11" s="111" customFormat="1" ht="25.5" hidden="1">
      <c r="A73" s="14" t="s">
        <v>149</v>
      </c>
      <c r="B73" s="125" t="s">
        <v>76</v>
      </c>
      <c r="C73" s="1"/>
      <c r="D73" s="18"/>
      <c r="E73" s="177"/>
      <c r="F73" s="178"/>
      <c r="G73" s="177"/>
      <c r="H73" s="177"/>
      <c r="I73" s="12">
        <f>3265</f>
        <v>3265</v>
      </c>
      <c r="J73" s="12">
        <v>1.07</v>
      </c>
      <c r="K73" s="158">
        <v>0</v>
      </c>
    </row>
    <row r="74" spans="1:11" s="111" customFormat="1" ht="15">
      <c r="A74" s="14" t="s">
        <v>150</v>
      </c>
      <c r="B74" s="125" t="s">
        <v>76</v>
      </c>
      <c r="C74" s="1"/>
      <c r="D74" s="18">
        <v>2143.26</v>
      </c>
      <c r="E74" s="177"/>
      <c r="F74" s="178"/>
      <c r="G74" s="177"/>
      <c r="H74" s="177"/>
      <c r="I74" s="12">
        <f>3265</f>
        <v>3265</v>
      </c>
      <c r="J74" s="12">
        <v>1.07</v>
      </c>
      <c r="K74" s="158">
        <v>0.03</v>
      </c>
    </row>
    <row r="75" spans="1:11" s="111" customFormat="1" ht="25.5" hidden="1">
      <c r="A75" s="14" t="s">
        <v>151</v>
      </c>
      <c r="B75" s="125" t="s">
        <v>53</v>
      </c>
      <c r="C75" s="1"/>
      <c r="D75" s="18"/>
      <c r="E75" s="177"/>
      <c r="F75" s="178"/>
      <c r="G75" s="177"/>
      <c r="H75" s="177"/>
      <c r="I75" s="12">
        <f>3265</f>
        <v>3265</v>
      </c>
      <c r="J75" s="12">
        <v>1.07</v>
      </c>
      <c r="K75" s="158">
        <v>0.25</v>
      </c>
    </row>
    <row r="76" spans="1:11" s="111" customFormat="1" ht="15">
      <c r="A76" s="5" t="s">
        <v>96</v>
      </c>
      <c r="B76" s="125" t="s">
        <v>63</v>
      </c>
      <c r="C76" s="127"/>
      <c r="D76" s="18">
        <v>5287.68</v>
      </c>
      <c r="E76" s="179"/>
      <c r="F76" s="178"/>
      <c r="G76" s="177"/>
      <c r="H76" s="177"/>
      <c r="I76" s="12">
        <f>3265</f>
        <v>3265</v>
      </c>
      <c r="J76" s="12">
        <v>1.07</v>
      </c>
      <c r="K76" s="158">
        <v>0.13</v>
      </c>
    </row>
    <row r="77" spans="1:11" s="111" customFormat="1" ht="25.5" hidden="1">
      <c r="A77" s="5" t="s">
        <v>152</v>
      </c>
      <c r="B77" s="126" t="s">
        <v>53</v>
      </c>
      <c r="C77" s="1"/>
      <c r="D77" s="18"/>
      <c r="E77" s="177"/>
      <c r="F77" s="178"/>
      <c r="G77" s="177"/>
      <c r="H77" s="177"/>
      <c r="I77" s="12">
        <f>3265</f>
        <v>3265</v>
      </c>
      <c r="J77" s="12">
        <v>1.07</v>
      </c>
      <c r="K77" s="158">
        <v>0.34</v>
      </c>
    </row>
    <row r="78" spans="1:11" s="111" customFormat="1" ht="30">
      <c r="A78" s="64" t="s">
        <v>97</v>
      </c>
      <c r="B78" s="125"/>
      <c r="C78" s="1"/>
      <c r="D78" s="16">
        <f>D79+D80+D81</f>
        <v>2672.01</v>
      </c>
      <c r="E78" s="177"/>
      <c r="F78" s="178"/>
      <c r="G78" s="16">
        <f>D78/I78</f>
        <v>0.82</v>
      </c>
      <c r="H78" s="16">
        <f>G78/12</f>
        <v>0.07</v>
      </c>
      <c r="I78" s="12">
        <f>3265</f>
        <v>3265</v>
      </c>
      <c r="J78" s="12">
        <v>1.07</v>
      </c>
      <c r="K78" s="158">
        <v>0.37</v>
      </c>
    </row>
    <row r="79" spans="1:11" s="111" customFormat="1" ht="25.5" hidden="1">
      <c r="A79" s="5" t="s">
        <v>153</v>
      </c>
      <c r="B79" s="126" t="s">
        <v>53</v>
      </c>
      <c r="C79" s="1"/>
      <c r="D79" s="18"/>
      <c r="E79" s="177"/>
      <c r="F79" s="178"/>
      <c r="G79" s="177"/>
      <c r="H79" s="177"/>
      <c r="I79" s="12">
        <f>3265</f>
        <v>3265</v>
      </c>
      <c r="J79" s="12">
        <v>1.07</v>
      </c>
      <c r="K79" s="158">
        <v>0.02</v>
      </c>
    </row>
    <row r="80" spans="1:11" s="111" customFormat="1" ht="15">
      <c r="A80" s="14" t="s">
        <v>154</v>
      </c>
      <c r="B80" s="125" t="s">
        <v>76</v>
      </c>
      <c r="C80" s="1"/>
      <c r="D80" s="18">
        <v>2672.01</v>
      </c>
      <c r="E80" s="177"/>
      <c r="F80" s="178"/>
      <c r="G80" s="177"/>
      <c r="H80" s="177"/>
      <c r="I80" s="12">
        <f>3265</f>
        <v>3265</v>
      </c>
      <c r="J80" s="12">
        <v>1.07</v>
      </c>
      <c r="K80" s="158">
        <v>0.1</v>
      </c>
    </row>
    <row r="81" spans="1:11" s="111" customFormat="1" ht="25.5" hidden="1">
      <c r="A81" s="14" t="s">
        <v>151</v>
      </c>
      <c r="B81" s="126" t="s">
        <v>53</v>
      </c>
      <c r="C81" s="1"/>
      <c r="D81" s="18"/>
      <c r="E81" s="177"/>
      <c r="F81" s="178"/>
      <c r="G81" s="177"/>
      <c r="H81" s="177"/>
      <c r="I81" s="12">
        <f>3265</f>
        <v>3265</v>
      </c>
      <c r="J81" s="12">
        <v>1.07</v>
      </c>
      <c r="K81" s="158">
        <v>0.25</v>
      </c>
    </row>
    <row r="82" spans="1:11" s="111" customFormat="1" ht="15">
      <c r="A82" s="64" t="s">
        <v>98</v>
      </c>
      <c r="B82" s="125"/>
      <c r="C82" s="1"/>
      <c r="D82" s="16">
        <f>D83+D84+D85+D90+D91</f>
        <v>11904.44</v>
      </c>
      <c r="E82" s="177"/>
      <c r="F82" s="178"/>
      <c r="G82" s="16">
        <f>D82/I82</f>
        <v>3.65</v>
      </c>
      <c r="H82" s="16">
        <v>0.31</v>
      </c>
      <c r="I82" s="12">
        <f>3265</f>
        <v>3265</v>
      </c>
      <c r="J82" s="12">
        <v>1.07</v>
      </c>
      <c r="K82" s="158">
        <v>0.2</v>
      </c>
    </row>
    <row r="83" spans="1:11" s="111" customFormat="1" ht="15">
      <c r="A83" s="14" t="s">
        <v>99</v>
      </c>
      <c r="B83" s="125" t="s">
        <v>63</v>
      </c>
      <c r="C83" s="1"/>
      <c r="D83" s="18">
        <v>1036.08</v>
      </c>
      <c r="E83" s="177"/>
      <c r="F83" s="178"/>
      <c r="G83" s="177"/>
      <c r="H83" s="177"/>
      <c r="I83" s="12">
        <f>3265</f>
        <v>3265</v>
      </c>
      <c r="J83" s="12">
        <v>1.07</v>
      </c>
      <c r="K83" s="158">
        <v>0.02</v>
      </c>
    </row>
    <row r="84" spans="1:11" s="111" customFormat="1" ht="15">
      <c r="A84" s="14" t="s">
        <v>100</v>
      </c>
      <c r="B84" s="125" t="s">
        <v>76</v>
      </c>
      <c r="C84" s="1"/>
      <c r="D84" s="18">
        <v>5352.86</v>
      </c>
      <c r="E84" s="177"/>
      <c r="F84" s="178"/>
      <c r="G84" s="177"/>
      <c r="H84" s="177"/>
      <c r="I84" s="12">
        <f>3265</f>
        <v>3265</v>
      </c>
      <c r="J84" s="12">
        <v>1.07</v>
      </c>
      <c r="K84" s="158">
        <v>0.13</v>
      </c>
    </row>
    <row r="85" spans="1:11" s="111" customFormat="1" ht="15">
      <c r="A85" s="14" t="s">
        <v>101</v>
      </c>
      <c r="B85" s="125" t="s">
        <v>76</v>
      </c>
      <c r="C85" s="1"/>
      <c r="D85" s="18">
        <v>777.03</v>
      </c>
      <c r="E85" s="177"/>
      <c r="F85" s="178"/>
      <c r="G85" s="177"/>
      <c r="H85" s="177"/>
      <c r="I85" s="12">
        <f>3265</f>
        <v>3265</v>
      </c>
      <c r="J85" s="12">
        <v>1.07</v>
      </c>
      <c r="K85" s="158">
        <v>0.02</v>
      </c>
    </row>
    <row r="86" spans="1:11" s="111" customFormat="1" ht="27.75" customHeight="1" hidden="1">
      <c r="A86" s="5" t="s">
        <v>102</v>
      </c>
      <c r="B86" s="125" t="s">
        <v>53</v>
      </c>
      <c r="C86" s="1"/>
      <c r="D86" s="18">
        <f>G86*I86</f>
        <v>0</v>
      </c>
      <c r="E86" s="177"/>
      <c r="F86" s="178"/>
      <c r="G86" s="177"/>
      <c r="H86" s="177"/>
      <c r="I86" s="12">
        <f>3265</f>
        <v>3265</v>
      </c>
      <c r="J86" s="12">
        <v>1.07</v>
      </c>
      <c r="K86" s="158">
        <v>0</v>
      </c>
    </row>
    <row r="87" spans="1:11" s="111" customFormat="1" ht="25.5" hidden="1">
      <c r="A87" s="5" t="s">
        <v>103</v>
      </c>
      <c r="B87" s="125" t="s">
        <v>53</v>
      </c>
      <c r="C87" s="1"/>
      <c r="D87" s="18">
        <f>G87*I87</f>
        <v>0</v>
      </c>
      <c r="E87" s="177"/>
      <c r="F87" s="178"/>
      <c r="G87" s="177"/>
      <c r="H87" s="177"/>
      <c r="I87" s="12">
        <f>3265</f>
        <v>3265</v>
      </c>
      <c r="J87" s="12">
        <v>1.07</v>
      </c>
      <c r="K87" s="158">
        <v>0</v>
      </c>
    </row>
    <row r="88" spans="1:11" s="111" customFormat="1" ht="25.5" hidden="1">
      <c r="A88" s="5" t="s">
        <v>104</v>
      </c>
      <c r="B88" s="125" t="s">
        <v>53</v>
      </c>
      <c r="C88" s="1"/>
      <c r="D88" s="18">
        <f>G88*I88</f>
        <v>0</v>
      </c>
      <c r="E88" s="177"/>
      <c r="F88" s="178"/>
      <c r="G88" s="177"/>
      <c r="H88" s="177"/>
      <c r="I88" s="12">
        <f>3265</f>
        <v>3265</v>
      </c>
      <c r="J88" s="12">
        <v>1.07</v>
      </c>
      <c r="K88" s="158">
        <v>0</v>
      </c>
    </row>
    <row r="89" spans="1:11" s="111" customFormat="1" ht="25.5" hidden="1">
      <c r="A89" s="5" t="s">
        <v>105</v>
      </c>
      <c r="B89" s="125" t="s">
        <v>53</v>
      </c>
      <c r="C89" s="1"/>
      <c r="D89" s="18">
        <f>G89*I89</f>
        <v>0</v>
      </c>
      <c r="E89" s="177"/>
      <c r="F89" s="178"/>
      <c r="G89" s="177"/>
      <c r="H89" s="177"/>
      <c r="I89" s="12">
        <f>3265</f>
        <v>3265</v>
      </c>
      <c r="J89" s="12">
        <v>1.07</v>
      </c>
      <c r="K89" s="158">
        <v>0</v>
      </c>
    </row>
    <row r="90" spans="1:11" s="111" customFormat="1" ht="25.5">
      <c r="A90" s="5" t="s">
        <v>106</v>
      </c>
      <c r="B90" s="125" t="s">
        <v>53</v>
      </c>
      <c r="C90" s="1"/>
      <c r="D90" s="18">
        <v>1303.77</v>
      </c>
      <c r="E90" s="177"/>
      <c r="F90" s="178"/>
      <c r="G90" s="177"/>
      <c r="H90" s="177"/>
      <c r="I90" s="12">
        <f>3265</f>
        <v>3265</v>
      </c>
      <c r="J90" s="12">
        <v>1.07</v>
      </c>
      <c r="K90" s="158">
        <v>0.03</v>
      </c>
    </row>
    <row r="91" spans="1:11" s="111" customFormat="1" ht="15">
      <c r="A91" s="5" t="s">
        <v>155</v>
      </c>
      <c r="B91" s="126" t="s">
        <v>156</v>
      </c>
      <c r="C91" s="1"/>
      <c r="D91" s="180">
        <v>3434.7</v>
      </c>
      <c r="E91" s="177"/>
      <c r="F91" s="178"/>
      <c r="G91" s="179"/>
      <c r="H91" s="179"/>
      <c r="I91" s="12">
        <f>3265</f>
        <v>3265</v>
      </c>
      <c r="J91" s="12"/>
      <c r="K91" s="158"/>
    </row>
    <row r="92" spans="1:11" s="111" customFormat="1" ht="15">
      <c r="A92" s="64" t="s">
        <v>107</v>
      </c>
      <c r="B92" s="125"/>
      <c r="C92" s="1"/>
      <c r="D92" s="16">
        <f>D93+D94</f>
        <v>1681.99</v>
      </c>
      <c r="E92" s="177"/>
      <c r="F92" s="178"/>
      <c r="G92" s="16">
        <f>D92/I92</f>
        <v>0.52</v>
      </c>
      <c r="H92" s="16">
        <f>G92/12</f>
        <v>0.04</v>
      </c>
      <c r="I92" s="12">
        <f>3265</f>
        <v>3265</v>
      </c>
      <c r="J92" s="12">
        <v>1.07</v>
      </c>
      <c r="K92" s="158">
        <v>0.11</v>
      </c>
    </row>
    <row r="93" spans="1:11" s="111" customFormat="1" ht="15">
      <c r="A93" s="14" t="s">
        <v>108</v>
      </c>
      <c r="B93" s="125" t="s">
        <v>76</v>
      </c>
      <c r="C93" s="1"/>
      <c r="D93" s="18">
        <v>932.26</v>
      </c>
      <c r="E93" s="177"/>
      <c r="F93" s="178"/>
      <c r="G93" s="177"/>
      <c r="H93" s="177"/>
      <c r="I93" s="12">
        <f>3265</f>
        <v>3265</v>
      </c>
      <c r="J93" s="12">
        <v>1.07</v>
      </c>
      <c r="K93" s="158">
        <v>0.02</v>
      </c>
    </row>
    <row r="94" spans="1:11" s="111" customFormat="1" ht="15">
      <c r="A94" s="14" t="s">
        <v>109</v>
      </c>
      <c r="B94" s="125" t="s">
        <v>76</v>
      </c>
      <c r="C94" s="1"/>
      <c r="D94" s="18">
        <v>749.73</v>
      </c>
      <c r="E94" s="177"/>
      <c r="F94" s="178"/>
      <c r="G94" s="177"/>
      <c r="H94" s="177"/>
      <c r="I94" s="12">
        <f>3265</f>
        <v>3265</v>
      </c>
      <c r="J94" s="12">
        <v>1.07</v>
      </c>
      <c r="K94" s="158">
        <v>0.02</v>
      </c>
    </row>
    <row r="95" spans="1:11" s="12" customFormat="1" ht="15">
      <c r="A95" s="64" t="s">
        <v>157</v>
      </c>
      <c r="B95" s="30"/>
      <c r="C95" s="112"/>
      <c r="D95" s="16">
        <f>D96+D97</f>
        <v>1381.39</v>
      </c>
      <c r="E95" s="16"/>
      <c r="F95" s="117"/>
      <c r="G95" s="16">
        <f>D95/I95</f>
        <v>0.42</v>
      </c>
      <c r="H95" s="16">
        <f>G95/12</f>
        <v>0.04</v>
      </c>
      <c r="I95" s="12">
        <f>3265</f>
        <v>3265</v>
      </c>
      <c r="J95" s="12">
        <v>1.07</v>
      </c>
      <c r="K95" s="158">
        <v>0.03</v>
      </c>
    </row>
    <row r="96" spans="1:11" s="111" customFormat="1" ht="15">
      <c r="A96" s="14" t="s">
        <v>158</v>
      </c>
      <c r="B96" s="125" t="s">
        <v>76</v>
      </c>
      <c r="C96" s="1"/>
      <c r="D96" s="18">
        <v>1381.39</v>
      </c>
      <c r="E96" s="177"/>
      <c r="F96" s="178"/>
      <c r="G96" s="177"/>
      <c r="H96" s="177"/>
      <c r="I96" s="12">
        <f>3265</f>
        <v>3265</v>
      </c>
      <c r="J96" s="12">
        <v>1.07</v>
      </c>
      <c r="K96" s="158">
        <v>0.03</v>
      </c>
    </row>
    <row r="97" spans="1:11" s="111" customFormat="1" ht="25.5" hidden="1">
      <c r="A97" s="14" t="s">
        <v>159</v>
      </c>
      <c r="B97" s="125" t="s">
        <v>53</v>
      </c>
      <c r="C97" s="1">
        <f>F97*12</f>
        <v>0</v>
      </c>
      <c r="D97" s="18"/>
      <c r="E97" s="177">
        <f>H97*12</f>
        <v>0</v>
      </c>
      <c r="F97" s="178"/>
      <c r="G97" s="177"/>
      <c r="H97" s="177"/>
      <c r="I97" s="12">
        <f>3265</f>
        <v>3265</v>
      </c>
      <c r="J97" s="12">
        <v>1.07</v>
      </c>
      <c r="K97" s="158">
        <v>0</v>
      </c>
    </row>
    <row r="98" spans="1:11" s="12" customFormat="1" ht="15">
      <c r="A98" s="64" t="s">
        <v>110</v>
      </c>
      <c r="B98" s="30"/>
      <c r="C98" s="112"/>
      <c r="D98" s="16">
        <f>D99+D100+D101</f>
        <v>2952.77</v>
      </c>
      <c r="E98" s="16"/>
      <c r="F98" s="117"/>
      <c r="G98" s="16">
        <f>D98/I98</f>
        <v>0.9</v>
      </c>
      <c r="H98" s="16">
        <f>G98/12</f>
        <v>0.08</v>
      </c>
      <c r="I98" s="12">
        <f>3265</f>
        <v>3265</v>
      </c>
      <c r="J98" s="12">
        <v>1.07</v>
      </c>
      <c r="K98" s="158">
        <v>0.06</v>
      </c>
    </row>
    <row r="99" spans="1:11" s="111" customFormat="1" ht="15">
      <c r="A99" s="14" t="s">
        <v>160</v>
      </c>
      <c r="B99" s="125" t="s">
        <v>90</v>
      </c>
      <c r="C99" s="1"/>
      <c r="D99" s="18">
        <v>1036.02</v>
      </c>
      <c r="E99" s="177"/>
      <c r="F99" s="178"/>
      <c r="G99" s="177"/>
      <c r="H99" s="177"/>
      <c r="I99" s="12">
        <f>3265</f>
        <v>3265</v>
      </c>
      <c r="J99" s="12">
        <v>1.07</v>
      </c>
      <c r="K99" s="158">
        <v>0.02</v>
      </c>
    </row>
    <row r="100" spans="1:11" s="111" customFormat="1" ht="15">
      <c r="A100" s="14" t="s">
        <v>161</v>
      </c>
      <c r="B100" s="125" t="s">
        <v>90</v>
      </c>
      <c r="C100" s="1"/>
      <c r="D100" s="18">
        <v>1916.75</v>
      </c>
      <c r="E100" s="177"/>
      <c r="F100" s="178"/>
      <c r="G100" s="177"/>
      <c r="H100" s="177"/>
      <c r="I100" s="12">
        <f>3265</f>
        <v>3265</v>
      </c>
      <c r="J100" s="12">
        <v>1.07</v>
      </c>
      <c r="K100" s="158">
        <v>0.04</v>
      </c>
    </row>
    <row r="101" spans="1:11" s="111" customFormat="1" ht="25.5" customHeight="1" hidden="1">
      <c r="A101" s="14" t="s">
        <v>162</v>
      </c>
      <c r="B101" s="125" t="s">
        <v>76</v>
      </c>
      <c r="C101" s="1"/>
      <c r="D101" s="18">
        <f>G101*I101</f>
        <v>0</v>
      </c>
      <c r="E101" s="177"/>
      <c r="F101" s="178"/>
      <c r="G101" s="177">
        <f>H101*12</f>
        <v>0</v>
      </c>
      <c r="H101" s="177">
        <v>0</v>
      </c>
      <c r="I101" s="12">
        <f>3265</f>
        <v>3265</v>
      </c>
      <c r="J101" s="12">
        <v>1.07</v>
      </c>
      <c r="K101" s="158">
        <v>0</v>
      </c>
    </row>
    <row r="102" spans="1:11" s="12" customFormat="1" ht="30.75" thickBot="1">
      <c r="A102" s="62" t="s">
        <v>111</v>
      </c>
      <c r="B102" s="30" t="s">
        <v>53</v>
      </c>
      <c r="C102" s="122">
        <f>F102*12</f>
        <v>0</v>
      </c>
      <c r="D102" s="123">
        <f>G102*I102</f>
        <v>19590</v>
      </c>
      <c r="E102" s="123">
        <f>H102*12</f>
        <v>6</v>
      </c>
      <c r="F102" s="124"/>
      <c r="G102" s="123">
        <f>H102*12</f>
        <v>6</v>
      </c>
      <c r="H102" s="123">
        <v>0.5</v>
      </c>
      <c r="I102" s="12">
        <f>3265</f>
        <v>3265</v>
      </c>
      <c r="J102" s="12">
        <v>1.07</v>
      </c>
      <c r="K102" s="158">
        <v>1.03</v>
      </c>
    </row>
    <row r="103" spans="1:11" s="12" customFormat="1" ht="19.5" hidden="1" thickBot="1">
      <c r="A103" s="62" t="s">
        <v>3</v>
      </c>
      <c r="B103" s="30"/>
      <c r="C103" s="119">
        <f>F103*12</f>
        <v>0</v>
      </c>
      <c r="D103" s="120"/>
      <c r="E103" s="120"/>
      <c r="F103" s="120"/>
      <c r="G103" s="120"/>
      <c r="H103" s="117"/>
      <c r="I103" s="12">
        <f>3265</f>
        <v>3265</v>
      </c>
      <c r="K103" s="158"/>
    </row>
    <row r="104" spans="1:11" s="131" customFormat="1" ht="15.75" hidden="1" thickBot="1">
      <c r="A104" s="128" t="s">
        <v>112</v>
      </c>
      <c r="B104" s="129"/>
      <c r="C104" s="130"/>
      <c r="D104" s="140"/>
      <c r="E104" s="140"/>
      <c r="F104" s="140"/>
      <c r="G104" s="140"/>
      <c r="H104" s="175"/>
      <c r="I104" s="12">
        <f>3265</f>
        <v>3265</v>
      </c>
      <c r="K104" s="181"/>
    </row>
    <row r="105" spans="1:11" s="131" customFormat="1" ht="15.75" hidden="1" thickBot="1">
      <c r="A105" s="128" t="s">
        <v>163</v>
      </c>
      <c r="B105" s="129"/>
      <c r="C105" s="130"/>
      <c r="D105" s="140"/>
      <c r="E105" s="140"/>
      <c r="F105" s="140"/>
      <c r="G105" s="140"/>
      <c r="H105" s="175"/>
      <c r="I105" s="12">
        <f>3265</f>
        <v>3265</v>
      </c>
      <c r="K105" s="181"/>
    </row>
    <row r="106" spans="1:11" s="131" customFormat="1" ht="15.75" hidden="1" thickBot="1">
      <c r="A106" s="128" t="s">
        <v>113</v>
      </c>
      <c r="B106" s="129"/>
      <c r="C106" s="130"/>
      <c r="D106" s="140"/>
      <c r="E106" s="140"/>
      <c r="F106" s="140"/>
      <c r="G106" s="140"/>
      <c r="H106" s="175"/>
      <c r="I106" s="12">
        <f>3265</f>
        <v>3265</v>
      </c>
      <c r="K106" s="181"/>
    </row>
    <row r="107" spans="1:11" s="131" customFormat="1" ht="15.75" hidden="1" thickBot="1">
      <c r="A107" s="128" t="s">
        <v>114</v>
      </c>
      <c r="B107" s="129"/>
      <c r="C107" s="130"/>
      <c r="D107" s="140"/>
      <c r="E107" s="140"/>
      <c r="F107" s="140"/>
      <c r="G107" s="140"/>
      <c r="H107" s="175"/>
      <c r="I107" s="12">
        <f>3265</f>
        <v>3265</v>
      </c>
      <c r="K107" s="181"/>
    </row>
    <row r="108" spans="1:11" s="131" customFormat="1" ht="15.75" hidden="1" thickBot="1">
      <c r="A108" s="128" t="s">
        <v>164</v>
      </c>
      <c r="B108" s="129"/>
      <c r="C108" s="130"/>
      <c r="D108" s="140"/>
      <c r="E108" s="140"/>
      <c r="F108" s="140"/>
      <c r="G108" s="140"/>
      <c r="H108" s="175"/>
      <c r="I108" s="12">
        <f>3265</f>
        <v>3265</v>
      </c>
      <c r="K108" s="181"/>
    </row>
    <row r="109" spans="1:11" s="131" customFormat="1" ht="15.75" hidden="1" thickBot="1">
      <c r="A109" s="128" t="s">
        <v>165</v>
      </c>
      <c r="B109" s="129"/>
      <c r="C109" s="130"/>
      <c r="D109" s="140"/>
      <c r="E109" s="140"/>
      <c r="F109" s="140"/>
      <c r="G109" s="140"/>
      <c r="H109" s="175"/>
      <c r="I109" s="12">
        <f>3265</f>
        <v>3265</v>
      </c>
      <c r="K109" s="181"/>
    </row>
    <row r="110" spans="1:11" s="131" customFormat="1" ht="15.75" hidden="1" thickBot="1">
      <c r="A110" s="128" t="s">
        <v>166</v>
      </c>
      <c r="B110" s="129"/>
      <c r="C110" s="130"/>
      <c r="D110" s="140"/>
      <c r="E110" s="140"/>
      <c r="F110" s="140"/>
      <c r="G110" s="140"/>
      <c r="H110" s="175"/>
      <c r="I110" s="12">
        <f>3265</f>
        <v>3265</v>
      </c>
      <c r="K110" s="181"/>
    </row>
    <row r="111" spans="1:11" s="131" customFormat="1" ht="15.75" hidden="1" thickBot="1">
      <c r="A111" s="132" t="s">
        <v>116</v>
      </c>
      <c r="B111" s="133"/>
      <c r="C111" s="134"/>
      <c r="D111" s="182">
        <f>G111*I111</f>
        <v>0</v>
      </c>
      <c r="E111" s="182"/>
      <c r="F111" s="182"/>
      <c r="G111" s="182">
        <f>12*H111</f>
        <v>0</v>
      </c>
      <c r="H111" s="183"/>
      <c r="I111" s="12">
        <f>3265</f>
        <v>3265</v>
      </c>
      <c r="K111" s="181"/>
    </row>
    <row r="112" spans="1:11" s="131" customFormat="1" ht="27" customHeight="1" thickBot="1">
      <c r="A112" s="63" t="s">
        <v>167</v>
      </c>
      <c r="B112" s="184" t="s">
        <v>168</v>
      </c>
      <c r="C112" s="136"/>
      <c r="D112" s="185">
        <v>65000</v>
      </c>
      <c r="E112" s="185"/>
      <c r="F112" s="185"/>
      <c r="G112" s="185">
        <f>D112/I112</f>
        <v>19.91</v>
      </c>
      <c r="H112" s="186">
        <f>G112/12</f>
        <v>1.66</v>
      </c>
      <c r="I112" s="12">
        <f>3265</f>
        <v>3265</v>
      </c>
      <c r="K112" s="181"/>
    </row>
    <row r="113" spans="1:11" s="131" customFormat="1" ht="18" customHeight="1" thickBot="1">
      <c r="A113" s="4" t="s">
        <v>117</v>
      </c>
      <c r="B113" s="135" t="s">
        <v>47</v>
      </c>
      <c r="C113" s="136"/>
      <c r="D113" s="187">
        <f>G113*I113</f>
        <v>55243.8</v>
      </c>
      <c r="E113" s="187"/>
      <c r="F113" s="187"/>
      <c r="G113" s="187">
        <f>12*H113</f>
        <v>16.92</v>
      </c>
      <c r="H113" s="186">
        <v>1.41</v>
      </c>
      <c r="I113" s="12">
        <f>3265</f>
        <v>3265</v>
      </c>
      <c r="K113" s="181"/>
    </row>
    <row r="114" spans="1:11" s="12" customFormat="1" ht="19.5" thickBot="1">
      <c r="A114" s="63" t="s">
        <v>4</v>
      </c>
      <c r="B114" s="103"/>
      <c r="C114" s="136">
        <f>F114*12</f>
        <v>0</v>
      </c>
      <c r="D114" s="188">
        <f>D12+D17+D26+D27+D28+D29+D37+D38+D39+D40+D41+D42+D45+D46+D47+D48+D49+D64+D78+D82+D92+D95+D98+D102+D112+D113</f>
        <v>686789.51</v>
      </c>
      <c r="E114" s="188">
        <f>E12+E17+E26+E27+E28+E29+E37+E38+E39+E40+E41+E42+E45+E46+E47+E48+E49+E64+E78+E82+E92+E95+E98+E102+E112+E113</f>
        <v>143.16</v>
      </c>
      <c r="F114" s="188">
        <f>F12+F17+F26+F27+F28+F29+F37+F38+F39+F40+F41+F42+F45+F46+F47+F48+F49+F64+F78+F82+F92+F95+F98+F102+F112+F113</f>
        <v>0</v>
      </c>
      <c r="G114" s="188">
        <f>G12+G17+G26+G27+G28+G29+G37+G38+G39+G40+G41+G42+G45+G46+G47+G48+G49+G64+G78+G82+G92+G95+G98+G102+G112+G113</f>
        <v>210.35</v>
      </c>
      <c r="H114" s="188">
        <v>17.53</v>
      </c>
      <c r="K114" s="158"/>
    </row>
    <row r="115" spans="1:11" s="137" customFormat="1" ht="21" customHeight="1" hidden="1" thickBot="1">
      <c r="A115" s="4" t="s">
        <v>2</v>
      </c>
      <c r="B115" s="135" t="s">
        <v>47</v>
      </c>
      <c r="C115" s="135" t="s">
        <v>118</v>
      </c>
      <c r="D115" s="189"/>
      <c r="E115" s="190" t="s">
        <v>118</v>
      </c>
      <c r="F115" s="191"/>
      <c r="G115" s="190" t="s">
        <v>118</v>
      </c>
      <c r="H115" s="191"/>
      <c r="K115" s="192"/>
    </row>
    <row r="116" spans="1:11" s="139" customFormat="1" ht="24.75" customHeight="1" hidden="1">
      <c r="A116" s="138"/>
      <c r="D116" s="193"/>
      <c r="E116" s="193"/>
      <c r="F116" s="193"/>
      <c r="G116" s="193"/>
      <c r="H116" s="193"/>
      <c r="K116" s="194"/>
    </row>
    <row r="117" spans="1:11" s="199" customFormat="1" ht="15" customHeight="1" hidden="1" thickBot="1">
      <c r="A117" s="195" t="s">
        <v>169</v>
      </c>
      <c r="B117" s="196"/>
      <c r="C117" s="197"/>
      <c r="D117" s="198"/>
      <c r="E117" s="198"/>
      <c r="F117" s="198"/>
      <c r="G117" s="198"/>
      <c r="H117" s="198"/>
      <c r="K117" s="200"/>
    </row>
    <row r="118" spans="1:11" s="131" customFormat="1" ht="18.75" customHeight="1" hidden="1" thickBot="1">
      <c r="A118" s="63" t="s">
        <v>167</v>
      </c>
      <c r="B118" s="103"/>
      <c r="C118" s="136"/>
      <c r="D118" s="201"/>
      <c r="E118" s="201"/>
      <c r="F118" s="201"/>
      <c r="G118" s="201"/>
      <c r="H118" s="202"/>
      <c r="I118" s="12">
        <f>3265</f>
        <v>3265</v>
      </c>
      <c r="K118" s="181"/>
    </row>
    <row r="119" spans="1:11" s="137" customFormat="1" ht="11.25" customHeight="1" hidden="1" thickBot="1">
      <c r="A119" s="203" t="s">
        <v>6</v>
      </c>
      <c r="B119" s="204"/>
      <c r="C119" s="205"/>
      <c r="D119" s="206"/>
      <c r="E119" s="206"/>
      <c r="F119" s="206"/>
      <c r="G119" s="206"/>
      <c r="H119" s="207"/>
      <c r="K119" s="192"/>
    </row>
    <row r="120" spans="1:11" s="137" customFormat="1" ht="20.25" thickBot="1">
      <c r="A120" s="145"/>
      <c r="B120" s="146"/>
      <c r="C120" s="147"/>
      <c r="D120" s="208"/>
      <c r="E120" s="208"/>
      <c r="F120" s="208"/>
      <c r="G120" s="208"/>
      <c r="H120" s="208"/>
      <c r="K120" s="192"/>
    </row>
    <row r="121" spans="1:11" s="12" customFormat="1" ht="19.5" thickBot="1">
      <c r="A121" s="209" t="s">
        <v>119</v>
      </c>
      <c r="B121" s="103"/>
      <c r="C121" s="136">
        <f>F121*12</f>
        <v>0</v>
      </c>
      <c r="D121" s="185">
        <f>D122+D123+D124+D125+D126+D127+D128+D129+D130+D131+D132+D133+D134++D135+D136+D137+D138+D139+D140</f>
        <v>449360.91</v>
      </c>
      <c r="E121" s="185">
        <f>E122+E123+E124+E125+E126+E127+E128+E129+E130+E131+E132+E133+E134++E135+E136+E137+E138+E139+E140</f>
        <v>0</v>
      </c>
      <c r="F121" s="185">
        <f>F122+F123+F124+F125+F126+F127+F128+F129+F130+F131+F132+F133+F134++F135+F136+F137+F138+F139+F140</f>
        <v>0</v>
      </c>
      <c r="G121" s="185">
        <v>137.62</v>
      </c>
      <c r="H121" s="186">
        <f>H122+H123+H124+H125+H126+H127+H128+H129+H130+H131+H132+H133+H134++H135+H136+H137+H138+H139+H140</f>
        <v>11.47</v>
      </c>
      <c r="I121" s="12">
        <f>3265</f>
        <v>3265</v>
      </c>
      <c r="K121" s="158"/>
    </row>
    <row r="122" spans="1:11" s="131" customFormat="1" ht="15">
      <c r="A122" s="128" t="s">
        <v>170</v>
      </c>
      <c r="B122" s="129"/>
      <c r="C122" s="130"/>
      <c r="D122" s="140">
        <v>41480.96</v>
      </c>
      <c r="E122" s="140"/>
      <c r="F122" s="140"/>
      <c r="G122" s="140">
        <f>D122/I122</f>
        <v>12.7</v>
      </c>
      <c r="H122" s="175">
        <f>G122/12</f>
        <v>1.06</v>
      </c>
      <c r="I122" s="12">
        <f>3265</f>
        <v>3265</v>
      </c>
      <c r="K122" s="181"/>
    </row>
    <row r="123" spans="1:11" s="131" customFormat="1" ht="15" hidden="1">
      <c r="A123" s="128" t="s">
        <v>171</v>
      </c>
      <c r="B123" s="129"/>
      <c r="C123" s="130"/>
      <c r="D123" s="140"/>
      <c r="E123" s="140"/>
      <c r="F123" s="140"/>
      <c r="G123" s="140"/>
      <c r="H123" s="175"/>
      <c r="I123" s="12">
        <f>3265</f>
        <v>3265</v>
      </c>
      <c r="K123" s="181"/>
    </row>
    <row r="124" spans="1:11" s="131" customFormat="1" ht="15" hidden="1">
      <c r="A124" s="128" t="s">
        <v>172</v>
      </c>
      <c r="B124" s="129"/>
      <c r="C124" s="130"/>
      <c r="D124" s="140"/>
      <c r="E124" s="140"/>
      <c r="F124" s="140"/>
      <c r="G124" s="140"/>
      <c r="H124" s="175"/>
      <c r="I124" s="12">
        <f>3265</f>
        <v>3265</v>
      </c>
      <c r="K124" s="181"/>
    </row>
    <row r="125" spans="1:11" s="131" customFormat="1" ht="15" hidden="1">
      <c r="A125" s="128" t="s">
        <v>173</v>
      </c>
      <c r="B125" s="129"/>
      <c r="C125" s="130"/>
      <c r="D125" s="140"/>
      <c r="E125" s="140"/>
      <c r="F125" s="140"/>
      <c r="G125" s="140"/>
      <c r="H125" s="175"/>
      <c r="I125" s="12">
        <f>3265</f>
        <v>3265</v>
      </c>
      <c r="K125" s="181"/>
    </row>
    <row r="126" spans="1:11" s="131" customFormat="1" ht="15" hidden="1">
      <c r="A126" s="128" t="s">
        <v>174</v>
      </c>
      <c r="B126" s="129"/>
      <c r="C126" s="130"/>
      <c r="D126" s="140"/>
      <c r="E126" s="140"/>
      <c r="F126" s="140"/>
      <c r="G126" s="140"/>
      <c r="H126" s="175"/>
      <c r="I126" s="12">
        <f>3265</f>
        <v>3265</v>
      </c>
      <c r="K126" s="181"/>
    </row>
    <row r="127" spans="1:11" s="131" customFormat="1" ht="21" customHeight="1">
      <c r="A127" s="128" t="s">
        <v>175</v>
      </c>
      <c r="B127" s="129"/>
      <c r="C127" s="130"/>
      <c r="D127" s="140">
        <v>68926.61</v>
      </c>
      <c r="E127" s="140"/>
      <c r="F127" s="140"/>
      <c r="G127" s="140">
        <f>D127/I127</f>
        <v>21.11</v>
      </c>
      <c r="H127" s="175">
        <f>G127/12</f>
        <v>1.76</v>
      </c>
      <c r="I127" s="12">
        <f>3265</f>
        <v>3265</v>
      </c>
      <c r="K127" s="181"/>
    </row>
    <row r="128" spans="1:11" s="131" customFormat="1" ht="15">
      <c r="A128" s="128" t="s">
        <v>176</v>
      </c>
      <c r="B128" s="129"/>
      <c r="C128" s="130"/>
      <c r="D128" s="140">
        <v>17739.18</v>
      </c>
      <c r="E128" s="140"/>
      <c r="F128" s="140"/>
      <c r="G128" s="140">
        <f>D128/I128</f>
        <v>5.43</v>
      </c>
      <c r="H128" s="175">
        <f>G128/12</f>
        <v>0.45</v>
      </c>
      <c r="I128" s="12">
        <f>3265</f>
        <v>3265</v>
      </c>
      <c r="K128" s="181"/>
    </row>
    <row r="129" spans="1:11" s="131" customFormat="1" ht="15">
      <c r="A129" s="128" t="s">
        <v>177</v>
      </c>
      <c r="B129" s="129"/>
      <c r="C129" s="130"/>
      <c r="D129" s="140">
        <v>19036.74</v>
      </c>
      <c r="E129" s="140"/>
      <c r="F129" s="140"/>
      <c r="G129" s="140">
        <f>D129/I129</f>
        <v>5.83</v>
      </c>
      <c r="H129" s="175">
        <f>G129/12</f>
        <v>0.49</v>
      </c>
      <c r="I129" s="12">
        <f>3265</f>
        <v>3265</v>
      </c>
      <c r="K129" s="181"/>
    </row>
    <row r="130" spans="1:11" s="131" customFormat="1" ht="15" hidden="1">
      <c r="A130" s="128" t="s">
        <v>178</v>
      </c>
      <c r="B130" s="129"/>
      <c r="C130" s="130"/>
      <c r="D130" s="140"/>
      <c r="E130" s="140"/>
      <c r="F130" s="140"/>
      <c r="G130" s="140"/>
      <c r="H130" s="175"/>
      <c r="I130" s="12">
        <f>3265</f>
        <v>3265</v>
      </c>
      <c r="K130" s="181"/>
    </row>
    <row r="131" spans="1:11" s="131" customFormat="1" ht="18" customHeight="1" hidden="1">
      <c r="A131" s="128" t="s">
        <v>179</v>
      </c>
      <c r="B131" s="129"/>
      <c r="C131" s="130"/>
      <c r="D131" s="140"/>
      <c r="E131" s="140"/>
      <c r="F131" s="140"/>
      <c r="G131" s="140"/>
      <c r="H131" s="175"/>
      <c r="I131" s="12">
        <f>3265</f>
        <v>3265</v>
      </c>
      <c r="K131" s="181"/>
    </row>
    <row r="132" spans="1:11" s="131" customFormat="1" ht="15" hidden="1">
      <c r="A132" s="128" t="s">
        <v>115</v>
      </c>
      <c r="B132" s="129"/>
      <c r="C132" s="130"/>
      <c r="D132" s="140"/>
      <c r="E132" s="140"/>
      <c r="F132" s="140"/>
      <c r="G132" s="140"/>
      <c r="H132" s="175"/>
      <c r="I132" s="12">
        <f>3265</f>
        <v>3265</v>
      </c>
      <c r="K132" s="181"/>
    </row>
    <row r="133" spans="1:11" s="131" customFormat="1" ht="15" hidden="1">
      <c r="A133" s="128" t="s">
        <v>180</v>
      </c>
      <c r="B133" s="129"/>
      <c r="C133" s="130"/>
      <c r="D133" s="140"/>
      <c r="E133" s="140"/>
      <c r="F133" s="140"/>
      <c r="G133" s="140"/>
      <c r="H133" s="175"/>
      <c r="I133" s="12">
        <f>3265</f>
        <v>3265</v>
      </c>
      <c r="K133" s="181"/>
    </row>
    <row r="134" spans="1:11" s="131" customFormat="1" ht="15" hidden="1">
      <c r="A134" s="128" t="s">
        <v>181</v>
      </c>
      <c r="B134" s="129"/>
      <c r="C134" s="130"/>
      <c r="D134" s="140"/>
      <c r="E134" s="140"/>
      <c r="F134" s="140"/>
      <c r="G134" s="140"/>
      <c r="H134" s="175"/>
      <c r="I134" s="12">
        <f>3265</f>
        <v>3265</v>
      </c>
      <c r="K134" s="181"/>
    </row>
    <row r="135" spans="1:11" s="131" customFormat="1" ht="15" hidden="1">
      <c r="A135" s="128" t="s">
        <v>182</v>
      </c>
      <c r="B135" s="129"/>
      <c r="C135" s="130"/>
      <c r="D135" s="140"/>
      <c r="E135" s="140"/>
      <c r="F135" s="140"/>
      <c r="G135" s="140"/>
      <c r="H135" s="175"/>
      <c r="I135" s="12">
        <f>3265</f>
        <v>3265</v>
      </c>
      <c r="K135" s="181"/>
    </row>
    <row r="136" spans="1:11" s="131" customFormat="1" ht="15" hidden="1">
      <c r="A136" s="128" t="s">
        <v>183</v>
      </c>
      <c r="B136" s="129"/>
      <c r="C136" s="130"/>
      <c r="D136" s="140"/>
      <c r="E136" s="140"/>
      <c r="F136" s="140"/>
      <c r="G136" s="140"/>
      <c r="H136" s="175"/>
      <c r="I136" s="12">
        <f>3265</f>
        <v>3265</v>
      </c>
      <c r="K136" s="181"/>
    </row>
    <row r="137" spans="1:11" s="131" customFormat="1" ht="15.75" thickBot="1">
      <c r="A137" s="141" t="s">
        <v>184</v>
      </c>
      <c r="B137" s="142"/>
      <c r="C137" s="143"/>
      <c r="D137" s="144">
        <v>302177.42</v>
      </c>
      <c r="E137" s="144"/>
      <c r="F137" s="144"/>
      <c r="G137" s="144">
        <f>D137/I137</f>
        <v>92.55</v>
      </c>
      <c r="H137" s="210">
        <f>G137/12</f>
        <v>7.71</v>
      </c>
      <c r="I137" s="12">
        <f>3265</f>
        <v>3265</v>
      </c>
      <c r="K137" s="181"/>
    </row>
    <row r="138" spans="1:11" s="131" customFormat="1" ht="15" hidden="1">
      <c r="A138" s="211" t="s">
        <v>185</v>
      </c>
      <c r="B138" s="212"/>
      <c r="C138" s="172"/>
      <c r="D138" s="174"/>
      <c r="E138" s="174"/>
      <c r="F138" s="174"/>
      <c r="G138" s="174"/>
      <c r="H138" s="213"/>
      <c r="I138" s="12">
        <f>3265</f>
        <v>3265</v>
      </c>
      <c r="K138" s="181"/>
    </row>
    <row r="139" spans="1:11" s="131" customFormat="1" ht="15" hidden="1">
      <c r="A139" s="128" t="s">
        <v>186</v>
      </c>
      <c r="B139" s="129"/>
      <c r="C139" s="130"/>
      <c r="D139" s="140"/>
      <c r="E139" s="140"/>
      <c r="F139" s="140"/>
      <c r="G139" s="140"/>
      <c r="H139" s="175"/>
      <c r="I139" s="12">
        <f>3265</f>
        <v>3265</v>
      </c>
      <c r="K139" s="181"/>
    </row>
    <row r="140" spans="1:11" s="137" customFormat="1" ht="17.25" customHeight="1" hidden="1">
      <c r="A140" s="214" t="s">
        <v>187</v>
      </c>
      <c r="B140" s="215"/>
      <c r="C140" s="216"/>
      <c r="D140" s="217"/>
      <c r="E140" s="217"/>
      <c r="F140" s="217"/>
      <c r="G140" s="140"/>
      <c r="H140" s="175"/>
      <c r="I140" s="12">
        <f>3265</f>
        <v>3265</v>
      </c>
      <c r="K140" s="192"/>
    </row>
    <row r="141" spans="1:11" s="137" customFormat="1" ht="19.5">
      <c r="A141" s="145"/>
      <c r="B141" s="146"/>
      <c r="C141" s="147"/>
      <c r="D141" s="147"/>
      <c r="E141" s="147"/>
      <c r="F141" s="148"/>
      <c r="G141" s="147"/>
      <c r="H141" s="148"/>
      <c r="K141" s="192"/>
    </row>
    <row r="142" spans="1:11" s="137" customFormat="1" ht="20.25" thickBot="1">
      <c r="A142" s="145"/>
      <c r="B142" s="146"/>
      <c r="C142" s="147"/>
      <c r="D142" s="147"/>
      <c r="E142" s="147"/>
      <c r="F142" s="148"/>
      <c r="G142" s="147"/>
      <c r="H142" s="148"/>
      <c r="K142" s="192"/>
    </row>
    <row r="143" spans="1:11" s="221" customFormat="1" ht="19.5" thickBot="1">
      <c r="A143" s="218" t="s">
        <v>6</v>
      </c>
      <c r="B143" s="219"/>
      <c r="C143" s="220"/>
      <c r="D143" s="220">
        <f>D114+D121</f>
        <v>1136150.42</v>
      </c>
      <c r="E143" s="220">
        <f>E114+E121</f>
        <v>143.16</v>
      </c>
      <c r="F143" s="220">
        <f>F114+F121</f>
        <v>0</v>
      </c>
      <c r="G143" s="220">
        <f>G114+G121</f>
        <v>347.97</v>
      </c>
      <c r="H143" s="220">
        <f>H114+H121</f>
        <v>29</v>
      </c>
      <c r="K143" s="222"/>
    </row>
    <row r="144" spans="1:11" s="137" customFormat="1" ht="19.5">
      <c r="A144" s="145"/>
      <c r="B144" s="146"/>
      <c r="C144" s="147"/>
      <c r="D144" s="147"/>
      <c r="E144" s="147"/>
      <c r="F144" s="148"/>
      <c r="G144" s="147"/>
      <c r="H144" s="148"/>
      <c r="K144" s="192"/>
    </row>
    <row r="145" spans="1:11" s="137" customFormat="1" ht="19.5">
      <c r="A145" s="274" t="s">
        <v>120</v>
      </c>
      <c r="B145" s="274"/>
      <c r="C145" s="274"/>
      <c r="D145" s="274"/>
      <c r="E145" s="274"/>
      <c r="F145" s="274"/>
      <c r="G145" s="147"/>
      <c r="H145" s="148"/>
      <c r="K145" s="192"/>
    </row>
    <row r="146" spans="1:11" s="137" customFormat="1" ht="19.5">
      <c r="A146" s="139"/>
      <c r="B146" s="139"/>
      <c r="C146" s="139"/>
      <c r="D146" s="139"/>
      <c r="E146" s="139"/>
      <c r="F146" s="2"/>
      <c r="G146" s="147"/>
      <c r="H146" s="148"/>
      <c r="K146" s="192"/>
    </row>
    <row r="147" spans="1:11" s="137" customFormat="1" ht="19.5">
      <c r="A147" s="138" t="s">
        <v>121</v>
      </c>
      <c r="B147" s="139"/>
      <c r="C147" s="139"/>
      <c r="D147" s="139"/>
      <c r="E147" s="139"/>
      <c r="F147" s="2"/>
      <c r="G147" s="147"/>
      <c r="H147" s="148"/>
      <c r="K147" s="192"/>
    </row>
    <row r="148" spans="1:11" s="137" customFormat="1" ht="19.5">
      <c r="A148" s="145"/>
      <c r="B148" s="146"/>
      <c r="C148" s="147"/>
      <c r="D148" s="147"/>
      <c r="E148" s="147"/>
      <c r="F148" s="148"/>
      <c r="G148" s="147"/>
      <c r="H148" s="148"/>
      <c r="K148" s="192"/>
    </row>
    <row r="149" spans="1:11" s="137" customFormat="1" ht="19.5">
      <c r="A149" s="145"/>
      <c r="B149" s="146"/>
      <c r="C149" s="147"/>
      <c r="D149" s="147"/>
      <c r="E149" s="147"/>
      <c r="F149" s="148"/>
      <c r="G149" s="147"/>
      <c r="H149" s="148"/>
      <c r="K149" s="192"/>
    </row>
    <row r="150" spans="1:11" s="139" customFormat="1" ht="14.25">
      <c r="A150" s="274"/>
      <c r="B150" s="274"/>
      <c r="C150" s="274"/>
      <c r="D150" s="274"/>
      <c r="E150" s="274"/>
      <c r="F150" s="274"/>
      <c r="K150" s="194"/>
    </row>
    <row r="151" spans="6:11" s="139" customFormat="1" ht="12.75">
      <c r="F151" s="2"/>
      <c r="H151" s="2"/>
      <c r="K151" s="194"/>
    </row>
    <row r="152" spans="1:11" s="139" customFormat="1" ht="12.75">
      <c r="A152" s="138"/>
      <c r="F152" s="2"/>
      <c r="H152" s="2"/>
      <c r="K152" s="194"/>
    </row>
    <row r="153" spans="6:11" s="139" customFormat="1" ht="12.75">
      <c r="F153" s="2"/>
      <c r="H153" s="2"/>
      <c r="K153" s="194"/>
    </row>
    <row r="154" spans="6:11" s="139" customFormat="1" ht="12.75">
      <c r="F154" s="2"/>
      <c r="H154" s="2"/>
      <c r="K154" s="194"/>
    </row>
    <row r="155" spans="6:11" s="139" customFormat="1" ht="12.75">
      <c r="F155" s="2"/>
      <c r="H155" s="2"/>
      <c r="K155" s="194"/>
    </row>
    <row r="156" spans="6:11" s="139" customFormat="1" ht="12.75">
      <c r="F156" s="2"/>
      <c r="H156" s="2"/>
      <c r="K156" s="194"/>
    </row>
    <row r="157" spans="6:11" s="139" customFormat="1" ht="12.75">
      <c r="F157" s="2"/>
      <c r="H157" s="2"/>
      <c r="K157" s="194"/>
    </row>
    <row r="158" spans="6:11" s="139" customFormat="1" ht="12.75">
      <c r="F158" s="2"/>
      <c r="H158" s="2"/>
      <c r="K158" s="194"/>
    </row>
    <row r="159" spans="6:11" s="139" customFormat="1" ht="12.75">
      <c r="F159" s="2"/>
      <c r="H159" s="2"/>
      <c r="K159" s="194"/>
    </row>
    <row r="160" spans="6:11" s="139" customFormat="1" ht="12.75">
      <c r="F160" s="2"/>
      <c r="H160" s="2"/>
      <c r="K160" s="194"/>
    </row>
    <row r="161" spans="6:11" s="139" customFormat="1" ht="12.75">
      <c r="F161" s="2"/>
      <c r="H161" s="2"/>
      <c r="K161" s="194"/>
    </row>
    <row r="162" spans="6:11" s="139" customFormat="1" ht="12.75">
      <c r="F162" s="2"/>
      <c r="H162" s="2"/>
      <c r="K162" s="194"/>
    </row>
    <row r="163" spans="6:11" s="139" customFormat="1" ht="12.75">
      <c r="F163" s="2"/>
      <c r="H163" s="2"/>
      <c r="K163" s="194"/>
    </row>
    <row r="164" spans="6:11" s="139" customFormat="1" ht="12.75">
      <c r="F164" s="2"/>
      <c r="H164" s="2"/>
      <c r="K164" s="194"/>
    </row>
    <row r="165" spans="6:11" s="139" customFormat="1" ht="12.75">
      <c r="F165" s="2"/>
      <c r="H165" s="2"/>
      <c r="K165" s="194"/>
    </row>
    <row r="166" spans="6:11" s="139" customFormat="1" ht="12.75">
      <c r="F166" s="2"/>
      <c r="H166" s="2"/>
      <c r="K166" s="194"/>
    </row>
    <row r="167" spans="6:11" s="139" customFormat="1" ht="12.75">
      <c r="F167" s="2"/>
      <c r="H167" s="2"/>
      <c r="K167" s="194"/>
    </row>
    <row r="168" spans="6:11" s="139" customFormat="1" ht="12.75">
      <c r="F168" s="2"/>
      <c r="H168" s="2"/>
      <c r="K168" s="194"/>
    </row>
    <row r="169" spans="6:11" s="139" customFormat="1" ht="12.75">
      <c r="F169" s="2"/>
      <c r="H169" s="2"/>
      <c r="K169" s="194"/>
    </row>
    <row r="170" spans="6:11" s="139" customFormat="1" ht="12.75">
      <c r="F170" s="2"/>
      <c r="H170" s="2"/>
      <c r="K170" s="194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11:H11"/>
    <mergeCell ref="A145:F145"/>
    <mergeCell ref="A150:F150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  <colBreaks count="1" manualBreakCount="1">
    <brk id="8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9"/>
  <sheetViews>
    <sheetView tabSelected="1" zoomScale="80" zoomScaleNormal="80" zoomScalePageLayoutView="0" workbookViewId="0" topLeftCell="A1">
      <pane xSplit="1" ySplit="2" topLeftCell="G11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36" sqref="O136"/>
    </sheetView>
  </sheetViews>
  <sheetFormatPr defaultColWidth="9.00390625" defaultRowHeight="12.75"/>
  <cols>
    <col min="1" max="1" width="72.75390625" style="3" customWidth="1"/>
    <col min="2" max="4" width="15.375" style="3" customWidth="1"/>
    <col min="5" max="5" width="16.625" style="3" customWidth="1"/>
    <col min="6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303" t="s">
        <v>192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5" s="6" customFormat="1" ht="90.75" customHeight="1" thickBot="1">
      <c r="A2" s="228" t="s">
        <v>0</v>
      </c>
      <c r="B2" s="310" t="s">
        <v>202</v>
      </c>
      <c r="C2" s="311"/>
      <c r="D2" s="312"/>
      <c r="E2" s="311" t="s">
        <v>203</v>
      </c>
      <c r="F2" s="311"/>
      <c r="G2" s="311"/>
      <c r="H2" s="310" t="s">
        <v>204</v>
      </c>
      <c r="I2" s="311"/>
      <c r="J2" s="312"/>
      <c r="K2" s="310" t="s">
        <v>205</v>
      </c>
      <c r="L2" s="311"/>
      <c r="M2" s="312"/>
      <c r="N2" s="51" t="s">
        <v>10</v>
      </c>
      <c r="O2" s="23" t="s">
        <v>5</v>
      </c>
    </row>
    <row r="3" spans="1:15" s="7" customFormat="1" ht="12.75">
      <c r="A3" s="44"/>
      <c r="B3" s="33" t="s">
        <v>7</v>
      </c>
      <c r="C3" s="15" t="s">
        <v>8</v>
      </c>
      <c r="D3" s="40" t="s">
        <v>9</v>
      </c>
      <c r="E3" s="50" t="s">
        <v>7</v>
      </c>
      <c r="F3" s="15" t="s">
        <v>8</v>
      </c>
      <c r="G3" s="21" t="s">
        <v>9</v>
      </c>
      <c r="H3" s="33" t="s">
        <v>7</v>
      </c>
      <c r="I3" s="15" t="s">
        <v>8</v>
      </c>
      <c r="J3" s="40" t="s">
        <v>9</v>
      </c>
      <c r="K3" s="33" t="s">
        <v>7</v>
      </c>
      <c r="L3" s="15" t="s">
        <v>8</v>
      </c>
      <c r="M3" s="40" t="s">
        <v>9</v>
      </c>
      <c r="N3" s="54"/>
      <c r="O3" s="24"/>
    </row>
    <row r="4" spans="1:15" s="7" customFormat="1" ht="49.5" customHeight="1" thickBot="1">
      <c r="A4" s="313" t="s">
        <v>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5"/>
    </row>
    <row r="5" spans="1:15" s="7" customFormat="1" ht="18" customHeight="1" thickBot="1">
      <c r="A5" s="63" t="s">
        <v>167</v>
      </c>
      <c r="B5" s="69"/>
      <c r="C5" s="77"/>
      <c r="D5" s="66">
        <f>O5/4</f>
        <v>16250</v>
      </c>
      <c r="E5" s="69"/>
      <c r="F5" s="77"/>
      <c r="G5" s="66">
        <f>O5/4</f>
        <v>16250</v>
      </c>
      <c r="H5" s="69"/>
      <c r="I5" s="77"/>
      <c r="J5" s="66">
        <f>O5/4</f>
        <v>16250</v>
      </c>
      <c r="K5" s="69"/>
      <c r="L5" s="77"/>
      <c r="M5" s="66">
        <f>O5/4</f>
        <v>16250</v>
      </c>
      <c r="N5" s="55">
        <f>M5+J5+G5+D5</f>
        <v>65000</v>
      </c>
      <c r="O5" s="16">
        <v>65000</v>
      </c>
    </row>
    <row r="6" spans="1:15" s="6" customFormat="1" ht="14.25" customHeight="1">
      <c r="A6" s="65" t="s">
        <v>38</v>
      </c>
      <c r="B6" s="34"/>
      <c r="C6" s="8"/>
      <c r="D6" s="66">
        <f>O6/4</f>
        <v>23508</v>
      </c>
      <c r="E6" s="51"/>
      <c r="F6" s="8"/>
      <c r="G6" s="66">
        <f>O6/4</f>
        <v>23508</v>
      </c>
      <c r="H6" s="34"/>
      <c r="I6" s="8"/>
      <c r="J6" s="66">
        <f>O6/4</f>
        <v>23508</v>
      </c>
      <c r="K6" s="34"/>
      <c r="L6" s="8"/>
      <c r="M6" s="66">
        <f>O6/4</f>
        <v>23508</v>
      </c>
      <c r="N6" s="55">
        <f>M6+J6+G6+D6</f>
        <v>94032</v>
      </c>
      <c r="O6" s="17">
        <v>94032</v>
      </c>
    </row>
    <row r="7" spans="1:15" s="6" customFormat="1" ht="30">
      <c r="A7" s="65" t="s">
        <v>45</v>
      </c>
      <c r="B7" s="34"/>
      <c r="C7" s="8"/>
      <c r="D7" s="66">
        <f aca="true" t="shared" si="0" ref="D7:D25">O7/4</f>
        <v>13810.95</v>
      </c>
      <c r="E7" s="51"/>
      <c r="F7" s="8"/>
      <c r="G7" s="66">
        <f aca="true" t="shared" si="1" ref="G7:G25">O7/4</f>
        <v>13810.95</v>
      </c>
      <c r="H7" s="34"/>
      <c r="I7" s="8"/>
      <c r="J7" s="66">
        <f aca="true" t="shared" si="2" ref="J7:J25">O7/4</f>
        <v>13810.95</v>
      </c>
      <c r="K7" s="34"/>
      <c r="L7" s="8"/>
      <c r="M7" s="66">
        <f aca="true" t="shared" si="3" ref="M7:M24">O7/4</f>
        <v>13810.95</v>
      </c>
      <c r="N7" s="55">
        <f aca="true" t="shared" si="4" ref="N7:N68">M7+J7+G7+D7</f>
        <v>55243.8</v>
      </c>
      <c r="O7" s="17">
        <v>55243.8</v>
      </c>
    </row>
    <row r="8" spans="1:15" s="6" customFormat="1" ht="15">
      <c r="A8" s="64" t="s">
        <v>58</v>
      </c>
      <c r="B8" s="34"/>
      <c r="C8" s="8"/>
      <c r="D8" s="66">
        <f t="shared" si="0"/>
        <v>6268.8</v>
      </c>
      <c r="E8" s="51"/>
      <c r="F8" s="8"/>
      <c r="G8" s="66">
        <f t="shared" si="1"/>
        <v>6268.8</v>
      </c>
      <c r="H8" s="34"/>
      <c r="I8" s="8"/>
      <c r="J8" s="66">
        <f t="shared" si="2"/>
        <v>6268.8</v>
      </c>
      <c r="K8" s="34"/>
      <c r="L8" s="8"/>
      <c r="M8" s="66">
        <f t="shared" si="3"/>
        <v>6268.8</v>
      </c>
      <c r="N8" s="55">
        <f t="shared" si="4"/>
        <v>25075.2</v>
      </c>
      <c r="O8" s="17">
        <v>25075.2</v>
      </c>
    </row>
    <row r="9" spans="1:15" s="6" customFormat="1" ht="15">
      <c r="A9" s="64" t="s">
        <v>60</v>
      </c>
      <c r="B9" s="34"/>
      <c r="C9" s="8"/>
      <c r="D9" s="66">
        <f t="shared" si="0"/>
        <v>20373.6</v>
      </c>
      <c r="E9" s="51"/>
      <c r="F9" s="8"/>
      <c r="G9" s="66">
        <f t="shared" si="1"/>
        <v>20373.6</v>
      </c>
      <c r="H9" s="34"/>
      <c r="I9" s="8"/>
      <c r="J9" s="66">
        <f t="shared" si="2"/>
        <v>20373.6</v>
      </c>
      <c r="K9" s="34"/>
      <c r="L9" s="8"/>
      <c r="M9" s="66">
        <f t="shared" si="3"/>
        <v>20373.6</v>
      </c>
      <c r="N9" s="55">
        <f t="shared" si="4"/>
        <v>81494.4</v>
      </c>
      <c r="O9" s="17">
        <v>81494.4</v>
      </c>
    </row>
    <row r="10" spans="1:15" s="6" customFormat="1" ht="15">
      <c r="A10" s="64" t="s">
        <v>127</v>
      </c>
      <c r="B10" s="34"/>
      <c r="C10" s="8"/>
      <c r="D10" s="66">
        <f t="shared" si="0"/>
        <v>9109.35</v>
      </c>
      <c r="E10" s="51"/>
      <c r="F10" s="8"/>
      <c r="G10" s="66">
        <f t="shared" si="1"/>
        <v>9109.35</v>
      </c>
      <c r="H10" s="34"/>
      <c r="I10" s="8"/>
      <c r="J10" s="66">
        <f t="shared" si="2"/>
        <v>9109.35</v>
      </c>
      <c r="K10" s="34"/>
      <c r="L10" s="8"/>
      <c r="M10" s="66">
        <f t="shared" si="3"/>
        <v>9109.35</v>
      </c>
      <c r="N10" s="55">
        <f t="shared" si="4"/>
        <v>36437.4</v>
      </c>
      <c r="O10" s="17">
        <v>36437.4</v>
      </c>
    </row>
    <row r="11" spans="1:15" s="6" customFormat="1" ht="45">
      <c r="A11" s="64" t="s">
        <v>128</v>
      </c>
      <c r="B11" s="34"/>
      <c r="C11" s="8"/>
      <c r="D11" s="66">
        <f t="shared" si="0"/>
        <v>0</v>
      </c>
      <c r="E11" s="51"/>
      <c r="F11" s="8"/>
      <c r="G11" s="66">
        <f t="shared" si="1"/>
        <v>0</v>
      </c>
      <c r="H11" s="34"/>
      <c r="I11" s="8"/>
      <c r="J11" s="66">
        <f t="shared" si="2"/>
        <v>0</v>
      </c>
      <c r="K11" s="34"/>
      <c r="L11" s="8"/>
      <c r="M11" s="66">
        <f t="shared" si="3"/>
        <v>0</v>
      </c>
      <c r="N11" s="55">
        <f t="shared" si="4"/>
        <v>0</v>
      </c>
      <c r="O11" s="17"/>
    </row>
    <row r="12" spans="1:15" s="6" customFormat="1" ht="15">
      <c r="A12" s="128" t="s">
        <v>130</v>
      </c>
      <c r="B12" s="34"/>
      <c r="C12" s="8"/>
      <c r="D12" s="66">
        <f t="shared" si="0"/>
        <v>0</v>
      </c>
      <c r="E12" s="51"/>
      <c r="F12" s="8"/>
      <c r="G12" s="66">
        <f t="shared" si="1"/>
        <v>0</v>
      </c>
      <c r="H12" s="34"/>
      <c r="I12" s="8"/>
      <c r="J12" s="66">
        <f t="shared" si="2"/>
        <v>0</v>
      </c>
      <c r="K12" s="34"/>
      <c r="L12" s="8"/>
      <c r="M12" s="66">
        <f t="shared" si="3"/>
        <v>0</v>
      </c>
      <c r="N12" s="55">
        <f t="shared" si="4"/>
        <v>0</v>
      </c>
      <c r="O12" s="17"/>
    </row>
    <row r="13" spans="1:15" s="6" customFormat="1" ht="15">
      <c r="A13" s="128" t="s">
        <v>131</v>
      </c>
      <c r="B13" s="34"/>
      <c r="C13" s="8"/>
      <c r="D13" s="66">
        <f t="shared" si="0"/>
        <v>0</v>
      </c>
      <c r="E13" s="51"/>
      <c r="F13" s="8"/>
      <c r="G13" s="66">
        <f t="shared" si="1"/>
        <v>0</v>
      </c>
      <c r="H13" s="34"/>
      <c r="I13" s="8"/>
      <c r="J13" s="66">
        <f t="shared" si="2"/>
        <v>0</v>
      </c>
      <c r="K13" s="245">
        <v>287</v>
      </c>
      <c r="L13" s="246">
        <v>41709</v>
      </c>
      <c r="M13" s="66">
        <v>6930</v>
      </c>
      <c r="N13" s="55">
        <f t="shared" si="4"/>
        <v>6930</v>
      </c>
      <c r="O13" s="17"/>
    </row>
    <row r="14" spans="1:15" s="6" customFormat="1" ht="15">
      <c r="A14" s="128" t="s">
        <v>132</v>
      </c>
      <c r="B14" s="34"/>
      <c r="C14" s="8"/>
      <c r="D14" s="66">
        <f t="shared" si="0"/>
        <v>0</v>
      </c>
      <c r="E14" s="226" t="s">
        <v>225</v>
      </c>
      <c r="F14" s="227">
        <v>41547</v>
      </c>
      <c r="G14" s="225">
        <v>1409.34</v>
      </c>
      <c r="H14" s="34"/>
      <c r="I14" s="8"/>
      <c r="J14" s="66">
        <f t="shared" si="2"/>
        <v>0</v>
      </c>
      <c r="K14" s="34"/>
      <c r="L14" s="8"/>
      <c r="M14" s="66">
        <f t="shared" si="3"/>
        <v>0</v>
      </c>
      <c r="N14" s="55">
        <f t="shared" si="4"/>
        <v>1409.34</v>
      </c>
      <c r="O14" s="17"/>
    </row>
    <row r="15" spans="1:15" s="6" customFormat="1" ht="15">
      <c r="A15" s="128" t="s">
        <v>135</v>
      </c>
      <c r="B15" s="34"/>
      <c r="C15" s="8"/>
      <c r="D15" s="66">
        <f t="shared" si="0"/>
        <v>0</v>
      </c>
      <c r="E15" s="51"/>
      <c r="F15" s="8"/>
      <c r="G15" s="66">
        <f t="shared" si="1"/>
        <v>0</v>
      </c>
      <c r="H15" s="34"/>
      <c r="I15" s="8"/>
      <c r="J15" s="66">
        <f t="shared" si="2"/>
        <v>0</v>
      </c>
      <c r="K15" s="245">
        <v>43</v>
      </c>
      <c r="L15" s="246">
        <v>41747</v>
      </c>
      <c r="M15" s="66">
        <v>7000</v>
      </c>
      <c r="N15" s="55">
        <f t="shared" si="4"/>
        <v>7000</v>
      </c>
      <c r="O15" s="17"/>
    </row>
    <row r="16" spans="1:15" s="6" customFormat="1" ht="45">
      <c r="A16" s="64" t="s">
        <v>136</v>
      </c>
      <c r="B16" s="34"/>
      <c r="C16" s="8"/>
      <c r="D16" s="66">
        <f t="shared" si="0"/>
        <v>0</v>
      </c>
      <c r="E16" s="226" t="s">
        <v>226</v>
      </c>
      <c r="F16" s="227">
        <v>41565</v>
      </c>
      <c r="G16" s="225">
        <v>3325</v>
      </c>
      <c r="H16" s="34"/>
      <c r="I16" s="8"/>
      <c r="J16" s="66">
        <f t="shared" si="2"/>
        <v>0</v>
      </c>
      <c r="K16" s="34"/>
      <c r="L16" s="8"/>
      <c r="M16" s="66">
        <v>0</v>
      </c>
      <c r="N16" s="55">
        <f t="shared" si="4"/>
        <v>3325</v>
      </c>
      <c r="O16" s="17"/>
    </row>
    <row r="17" spans="1:15" s="6" customFormat="1" ht="15">
      <c r="A17" s="64" t="s">
        <v>138</v>
      </c>
      <c r="B17" s="34"/>
      <c r="C17" s="8"/>
      <c r="D17" s="66">
        <f t="shared" si="0"/>
        <v>10578.6</v>
      </c>
      <c r="E17" s="51"/>
      <c r="F17" s="8"/>
      <c r="G17" s="66">
        <f t="shared" si="1"/>
        <v>10578.6</v>
      </c>
      <c r="H17" s="34"/>
      <c r="I17" s="8"/>
      <c r="J17" s="66">
        <f t="shared" si="2"/>
        <v>10578.6</v>
      </c>
      <c r="K17" s="34"/>
      <c r="L17" s="8"/>
      <c r="M17" s="66">
        <f t="shared" si="3"/>
        <v>10578.6</v>
      </c>
      <c r="N17" s="55">
        <f t="shared" si="4"/>
        <v>42314.4</v>
      </c>
      <c r="O17" s="17">
        <v>42314.4</v>
      </c>
    </row>
    <row r="18" spans="1:15" s="6" customFormat="1" ht="15">
      <c r="A18" s="64" t="s">
        <v>139</v>
      </c>
      <c r="B18" s="34"/>
      <c r="C18" s="8"/>
      <c r="D18" s="66">
        <f t="shared" si="0"/>
        <v>22430.55</v>
      </c>
      <c r="E18" s="51"/>
      <c r="F18" s="8"/>
      <c r="G18" s="66">
        <f t="shared" si="1"/>
        <v>22430.55</v>
      </c>
      <c r="H18" s="34"/>
      <c r="I18" s="8"/>
      <c r="J18" s="66">
        <f t="shared" si="2"/>
        <v>22430.55</v>
      </c>
      <c r="K18" s="34"/>
      <c r="L18" s="8"/>
      <c r="M18" s="66">
        <f t="shared" si="3"/>
        <v>22430.55</v>
      </c>
      <c r="N18" s="55">
        <f t="shared" si="4"/>
        <v>89722.2</v>
      </c>
      <c r="O18" s="17">
        <v>89722.2</v>
      </c>
    </row>
    <row r="19" spans="1:15" s="6" customFormat="1" ht="30">
      <c r="A19" s="64" t="s">
        <v>62</v>
      </c>
      <c r="B19" s="34"/>
      <c r="C19" s="8"/>
      <c r="D19" s="66">
        <f t="shared" si="0"/>
        <v>433.43</v>
      </c>
      <c r="E19" s="51"/>
      <c r="F19" s="8"/>
      <c r="G19" s="66">
        <f t="shared" si="1"/>
        <v>433.43</v>
      </c>
      <c r="H19" s="34"/>
      <c r="I19" s="8"/>
      <c r="J19" s="66">
        <f t="shared" si="2"/>
        <v>433.43</v>
      </c>
      <c r="K19" s="34"/>
      <c r="L19" s="8"/>
      <c r="M19" s="66">
        <f t="shared" si="3"/>
        <v>433.43</v>
      </c>
      <c r="N19" s="55">
        <f t="shared" si="4"/>
        <v>1733.72</v>
      </c>
      <c r="O19" s="17">
        <v>1733.72</v>
      </c>
    </row>
    <row r="20" spans="1:15" s="6" customFormat="1" ht="30">
      <c r="A20" s="64" t="s">
        <v>64</v>
      </c>
      <c r="B20" s="34"/>
      <c r="C20" s="8"/>
      <c r="D20" s="66">
        <f t="shared" si="0"/>
        <v>433.43</v>
      </c>
      <c r="E20" s="51"/>
      <c r="F20" s="8"/>
      <c r="G20" s="66">
        <f t="shared" si="1"/>
        <v>433.43</v>
      </c>
      <c r="H20" s="34"/>
      <c r="I20" s="8"/>
      <c r="J20" s="66">
        <f t="shared" si="2"/>
        <v>433.43</v>
      </c>
      <c r="K20" s="34"/>
      <c r="L20" s="8"/>
      <c r="M20" s="66">
        <f t="shared" si="3"/>
        <v>433.43</v>
      </c>
      <c r="N20" s="55">
        <f t="shared" si="4"/>
        <v>1733.72</v>
      </c>
      <c r="O20" s="17">
        <v>1733.72</v>
      </c>
    </row>
    <row r="21" spans="1:15" s="6" customFormat="1" ht="15">
      <c r="A21" s="64" t="s">
        <v>65</v>
      </c>
      <c r="B21" s="34"/>
      <c r="C21" s="8"/>
      <c r="D21" s="66">
        <f t="shared" si="0"/>
        <v>2737.03</v>
      </c>
      <c r="E21" s="51"/>
      <c r="F21" s="8"/>
      <c r="G21" s="66">
        <f t="shared" si="1"/>
        <v>2737.03</v>
      </c>
      <c r="H21" s="34"/>
      <c r="I21" s="8"/>
      <c r="J21" s="66">
        <f t="shared" si="2"/>
        <v>2737.03</v>
      </c>
      <c r="K21" s="34"/>
      <c r="L21" s="8"/>
      <c r="M21" s="66">
        <f t="shared" si="3"/>
        <v>2737.03</v>
      </c>
      <c r="N21" s="55">
        <f t="shared" si="4"/>
        <v>10948.12</v>
      </c>
      <c r="O21" s="17">
        <v>10948.1</v>
      </c>
    </row>
    <row r="22" spans="1:15" s="6" customFormat="1" ht="30">
      <c r="A22" s="64" t="s">
        <v>141</v>
      </c>
      <c r="B22" s="34"/>
      <c r="C22" s="8"/>
      <c r="D22" s="66">
        <f t="shared" si="0"/>
        <v>1763.1</v>
      </c>
      <c r="E22" s="51"/>
      <c r="F22" s="8"/>
      <c r="G22" s="66">
        <f t="shared" si="1"/>
        <v>1763.1</v>
      </c>
      <c r="H22" s="34"/>
      <c r="I22" s="8"/>
      <c r="J22" s="66">
        <f t="shared" si="2"/>
        <v>1763.1</v>
      </c>
      <c r="K22" s="34"/>
      <c r="L22" s="8"/>
      <c r="M22" s="66">
        <f t="shared" si="3"/>
        <v>1763.1</v>
      </c>
      <c r="N22" s="55">
        <f t="shared" si="4"/>
        <v>7052.4</v>
      </c>
      <c r="O22" s="17">
        <v>7052.4</v>
      </c>
    </row>
    <row r="23" spans="1:15" s="12" customFormat="1" ht="15">
      <c r="A23" s="64" t="s">
        <v>68</v>
      </c>
      <c r="B23" s="35"/>
      <c r="C23" s="30"/>
      <c r="D23" s="66">
        <f t="shared" si="0"/>
        <v>391.8</v>
      </c>
      <c r="E23" s="52"/>
      <c r="F23" s="30"/>
      <c r="G23" s="66">
        <f t="shared" si="1"/>
        <v>391.8</v>
      </c>
      <c r="H23" s="35"/>
      <c r="I23" s="30"/>
      <c r="J23" s="66">
        <f t="shared" si="2"/>
        <v>391.8</v>
      </c>
      <c r="K23" s="35"/>
      <c r="L23" s="30"/>
      <c r="M23" s="66">
        <f t="shared" si="3"/>
        <v>391.8</v>
      </c>
      <c r="N23" s="55">
        <f t="shared" si="4"/>
        <v>1567.2</v>
      </c>
      <c r="O23" s="17">
        <v>1567.2</v>
      </c>
    </row>
    <row r="24" spans="1:15" s="6" customFormat="1" ht="15">
      <c r="A24" s="64" t="s">
        <v>70</v>
      </c>
      <c r="B24" s="34"/>
      <c r="C24" s="8"/>
      <c r="D24" s="66">
        <f t="shared" si="0"/>
        <v>209.61</v>
      </c>
      <c r="E24" s="51"/>
      <c r="F24" s="8"/>
      <c r="G24" s="66">
        <f t="shared" si="1"/>
        <v>209.61</v>
      </c>
      <c r="H24" s="34"/>
      <c r="I24" s="8"/>
      <c r="J24" s="66">
        <f t="shared" si="2"/>
        <v>209.61</v>
      </c>
      <c r="K24" s="34"/>
      <c r="L24" s="8"/>
      <c r="M24" s="66">
        <f t="shared" si="3"/>
        <v>209.61</v>
      </c>
      <c r="N24" s="55">
        <f t="shared" si="4"/>
        <v>838.44</v>
      </c>
      <c r="O24" s="17">
        <v>838.45</v>
      </c>
    </row>
    <row r="25" spans="1:15" s="9" customFormat="1" ht="30">
      <c r="A25" s="61" t="s">
        <v>72</v>
      </c>
      <c r="B25" s="36"/>
      <c r="C25" s="31"/>
      <c r="D25" s="66">
        <f t="shared" si="0"/>
        <v>0</v>
      </c>
      <c r="E25" s="53"/>
      <c r="F25" s="31"/>
      <c r="G25" s="66">
        <f t="shared" si="1"/>
        <v>0</v>
      </c>
      <c r="H25" s="36"/>
      <c r="I25" s="31"/>
      <c r="J25" s="66">
        <f t="shared" si="2"/>
        <v>0</v>
      </c>
      <c r="K25" s="226" t="s">
        <v>273</v>
      </c>
      <c r="L25" s="227">
        <v>41695</v>
      </c>
      <c r="M25" s="225">
        <v>2133.33</v>
      </c>
      <c r="N25" s="55">
        <f t="shared" si="4"/>
        <v>2133.33</v>
      </c>
      <c r="O25" s="17"/>
    </row>
    <row r="26" spans="1:15" s="6" customFormat="1" ht="15">
      <c r="A26" s="64" t="s">
        <v>74</v>
      </c>
      <c r="B26" s="34"/>
      <c r="C26" s="8"/>
      <c r="D26" s="66"/>
      <c r="E26" s="51"/>
      <c r="F26" s="8"/>
      <c r="G26" s="19"/>
      <c r="H26" s="34"/>
      <c r="I26" s="8"/>
      <c r="J26" s="41"/>
      <c r="K26" s="34"/>
      <c r="L26" s="8"/>
      <c r="M26" s="41"/>
      <c r="N26" s="55">
        <f t="shared" si="4"/>
        <v>0</v>
      </c>
      <c r="O26" s="17"/>
    </row>
    <row r="27" spans="1:15" s="6" customFormat="1" ht="15">
      <c r="A27" s="14" t="s">
        <v>77</v>
      </c>
      <c r="B27" s="226" t="s">
        <v>193</v>
      </c>
      <c r="C27" s="227">
        <v>41402</v>
      </c>
      <c r="D27" s="225">
        <v>276.61</v>
      </c>
      <c r="E27" s="226" t="s">
        <v>210</v>
      </c>
      <c r="F27" s="227">
        <v>41509</v>
      </c>
      <c r="G27" s="225">
        <v>276.61</v>
      </c>
      <c r="H27" s="34"/>
      <c r="I27" s="8"/>
      <c r="J27" s="41"/>
      <c r="K27" s="245">
        <v>50</v>
      </c>
      <c r="L27" s="246">
        <v>41759</v>
      </c>
      <c r="M27" s="41">
        <v>276.61</v>
      </c>
      <c r="N27" s="55">
        <f t="shared" si="4"/>
        <v>829.83</v>
      </c>
      <c r="O27" s="17"/>
    </row>
    <row r="28" spans="1:15" s="6" customFormat="1" ht="15">
      <c r="A28" s="293" t="s">
        <v>78</v>
      </c>
      <c r="B28" s="226" t="s">
        <v>195</v>
      </c>
      <c r="C28" s="227">
        <v>41411</v>
      </c>
      <c r="D28" s="225">
        <v>390.07</v>
      </c>
      <c r="E28" s="226" t="s">
        <v>217</v>
      </c>
      <c r="F28" s="227">
        <v>41537</v>
      </c>
      <c r="G28" s="225">
        <v>390.07</v>
      </c>
      <c r="H28" s="34"/>
      <c r="I28" s="8"/>
      <c r="J28" s="41"/>
      <c r="K28" s="34"/>
      <c r="L28" s="8"/>
      <c r="M28" s="41"/>
      <c r="N28" s="55">
        <f t="shared" si="4"/>
        <v>780.14</v>
      </c>
      <c r="O28" s="17"/>
    </row>
    <row r="29" spans="1:15" s="6" customFormat="1" ht="15">
      <c r="A29" s="294"/>
      <c r="B29" s="226" t="s">
        <v>201</v>
      </c>
      <c r="C29" s="227">
        <v>41481</v>
      </c>
      <c r="D29" s="225">
        <v>780.12</v>
      </c>
      <c r="E29" s="51"/>
      <c r="F29" s="8"/>
      <c r="G29" s="19"/>
      <c r="H29" s="34"/>
      <c r="I29" s="8"/>
      <c r="J29" s="41"/>
      <c r="K29" s="34"/>
      <c r="L29" s="8"/>
      <c r="M29" s="41"/>
      <c r="N29" s="55">
        <f t="shared" si="4"/>
        <v>780.12</v>
      </c>
      <c r="O29" s="17"/>
    </row>
    <row r="30" spans="1:15" s="6" customFormat="1" ht="15">
      <c r="A30" s="14" t="s">
        <v>142</v>
      </c>
      <c r="B30" s="226" t="s">
        <v>198</v>
      </c>
      <c r="C30" s="227">
        <v>41467</v>
      </c>
      <c r="D30" s="225">
        <v>2143.26</v>
      </c>
      <c r="E30" s="51"/>
      <c r="F30" s="8"/>
      <c r="G30" s="19"/>
      <c r="H30" s="34"/>
      <c r="I30" s="8"/>
      <c r="J30" s="41"/>
      <c r="K30" s="34"/>
      <c r="L30" s="8"/>
      <c r="M30" s="41"/>
      <c r="N30" s="55">
        <f t="shared" si="4"/>
        <v>2143.26</v>
      </c>
      <c r="O30" s="17"/>
    </row>
    <row r="31" spans="1:15" s="6" customFormat="1" ht="15">
      <c r="A31" s="14" t="s">
        <v>80</v>
      </c>
      <c r="B31" s="226" t="s">
        <v>198</v>
      </c>
      <c r="C31" s="227">
        <v>41467</v>
      </c>
      <c r="D31" s="225">
        <v>1486.7</v>
      </c>
      <c r="E31" s="51"/>
      <c r="F31" s="8"/>
      <c r="G31" s="19"/>
      <c r="H31" s="34"/>
      <c r="I31" s="8"/>
      <c r="J31" s="41"/>
      <c r="K31" s="34"/>
      <c r="L31" s="8"/>
      <c r="M31" s="41"/>
      <c r="N31" s="55">
        <f t="shared" si="4"/>
        <v>1486.7</v>
      </c>
      <c r="O31" s="17"/>
    </row>
    <row r="32" spans="1:15" s="6" customFormat="1" ht="15">
      <c r="A32" s="14" t="s">
        <v>81</v>
      </c>
      <c r="B32" s="226" t="s">
        <v>191</v>
      </c>
      <c r="C32" s="227">
        <v>41425</v>
      </c>
      <c r="D32" s="225">
        <v>4971.09</v>
      </c>
      <c r="E32" s="51"/>
      <c r="F32" s="8"/>
      <c r="G32" s="19"/>
      <c r="H32" s="34"/>
      <c r="I32" s="8"/>
      <c r="J32" s="41"/>
      <c r="K32" s="34"/>
      <c r="L32" s="8"/>
      <c r="M32" s="41"/>
      <c r="N32" s="55">
        <f t="shared" si="4"/>
        <v>4971.09</v>
      </c>
      <c r="O32" s="17"/>
    </row>
    <row r="33" spans="1:15" s="6" customFormat="1" ht="15">
      <c r="A33" s="14" t="s">
        <v>82</v>
      </c>
      <c r="B33" s="226" t="s">
        <v>191</v>
      </c>
      <c r="C33" s="227">
        <v>41425</v>
      </c>
      <c r="D33" s="225">
        <v>780.14</v>
      </c>
      <c r="E33" s="51"/>
      <c r="F33" s="8"/>
      <c r="G33" s="19"/>
      <c r="H33" s="34"/>
      <c r="I33" s="8"/>
      <c r="J33" s="41"/>
      <c r="K33" s="34"/>
      <c r="L33" s="8"/>
      <c r="M33" s="41"/>
      <c r="N33" s="55">
        <f t="shared" si="4"/>
        <v>780.14</v>
      </c>
      <c r="O33" s="17"/>
    </row>
    <row r="34" spans="1:15" s="6" customFormat="1" ht="15">
      <c r="A34" s="14" t="s">
        <v>83</v>
      </c>
      <c r="B34" s="226" t="s">
        <v>198</v>
      </c>
      <c r="C34" s="227">
        <v>41467</v>
      </c>
      <c r="D34" s="225">
        <v>743.32</v>
      </c>
      <c r="E34" s="51"/>
      <c r="F34" s="8"/>
      <c r="G34" s="19"/>
      <c r="H34" s="34"/>
      <c r="I34" s="8"/>
      <c r="J34" s="41"/>
      <c r="K34" s="34"/>
      <c r="L34" s="8"/>
      <c r="M34" s="41"/>
      <c r="N34" s="55">
        <f t="shared" si="4"/>
        <v>743.32</v>
      </c>
      <c r="O34" s="17"/>
    </row>
    <row r="35" spans="1:15" s="6" customFormat="1" ht="15">
      <c r="A35" s="14" t="s">
        <v>84</v>
      </c>
      <c r="B35" s="34"/>
      <c r="C35" s="8"/>
      <c r="D35" s="66"/>
      <c r="E35" s="51"/>
      <c r="F35" s="8"/>
      <c r="G35" s="19"/>
      <c r="H35" s="34"/>
      <c r="I35" s="8"/>
      <c r="J35" s="41"/>
      <c r="K35" s="34"/>
      <c r="L35" s="8"/>
      <c r="M35" s="41"/>
      <c r="N35" s="55">
        <f t="shared" si="4"/>
        <v>0</v>
      </c>
      <c r="O35" s="17"/>
    </row>
    <row r="36" spans="1:15" s="7" customFormat="1" ht="25.5">
      <c r="A36" s="14" t="s">
        <v>85</v>
      </c>
      <c r="B36" s="226" t="s">
        <v>191</v>
      </c>
      <c r="C36" s="227">
        <v>41425</v>
      </c>
      <c r="D36" s="225">
        <v>2945.4</v>
      </c>
      <c r="E36" s="54"/>
      <c r="F36" s="10"/>
      <c r="G36" s="20"/>
      <c r="H36" s="37"/>
      <c r="I36" s="10"/>
      <c r="J36" s="42"/>
      <c r="K36" s="37"/>
      <c r="L36" s="10"/>
      <c r="M36" s="42"/>
      <c r="N36" s="55">
        <f t="shared" si="4"/>
        <v>2945.4</v>
      </c>
      <c r="O36" s="17"/>
    </row>
    <row r="37" spans="1:15" s="7" customFormat="1" ht="15">
      <c r="A37" s="14" t="s">
        <v>86</v>
      </c>
      <c r="B37" s="37"/>
      <c r="C37" s="10"/>
      <c r="D37" s="66"/>
      <c r="E37" s="226" t="s">
        <v>219</v>
      </c>
      <c r="F37" s="227">
        <v>41544</v>
      </c>
      <c r="G37" s="225">
        <v>5142.55</v>
      </c>
      <c r="H37" s="37"/>
      <c r="I37" s="10"/>
      <c r="J37" s="42"/>
      <c r="K37" s="37"/>
      <c r="L37" s="10"/>
      <c r="M37" s="42"/>
      <c r="N37" s="55">
        <f t="shared" si="4"/>
        <v>5142.55</v>
      </c>
      <c r="O37" s="17"/>
    </row>
    <row r="38" spans="1:15" s="7" customFormat="1" ht="30">
      <c r="A38" s="64" t="s">
        <v>88</v>
      </c>
      <c r="B38" s="37"/>
      <c r="C38" s="10"/>
      <c r="D38" s="66"/>
      <c r="E38" s="54"/>
      <c r="F38" s="10"/>
      <c r="G38" s="66"/>
      <c r="H38" s="37"/>
      <c r="I38" s="10"/>
      <c r="J38" s="66"/>
      <c r="K38" s="37"/>
      <c r="L38" s="10"/>
      <c r="M38" s="66"/>
      <c r="N38" s="55">
        <f t="shared" si="4"/>
        <v>0</v>
      </c>
      <c r="O38" s="17"/>
    </row>
    <row r="39" spans="1:15" s="6" customFormat="1" ht="25.5">
      <c r="A39" s="14" t="s">
        <v>89</v>
      </c>
      <c r="B39" s="226" t="s">
        <v>191</v>
      </c>
      <c r="C39" s="227">
        <v>41425</v>
      </c>
      <c r="D39" s="225">
        <v>743.35</v>
      </c>
      <c r="E39" s="51"/>
      <c r="F39" s="8"/>
      <c r="G39" s="19"/>
      <c r="H39" s="226" t="s">
        <v>245</v>
      </c>
      <c r="I39" s="227" t="s">
        <v>246</v>
      </c>
      <c r="J39" s="225">
        <v>743.35</v>
      </c>
      <c r="K39" s="226" t="s">
        <v>278</v>
      </c>
      <c r="L39" s="227">
        <v>41733</v>
      </c>
      <c r="M39" s="225">
        <v>743.35</v>
      </c>
      <c r="N39" s="55">
        <f t="shared" si="4"/>
        <v>2230.05</v>
      </c>
      <c r="O39" s="17"/>
    </row>
    <row r="40" spans="1:15" s="9" customFormat="1" ht="29.25" customHeight="1">
      <c r="A40" s="14" t="s">
        <v>91</v>
      </c>
      <c r="B40" s="36"/>
      <c r="C40" s="31"/>
      <c r="D40" s="66"/>
      <c r="E40" s="53"/>
      <c r="F40" s="31"/>
      <c r="G40" s="32"/>
      <c r="H40" s="68"/>
      <c r="I40" s="77"/>
      <c r="J40" s="56"/>
      <c r="K40" s="36"/>
      <c r="L40" s="31"/>
      <c r="M40" s="41"/>
      <c r="N40" s="55">
        <f t="shared" si="4"/>
        <v>0</v>
      </c>
      <c r="O40" s="17"/>
    </row>
    <row r="41" spans="1:15" s="7" customFormat="1" ht="15">
      <c r="A41" s="14" t="s">
        <v>92</v>
      </c>
      <c r="B41" s="226" t="s">
        <v>201</v>
      </c>
      <c r="C41" s="227">
        <v>41481</v>
      </c>
      <c r="D41" s="225">
        <v>1560.23</v>
      </c>
      <c r="E41" s="54"/>
      <c r="F41" s="10"/>
      <c r="G41" s="20"/>
      <c r="H41" s="68"/>
      <c r="I41" s="77"/>
      <c r="J41" s="56"/>
      <c r="K41" s="37"/>
      <c r="L41" s="10"/>
      <c r="M41" s="42"/>
      <c r="N41" s="55">
        <f t="shared" si="4"/>
        <v>1560.23</v>
      </c>
      <c r="O41" s="17"/>
    </row>
    <row r="42" spans="1:15" s="7" customFormat="1" ht="25.5">
      <c r="A42" s="14" t="s">
        <v>94</v>
      </c>
      <c r="B42" s="37"/>
      <c r="C42" s="10"/>
      <c r="D42" s="66"/>
      <c r="E42" s="226" t="s">
        <v>216</v>
      </c>
      <c r="F42" s="227">
        <v>41516</v>
      </c>
      <c r="G42" s="225">
        <v>371.67</v>
      </c>
      <c r="H42" s="226" t="s">
        <v>245</v>
      </c>
      <c r="I42" s="227" t="s">
        <v>246</v>
      </c>
      <c r="J42" s="225">
        <v>371.67</v>
      </c>
      <c r="K42" s="37"/>
      <c r="L42" s="10"/>
      <c r="M42" s="42"/>
      <c r="N42" s="55">
        <f t="shared" si="4"/>
        <v>743.34</v>
      </c>
      <c r="O42" s="17"/>
    </row>
    <row r="43" spans="1:15" s="7" customFormat="1" ht="15">
      <c r="A43" s="14" t="s">
        <v>150</v>
      </c>
      <c r="B43" s="226" t="s">
        <v>198</v>
      </c>
      <c r="C43" s="227">
        <v>41467</v>
      </c>
      <c r="D43" s="225">
        <v>714.42</v>
      </c>
      <c r="E43" s="54"/>
      <c r="F43" s="10"/>
      <c r="G43" s="20"/>
      <c r="H43" s="37"/>
      <c r="I43" s="10"/>
      <c r="J43" s="42"/>
      <c r="K43" s="37"/>
      <c r="L43" s="10"/>
      <c r="M43" s="42"/>
      <c r="N43" s="55">
        <f t="shared" si="4"/>
        <v>714.42</v>
      </c>
      <c r="O43" s="17"/>
    </row>
    <row r="44" spans="1:15" s="7" customFormat="1" ht="15">
      <c r="A44" s="5" t="s">
        <v>96</v>
      </c>
      <c r="B44" s="37"/>
      <c r="C44" s="10"/>
      <c r="D44" s="66">
        <f>O44/4</f>
        <v>1321.92</v>
      </c>
      <c r="E44" s="54"/>
      <c r="F44" s="10"/>
      <c r="G44" s="66">
        <f>O44/4</f>
        <v>1321.92</v>
      </c>
      <c r="H44" s="37"/>
      <c r="I44" s="10"/>
      <c r="J44" s="66">
        <f>O44/4</f>
        <v>1321.92</v>
      </c>
      <c r="K44" s="37"/>
      <c r="L44" s="10"/>
      <c r="M44" s="66">
        <f>O44/4</f>
        <v>1321.92</v>
      </c>
      <c r="N44" s="55">
        <f t="shared" si="4"/>
        <v>5287.68</v>
      </c>
      <c r="O44" s="17">
        <v>5287.68</v>
      </c>
    </row>
    <row r="45" spans="1:15" s="7" customFormat="1" ht="30">
      <c r="A45" s="64" t="s">
        <v>97</v>
      </c>
      <c r="B45" s="37"/>
      <c r="C45" s="10"/>
      <c r="D45" s="66"/>
      <c r="E45" s="54"/>
      <c r="F45" s="10"/>
      <c r="G45" s="66"/>
      <c r="H45" s="37"/>
      <c r="I45" s="10"/>
      <c r="J45" s="66"/>
      <c r="K45" s="37"/>
      <c r="L45" s="10"/>
      <c r="M45" s="66"/>
      <c r="N45" s="55">
        <f t="shared" si="4"/>
        <v>0</v>
      </c>
      <c r="O45" s="17"/>
    </row>
    <row r="46" spans="1:15" s="7" customFormat="1" ht="15">
      <c r="A46" s="14" t="s">
        <v>154</v>
      </c>
      <c r="B46" s="226" t="s">
        <v>198</v>
      </c>
      <c r="C46" s="227">
        <v>41467</v>
      </c>
      <c r="D46" s="225">
        <v>3200.76</v>
      </c>
      <c r="E46" s="54"/>
      <c r="F46" s="10"/>
      <c r="G46" s="66"/>
      <c r="H46" s="37"/>
      <c r="I46" s="10"/>
      <c r="J46" s="66"/>
      <c r="K46" s="37"/>
      <c r="L46" s="10"/>
      <c r="M46" s="66"/>
      <c r="N46" s="55">
        <f t="shared" si="4"/>
        <v>3200.76</v>
      </c>
      <c r="O46" s="17"/>
    </row>
    <row r="47" spans="1:15" s="7" customFormat="1" ht="15">
      <c r="A47" s="64" t="s">
        <v>98</v>
      </c>
      <c r="B47" s="37"/>
      <c r="C47" s="10"/>
      <c r="D47" s="66"/>
      <c r="E47" s="54"/>
      <c r="F47" s="10"/>
      <c r="G47" s="66"/>
      <c r="H47" s="37"/>
      <c r="I47" s="10"/>
      <c r="J47" s="66"/>
      <c r="K47" s="37"/>
      <c r="L47" s="10"/>
      <c r="M47" s="66"/>
      <c r="N47" s="55">
        <f t="shared" si="4"/>
        <v>0</v>
      </c>
      <c r="O47" s="17"/>
    </row>
    <row r="48" spans="1:15" s="7" customFormat="1" ht="25.5">
      <c r="A48" s="293" t="s">
        <v>99</v>
      </c>
      <c r="B48" s="223">
        <v>107</v>
      </c>
      <c r="C48" s="224">
        <v>41402</v>
      </c>
      <c r="D48" s="225">
        <v>86.34</v>
      </c>
      <c r="E48" s="226" t="s">
        <v>208</v>
      </c>
      <c r="F48" s="227">
        <v>41509</v>
      </c>
      <c r="G48" s="225">
        <v>86.34</v>
      </c>
      <c r="H48" s="226" t="s">
        <v>245</v>
      </c>
      <c r="I48" s="227" t="s">
        <v>250</v>
      </c>
      <c r="J48" s="225">
        <v>86.34</v>
      </c>
      <c r="K48" s="226" t="s">
        <v>258</v>
      </c>
      <c r="L48" s="227">
        <v>41677</v>
      </c>
      <c r="M48" s="225">
        <v>86.34</v>
      </c>
      <c r="N48" s="55">
        <f t="shared" si="4"/>
        <v>345.36</v>
      </c>
      <c r="O48" s="17"/>
    </row>
    <row r="49" spans="1:15" s="7" customFormat="1" ht="15">
      <c r="A49" s="302"/>
      <c r="B49" s="226" t="s">
        <v>190</v>
      </c>
      <c r="C49" s="227">
        <v>41418</v>
      </c>
      <c r="D49" s="225">
        <v>86.34</v>
      </c>
      <c r="E49" s="226" t="s">
        <v>218</v>
      </c>
      <c r="F49" s="227">
        <v>41537</v>
      </c>
      <c r="G49" s="225">
        <v>86.34</v>
      </c>
      <c r="H49" s="226" t="s">
        <v>255</v>
      </c>
      <c r="I49" s="227">
        <v>41656</v>
      </c>
      <c r="J49" s="225">
        <v>86.34</v>
      </c>
      <c r="K49" s="226" t="s">
        <v>268</v>
      </c>
      <c r="L49" s="227">
        <v>41692</v>
      </c>
      <c r="M49" s="225">
        <v>86.34</v>
      </c>
      <c r="N49" s="55">
        <f t="shared" si="4"/>
        <v>345.36</v>
      </c>
      <c r="O49" s="17"/>
    </row>
    <row r="50" spans="1:15" s="7" customFormat="1" ht="15">
      <c r="A50" s="302"/>
      <c r="B50" s="226" t="s">
        <v>199</v>
      </c>
      <c r="C50" s="227">
        <v>41486</v>
      </c>
      <c r="D50" s="225">
        <v>86.34</v>
      </c>
      <c r="E50" s="226" t="s">
        <v>224</v>
      </c>
      <c r="F50" s="227">
        <v>41558</v>
      </c>
      <c r="G50" s="225">
        <v>86.34</v>
      </c>
      <c r="H50" s="37"/>
      <c r="I50" s="10"/>
      <c r="J50" s="66"/>
      <c r="K50" s="226" t="s">
        <v>269</v>
      </c>
      <c r="L50" s="227">
        <v>41712</v>
      </c>
      <c r="M50" s="225">
        <v>86.34</v>
      </c>
      <c r="N50" s="55">
        <f t="shared" si="4"/>
        <v>259.02</v>
      </c>
      <c r="O50" s="17"/>
    </row>
    <row r="51" spans="1:15" s="7" customFormat="1" ht="15">
      <c r="A51" s="302"/>
      <c r="B51" s="226"/>
      <c r="C51" s="227"/>
      <c r="D51" s="225"/>
      <c r="E51" s="226" t="s">
        <v>225</v>
      </c>
      <c r="F51" s="227">
        <v>41547</v>
      </c>
      <c r="G51" s="225">
        <v>86.34</v>
      </c>
      <c r="H51" s="37"/>
      <c r="I51" s="10"/>
      <c r="J51" s="66"/>
      <c r="K51" s="226" t="s">
        <v>275</v>
      </c>
      <c r="L51" s="227">
        <v>41726</v>
      </c>
      <c r="M51" s="225">
        <v>86.34</v>
      </c>
      <c r="N51" s="55">
        <f t="shared" si="4"/>
        <v>172.68</v>
      </c>
      <c r="O51" s="17"/>
    </row>
    <row r="52" spans="1:15" s="7" customFormat="1" ht="15">
      <c r="A52" s="302"/>
      <c r="B52" s="226"/>
      <c r="C52" s="227"/>
      <c r="D52" s="225"/>
      <c r="E52" s="242"/>
      <c r="F52" s="227"/>
      <c r="G52" s="225"/>
      <c r="H52" s="37"/>
      <c r="I52" s="10"/>
      <c r="J52" s="66"/>
      <c r="K52" s="226" t="s">
        <v>280</v>
      </c>
      <c r="L52" s="227">
        <v>41747</v>
      </c>
      <c r="M52" s="225">
        <v>86.34</v>
      </c>
      <c r="N52" s="55">
        <f t="shared" si="4"/>
        <v>86.34</v>
      </c>
      <c r="O52" s="17"/>
    </row>
    <row r="53" spans="1:15" s="7" customFormat="1" ht="15">
      <c r="A53" s="294"/>
      <c r="B53" s="226"/>
      <c r="C53" s="227"/>
      <c r="D53" s="225"/>
      <c r="E53" s="242"/>
      <c r="F53" s="227"/>
      <c r="G53" s="225"/>
      <c r="H53" s="37"/>
      <c r="I53" s="10"/>
      <c r="J53" s="66"/>
      <c r="K53" s="226" t="s">
        <v>281</v>
      </c>
      <c r="L53" s="227">
        <v>41759</v>
      </c>
      <c r="M53" s="225">
        <v>86.34</v>
      </c>
      <c r="N53" s="55">
        <f t="shared" si="4"/>
        <v>86.34</v>
      </c>
      <c r="O53" s="17"/>
    </row>
    <row r="54" spans="1:15" s="7" customFormat="1" ht="15">
      <c r="A54" s="14" t="s">
        <v>100</v>
      </c>
      <c r="B54" s="37"/>
      <c r="C54" s="10"/>
      <c r="D54" s="66"/>
      <c r="E54" s="54"/>
      <c r="F54" s="10"/>
      <c r="G54" s="66"/>
      <c r="H54" s="37"/>
      <c r="I54" s="10"/>
      <c r="J54" s="66"/>
      <c r="K54" s="226" t="s">
        <v>268</v>
      </c>
      <c r="L54" s="227">
        <v>41692</v>
      </c>
      <c r="M54" s="225">
        <v>5352.86</v>
      </c>
      <c r="N54" s="55">
        <f t="shared" si="4"/>
        <v>5352.86</v>
      </c>
      <c r="O54" s="17"/>
    </row>
    <row r="55" spans="1:15" s="7" customFormat="1" ht="15">
      <c r="A55" s="14" t="s">
        <v>101</v>
      </c>
      <c r="B55" s="37"/>
      <c r="C55" s="10"/>
      <c r="D55" s="66"/>
      <c r="E55" s="54"/>
      <c r="F55" s="10"/>
      <c r="G55" s="66"/>
      <c r="H55" s="37"/>
      <c r="I55" s="10"/>
      <c r="J55" s="66"/>
      <c r="K55" s="37">
        <v>50</v>
      </c>
      <c r="L55" s="224">
        <v>41759</v>
      </c>
      <c r="M55" s="66">
        <v>777.03</v>
      </c>
      <c r="N55" s="55">
        <f t="shared" si="4"/>
        <v>777.03</v>
      </c>
      <c r="O55" s="17"/>
    </row>
    <row r="56" spans="1:15" s="7" customFormat="1" ht="15">
      <c r="A56" s="5" t="s">
        <v>106</v>
      </c>
      <c r="B56" s="37"/>
      <c r="C56" s="10"/>
      <c r="D56" s="66"/>
      <c r="E56" s="54"/>
      <c r="F56" s="10"/>
      <c r="G56" s="66"/>
      <c r="H56" s="37"/>
      <c r="I56" s="10"/>
      <c r="J56" s="66"/>
      <c r="K56" s="37"/>
      <c r="L56" s="10"/>
      <c r="M56" s="66"/>
      <c r="N56" s="55">
        <f t="shared" si="4"/>
        <v>0</v>
      </c>
      <c r="O56" s="17"/>
    </row>
    <row r="57" spans="1:15" s="7" customFormat="1" ht="15">
      <c r="A57" s="5" t="s">
        <v>155</v>
      </c>
      <c r="B57" s="37"/>
      <c r="C57" s="10"/>
      <c r="D57" s="66"/>
      <c r="E57" s="54"/>
      <c r="F57" s="10"/>
      <c r="G57" s="66"/>
      <c r="H57" s="226" t="s">
        <v>257</v>
      </c>
      <c r="I57" s="227">
        <v>41663</v>
      </c>
      <c r="J57" s="225">
        <v>3434.7</v>
      </c>
      <c r="K57" s="37"/>
      <c r="L57" s="10"/>
      <c r="M57" s="66"/>
      <c r="N57" s="55">
        <f t="shared" si="4"/>
        <v>3434.7</v>
      </c>
      <c r="O57" s="17"/>
    </row>
    <row r="58" spans="1:15" s="7" customFormat="1" ht="15">
      <c r="A58" s="64" t="s">
        <v>107</v>
      </c>
      <c r="B58" s="37"/>
      <c r="C58" s="10"/>
      <c r="D58" s="66"/>
      <c r="E58" s="54"/>
      <c r="F58" s="10"/>
      <c r="G58" s="66"/>
      <c r="H58" s="37"/>
      <c r="I58" s="10"/>
      <c r="J58" s="66"/>
      <c r="K58" s="37"/>
      <c r="L58" s="10"/>
      <c r="M58" s="66"/>
      <c r="N58" s="55">
        <f t="shared" si="4"/>
        <v>0</v>
      </c>
      <c r="O58" s="17"/>
    </row>
    <row r="59" spans="1:15" s="7" customFormat="1" ht="25.5">
      <c r="A59" s="14" t="s">
        <v>108</v>
      </c>
      <c r="B59" s="37"/>
      <c r="C59" s="10"/>
      <c r="D59" s="66"/>
      <c r="E59" s="54"/>
      <c r="F59" s="10"/>
      <c r="G59" s="66"/>
      <c r="H59" s="226" t="s">
        <v>245</v>
      </c>
      <c r="I59" s="227" t="s">
        <v>247</v>
      </c>
      <c r="J59" s="225">
        <v>932.26</v>
      </c>
      <c r="K59" s="37"/>
      <c r="L59" s="10"/>
      <c r="M59" s="66"/>
      <c r="N59" s="55">
        <f t="shared" si="4"/>
        <v>932.26</v>
      </c>
      <c r="O59" s="17"/>
    </row>
    <row r="60" spans="1:15" s="7" customFormat="1" ht="15">
      <c r="A60" s="14" t="s">
        <v>109</v>
      </c>
      <c r="B60" s="37"/>
      <c r="C60" s="10"/>
      <c r="D60" s="66"/>
      <c r="E60" s="54"/>
      <c r="F60" s="10"/>
      <c r="G60" s="66"/>
      <c r="H60" s="37"/>
      <c r="I60" s="10"/>
      <c r="J60" s="66"/>
      <c r="K60" s="37"/>
      <c r="L60" s="10"/>
      <c r="M60" s="66"/>
      <c r="N60" s="55">
        <f t="shared" si="4"/>
        <v>0</v>
      </c>
      <c r="O60" s="17"/>
    </row>
    <row r="61" spans="1:15" s="7" customFormat="1" ht="15">
      <c r="A61" s="64" t="s">
        <v>157</v>
      </c>
      <c r="B61" s="37"/>
      <c r="C61" s="10"/>
      <c r="D61" s="66"/>
      <c r="E61" s="54"/>
      <c r="F61" s="10"/>
      <c r="G61" s="66"/>
      <c r="H61" s="37"/>
      <c r="I61" s="10"/>
      <c r="J61" s="66"/>
      <c r="K61" s="37"/>
      <c r="L61" s="10"/>
      <c r="M61" s="66"/>
      <c r="N61" s="55">
        <f t="shared" si="4"/>
        <v>0</v>
      </c>
      <c r="O61" s="17"/>
    </row>
    <row r="62" spans="1:15" s="7" customFormat="1" ht="15">
      <c r="A62" s="14" t="s">
        <v>158</v>
      </c>
      <c r="B62" s="37"/>
      <c r="C62" s="10"/>
      <c r="D62" s="66"/>
      <c r="E62" s="54"/>
      <c r="F62" s="10"/>
      <c r="G62" s="66"/>
      <c r="H62" s="37"/>
      <c r="I62" s="10"/>
      <c r="J62" s="66"/>
      <c r="K62" s="37"/>
      <c r="L62" s="10"/>
      <c r="M62" s="66"/>
      <c r="N62" s="55">
        <f t="shared" si="4"/>
        <v>0</v>
      </c>
      <c r="O62" s="17"/>
    </row>
    <row r="63" spans="1:15" s="7" customFormat="1" ht="15">
      <c r="A63" s="64" t="s">
        <v>110</v>
      </c>
      <c r="B63" s="37"/>
      <c r="C63" s="10"/>
      <c r="D63" s="66"/>
      <c r="E63" s="54"/>
      <c r="F63" s="10"/>
      <c r="G63" s="66"/>
      <c r="H63" s="37"/>
      <c r="I63" s="10"/>
      <c r="J63" s="66"/>
      <c r="K63" s="37"/>
      <c r="L63" s="10"/>
      <c r="M63" s="66"/>
      <c r="N63" s="55">
        <f t="shared" si="4"/>
        <v>0</v>
      </c>
      <c r="O63" s="17"/>
    </row>
    <row r="64" spans="1:15" s="7" customFormat="1" ht="15">
      <c r="A64" s="14" t="s">
        <v>160</v>
      </c>
      <c r="B64" s="68"/>
      <c r="C64" s="77"/>
      <c r="D64" s="66"/>
      <c r="E64" s="69"/>
      <c r="F64" s="77"/>
      <c r="G64" s="66"/>
      <c r="H64" s="226"/>
      <c r="I64" s="227"/>
      <c r="J64" s="225"/>
      <c r="K64" s="68"/>
      <c r="L64" s="77"/>
      <c r="M64" s="66"/>
      <c r="N64" s="55">
        <f t="shared" si="4"/>
        <v>0</v>
      </c>
      <c r="O64" s="17"/>
    </row>
    <row r="65" spans="1:15" s="7" customFormat="1" ht="15.75" thickBot="1">
      <c r="A65" s="14" t="s">
        <v>161</v>
      </c>
      <c r="B65" s="68"/>
      <c r="C65" s="77"/>
      <c r="D65" s="66"/>
      <c r="E65" s="69"/>
      <c r="F65" s="77"/>
      <c r="G65" s="66"/>
      <c r="H65" s="68"/>
      <c r="I65" s="77"/>
      <c r="J65" s="66"/>
      <c r="K65" s="68"/>
      <c r="L65" s="77"/>
      <c r="M65" s="66"/>
      <c r="N65" s="55">
        <f t="shared" si="4"/>
        <v>0</v>
      </c>
      <c r="O65" s="16"/>
    </row>
    <row r="66" spans="1:15" s="7" customFormat="1" ht="19.5" thickBot="1">
      <c r="A66" s="4" t="s">
        <v>117</v>
      </c>
      <c r="B66" s="10"/>
      <c r="C66" s="10"/>
      <c r="D66" s="66">
        <f>O66/4</f>
        <v>12260.23</v>
      </c>
      <c r="E66" s="10"/>
      <c r="F66" s="10"/>
      <c r="G66" s="66">
        <f>O66/4</f>
        <v>12260.23</v>
      </c>
      <c r="H66" s="10"/>
      <c r="I66" s="10"/>
      <c r="J66" s="66">
        <f>O66/4</f>
        <v>12260.23</v>
      </c>
      <c r="K66" s="10"/>
      <c r="L66" s="10"/>
      <c r="M66" s="66">
        <f>O66/4</f>
        <v>12260.23</v>
      </c>
      <c r="N66" s="55">
        <f t="shared" si="4"/>
        <v>49040.92</v>
      </c>
      <c r="O66" s="120">
        <v>49040.93</v>
      </c>
    </row>
    <row r="67" spans="1:15" s="6" customFormat="1" ht="20.25" thickBot="1">
      <c r="A67" s="47" t="s">
        <v>4</v>
      </c>
      <c r="B67" s="149"/>
      <c r="C67" s="150"/>
      <c r="D67" s="153">
        <f>SUM(D6:D66)</f>
        <v>146624.89</v>
      </c>
      <c r="E67" s="151"/>
      <c r="F67" s="150"/>
      <c r="G67" s="153">
        <f>SUM(G6:G66)</f>
        <v>136891</v>
      </c>
      <c r="H67" s="152"/>
      <c r="I67" s="150"/>
      <c r="J67" s="153">
        <f>SUM(J6:J66)</f>
        <v>131285.06</v>
      </c>
      <c r="K67" s="152"/>
      <c r="L67" s="150"/>
      <c r="M67" s="153">
        <f>SUM(M6:M66)</f>
        <v>149361.62</v>
      </c>
      <c r="N67" s="55">
        <f t="shared" si="4"/>
        <v>564162.57</v>
      </c>
      <c r="O67" s="26">
        <f>SUM(O6:O65)</f>
        <v>453480.67</v>
      </c>
    </row>
    <row r="68" spans="1:15" s="11" customFormat="1" ht="20.25" hidden="1" thickBot="1">
      <c r="A68" s="48" t="s">
        <v>2</v>
      </c>
      <c r="B68" s="78"/>
      <c r="C68" s="79"/>
      <c r="D68" s="80"/>
      <c r="E68" s="81"/>
      <c r="F68" s="79"/>
      <c r="G68" s="82"/>
      <c r="H68" s="78"/>
      <c r="I68" s="79"/>
      <c r="J68" s="80"/>
      <c r="K68" s="78"/>
      <c r="L68" s="79"/>
      <c r="M68" s="80"/>
      <c r="N68" s="55">
        <f t="shared" si="4"/>
        <v>0</v>
      </c>
      <c r="O68" s="27"/>
    </row>
    <row r="69" spans="1:15" s="13" customFormat="1" ht="39.75" customHeight="1" thickBot="1">
      <c r="A69" s="307" t="s">
        <v>3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9"/>
      <c r="O69" s="28"/>
    </row>
    <row r="70" spans="1:15" s="7" customFormat="1" ht="15">
      <c r="A70" s="244" t="s">
        <v>170</v>
      </c>
      <c r="B70" s="37"/>
      <c r="C70" s="10"/>
      <c r="D70" s="42"/>
      <c r="E70" s="226" t="s">
        <v>213</v>
      </c>
      <c r="F70" s="227">
        <v>41509</v>
      </c>
      <c r="G70" s="225">
        <v>41480.96</v>
      </c>
      <c r="H70" s="37"/>
      <c r="I70" s="10"/>
      <c r="J70" s="42"/>
      <c r="K70" s="37"/>
      <c r="L70" s="10"/>
      <c r="M70" s="42"/>
      <c r="N70" s="54"/>
      <c r="O70" s="67"/>
    </row>
    <row r="71" spans="1:15" s="7" customFormat="1" ht="15" customHeight="1">
      <c r="A71" s="244" t="s">
        <v>200</v>
      </c>
      <c r="B71" s="316" t="s">
        <v>201</v>
      </c>
      <c r="C71" s="295">
        <v>41481</v>
      </c>
      <c r="D71" s="298">
        <v>85150.4</v>
      </c>
      <c r="E71" s="69"/>
      <c r="F71" s="77"/>
      <c r="G71" s="20"/>
      <c r="H71" s="54"/>
      <c r="I71" s="77"/>
      <c r="J71" s="42"/>
      <c r="K71" s="54"/>
      <c r="L71" s="77"/>
      <c r="M71" s="42"/>
      <c r="N71" s="54"/>
      <c r="O71" s="67"/>
    </row>
    <row r="72" spans="1:15" s="7" customFormat="1" ht="18.75" customHeight="1">
      <c r="A72" s="244" t="s">
        <v>176</v>
      </c>
      <c r="B72" s="317"/>
      <c r="C72" s="296"/>
      <c r="D72" s="299"/>
      <c r="E72" s="69"/>
      <c r="F72" s="77"/>
      <c r="G72" s="20"/>
      <c r="H72" s="54"/>
      <c r="I72" s="77"/>
      <c r="J72" s="42"/>
      <c r="K72" s="54"/>
      <c r="L72" s="77"/>
      <c r="M72" s="42"/>
      <c r="N72" s="54"/>
      <c r="O72" s="67"/>
    </row>
    <row r="73" spans="1:15" s="7" customFormat="1" ht="14.25" customHeight="1">
      <c r="A73" s="244" t="s">
        <v>177</v>
      </c>
      <c r="B73" s="318"/>
      <c r="C73" s="297"/>
      <c r="D73" s="300"/>
      <c r="E73" s="69"/>
      <c r="F73" s="77"/>
      <c r="G73" s="42"/>
      <c r="H73" s="10"/>
      <c r="I73" s="77"/>
      <c r="J73" s="42"/>
      <c r="K73" s="10"/>
      <c r="L73" s="77"/>
      <c r="M73" s="42"/>
      <c r="N73" s="10"/>
      <c r="O73" s="67"/>
    </row>
    <row r="74" spans="1:15" s="7" customFormat="1" ht="15.75" customHeight="1" thickBot="1">
      <c r="A74" s="244" t="s">
        <v>265</v>
      </c>
      <c r="B74" s="69"/>
      <c r="C74" s="77"/>
      <c r="D74" s="42"/>
      <c r="E74" s="69"/>
      <c r="F74" s="77"/>
      <c r="G74" s="42"/>
      <c r="H74" s="10"/>
      <c r="I74" s="77"/>
      <c r="J74" s="42"/>
      <c r="K74" s="226" t="s">
        <v>264</v>
      </c>
      <c r="L74" s="227">
        <v>41684</v>
      </c>
      <c r="M74" s="225">
        <v>282998.95</v>
      </c>
      <c r="N74" s="10"/>
      <c r="O74" s="67"/>
    </row>
    <row r="75" spans="1:15" s="88" customFormat="1" ht="20.25" thickBot="1">
      <c r="A75" s="83" t="s">
        <v>4</v>
      </c>
      <c r="B75" s="84"/>
      <c r="C75" s="95"/>
      <c r="D75" s="95">
        <f>SUM(D70:D74)</f>
        <v>85150.4</v>
      </c>
      <c r="E75" s="95"/>
      <c r="F75" s="95"/>
      <c r="G75" s="95">
        <f>SUM(G70:G74)</f>
        <v>41480.96</v>
      </c>
      <c r="H75" s="95"/>
      <c r="I75" s="95"/>
      <c r="J75" s="95">
        <f>SUM(J70:J74)</f>
        <v>0</v>
      </c>
      <c r="K75" s="95"/>
      <c r="L75" s="95"/>
      <c r="M75" s="95">
        <f>SUM(M70:M74)</f>
        <v>282998.95</v>
      </c>
      <c r="N75" s="55">
        <f>M75+J75+G75+D75</f>
        <v>409630.31</v>
      </c>
      <c r="O75" s="87"/>
    </row>
    <row r="76" spans="1:15" s="7" customFormat="1" ht="42" customHeight="1">
      <c r="A76" s="307" t="s">
        <v>27</v>
      </c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9"/>
      <c r="O76" s="18"/>
    </row>
    <row r="77" spans="1:15" s="7" customFormat="1" ht="15">
      <c r="A77" s="45" t="s">
        <v>194</v>
      </c>
      <c r="B77" s="226" t="s">
        <v>193</v>
      </c>
      <c r="C77" s="227">
        <v>41402</v>
      </c>
      <c r="D77" s="225">
        <v>715.77</v>
      </c>
      <c r="E77" s="25"/>
      <c r="F77" s="1"/>
      <c r="G77" s="18"/>
      <c r="H77" s="38"/>
      <c r="I77" s="1"/>
      <c r="J77" s="43"/>
      <c r="K77" s="38"/>
      <c r="L77" s="1"/>
      <c r="M77" s="43"/>
      <c r="N77" s="54"/>
      <c r="O77" s="25"/>
    </row>
    <row r="78" spans="1:15" s="7" customFormat="1" ht="15">
      <c r="A78" s="45" t="s">
        <v>196</v>
      </c>
      <c r="B78" s="226" t="s">
        <v>197</v>
      </c>
      <c r="C78" s="227">
        <v>41467</v>
      </c>
      <c r="D78" s="225">
        <v>623.59</v>
      </c>
      <c r="E78" s="54"/>
      <c r="F78" s="10"/>
      <c r="G78" s="20"/>
      <c r="H78" s="37"/>
      <c r="I78" s="10"/>
      <c r="J78" s="42"/>
      <c r="K78" s="37"/>
      <c r="L78" s="10"/>
      <c r="M78" s="42"/>
      <c r="N78" s="54"/>
      <c r="O78" s="25"/>
    </row>
    <row r="79" spans="1:15" s="7" customFormat="1" ht="15">
      <c r="A79" s="45" t="s">
        <v>206</v>
      </c>
      <c r="B79" s="37"/>
      <c r="C79" s="10"/>
      <c r="D79" s="42"/>
      <c r="E79" s="226" t="s">
        <v>207</v>
      </c>
      <c r="F79" s="227">
        <v>41498</v>
      </c>
      <c r="G79" s="225">
        <v>1500</v>
      </c>
      <c r="H79" s="37"/>
      <c r="I79" s="10"/>
      <c r="J79" s="42"/>
      <c r="K79" s="37"/>
      <c r="L79" s="10"/>
      <c r="M79" s="42"/>
      <c r="N79" s="54"/>
      <c r="O79" s="25"/>
    </row>
    <row r="80" spans="1:15" s="7" customFormat="1" ht="15">
      <c r="A80" s="45" t="s">
        <v>209</v>
      </c>
      <c r="B80" s="37"/>
      <c r="C80" s="10"/>
      <c r="D80" s="42"/>
      <c r="E80" s="37">
        <v>171</v>
      </c>
      <c r="F80" s="224">
        <v>41516</v>
      </c>
      <c r="G80" s="225">
        <v>183.24</v>
      </c>
      <c r="H80" s="37"/>
      <c r="I80" s="10"/>
      <c r="J80" s="42"/>
      <c r="K80" s="37"/>
      <c r="L80" s="10"/>
      <c r="M80" s="42"/>
      <c r="N80" s="54"/>
      <c r="O80" s="25"/>
    </row>
    <row r="81" spans="1:15" s="7" customFormat="1" ht="15">
      <c r="A81" s="45" t="s">
        <v>211</v>
      </c>
      <c r="B81" s="37"/>
      <c r="C81" s="10"/>
      <c r="D81" s="42"/>
      <c r="E81" s="226" t="s">
        <v>210</v>
      </c>
      <c r="F81" s="227">
        <v>41509</v>
      </c>
      <c r="G81" s="225">
        <v>416.18</v>
      </c>
      <c r="H81" s="37"/>
      <c r="I81" s="10"/>
      <c r="J81" s="42"/>
      <c r="K81" s="37"/>
      <c r="L81" s="10"/>
      <c r="M81" s="42"/>
      <c r="N81" s="54"/>
      <c r="O81" s="25"/>
    </row>
    <row r="82" spans="1:15" s="7" customFormat="1" ht="15">
      <c r="A82" s="45" t="s">
        <v>212</v>
      </c>
      <c r="B82" s="37"/>
      <c r="C82" s="10"/>
      <c r="D82" s="42"/>
      <c r="E82" s="226" t="s">
        <v>210</v>
      </c>
      <c r="F82" s="227">
        <v>41509</v>
      </c>
      <c r="G82" s="225">
        <v>276.61</v>
      </c>
      <c r="H82" s="37"/>
      <c r="I82" s="10"/>
      <c r="J82" s="42"/>
      <c r="K82" s="37"/>
      <c r="L82" s="10"/>
      <c r="M82" s="42"/>
      <c r="N82" s="54"/>
      <c r="O82" s="25"/>
    </row>
    <row r="83" spans="1:15" s="7" customFormat="1" ht="15">
      <c r="A83" s="45" t="s">
        <v>214</v>
      </c>
      <c r="B83" s="33" t="s">
        <v>215</v>
      </c>
      <c r="C83" s="224">
        <v>41439</v>
      </c>
      <c r="D83" s="225">
        <v>80</v>
      </c>
      <c r="E83" s="54"/>
      <c r="F83" s="10"/>
      <c r="G83" s="20"/>
      <c r="H83" s="37"/>
      <c r="I83" s="10"/>
      <c r="J83" s="42"/>
      <c r="K83" s="37"/>
      <c r="L83" s="10"/>
      <c r="M83" s="42"/>
      <c r="N83" s="54"/>
      <c r="O83" s="25"/>
    </row>
    <row r="84" spans="1:15" s="7" customFormat="1" ht="15">
      <c r="A84" s="45" t="s">
        <v>220</v>
      </c>
      <c r="B84" s="37"/>
      <c r="C84" s="10"/>
      <c r="D84" s="42"/>
      <c r="E84" s="226" t="s">
        <v>219</v>
      </c>
      <c r="F84" s="227">
        <v>41544</v>
      </c>
      <c r="G84" s="225">
        <v>688.69</v>
      </c>
      <c r="H84" s="37"/>
      <c r="I84" s="10"/>
      <c r="J84" s="42"/>
      <c r="K84" s="37"/>
      <c r="L84" s="10"/>
      <c r="M84" s="42"/>
      <c r="N84" s="54"/>
      <c r="O84" s="25"/>
    </row>
    <row r="85" spans="1:15" s="7" customFormat="1" ht="15">
      <c r="A85" s="45" t="s">
        <v>221</v>
      </c>
      <c r="B85" s="37"/>
      <c r="C85" s="10"/>
      <c r="D85" s="42"/>
      <c r="E85" s="226" t="s">
        <v>222</v>
      </c>
      <c r="F85" s="227">
        <v>41551</v>
      </c>
      <c r="G85" s="225">
        <v>1864.12</v>
      </c>
      <c r="H85" s="37"/>
      <c r="I85" s="10"/>
      <c r="J85" s="42"/>
      <c r="K85" s="37"/>
      <c r="L85" s="10"/>
      <c r="M85" s="42"/>
      <c r="N85" s="54"/>
      <c r="O85" s="25"/>
    </row>
    <row r="86" spans="1:15" s="7" customFormat="1" ht="15">
      <c r="A86" s="45" t="s">
        <v>223</v>
      </c>
      <c r="B86" s="37"/>
      <c r="C86" s="10"/>
      <c r="D86" s="42"/>
      <c r="E86" s="226" t="s">
        <v>222</v>
      </c>
      <c r="F86" s="227">
        <v>41551</v>
      </c>
      <c r="G86" s="225">
        <v>1401.66</v>
      </c>
      <c r="H86" s="37"/>
      <c r="I86" s="10"/>
      <c r="J86" s="42"/>
      <c r="K86" s="37"/>
      <c r="L86" s="10"/>
      <c r="M86" s="42"/>
      <c r="N86" s="54"/>
      <c r="O86" s="25"/>
    </row>
    <row r="87" spans="1:15" s="7" customFormat="1" ht="15">
      <c r="A87" s="45" t="s">
        <v>244</v>
      </c>
      <c r="B87" s="37"/>
      <c r="C87" s="10"/>
      <c r="D87" s="42"/>
      <c r="E87" s="242"/>
      <c r="F87" s="227"/>
      <c r="G87" s="243"/>
      <c r="H87" s="226" t="s">
        <v>243</v>
      </c>
      <c r="I87" s="227">
        <v>41622</v>
      </c>
      <c r="J87" s="225">
        <v>690.7</v>
      </c>
      <c r="K87" s="37"/>
      <c r="L87" s="10"/>
      <c r="M87" s="42"/>
      <c r="N87" s="54"/>
      <c r="O87" s="25"/>
    </row>
    <row r="88" spans="1:15" s="7" customFormat="1" ht="25.5">
      <c r="A88" s="45" t="s">
        <v>248</v>
      </c>
      <c r="B88" s="37"/>
      <c r="C88" s="10"/>
      <c r="D88" s="42"/>
      <c r="E88" s="242"/>
      <c r="F88" s="227"/>
      <c r="G88" s="243"/>
      <c r="H88" s="226" t="s">
        <v>245</v>
      </c>
      <c r="I88" s="227" t="s">
        <v>249</v>
      </c>
      <c r="J88" s="225">
        <v>849.46</v>
      </c>
      <c r="K88" s="37"/>
      <c r="L88" s="10"/>
      <c r="M88" s="42"/>
      <c r="N88" s="54"/>
      <c r="O88" s="25"/>
    </row>
    <row r="89" spans="1:15" s="7" customFormat="1" ht="25.5">
      <c r="A89" s="46" t="s">
        <v>251</v>
      </c>
      <c r="B89" s="37"/>
      <c r="C89" s="10"/>
      <c r="D89" s="42"/>
      <c r="E89" s="242"/>
      <c r="F89" s="227"/>
      <c r="G89" s="243"/>
      <c r="H89" s="226" t="s">
        <v>245</v>
      </c>
      <c r="I89" s="227" t="s">
        <v>252</v>
      </c>
      <c r="J89" s="225">
        <v>658.29</v>
      </c>
      <c r="K89" s="37"/>
      <c r="L89" s="10"/>
      <c r="M89" s="42"/>
      <c r="N89" s="54"/>
      <c r="O89" s="25"/>
    </row>
    <row r="90" spans="1:15" s="258" customFormat="1" ht="25.5">
      <c r="A90" s="247" t="s">
        <v>253</v>
      </c>
      <c r="B90" s="248"/>
      <c r="C90" s="249"/>
      <c r="D90" s="250"/>
      <c r="E90" s="251"/>
      <c r="F90" s="252"/>
      <c r="G90" s="253"/>
      <c r="H90" s="254" t="s">
        <v>245</v>
      </c>
      <c r="I90" s="252" t="s">
        <v>254</v>
      </c>
      <c r="J90" s="255">
        <v>5198.83</v>
      </c>
      <c r="K90" s="248"/>
      <c r="L90" s="249"/>
      <c r="M90" s="250"/>
      <c r="N90" s="256"/>
      <c r="O90" s="257"/>
    </row>
    <row r="91" spans="1:15" s="7" customFormat="1" ht="15">
      <c r="A91" s="46" t="s">
        <v>256</v>
      </c>
      <c r="B91" s="37"/>
      <c r="C91" s="10"/>
      <c r="D91" s="42"/>
      <c r="E91" s="54"/>
      <c r="F91" s="10"/>
      <c r="G91" s="20"/>
      <c r="H91" s="226" t="s">
        <v>255</v>
      </c>
      <c r="I91" s="227">
        <v>41656</v>
      </c>
      <c r="J91" s="225">
        <v>992.28</v>
      </c>
      <c r="K91" s="37"/>
      <c r="L91" s="10"/>
      <c r="M91" s="42"/>
      <c r="N91" s="54"/>
      <c r="O91" s="25"/>
    </row>
    <row r="92" spans="1:15" s="7" customFormat="1" ht="15">
      <c r="A92" s="46" t="s">
        <v>259</v>
      </c>
      <c r="B92" s="68"/>
      <c r="C92" s="77"/>
      <c r="D92" s="56"/>
      <c r="E92" s="69"/>
      <c r="F92" s="77"/>
      <c r="G92" s="22"/>
      <c r="H92" s="226"/>
      <c r="I92" s="227"/>
      <c r="J92" s="225"/>
      <c r="K92" s="226" t="s">
        <v>258</v>
      </c>
      <c r="L92" s="227">
        <v>41677</v>
      </c>
      <c r="M92" s="225">
        <v>1637.98</v>
      </c>
      <c r="N92" s="54"/>
      <c r="O92" s="25"/>
    </row>
    <row r="93" spans="1:15" s="7" customFormat="1" ht="15">
      <c r="A93" s="46" t="s">
        <v>260</v>
      </c>
      <c r="B93" s="68"/>
      <c r="C93" s="77"/>
      <c r="D93" s="56"/>
      <c r="E93" s="69"/>
      <c r="F93" s="77"/>
      <c r="G93" s="22"/>
      <c r="H93" s="226"/>
      <c r="I93" s="227"/>
      <c r="J93" s="225"/>
      <c r="K93" s="226" t="s">
        <v>258</v>
      </c>
      <c r="L93" s="227">
        <v>41677</v>
      </c>
      <c r="M93" s="225">
        <v>1741.39</v>
      </c>
      <c r="N93" s="54"/>
      <c r="O93" s="25"/>
    </row>
    <row r="94" spans="1:15" s="7" customFormat="1" ht="15">
      <c r="A94" s="46" t="s">
        <v>261</v>
      </c>
      <c r="B94" s="68"/>
      <c r="C94" s="77"/>
      <c r="D94" s="56"/>
      <c r="E94" s="69"/>
      <c r="F94" s="77"/>
      <c r="G94" s="22"/>
      <c r="H94" s="226"/>
      <c r="I94" s="227"/>
      <c r="J94" s="225"/>
      <c r="K94" s="226" t="s">
        <v>258</v>
      </c>
      <c r="L94" s="227">
        <v>41677</v>
      </c>
      <c r="M94" s="225">
        <v>1498.74</v>
      </c>
      <c r="N94" s="54"/>
      <c r="O94" s="25"/>
    </row>
    <row r="95" spans="1:15" s="7" customFormat="1" ht="15">
      <c r="A95" s="46" t="s">
        <v>262</v>
      </c>
      <c r="B95" s="68"/>
      <c r="C95" s="77"/>
      <c r="D95" s="56"/>
      <c r="E95" s="69"/>
      <c r="F95" s="77"/>
      <c r="G95" s="22"/>
      <c r="H95" s="226"/>
      <c r="I95" s="227"/>
      <c r="J95" s="225"/>
      <c r="K95" s="226" t="s">
        <v>258</v>
      </c>
      <c r="L95" s="227">
        <v>41677</v>
      </c>
      <c r="M95" s="225">
        <v>1633.47</v>
      </c>
      <c r="N95" s="54"/>
      <c r="O95" s="25"/>
    </row>
    <row r="96" spans="1:15" s="258" customFormat="1" ht="15">
      <c r="A96" s="247" t="s">
        <v>263</v>
      </c>
      <c r="B96" s="259"/>
      <c r="C96" s="260"/>
      <c r="D96" s="261"/>
      <c r="E96" s="262"/>
      <c r="F96" s="260"/>
      <c r="G96" s="263"/>
      <c r="H96" s="254"/>
      <c r="I96" s="252"/>
      <c r="J96" s="255"/>
      <c r="K96" s="254" t="s">
        <v>258</v>
      </c>
      <c r="L96" s="252">
        <v>41677</v>
      </c>
      <c r="M96" s="255">
        <v>751.69</v>
      </c>
      <c r="N96" s="256"/>
      <c r="O96" s="257"/>
    </row>
    <row r="97" spans="1:15" s="258" customFormat="1" ht="15">
      <c r="A97" s="247" t="s">
        <v>266</v>
      </c>
      <c r="B97" s="259"/>
      <c r="C97" s="260"/>
      <c r="D97" s="261"/>
      <c r="E97" s="262"/>
      <c r="F97" s="260"/>
      <c r="G97" s="263"/>
      <c r="H97" s="254"/>
      <c r="I97" s="252"/>
      <c r="J97" s="255"/>
      <c r="K97" s="254" t="s">
        <v>267</v>
      </c>
      <c r="L97" s="252">
        <v>41090</v>
      </c>
      <c r="M97" s="255">
        <v>20452.35</v>
      </c>
      <c r="N97" s="256"/>
      <c r="O97" s="257"/>
    </row>
    <row r="98" spans="1:15" s="7" customFormat="1" ht="15">
      <c r="A98" s="45" t="s">
        <v>276</v>
      </c>
      <c r="B98" s="37"/>
      <c r="C98" s="10"/>
      <c r="D98" s="42"/>
      <c r="E98" s="54"/>
      <c r="F98" s="10"/>
      <c r="G98" s="20"/>
      <c r="H98" s="37"/>
      <c r="I98" s="10"/>
      <c r="J98" s="42"/>
      <c r="K98" s="226" t="s">
        <v>277</v>
      </c>
      <c r="L98" s="227">
        <v>41696</v>
      </c>
      <c r="M98" s="225">
        <v>808.5</v>
      </c>
      <c r="N98" s="54"/>
      <c r="O98" s="25"/>
    </row>
    <row r="99" spans="1:15" s="7" customFormat="1" ht="15">
      <c r="A99" s="45" t="s">
        <v>282</v>
      </c>
      <c r="B99" s="68"/>
      <c r="C99" s="77"/>
      <c r="D99" s="56"/>
      <c r="E99" s="69"/>
      <c r="F99" s="77"/>
      <c r="G99" s="22"/>
      <c r="H99" s="68"/>
      <c r="I99" s="77"/>
      <c r="J99" s="56"/>
      <c r="K99" s="226" t="s">
        <v>283</v>
      </c>
      <c r="L99" s="227">
        <v>41484</v>
      </c>
      <c r="M99" s="225">
        <v>600</v>
      </c>
      <c r="N99" s="54"/>
      <c r="O99" s="25"/>
    </row>
    <row r="100" spans="1:15" s="7" customFormat="1" ht="15">
      <c r="A100" s="46" t="s">
        <v>274</v>
      </c>
      <c r="B100" s="68"/>
      <c r="C100" s="77"/>
      <c r="D100" s="56"/>
      <c r="E100" s="69"/>
      <c r="F100" s="77"/>
      <c r="G100" s="22"/>
      <c r="H100" s="226"/>
      <c r="I100" s="227"/>
      <c r="J100" s="225"/>
      <c r="K100" s="226" t="s">
        <v>275</v>
      </c>
      <c r="L100" s="227">
        <v>41726</v>
      </c>
      <c r="M100" s="225">
        <v>891.69</v>
      </c>
      <c r="N100" s="54"/>
      <c r="O100" s="25"/>
    </row>
    <row r="101" spans="1:15" s="7" customFormat="1" ht="15">
      <c r="A101" s="46" t="s">
        <v>279</v>
      </c>
      <c r="B101" s="68"/>
      <c r="C101" s="77"/>
      <c r="D101" s="56"/>
      <c r="E101" s="69"/>
      <c r="F101" s="77"/>
      <c r="G101" s="22"/>
      <c r="H101" s="226"/>
      <c r="I101" s="227"/>
      <c r="J101" s="225"/>
      <c r="K101" s="226" t="s">
        <v>215</v>
      </c>
      <c r="L101" s="227">
        <v>41729</v>
      </c>
      <c r="M101" s="225">
        <v>90</v>
      </c>
      <c r="N101" s="54"/>
      <c r="O101" s="25"/>
    </row>
    <row r="102" spans="1:15" s="7" customFormat="1" ht="15">
      <c r="A102" s="45" t="s">
        <v>194</v>
      </c>
      <c r="B102" s="68"/>
      <c r="C102" s="77"/>
      <c r="D102" s="56"/>
      <c r="E102" s="69"/>
      <c r="F102" s="77"/>
      <c r="G102" s="22"/>
      <c r="H102" s="226"/>
      <c r="I102" s="227"/>
      <c r="J102" s="225"/>
      <c r="K102" s="226" t="s">
        <v>281</v>
      </c>
      <c r="L102" s="227">
        <v>41759</v>
      </c>
      <c r="M102" s="225">
        <v>688.69</v>
      </c>
      <c r="N102" s="54"/>
      <c r="O102" s="25"/>
    </row>
    <row r="103" spans="1:15" s="7" customFormat="1" ht="13.5" thickBot="1">
      <c r="A103" s="46"/>
      <c r="B103" s="68"/>
      <c r="C103" s="77"/>
      <c r="D103" s="56"/>
      <c r="E103" s="69"/>
      <c r="F103" s="77"/>
      <c r="G103" s="22"/>
      <c r="H103" s="68"/>
      <c r="I103" s="77"/>
      <c r="J103" s="56"/>
      <c r="K103" s="68"/>
      <c r="L103" s="77"/>
      <c r="M103" s="56"/>
      <c r="N103" s="54"/>
      <c r="O103" s="25"/>
    </row>
    <row r="104" spans="1:15" s="88" customFormat="1" ht="20.25" thickBot="1">
      <c r="A104" s="83" t="s">
        <v>4</v>
      </c>
      <c r="B104" s="84"/>
      <c r="C104" s="85"/>
      <c r="D104" s="89">
        <f>SUM(D77:D103)</f>
        <v>1419.36</v>
      </c>
      <c r="E104" s="90"/>
      <c r="F104" s="85"/>
      <c r="G104" s="89">
        <f>SUM(G77:G103)</f>
        <v>6330.5</v>
      </c>
      <c r="H104" s="91"/>
      <c r="I104" s="85"/>
      <c r="J104" s="89">
        <f>SUM(J77:J103)</f>
        <v>8389.56</v>
      </c>
      <c r="K104" s="91"/>
      <c r="L104" s="85"/>
      <c r="M104" s="89">
        <f>SUM(M77:M103)</f>
        <v>30794.5</v>
      </c>
      <c r="N104" s="55">
        <f>M104+J104+G104+D104</f>
        <v>46933.92</v>
      </c>
      <c r="O104" s="92"/>
    </row>
    <row r="105" spans="1:15" s="7" customFormat="1" ht="40.5" customHeight="1" hidden="1" thickBot="1">
      <c r="A105" s="304" t="s">
        <v>28</v>
      </c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6"/>
      <c r="O105" s="70"/>
    </row>
    <row r="106" spans="1:15" s="7" customFormat="1" ht="12.75" hidden="1">
      <c r="A106" s="45"/>
      <c r="B106" s="37"/>
      <c r="C106" s="10"/>
      <c r="D106" s="42"/>
      <c r="E106" s="54"/>
      <c r="F106" s="10"/>
      <c r="G106" s="20"/>
      <c r="H106" s="37"/>
      <c r="I106" s="10"/>
      <c r="J106" s="42"/>
      <c r="K106" s="37"/>
      <c r="L106" s="10"/>
      <c r="M106" s="42"/>
      <c r="N106" s="54"/>
      <c r="O106" s="25"/>
    </row>
    <row r="107" spans="1:15" s="7" customFormat="1" ht="12.75" hidden="1">
      <c r="A107" s="45"/>
      <c r="B107" s="37"/>
      <c r="C107" s="10"/>
      <c r="D107" s="42"/>
      <c r="E107" s="54"/>
      <c r="F107" s="10"/>
      <c r="G107" s="20"/>
      <c r="H107" s="37"/>
      <c r="I107" s="10"/>
      <c r="J107" s="42"/>
      <c r="K107" s="37"/>
      <c r="L107" s="10"/>
      <c r="M107" s="42"/>
      <c r="N107" s="54"/>
      <c r="O107" s="25"/>
    </row>
    <row r="108" spans="1:15" s="7" customFormat="1" ht="12.75" hidden="1">
      <c r="A108" s="45"/>
      <c r="B108" s="37"/>
      <c r="C108" s="10"/>
      <c r="D108" s="42"/>
      <c r="E108" s="54"/>
      <c r="F108" s="10"/>
      <c r="G108" s="20"/>
      <c r="H108" s="37"/>
      <c r="I108" s="10"/>
      <c r="J108" s="42"/>
      <c r="K108" s="37"/>
      <c r="L108" s="10"/>
      <c r="M108" s="42"/>
      <c r="N108" s="54"/>
      <c r="O108" s="25"/>
    </row>
    <row r="109" spans="1:15" s="7" customFormat="1" ht="12.75" hidden="1">
      <c r="A109" s="45"/>
      <c r="B109" s="37"/>
      <c r="C109" s="10"/>
      <c r="D109" s="42"/>
      <c r="E109" s="54"/>
      <c r="F109" s="10"/>
      <c r="G109" s="20"/>
      <c r="H109" s="37"/>
      <c r="I109" s="10"/>
      <c r="J109" s="42"/>
      <c r="K109" s="37"/>
      <c r="L109" s="10"/>
      <c r="M109" s="42"/>
      <c r="N109" s="54"/>
      <c r="O109" s="25"/>
    </row>
    <row r="110" spans="1:15" s="7" customFormat="1" ht="13.5" hidden="1" thickBot="1">
      <c r="A110" s="45"/>
      <c r="B110" s="37"/>
      <c r="C110" s="10"/>
      <c r="D110" s="42"/>
      <c r="E110" s="54"/>
      <c r="F110" s="10"/>
      <c r="G110" s="20"/>
      <c r="H110" s="37"/>
      <c r="I110" s="10"/>
      <c r="J110" s="42"/>
      <c r="K110" s="37"/>
      <c r="L110" s="10"/>
      <c r="M110" s="42"/>
      <c r="N110" s="54"/>
      <c r="O110" s="25"/>
    </row>
    <row r="111" spans="1:15" s="88" customFormat="1" ht="20.25" hidden="1" thickBot="1">
      <c r="A111" s="83" t="s">
        <v>4</v>
      </c>
      <c r="B111" s="91"/>
      <c r="C111" s="93"/>
      <c r="D111" s="95">
        <f>SUM(D106:D110)</f>
        <v>0</v>
      </c>
      <c r="E111" s="96"/>
      <c r="F111" s="95"/>
      <c r="G111" s="95">
        <f>SUM(G106:G110)</f>
        <v>0</v>
      </c>
      <c r="H111" s="95"/>
      <c r="I111" s="95"/>
      <c r="J111" s="95">
        <f>SUM(J106:J110)</f>
        <v>0</v>
      </c>
      <c r="K111" s="95"/>
      <c r="L111" s="95"/>
      <c r="M111" s="95">
        <f>SUM(M106:M110)</f>
        <v>0</v>
      </c>
      <c r="N111" s="86"/>
      <c r="O111" s="94"/>
    </row>
    <row r="112" spans="1:15" s="7" customFormat="1" ht="20.25" thickBot="1">
      <c r="A112" s="73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0"/>
    </row>
    <row r="113" spans="1:15" s="2" customFormat="1" ht="20.25" thickBot="1">
      <c r="A113" s="49" t="s">
        <v>6</v>
      </c>
      <c r="B113" s="74"/>
      <c r="C113" s="71"/>
      <c r="D113" s="75">
        <f>D111+D104+D75+D67</f>
        <v>233194.65</v>
      </c>
      <c r="E113" s="72"/>
      <c r="F113" s="71"/>
      <c r="G113" s="75">
        <f>G111+G104+G75+G67</f>
        <v>184702.46</v>
      </c>
      <c r="H113" s="72"/>
      <c r="I113" s="71"/>
      <c r="J113" s="75">
        <f>J111+J104+J75+J67</f>
        <v>139674.62</v>
      </c>
      <c r="K113" s="72"/>
      <c r="L113" s="71"/>
      <c r="M113" s="75">
        <f>M111+M104+M75+M67</f>
        <v>463155.07</v>
      </c>
      <c r="N113" s="55">
        <f>M113+J113+G113+D113</f>
        <v>1020726.8</v>
      </c>
      <c r="O113" s="29">
        <f>M113+J113+G113+D113</f>
        <v>1020726.8</v>
      </c>
    </row>
    <row r="114" spans="1:13" s="2" customFormat="1" ht="13.5" thickBot="1">
      <c r="A114" s="59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</row>
    <row r="115" spans="1:14" s="2" customFormat="1" ht="13.5" thickBot="1">
      <c r="A115" s="57"/>
      <c r="B115" s="60" t="s">
        <v>17</v>
      </c>
      <c r="C115" s="60" t="s">
        <v>18</v>
      </c>
      <c r="D115" s="60" t="s">
        <v>19</v>
      </c>
      <c r="E115" s="60" t="s">
        <v>20</v>
      </c>
      <c r="F115" s="60" t="s">
        <v>21</v>
      </c>
      <c r="G115" s="60" t="s">
        <v>22</v>
      </c>
      <c r="H115" s="60" t="s">
        <v>23</v>
      </c>
      <c r="I115" s="60" t="s">
        <v>24</v>
      </c>
      <c r="J115" s="60" t="s">
        <v>13</v>
      </c>
      <c r="K115" s="60" t="s">
        <v>14</v>
      </c>
      <c r="L115" s="60" t="s">
        <v>15</v>
      </c>
      <c r="M115" s="60" t="s">
        <v>16</v>
      </c>
      <c r="N115" s="60" t="s">
        <v>26</v>
      </c>
    </row>
    <row r="116" spans="1:14" s="2" customFormat="1" ht="13.5" thickBot="1">
      <c r="A116" s="59" t="s">
        <v>12</v>
      </c>
      <c r="B116" s="231">
        <f>'[1]Лист1'!$FZ$89</f>
        <v>-8670.25</v>
      </c>
      <c r="C116" s="57">
        <f>B132</f>
        <v>62154.36</v>
      </c>
      <c r="D116" s="57">
        <f aca="true" t="shared" si="5" ref="D116:M116">C132</f>
        <v>133234.51</v>
      </c>
      <c r="E116" s="58">
        <f>D132</f>
        <v>14397.54</v>
      </c>
      <c r="F116" s="57">
        <f t="shared" si="5"/>
        <v>119330.86</v>
      </c>
      <c r="G116" s="57">
        <f t="shared" si="5"/>
        <v>213455.05</v>
      </c>
      <c r="H116" s="58">
        <f t="shared" si="5"/>
        <v>121894.77</v>
      </c>
      <c r="I116" s="57">
        <f t="shared" si="5"/>
        <v>217608.88</v>
      </c>
      <c r="J116" s="57">
        <f t="shared" si="5"/>
        <v>301541.19</v>
      </c>
      <c r="K116" s="58">
        <f t="shared" si="5"/>
        <v>251282.41</v>
      </c>
      <c r="L116" s="57">
        <f t="shared" si="5"/>
        <v>347215.25</v>
      </c>
      <c r="M116" s="57">
        <f t="shared" si="5"/>
        <v>433491.58</v>
      </c>
      <c r="N116" s="57"/>
    </row>
    <row r="117" spans="1:14" s="2" customFormat="1" ht="13.5" thickBot="1">
      <c r="A117" s="57">
        <f>SUM(A118:A123)</f>
        <v>0</v>
      </c>
      <c r="B117" s="57">
        <f aca="true" t="shared" si="6" ref="B117:G117">SUM(B118:B122)</f>
        <v>65184.13</v>
      </c>
      <c r="C117" s="57">
        <f t="shared" si="6"/>
        <v>123152.19</v>
      </c>
      <c r="D117" s="57">
        <f t="shared" si="6"/>
        <v>94168.16</v>
      </c>
      <c r="E117" s="57">
        <f t="shared" si="6"/>
        <v>94168.16</v>
      </c>
      <c r="F117" s="57">
        <f t="shared" si="6"/>
        <v>94168.16</v>
      </c>
      <c r="G117" s="57">
        <f t="shared" si="6"/>
        <v>94168.16</v>
      </c>
      <c r="H117" s="57">
        <f aca="true" t="shared" si="7" ref="H117:M117">SUM(H118:H123)</f>
        <v>94168.16</v>
      </c>
      <c r="I117" s="57">
        <f t="shared" si="7"/>
        <v>94168.16</v>
      </c>
      <c r="J117" s="57">
        <f t="shared" si="7"/>
        <v>94368.26</v>
      </c>
      <c r="K117" s="57">
        <f t="shared" si="7"/>
        <v>94368.26</v>
      </c>
      <c r="L117" s="57">
        <f t="shared" si="7"/>
        <v>94368.26</v>
      </c>
      <c r="M117" s="57">
        <f t="shared" si="7"/>
        <v>94368.26</v>
      </c>
      <c r="N117" s="57">
        <f>SUM(B117:M117)</f>
        <v>1130818.32</v>
      </c>
    </row>
    <row r="118" spans="1:14" s="230" customFormat="1" ht="13.5" thickBot="1">
      <c r="A118" s="154" t="s">
        <v>122</v>
      </c>
      <c r="B118" s="229">
        <v>55069.64</v>
      </c>
      <c r="C118" s="229">
        <v>113037.7</v>
      </c>
      <c r="D118" s="229">
        <v>84053.67</v>
      </c>
      <c r="E118" s="229">
        <v>84053.67</v>
      </c>
      <c r="F118" s="229">
        <v>84053.67</v>
      </c>
      <c r="G118" s="229">
        <v>84053.67</v>
      </c>
      <c r="H118" s="229">
        <v>84053.67</v>
      </c>
      <c r="I118" s="229">
        <v>84053.67</v>
      </c>
      <c r="J118" s="229">
        <v>84253.77</v>
      </c>
      <c r="K118" s="229">
        <v>84253.77</v>
      </c>
      <c r="L118" s="229">
        <v>84253.77</v>
      </c>
      <c r="M118" s="229">
        <v>84253.77</v>
      </c>
      <c r="N118" s="229">
        <f aca="true" t="shared" si="8" ref="N118:N130">SUM(B118:M118)</f>
        <v>1009444.44</v>
      </c>
    </row>
    <row r="119" spans="1:14" s="230" customFormat="1" ht="13.5" thickBot="1">
      <c r="A119" s="154" t="s">
        <v>188</v>
      </c>
      <c r="B119" s="229">
        <v>2372.74</v>
      </c>
      <c r="C119" s="229">
        <v>2372.74</v>
      </c>
      <c r="D119" s="229">
        <v>2372.74</v>
      </c>
      <c r="E119" s="229">
        <v>2372.74</v>
      </c>
      <c r="F119" s="229">
        <v>2372.74</v>
      </c>
      <c r="G119" s="229">
        <v>2372.74</v>
      </c>
      <c r="H119" s="229">
        <v>2372.74</v>
      </c>
      <c r="I119" s="229">
        <v>2372.74</v>
      </c>
      <c r="J119" s="229">
        <v>2372.74</v>
      </c>
      <c r="K119" s="229">
        <v>2372.74</v>
      </c>
      <c r="L119" s="229">
        <v>2372.74</v>
      </c>
      <c r="M119" s="229">
        <v>2372.74</v>
      </c>
      <c r="N119" s="229">
        <f t="shared" si="8"/>
        <v>28472.88</v>
      </c>
    </row>
    <row r="120" spans="1:14" s="230" customFormat="1" ht="13.5" thickBot="1">
      <c r="A120" s="154" t="s">
        <v>227</v>
      </c>
      <c r="B120" s="229">
        <v>2085.8</v>
      </c>
      <c r="C120" s="229">
        <v>2085.8</v>
      </c>
      <c r="D120" s="229">
        <v>2085.8</v>
      </c>
      <c r="E120" s="229">
        <v>2085.8</v>
      </c>
      <c r="F120" s="229">
        <v>2085.8</v>
      </c>
      <c r="G120" s="229">
        <v>2085.8</v>
      </c>
      <c r="H120" s="229">
        <v>2085.8</v>
      </c>
      <c r="I120" s="229">
        <v>2085.8</v>
      </c>
      <c r="J120" s="229">
        <v>2085.8</v>
      </c>
      <c r="K120" s="229">
        <v>2085.8</v>
      </c>
      <c r="L120" s="229">
        <v>2085.8</v>
      </c>
      <c r="M120" s="229">
        <v>2085.8</v>
      </c>
      <c r="N120" s="229">
        <f t="shared" si="8"/>
        <v>25029.6</v>
      </c>
    </row>
    <row r="121" spans="1:14" s="230" customFormat="1" ht="13.5" thickBot="1">
      <c r="A121" s="154" t="s">
        <v>284</v>
      </c>
      <c r="B121" s="229">
        <v>240.03</v>
      </c>
      <c r="C121" s="229">
        <v>240.03</v>
      </c>
      <c r="D121" s="229">
        <v>240.03</v>
      </c>
      <c r="E121" s="229">
        <v>240.03</v>
      </c>
      <c r="F121" s="229">
        <v>240.03</v>
      </c>
      <c r="G121" s="229">
        <v>240.03</v>
      </c>
      <c r="H121" s="229">
        <v>240.03</v>
      </c>
      <c r="I121" s="229">
        <v>240.03</v>
      </c>
      <c r="J121" s="229">
        <v>240.03</v>
      </c>
      <c r="K121" s="229">
        <v>240.03</v>
      </c>
      <c r="L121" s="229">
        <v>240.03</v>
      </c>
      <c r="M121" s="229">
        <v>240.03</v>
      </c>
      <c r="N121" s="229">
        <f t="shared" si="8"/>
        <v>2880.36</v>
      </c>
    </row>
    <row r="122" spans="1:14" s="230" customFormat="1" ht="13.5" thickBot="1">
      <c r="A122" s="154" t="s">
        <v>228</v>
      </c>
      <c r="B122" s="229">
        <v>5415.92</v>
      </c>
      <c r="C122" s="229">
        <v>5415.92</v>
      </c>
      <c r="D122" s="229">
        <v>5415.92</v>
      </c>
      <c r="E122" s="229">
        <v>5415.92</v>
      </c>
      <c r="F122" s="229">
        <v>5415.92</v>
      </c>
      <c r="G122" s="229">
        <v>5415.92</v>
      </c>
      <c r="H122" s="229">
        <v>0</v>
      </c>
      <c r="I122" s="229">
        <v>0</v>
      </c>
      <c r="J122" s="229">
        <v>0</v>
      </c>
      <c r="K122" s="229">
        <v>0</v>
      </c>
      <c r="L122" s="229">
        <v>0</v>
      </c>
      <c r="M122" s="229">
        <v>0</v>
      </c>
      <c r="N122" s="229">
        <f t="shared" si="8"/>
        <v>32495.52</v>
      </c>
    </row>
    <row r="123" spans="1:14" s="230" customFormat="1" ht="13.5" thickBot="1">
      <c r="A123" s="154" t="s">
        <v>285</v>
      </c>
      <c r="B123" s="229"/>
      <c r="C123" s="229"/>
      <c r="D123" s="229"/>
      <c r="E123" s="229"/>
      <c r="F123" s="229"/>
      <c r="G123" s="229"/>
      <c r="H123" s="229">
        <v>5415.92</v>
      </c>
      <c r="I123" s="229">
        <v>5415.92</v>
      </c>
      <c r="J123" s="229">
        <v>5415.92</v>
      </c>
      <c r="K123" s="229">
        <v>5415.92</v>
      </c>
      <c r="L123" s="229">
        <v>5415.92</v>
      </c>
      <c r="M123" s="229">
        <v>5415.92</v>
      </c>
      <c r="N123" s="229">
        <f t="shared" si="8"/>
        <v>32495.52</v>
      </c>
    </row>
    <row r="124" spans="1:14" s="2" customFormat="1" ht="13.5" thickBot="1">
      <c r="A124" s="59" t="s">
        <v>11</v>
      </c>
      <c r="B124" s="57">
        <f aca="true" t="shared" si="9" ref="B124:G124">SUM(B125:B129)</f>
        <v>70824.61</v>
      </c>
      <c r="C124" s="57">
        <f t="shared" si="9"/>
        <v>71080.15</v>
      </c>
      <c r="D124" s="57">
        <f t="shared" si="9"/>
        <v>114357.68</v>
      </c>
      <c r="E124" s="57">
        <f t="shared" si="9"/>
        <v>104933.32</v>
      </c>
      <c r="F124" s="57">
        <f t="shared" si="9"/>
        <v>94124.19</v>
      </c>
      <c r="G124" s="57">
        <f t="shared" si="9"/>
        <v>93142.18</v>
      </c>
      <c r="H124" s="57">
        <f aca="true" t="shared" si="10" ref="H124:M124">SUM(H125:H130)</f>
        <v>95714.11</v>
      </c>
      <c r="I124" s="57">
        <f t="shared" si="10"/>
        <v>83932.31</v>
      </c>
      <c r="J124" s="57">
        <f t="shared" si="10"/>
        <v>89415.84</v>
      </c>
      <c r="K124" s="57">
        <f t="shared" si="10"/>
        <v>95932.84</v>
      </c>
      <c r="L124" s="57">
        <f t="shared" si="10"/>
        <v>86276.33</v>
      </c>
      <c r="M124" s="57">
        <f t="shared" si="10"/>
        <v>89408.64</v>
      </c>
      <c r="N124" s="57">
        <f t="shared" si="8"/>
        <v>1089142.2</v>
      </c>
    </row>
    <row r="125" spans="1:14" s="230" customFormat="1" ht="13.5" thickBot="1">
      <c r="A125" s="154" t="s">
        <v>122</v>
      </c>
      <c r="B125" s="229">
        <v>59182.59</v>
      </c>
      <c r="C125" s="229">
        <v>59438.13</v>
      </c>
      <c r="D125" s="229">
        <v>102715.66</v>
      </c>
      <c r="E125" s="229">
        <v>93291.3</v>
      </c>
      <c r="F125" s="229">
        <v>82482.17</v>
      </c>
      <c r="G125" s="229">
        <v>81500.16</v>
      </c>
      <c r="H125" s="229">
        <v>90362.14</v>
      </c>
      <c r="I125" s="229">
        <v>78577.34</v>
      </c>
      <c r="J125" s="229">
        <v>84060.87</v>
      </c>
      <c r="K125" s="229">
        <v>90577.87</v>
      </c>
      <c r="L125" s="229">
        <v>80921.36</v>
      </c>
      <c r="M125" s="229">
        <v>84053.67</v>
      </c>
      <c r="N125" s="229">
        <f t="shared" si="8"/>
        <v>987163.26</v>
      </c>
    </row>
    <row r="126" spans="1:14" s="230" customFormat="1" ht="13.5" thickBot="1">
      <c r="A126" s="154" t="s">
        <v>188</v>
      </c>
      <c r="B126" s="229">
        <v>2845.39</v>
      </c>
      <c r="C126" s="229">
        <v>2845.39</v>
      </c>
      <c r="D126" s="229">
        <v>2845.39</v>
      </c>
      <c r="E126" s="229">
        <v>2845.39</v>
      </c>
      <c r="F126" s="229">
        <v>2845.39</v>
      </c>
      <c r="G126" s="229">
        <v>2845.39</v>
      </c>
      <c r="H126" s="229">
        <v>2845.39</v>
      </c>
      <c r="I126" s="229">
        <v>2845.39</v>
      </c>
      <c r="J126" s="229">
        <v>2845.39</v>
      </c>
      <c r="K126" s="229">
        <v>2845.39</v>
      </c>
      <c r="L126" s="229">
        <v>2845.39</v>
      </c>
      <c r="M126" s="229">
        <v>2845.39</v>
      </c>
      <c r="N126" s="229">
        <f t="shared" si="8"/>
        <v>34144.68</v>
      </c>
    </row>
    <row r="127" spans="1:14" s="230" customFormat="1" ht="13.5" thickBot="1">
      <c r="A127" s="154" t="s">
        <v>227</v>
      </c>
      <c r="B127" s="229">
        <v>2236.19</v>
      </c>
      <c r="C127" s="229">
        <v>2236.19</v>
      </c>
      <c r="D127" s="229">
        <v>2236.19</v>
      </c>
      <c r="E127" s="229">
        <v>2236.19</v>
      </c>
      <c r="F127" s="229">
        <v>2236.19</v>
      </c>
      <c r="G127" s="229">
        <v>2236.19</v>
      </c>
      <c r="H127" s="229">
        <v>2236.19</v>
      </c>
      <c r="I127" s="229">
        <v>2239.19</v>
      </c>
      <c r="J127" s="229">
        <v>2239.19</v>
      </c>
      <c r="K127" s="229">
        <v>2239.19</v>
      </c>
      <c r="L127" s="229">
        <v>2239.19</v>
      </c>
      <c r="M127" s="229">
        <v>2239.19</v>
      </c>
      <c r="N127" s="229">
        <f t="shared" si="8"/>
        <v>26849.28</v>
      </c>
    </row>
    <row r="128" spans="1:14" s="230" customFormat="1" ht="13.5" thickBot="1">
      <c r="A128" s="154" t="s">
        <v>189</v>
      </c>
      <c r="B128" s="229">
        <v>270.39</v>
      </c>
      <c r="C128" s="229">
        <v>270.39</v>
      </c>
      <c r="D128" s="229">
        <v>270.39</v>
      </c>
      <c r="E128" s="229">
        <v>270.39</v>
      </c>
      <c r="F128" s="229">
        <v>270.39</v>
      </c>
      <c r="G128" s="229">
        <v>270.39</v>
      </c>
      <c r="H128" s="229">
        <v>270.39</v>
      </c>
      <c r="I128" s="229">
        <v>270.39</v>
      </c>
      <c r="J128" s="229">
        <v>270.39</v>
      </c>
      <c r="K128" s="229">
        <v>270.39</v>
      </c>
      <c r="L128" s="229">
        <v>270.39</v>
      </c>
      <c r="M128" s="229">
        <v>270.39</v>
      </c>
      <c r="N128" s="229">
        <f t="shared" si="8"/>
        <v>3244.68</v>
      </c>
    </row>
    <row r="129" spans="1:14" s="230" customFormat="1" ht="13.5" thickBot="1">
      <c r="A129" s="154" t="s">
        <v>228</v>
      </c>
      <c r="B129" s="229">
        <v>6290.05</v>
      </c>
      <c r="C129" s="229">
        <v>6290.05</v>
      </c>
      <c r="D129" s="229">
        <v>6290.05</v>
      </c>
      <c r="E129" s="229">
        <v>6290.05</v>
      </c>
      <c r="F129" s="229">
        <v>6290.05</v>
      </c>
      <c r="G129" s="229">
        <v>6290.05</v>
      </c>
      <c r="H129" s="229">
        <v>0</v>
      </c>
      <c r="I129" s="229">
        <v>0</v>
      </c>
      <c r="J129" s="229">
        <v>0</v>
      </c>
      <c r="K129" s="229">
        <v>0</v>
      </c>
      <c r="L129" s="229">
        <v>0</v>
      </c>
      <c r="M129" s="229">
        <v>0</v>
      </c>
      <c r="N129" s="229">
        <f t="shared" si="8"/>
        <v>37740.3</v>
      </c>
    </row>
    <row r="130" spans="1:17" s="230" customFormat="1" ht="13.5" thickBot="1">
      <c r="A130" s="154" t="s">
        <v>285</v>
      </c>
      <c r="B130" s="229"/>
      <c r="C130" s="229"/>
      <c r="D130" s="229"/>
      <c r="E130" s="229"/>
      <c r="F130" s="229"/>
      <c r="G130" s="229"/>
      <c r="H130" s="229">
        <v>0</v>
      </c>
      <c r="I130" s="229">
        <v>0</v>
      </c>
      <c r="J130" s="229">
        <v>0</v>
      </c>
      <c r="K130" s="229">
        <v>0</v>
      </c>
      <c r="L130" s="229">
        <v>0</v>
      </c>
      <c r="M130" s="229">
        <v>0</v>
      </c>
      <c r="N130" s="229">
        <f t="shared" si="8"/>
        <v>0</v>
      </c>
      <c r="Q130" s="230">
        <v>0</v>
      </c>
    </row>
    <row r="131" spans="1:14" s="2" customFormat="1" ht="13.5" thickBot="1">
      <c r="A131" s="59" t="s">
        <v>123</v>
      </c>
      <c r="B131" s="57">
        <f aca="true" t="shared" si="11" ref="B131:M131">B124-B117</f>
        <v>5640.48</v>
      </c>
      <c r="C131" s="57">
        <f t="shared" si="11"/>
        <v>-52072.04</v>
      </c>
      <c r="D131" s="57">
        <f t="shared" si="11"/>
        <v>20189.52</v>
      </c>
      <c r="E131" s="57">
        <f t="shared" si="11"/>
        <v>10765.16</v>
      </c>
      <c r="F131" s="57">
        <f t="shared" si="11"/>
        <v>-43.9700000000012</v>
      </c>
      <c r="G131" s="57">
        <f t="shared" si="11"/>
        <v>-1025.98000000001</v>
      </c>
      <c r="H131" s="57">
        <f t="shared" si="11"/>
        <v>1545.95</v>
      </c>
      <c r="I131" s="57">
        <f t="shared" si="11"/>
        <v>-10235.85</v>
      </c>
      <c r="J131" s="57">
        <f t="shared" si="11"/>
        <v>-4952.42</v>
      </c>
      <c r="K131" s="57">
        <f t="shared" si="11"/>
        <v>1564.58</v>
      </c>
      <c r="L131" s="57">
        <f t="shared" si="11"/>
        <v>-8091.92999999999</v>
      </c>
      <c r="M131" s="57">
        <f t="shared" si="11"/>
        <v>-4959.62</v>
      </c>
      <c r="N131" s="57">
        <f>B131+C131+D131+E131+F131+G131+H131+I131+J131+K131+L131+M131</f>
        <v>-41676.12</v>
      </c>
    </row>
    <row r="132" spans="1:14" s="2" customFormat="1" ht="13.5" thickBot="1">
      <c r="A132" s="59" t="s">
        <v>25</v>
      </c>
      <c r="B132" s="232">
        <f>B116+B124</f>
        <v>62154.36</v>
      </c>
      <c r="C132" s="57">
        <f>C116+C124</f>
        <v>133234.51</v>
      </c>
      <c r="D132" s="233">
        <f>D116+D124-D113</f>
        <v>14397.54</v>
      </c>
      <c r="E132" s="57">
        <f>E116+E124</f>
        <v>119330.86</v>
      </c>
      <c r="F132" s="57">
        <f>F116+F124</f>
        <v>213455.05</v>
      </c>
      <c r="G132" s="233">
        <f>G116+G124-G113</f>
        <v>121894.77</v>
      </c>
      <c r="H132" s="57">
        <f>H116+H124</f>
        <v>217608.88</v>
      </c>
      <c r="I132" s="57">
        <f>I116+I124</f>
        <v>301541.19</v>
      </c>
      <c r="J132" s="233">
        <f>J116+J124-J113</f>
        <v>251282.41</v>
      </c>
      <c r="K132" s="57">
        <f>K116+K124</f>
        <v>347215.25</v>
      </c>
      <c r="L132" s="57">
        <f>L116+L124</f>
        <v>433491.58</v>
      </c>
      <c r="M132" s="233">
        <f>M116+M124-M113</f>
        <v>59745.15</v>
      </c>
      <c r="N132" s="57"/>
    </row>
    <row r="133" spans="7:14" s="2" customFormat="1" ht="57" customHeight="1">
      <c r="G133" s="39"/>
      <c r="H133" s="301" t="s">
        <v>270</v>
      </c>
      <c r="I133" s="301"/>
      <c r="J133" s="301"/>
      <c r="K133" s="301"/>
      <c r="L133" s="278" t="s">
        <v>271</v>
      </c>
      <c r="M133" s="278"/>
      <c r="N133" s="278"/>
    </row>
    <row r="134" spans="8:14" s="2" customFormat="1" ht="72" customHeight="1">
      <c r="H134" s="279" t="s">
        <v>272</v>
      </c>
      <c r="I134" s="279"/>
      <c r="J134" s="279"/>
      <c r="K134" s="279"/>
      <c r="L134" s="280" t="s">
        <v>286</v>
      </c>
      <c r="M134" s="280"/>
      <c r="N134" s="280"/>
    </row>
    <row r="135" s="2" customFormat="1" ht="12.75"/>
    <row r="136" spans="8:13" s="2" customFormat="1" ht="15">
      <c r="H136" s="285" t="s">
        <v>229</v>
      </c>
      <c r="I136" s="285"/>
      <c r="J136" s="285"/>
      <c r="K136" s="234">
        <f>O113</f>
        <v>1020726.8</v>
      </c>
      <c r="L136" s="235"/>
      <c r="M136"/>
    </row>
    <row r="137" spans="8:13" s="2" customFormat="1" ht="15">
      <c r="H137" s="285" t="s">
        <v>230</v>
      </c>
      <c r="I137" s="285"/>
      <c r="J137" s="285"/>
      <c r="K137" s="234">
        <f>N117</f>
        <v>1130818.32</v>
      </c>
      <c r="L137" s="235"/>
      <c r="M137"/>
    </row>
    <row r="138" spans="8:13" s="2" customFormat="1" ht="15">
      <c r="H138" s="285" t="s">
        <v>231</v>
      </c>
      <c r="I138" s="285"/>
      <c r="J138" s="285"/>
      <c r="K138" s="234">
        <f>N124</f>
        <v>1089142.2</v>
      </c>
      <c r="L138" s="235"/>
      <c r="M138"/>
    </row>
    <row r="139" spans="8:13" s="2" customFormat="1" ht="15">
      <c r="H139" s="285" t="s">
        <v>232</v>
      </c>
      <c r="I139" s="285"/>
      <c r="J139" s="285"/>
      <c r="K139" s="234">
        <f>K138-K137</f>
        <v>-41676.12</v>
      </c>
      <c r="L139" s="235"/>
      <c r="M139"/>
    </row>
    <row r="140" spans="8:13" s="2" customFormat="1" ht="15">
      <c r="H140" s="282" t="s">
        <v>233</v>
      </c>
      <c r="I140" s="282"/>
      <c r="J140" s="282"/>
      <c r="K140" s="234">
        <f>K137-K136</f>
        <v>110091.52</v>
      </c>
      <c r="L140" s="235"/>
      <c r="M140"/>
    </row>
    <row r="141" spans="8:13" s="2" customFormat="1" ht="15">
      <c r="H141" s="286" t="s">
        <v>234</v>
      </c>
      <c r="I141" s="287"/>
      <c r="J141" s="288"/>
      <c r="K141" s="234">
        <f>B116</f>
        <v>-8670.25</v>
      </c>
      <c r="L141" s="235"/>
      <c r="M141"/>
    </row>
    <row r="142" spans="8:13" s="2" customFormat="1" ht="15.75">
      <c r="H142" s="289" t="s">
        <v>235</v>
      </c>
      <c r="I142" s="289"/>
      <c r="J142" s="289"/>
      <c r="K142" s="236">
        <f>K141+K140+K139+K143</f>
        <v>59745.15</v>
      </c>
      <c r="L142" s="235"/>
      <c r="M142"/>
    </row>
    <row r="143" spans="8:13" s="2" customFormat="1" ht="15">
      <c r="H143" s="290"/>
      <c r="I143" s="291"/>
      <c r="J143" s="292"/>
      <c r="K143" s="237"/>
      <c r="L143" s="235"/>
      <c r="M143"/>
    </row>
    <row r="144" spans="8:13" s="2" customFormat="1" ht="15">
      <c r="H144" s="282" t="s">
        <v>236</v>
      </c>
      <c r="I144" s="282"/>
      <c r="J144" s="282"/>
      <c r="K144" s="234">
        <f>D104+G104+J104+M104</f>
        <v>46933.92</v>
      </c>
      <c r="L144" s="283" t="s">
        <v>242</v>
      </c>
      <c r="M144" s="284"/>
    </row>
    <row r="145" spans="8:13" s="2" customFormat="1" ht="15">
      <c r="H145" s="281" t="s">
        <v>237</v>
      </c>
      <c r="I145" s="281"/>
      <c r="J145" s="281"/>
      <c r="K145" s="238">
        <v>51424.47</v>
      </c>
      <c r="L145" s="239"/>
      <c r="M145" s="3"/>
    </row>
    <row r="146" spans="8:13" s="2" customFormat="1" ht="15">
      <c r="H146" s="281" t="s">
        <v>238</v>
      </c>
      <c r="I146" s="281"/>
      <c r="J146" s="281"/>
      <c r="K146" s="238">
        <v>39730.6</v>
      </c>
      <c r="L146" s="239"/>
      <c r="M146" s="3"/>
    </row>
    <row r="147" spans="8:12" ht="15">
      <c r="H147" s="281" t="s">
        <v>239</v>
      </c>
      <c r="I147" s="281"/>
      <c r="J147" s="281"/>
      <c r="K147" s="238">
        <f>K145+K146</f>
        <v>91155.07</v>
      </c>
      <c r="L147" s="239"/>
    </row>
    <row r="148" spans="8:12" ht="15">
      <c r="H148" s="281" t="s">
        <v>240</v>
      </c>
      <c r="I148" s="281"/>
      <c r="J148" s="281"/>
      <c r="K148" s="238">
        <f>K147-K144+65000</f>
        <v>109221.15</v>
      </c>
      <c r="L148" s="239"/>
    </row>
    <row r="149" spans="8:12" ht="15.75">
      <c r="H149" s="281" t="s">
        <v>241</v>
      </c>
      <c r="I149" s="281"/>
      <c r="J149" s="281"/>
      <c r="K149" s="240">
        <f>K140-K148</f>
        <v>870.37</v>
      </c>
      <c r="L149" s="241"/>
    </row>
  </sheetData>
  <sheetProtection/>
  <mergeCells count="33">
    <mergeCell ref="A1:N1"/>
    <mergeCell ref="A105:N105"/>
    <mergeCell ref="A76:N76"/>
    <mergeCell ref="B2:D2"/>
    <mergeCell ref="E2:G2"/>
    <mergeCell ref="H2:J2"/>
    <mergeCell ref="K2:M2"/>
    <mergeCell ref="A4:O4"/>
    <mergeCell ref="A69:N69"/>
    <mergeCell ref="B71:B73"/>
    <mergeCell ref="A28:A29"/>
    <mergeCell ref="C71:C73"/>
    <mergeCell ref="D71:D73"/>
    <mergeCell ref="H136:J136"/>
    <mergeCell ref="H137:J137"/>
    <mergeCell ref="H133:K133"/>
    <mergeCell ref="A48:A53"/>
    <mergeCell ref="H138:J138"/>
    <mergeCell ref="H139:J139"/>
    <mergeCell ref="H140:J140"/>
    <mergeCell ref="H141:J141"/>
    <mergeCell ref="H142:J142"/>
    <mergeCell ref="H143:J143"/>
    <mergeCell ref="L133:N133"/>
    <mergeCell ref="H134:K134"/>
    <mergeCell ref="L134:N134"/>
    <mergeCell ref="H149:J149"/>
    <mergeCell ref="H144:J144"/>
    <mergeCell ref="L144:M144"/>
    <mergeCell ref="H145:J145"/>
    <mergeCell ref="H146:J146"/>
    <mergeCell ref="H147:J147"/>
    <mergeCell ref="H148:J148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2014-07-04T06:56:19Z</cp:lastPrinted>
  <dcterms:created xsi:type="dcterms:W3CDTF">2010-04-02T14:46:04Z</dcterms:created>
  <dcterms:modified xsi:type="dcterms:W3CDTF">2014-07-04T06:57:25Z</dcterms:modified>
  <cp:category/>
  <cp:version/>
  <cp:contentType/>
  <cp:contentStatus/>
</cp:coreProperties>
</file>