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о голосованию" sheetId="1" r:id="rId1"/>
    <sheet name="ЛС" sheetId="2" r:id="rId2"/>
    <sheet name="Рос Вым" sheetId="3" r:id="rId3"/>
  </sheets>
  <definedNames/>
  <calcPr fullCalcOnLoad="1" fullPrecision="0"/>
</workbook>
</file>

<file path=xl/sharedStrings.xml><?xml version="1.0" encoding="utf-8"?>
<sst xmlns="http://schemas.openxmlformats.org/spreadsheetml/2006/main" count="340" uniqueCount="225">
  <si>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</si>
  <si>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</si>
  <si>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</si>
  <si>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</si>
  <si>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</si>
  <si>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</si>
  <si>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</si>
  <si>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</si>
  <si>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</si>
  <si>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</si>
  <si>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</si>
  <si>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</si>
  <si>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</si>
  <si>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</si>
  <si>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</si>
  <si>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</si>
  <si>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</si>
  <si>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</si>
  <si>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</si>
  <si>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</si>
  <si>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</si>
  <si>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</si>
  <si>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</si>
  <si>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</si>
  <si>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</si>
  <si>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</si>
  <si>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</si>
  <si>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</si>
  <si>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</si>
  <si>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</si>
  <si>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</si>
  <si>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</si>
  <si>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</si>
  <si>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</si>
  <si>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</si>
  <si>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</si>
  <si>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</si>
  <si>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</si>
  <si>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</si>
  <si>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</si>
  <si>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</si>
  <si>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</si>
  <si>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</si>
  <si>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</si>
  <si>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</si>
  <si>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</si>
  <si>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</si>
  <si>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</si>
  <si>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</si>
  <si>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</si>
  <si>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</si>
  <si>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</si>
  <si>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</si>
  <si>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</si>
  <si>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</si>
  <si>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</si>
  <si>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</si>
  <si>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</si>
  <si>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</si>
  <si>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</si>
  <si>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</si>
  <si>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</si>
  <si>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</si>
  <si>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</si>
  <si>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</si>
  <si>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</si>
  <si>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</si>
  <si>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</si>
  <si>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</si>
  <si>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</si>
  <si>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</si>
  <si>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</si>
  <si>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</si>
  <si>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</si>
  <si>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</si>
  <si>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</si>
  <si>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</si>
  <si>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</si>
  <si>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</si>
  <si>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</si>
  <si>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</si>
  <si>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</si>
  <si>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</si>
  <si>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</si>
  <si>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</si>
  <si>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</si>
  <si>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</si>
  <si>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</si>
  <si>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</si>
  <si>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</si>
  <si>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</si>
  <si>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</si>
  <si>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</si>
  <si>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</si>
  <si>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</si>
  <si>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</si>
  <si>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</si>
  <si>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</si>
  <si>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</si>
  <si>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</si>
  <si>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</si>
  <si>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</si>
  <si>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</si>
  <si>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</si>
  <si>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</si>
  <si>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</si>
  <si>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электроизмерения (замеры сопротивления изоляции)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</si>
  <si>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</si>
  <si>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</si>
  <si>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</si>
  <si>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</si>
  <si>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</si>
  <si>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</si>
  <si>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</si>
  <si>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от снега и льда водостоков</t>
  </si>
  <si>
    <t>Работы заявочного характера</t>
  </si>
  <si>
    <t>Сбор, вывоз и утилизация ТБО, руб/м2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</si>
  <si>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</si>
  <si>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</si>
  <si>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по адресу: ул.Ленинского Комсомола, д.14 (Sобщ.=5538,5 м2; Sзем.уч.=2798,75м2)</t>
  </si>
  <si>
    <t>(многоквартирный дом с электрическими плитами )</t>
  </si>
  <si>
    <t>2-3 раза</t>
  </si>
  <si>
    <t>1 раз в месяц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</si>
  <si>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</si>
  <si>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</si>
  <si>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установка КИП на ВВП</t>
  </si>
  <si>
    <t xml:space="preserve">1 раз </t>
  </si>
  <si>
    <t>обслуживание насосов горячего водоснабжения</t>
  </si>
  <si>
    <t>Регламентные работы по системе электроснабжения в т.числе:</t>
  </si>
  <si>
    <t>замена трансформатора тока</t>
  </si>
  <si>
    <t>замена трансформаторов тока (1 узел учета/3ТТ)</t>
  </si>
  <si>
    <t>1 раз в 4 года</t>
  </si>
  <si>
    <t>Погашение задолженности прошлых периодов</t>
  </si>
  <si>
    <t>Итого :</t>
  </si>
  <si>
    <t>ремонт кровли 721 м2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</si>
  <si>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</si>
  <si>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</si>
  <si>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</si>
  <si>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</si>
  <si>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</si>
  <si>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</si>
  <si>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</si>
  <si>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</si>
  <si>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</si>
  <si>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Ростелеком+Вымпелком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</si>
  <si>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</si>
  <si>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</si>
  <si>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</si>
  <si>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</si>
  <si>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</si>
  <si>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</si>
  <si>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</si>
  <si>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</si>
  <si>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</si>
  <si>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2014 - 2015  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</si>
  <si>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</si>
  <si>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</si>
  <si>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Итого:</t>
  </si>
  <si>
    <t>заполнение электронных паспортов</t>
  </si>
  <si>
    <t>Обслуживание общедомовых приборов учета теплоэнергии</t>
  </si>
  <si>
    <t>гидравлическое испытание элеваторных узлов и запорной арматуры</t>
  </si>
  <si>
    <t>ревизия задвижек отопления ( д.80мм-4 шт., д.100мм-2шт., д.50 мм -5 шт.)</t>
  </si>
  <si>
    <t>ревизия задвижек  ХВС (ду 100 мм 1 шт.)</t>
  </si>
  <si>
    <t>по состоянию на 1.05.2014г.</t>
  </si>
  <si>
    <t>Дополнительные работы (текущие ремонты) в т.ч.:</t>
  </si>
  <si>
    <t>Лицевой счет многоквартирного дома по адресу: ул. Ленинского Комсомола, д. 14 на период с 1 мая 2014 по 30 апреля 2015 года</t>
  </si>
  <si>
    <t>29907,9 (по тарифу)</t>
  </si>
  <si>
    <t>ревизия задвижек  ХВС (диам.100 мм- 1 шт.)</t>
  </si>
  <si>
    <t>Начислено</t>
  </si>
  <si>
    <t>Оплачено</t>
  </si>
  <si>
    <t>Поступления от Ростелекома</t>
  </si>
  <si>
    <t>Поступления от Вымпелкома</t>
  </si>
  <si>
    <t>72</t>
  </si>
  <si>
    <t>55</t>
  </si>
  <si>
    <t>88</t>
  </si>
  <si>
    <t>Н.Ф.Каюткина</t>
  </si>
  <si>
    <t>Остаток(+) / Долг(-) на 1.05.14г.</t>
  </si>
  <si>
    <t>ревизия задвижек отопления (д.50мм- 5шт., д.80мм-4 шт., д.100мм-2шт.) факт ф 50 мм - 4 шт., ф 80 мм -5 шт., ф 100 мм - 2 ш.</t>
  </si>
  <si>
    <t>Ревизия задвижек ГВС (диам.80 мм- 1 шт.)</t>
  </si>
  <si>
    <t>Смена задвижек на СТС ( прямая на ВВП ) ф 80 мм - 1 шт.</t>
  </si>
  <si>
    <t>105</t>
  </si>
  <si>
    <t xml:space="preserve"> Экономия(+) / Долг(-) на 1.05.2015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</si>
  <si>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</si>
  <si>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</si>
  <si>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Поступления от Ростелекома ( 2 точка с декабря 2010 года)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</si>
  <si>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</si>
  <si>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</si>
  <si>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</si>
  <si>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</si>
  <si>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</si>
  <si>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Вымпелкома ( 2 точка с октября 2012г.)</t>
  </si>
  <si>
    <t>134</t>
  </si>
  <si>
    <t>Ревизия эл.щитка ( кв.73)</t>
  </si>
  <si>
    <t>Перевод ВВВ на зимнюю схему</t>
  </si>
  <si>
    <t>136</t>
  </si>
  <si>
    <t>142</t>
  </si>
  <si>
    <t>Подключение лестничных клеток к СТС</t>
  </si>
  <si>
    <t>146</t>
  </si>
  <si>
    <t>Ревизия эл.щитка ( кв.31)</t>
  </si>
  <si>
    <t>149</t>
  </si>
  <si>
    <t>Замена деталей ( кв.31)</t>
  </si>
  <si>
    <t>Замена крана "Маевского" на батареи в подъезде</t>
  </si>
  <si>
    <t>151</t>
  </si>
  <si>
    <t>Замена крана "Маевского" на СО в подъезде</t>
  </si>
  <si>
    <t>Замена светильника в подъезде</t>
  </si>
  <si>
    <t>170</t>
  </si>
  <si>
    <t>Замена выключателя</t>
  </si>
  <si>
    <t>188</t>
  </si>
  <si>
    <t>Прочистка ливневок</t>
  </si>
  <si>
    <t>5/02574</t>
  </si>
  <si>
    <t>Ревизия эл.щитка, замена деталей ( кв.71)</t>
  </si>
  <si>
    <t>Замена канализационного стояка</t>
  </si>
  <si>
    <t>40</t>
  </si>
  <si>
    <t>75</t>
  </si>
  <si>
    <t>Отключение лестничных клеток от СТС</t>
  </si>
  <si>
    <t>76</t>
  </si>
  <si>
    <t>Замена 2-х вентилей на ХВС и ГВС</t>
  </si>
  <si>
    <t>Стоимость таблички - 1 таб. ( ООО "РЕКОМ")</t>
  </si>
  <si>
    <t>Установка табличек на доме</t>
  </si>
  <si>
    <t>Ремонт штукатурки 1 м2 ( предписание ГЖИ)</t>
  </si>
  <si>
    <t>Услуги типографии по печати доп.соглашений</t>
  </si>
  <si>
    <t>т/н 185</t>
  </si>
  <si>
    <t>Изоляция трубопроводов В ТУ составом "Корунд" (предписание ГЖИ)( тариф 2015-2016 г.)</t>
  </si>
  <si>
    <t>2014-2015</t>
  </si>
  <si>
    <t>Данные  по состоянию на 01.05.2015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</si>
</sst>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0"/>
      <name val="Arial Black"/>
      <family val="2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9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40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2" fontId="25" fillId="25" borderId="42" xfId="0" applyNumberFormat="1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8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textRotation="90" wrapText="1"/>
    </xf>
    <xf numFmtId="0" fontId="18" fillId="24" borderId="44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51" xfId="0" applyFont="1" applyFill="1" applyBorder="1" applyAlignment="1">
      <alignment horizontal="left" vertical="center" wrapText="1"/>
    </xf>
    <xf numFmtId="2" fontId="18" fillId="25" borderId="52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53" xfId="0" applyFont="1" applyFill="1" applyBorder="1" applyAlignment="1">
      <alignment horizontal="left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2" fontId="18" fillId="25" borderId="56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2" fontId="18" fillId="24" borderId="35" xfId="0" applyNumberFormat="1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57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6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52" xfId="0" applyNumberFormat="1" applyFont="1" applyFill="1" applyBorder="1" applyAlignment="1">
      <alignment horizontal="center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2" fontId="0" fillId="25" borderId="58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2" fontId="0" fillId="25" borderId="57" xfId="0" applyNumberFormat="1" applyFont="1" applyFill="1" applyBorder="1" applyAlignment="1">
      <alignment horizontal="center" vertical="center" wrapText="1"/>
    </xf>
    <xf numFmtId="2" fontId="18" fillId="24" borderId="38" xfId="0" applyNumberFormat="1" applyFont="1" applyFill="1" applyBorder="1" applyAlignment="1">
      <alignment horizontal="center" vertical="center" wrapText="1"/>
    </xf>
    <xf numFmtId="2" fontId="18" fillId="25" borderId="38" xfId="0" applyNumberFormat="1" applyFont="1" applyFill="1" applyBorder="1" applyAlignment="1">
      <alignment horizontal="center" vertical="center" wrapText="1"/>
    </xf>
    <xf numFmtId="2" fontId="18" fillId="25" borderId="44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center" wrapText="1"/>
    </xf>
    <xf numFmtId="2" fontId="20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2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 vertical="center"/>
    </xf>
    <xf numFmtId="0" fontId="18" fillId="24" borderId="11" xfId="0" applyFont="1" applyFill="1" applyBorder="1" applyAlignment="1">
      <alignment horizontal="left" vertical="center" wrapText="1"/>
    </xf>
    <xf numFmtId="0" fontId="0" fillId="24" borderId="38" xfId="0" applyFont="1" applyFill="1" applyBorder="1" applyAlignment="1">
      <alignment horizontal="center" vertical="center" wrapText="1"/>
    </xf>
    <xf numFmtId="2" fontId="20" fillId="25" borderId="43" xfId="0" applyNumberFormat="1" applyFont="1" applyFill="1" applyBorder="1" applyAlignment="1">
      <alignment horizontal="center"/>
    </xf>
    <xf numFmtId="2" fontId="20" fillId="25" borderId="44" xfId="0" applyNumberFormat="1" applyFont="1" applyFill="1" applyBorder="1" applyAlignment="1">
      <alignment horizontal="center"/>
    </xf>
    <xf numFmtId="2" fontId="20" fillId="25" borderId="38" xfId="0" applyNumberFormat="1" applyFont="1" applyFill="1" applyBorder="1" applyAlignment="1">
      <alignment horizontal="center"/>
    </xf>
    <xf numFmtId="0" fontId="27" fillId="24" borderId="0" xfId="0" applyFont="1" applyFill="1" applyAlignment="1">
      <alignment horizontal="center" vertical="center" wrapText="1"/>
    </xf>
    <xf numFmtId="0" fontId="28" fillId="24" borderId="0" xfId="0" applyFont="1" applyFill="1" applyBorder="1" applyAlignment="1">
      <alignment horizontal="left" vertical="center" wrapText="1"/>
    </xf>
    <xf numFmtId="2" fontId="20" fillId="25" borderId="0" xfId="0" applyNumberFormat="1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center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38" fillId="25" borderId="26" xfId="0" applyNumberFormat="1" applyFont="1" applyFill="1" applyBorder="1" applyAlignment="1">
      <alignment horizontal="center" vertical="center" wrapText="1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10" xfId="0" applyNumberFormat="1" applyFont="1" applyBorder="1" applyAlignment="1">
      <alignment horizontal="center" vertical="center"/>
    </xf>
    <xf numFmtId="2" fontId="32" fillId="25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3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58" xfId="0" applyNumberFormat="1" applyFont="1" applyFill="1" applyBorder="1" applyAlignment="1">
      <alignment horizontal="center" vertical="center" wrapText="1"/>
    </xf>
    <xf numFmtId="0" fontId="18" fillId="25" borderId="51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center" vertical="center" wrapText="1"/>
    </xf>
    <xf numFmtId="2" fontId="27" fillId="25" borderId="13" xfId="0" applyNumberFormat="1" applyFont="1" applyFill="1" applyBorder="1" applyAlignment="1">
      <alignment horizontal="center" vertical="center" wrapText="1"/>
    </xf>
    <xf numFmtId="2" fontId="27" fillId="25" borderId="14" xfId="0" applyNumberFormat="1" applyFont="1" applyFill="1" applyBorder="1" applyAlignment="1">
      <alignment horizontal="center" vertical="center" wrapText="1"/>
    </xf>
    <xf numFmtId="2" fontId="27" fillId="25" borderId="52" xfId="0" applyNumberFormat="1" applyFont="1" applyFill="1" applyBorder="1" applyAlignment="1">
      <alignment horizontal="center" vertical="center" wrapText="1"/>
    </xf>
    <xf numFmtId="0" fontId="27" fillId="25" borderId="51" xfId="0" applyFont="1" applyFill="1" applyBorder="1" applyAlignment="1">
      <alignment horizontal="left" vertical="center" wrapText="1"/>
    </xf>
    <xf numFmtId="0" fontId="0" fillId="24" borderId="53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center" vertical="center"/>
    </xf>
    <xf numFmtId="2" fontId="18" fillId="25" borderId="4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vertical="center" wrapText="1"/>
    </xf>
    <xf numFmtId="0" fontId="0" fillId="24" borderId="59" xfId="0" applyFont="1" applyFill="1" applyBorder="1" applyAlignment="1">
      <alignment vertical="center" wrapText="1"/>
    </xf>
    <xf numFmtId="2" fontId="19" fillId="0" borderId="10" xfId="0" applyNumberFormat="1" applyFont="1" applyBorder="1" applyAlignment="1">
      <alignment horizontal="center"/>
    </xf>
    <xf numFmtId="0" fontId="0" fillId="25" borderId="26" xfId="0" applyFill="1" applyBorder="1" applyAlignment="1">
      <alignment horizontal="center" vertical="center"/>
    </xf>
    <xf numFmtId="14" fontId="0" fillId="24" borderId="35" xfId="0" applyNumberFormat="1" applyFont="1" applyFill="1" applyBorder="1" applyAlignment="1">
      <alignment horizontal="center" vertical="center" wrapText="1"/>
    </xf>
    <xf numFmtId="0" fontId="18" fillId="24" borderId="5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18" fillId="25" borderId="15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49" fontId="0" fillId="26" borderId="27" xfId="0" applyNumberFormat="1" applyFont="1" applyFill="1" applyBorder="1" applyAlignment="1">
      <alignment horizontal="center" vertical="center" wrapText="1"/>
    </xf>
    <xf numFmtId="14" fontId="0" fillId="26" borderId="35" xfId="0" applyNumberFormat="1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27" fillId="26" borderId="20" xfId="0" applyFont="1" applyFill="1" applyBorder="1" applyAlignment="1">
      <alignment horizontal="center" vertical="center" wrapText="1"/>
    </xf>
    <xf numFmtId="14" fontId="27" fillId="26" borderId="10" xfId="0" applyNumberFormat="1" applyFont="1" applyFill="1" applyBorder="1" applyAlignment="1">
      <alignment horizontal="center" vertical="center" wrapText="1"/>
    </xf>
    <xf numFmtId="0" fontId="37" fillId="26" borderId="18" xfId="0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2" fillId="24" borderId="0" xfId="0" applyFont="1" applyFill="1" applyAlignment="1">
      <alignment horizontal="center"/>
    </xf>
    <xf numFmtId="0" fontId="26" fillId="25" borderId="0" xfId="0" applyFont="1" applyFill="1" applyAlignment="1">
      <alignment horizontal="left" vertical="center"/>
    </xf>
    <xf numFmtId="0" fontId="19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6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0" xfId="0" applyNumberFormat="1" applyFont="1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1" xfId="0" applyFont="1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left" vertical="center" wrapText="1"/>
    </xf>
    <xf numFmtId="0" fontId="0" fillId="0" borderId="60" xfId="0" applyBorder="1" applyAlignment="1">
      <alignment vertical="center" wrapText="1"/>
    </xf>
    <xf numFmtId="0" fontId="29" fillId="24" borderId="0" xfId="0" applyFont="1" applyFill="1" applyBorder="1" applyAlignment="1">
      <alignment horizontal="center" vertical="center"/>
    </xf>
    <xf numFmtId="0" fontId="22" fillId="24" borderId="63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64" xfId="0" applyFont="1" applyFill="1" applyBorder="1" applyAlignment="1">
      <alignment horizontal="center" vertical="center" wrapText="1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1" fillId="24" borderId="66" xfId="0" applyFont="1" applyFill="1" applyBorder="1" applyAlignment="1">
      <alignment horizontal="center" vertical="center" wrapText="1"/>
    </xf>
    <xf numFmtId="0" fontId="31" fillId="24" borderId="61" xfId="0" applyFont="1" applyFill="1" applyBorder="1" applyAlignment="1">
      <alignment horizontal="center" vertical="center" wrapText="1"/>
    </xf>
    <xf numFmtId="0" fontId="31" fillId="24" borderId="67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1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0" fillId="24" borderId="59" xfId="0" applyFont="1" applyFill="1" applyBorder="1" applyAlignment="1">
      <alignment horizontal="left" vertical="center" wrapText="1"/>
    </xf>
    <xf numFmtId="0" fontId="0" fillId="24" borderId="68" xfId="0" applyFont="1" applyFill="1" applyBorder="1" applyAlignment="1">
      <alignment horizontal="left" vertical="center" wrapText="1"/>
    </xf>
    <xf numFmtId="2" fontId="26" fillId="0" borderId="15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1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34" fillId="24" borderId="69" xfId="0" applyFont="1" applyFill="1" applyBorder="1" applyAlignment="1">
      <alignment horizontal="left"/>
    </xf>
    <xf numFmtId="0" fontId="34" fillId="24" borderId="69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zoomScale="75" zoomScaleNormal="75" zoomScalePageLayoutView="0" workbookViewId="0" topLeftCell="A53">
      <selection activeCell="A100" sqref="A100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75390625" style="3" customWidth="1"/>
    <col min="9" max="9" width="18.875" style="3" customWidth="1"/>
    <col min="10" max="10" width="17.125" style="3" hidden="1" customWidth="1"/>
    <col min="11" max="11" width="15.375" style="92" hidden="1" customWidth="1"/>
    <col min="12" max="14" width="15.375" style="3" customWidth="1"/>
    <col min="15" max="16384" width="9.125" style="3" customWidth="1"/>
  </cols>
  <sheetData>
    <row r="1" spans="1:8" ht="16.5" customHeight="1">
      <c r="A1" s="218" t="s">
        <v>29</v>
      </c>
      <c r="B1" s="219"/>
      <c r="C1" s="219"/>
      <c r="D1" s="219"/>
      <c r="E1" s="219"/>
      <c r="F1" s="219"/>
      <c r="G1" s="219"/>
      <c r="H1" s="219"/>
    </row>
    <row r="2" spans="2:8" ht="12.75" customHeight="1">
      <c r="B2" s="220" t="s">
        <v>30</v>
      </c>
      <c r="C2" s="220"/>
      <c r="D2" s="220"/>
      <c r="E2" s="220"/>
      <c r="F2" s="220"/>
      <c r="G2" s="219"/>
      <c r="H2" s="219"/>
    </row>
    <row r="3" spans="1:8" ht="22.5" customHeight="1">
      <c r="A3" s="148" t="s">
        <v>154</v>
      </c>
      <c r="B3" s="220" t="s">
        <v>31</v>
      </c>
      <c r="C3" s="220"/>
      <c r="D3" s="220"/>
      <c r="E3" s="220"/>
      <c r="F3" s="220"/>
      <c r="G3" s="219"/>
      <c r="H3" s="219"/>
    </row>
    <row r="4" spans="2:8" ht="14.25" customHeight="1">
      <c r="B4" s="220" t="s">
        <v>32</v>
      </c>
      <c r="C4" s="220"/>
      <c r="D4" s="220"/>
      <c r="E4" s="220"/>
      <c r="F4" s="220"/>
      <c r="G4" s="219"/>
      <c r="H4" s="219"/>
    </row>
    <row r="5" spans="1:9" ht="25.5" customHeight="1">
      <c r="A5" s="221"/>
      <c r="B5" s="221"/>
      <c r="C5" s="221"/>
      <c r="D5" s="221"/>
      <c r="E5" s="221"/>
      <c r="F5" s="221"/>
      <c r="G5" s="221"/>
      <c r="H5" s="221"/>
      <c r="I5" s="149"/>
    </row>
    <row r="6" spans="1:9" ht="25.5" customHeight="1">
      <c r="A6" s="221"/>
      <c r="B6" s="221"/>
      <c r="C6" s="221"/>
      <c r="D6" s="221"/>
      <c r="E6" s="221"/>
      <c r="F6" s="221"/>
      <c r="G6" s="221"/>
      <c r="H6" s="221"/>
      <c r="I6" s="149"/>
    </row>
    <row r="7" spans="1:9" ht="25.5" customHeight="1">
      <c r="A7" s="223" t="s">
        <v>155</v>
      </c>
      <c r="B7" s="223"/>
      <c r="C7" s="223"/>
      <c r="D7" s="223"/>
      <c r="E7" s="223"/>
      <c r="F7" s="223"/>
      <c r="G7" s="223"/>
      <c r="H7" s="223"/>
      <c r="I7" s="149"/>
    </row>
    <row r="8" spans="1:11" s="93" customFormat="1" ht="22.5" customHeight="1">
      <c r="A8" s="224" t="s">
        <v>33</v>
      </c>
      <c r="B8" s="224"/>
      <c r="C8" s="224"/>
      <c r="D8" s="224"/>
      <c r="E8" s="225"/>
      <c r="F8" s="225"/>
      <c r="G8" s="225"/>
      <c r="H8" s="225"/>
      <c r="K8" s="94"/>
    </row>
    <row r="9" spans="1:8" s="95" customFormat="1" ht="18.75" customHeight="1">
      <c r="A9" s="224" t="s">
        <v>119</v>
      </c>
      <c r="B9" s="224"/>
      <c r="C9" s="224"/>
      <c r="D9" s="224"/>
      <c r="E9" s="225"/>
      <c r="F9" s="225"/>
      <c r="G9" s="225"/>
      <c r="H9" s="225"/>
    </row>
    <row r="10" spans="1:8" s="96" customFormat="1" ht="17.25" customHeight="1">
      <c r="A10" s="226" t="s">
        <v>120</v>
      </c>
      <c r="B10" s="226"/>
      <c r="C10" s="226"/>
      <c r="D10" s="226"/>
      <c r="E10" s="227"/>
      <c r="F10" s="227"/>
      <c r="G10" s="227"/>
      <c r="H10" s="227"/>
    </row>
    <row r="11" spans="1:8" s="95" customFormat="1" ht="30" customHeight="1" thickBot="1">
      <c r="A11" s="228" t="s">
        <v>34</v>
      </c>
      <c r="B11" s="228"/>
      <c r="C11" s="228"/>
      <c r="D11" s="228"/>
      <c r="E11" s="229"/>
      <c r="F11" s="229"/>
      <c r="G11" s="229"/>
      <c r="H11" s="229"/>
    </row>
    <row r="12" spans="1:11" s="6" customFormat="1" ht="139.5" customHeight="1" thickBot="1">
      <c r="A12" s="73" t="s">
        <v>0</v>
      </c>
      <c r="B12" s="97" t="s">
        <v>35</v>
      </c>
      <c r="C12" s="74" t="s">
        <v>36</v>
      </c>
      <c r="D12" s="74" t="s">
        <v>5</v>
      </c>
      <c r="E12" s="74" t="s">
        <v>36</v>
      </c>
      <c r="F12" s="98" t="s">
        <v>37</v>
      </c>
      <c r="G12" s="74" t="s">
        <v>36</v>
      </c>
      <c r="H12" s="98" t="s">
        <v>37</v>
      </c>
      <c r="K12" s="99"/>
    </row>
    <row r="13" spans="1:11" s="7" customFormat="1" ht="12.75">
      <c r="A13" s="100">
        <v>1</v>
      </c>
      <c r="B13" s="101">
        <v>2</v>
      </c>
      <c r="C13" s="101">
        <v>3</v>
      </c>
      <c r="D13" s="102"/>
      <c r="E13" s="101">
        <v>3</v>
      </c>
      <c r="F13" s="103">
        <v>4</v>
      </c>
      <c r="G13" s="104">
        <v>3</v>
      </c>
      <c r="H13" s="105">
        <v>4</v>
      </c>
      <c r="K13" s="106"/>
    </row>
    <row r="14" spans="1:11" s="7" customFormat="1" ht="49.5" customHeight="1">
      <c r="A14" s="230" t="s">
        <v>1</v>
      </c>
      <c r="B14" s="231"/>
      <c r="C14" s="231"/>
      <c r="D14" s="231"/>
      <c r="E14" s="231"/>
      <c r="F14" s="231"/>
      <c r="G14" s="232"/>
      <c r="H14" s="233"/>
      <c r="K14" s="106"/>
    </row>
    <row r="15" spans="1:11" s="6" customFormat="1" ht="15">
      <c r="A15" s="107" t="s">
        <v>156</v>
      </c>
      <c r="B15" s="8" t="s">
        <v>58</v>
      </c>
      <c r="C15" s="14">
        <f>F15*12</f>
        <v>0</v>
      </c>
      <c r="D15" s="15">
        <f>G15*I15</f>
        <v>177453.54</v>
      </c>
      <c r="E15" s="14">
        <f>H15*12</f>
        <v>32.04</v>
      </c>
      <c r="F15" s="108"/>
      <c r="G15" s="14">
        <f>H15*12</f>
        <v>32.04</v>
      </c>
      <c r="H15" s="108">
        <f>H20+H22</f>
        <v>2.67</v>
      </c>
      <c r="I15" s="6">
        <v>5538.5</v>
      </c>
      <c r="J15" s="6">
        <v>1.07</v>
      </c>
      <c r="K15" s="99">
        <v>2.24</v>
      </c>
    </row>
    <row r="16" spans="1:11" s="6" customFormat="1" ht="27" customHeight="1">
      <c r="A16" s="109" t="s">
        <v>39</v>
      </c>
      <c r="B16" s="10" t="s">
        <v>40</v>
      </c>
      <c r="C16" s="14"/>
      <c r="D16" s="15"/>
      <c r="E16" s="14"/>
      <c r="F16" s="108"/>
      <c r="G16" s="14"/>
      <c r="H16" s="108"/>
      <c r="K16" s="99"/>
    </row>
    <row r="17" spans="1:11" s="6" customFormat="1" ht="18.75" customHeight="1">
      <c r="A17" s="109" t="s">
        <v>41</v>
      </c>
      <c r="B17" s="10" t="s">
        <v>40</v>
      </c>
      <c r="C17" s="14"/>
      <c r="D17" s="15"/>
      <c r="E17" s="14"/>
      <c r="F17" s="108"/>
      <c r="G17" s="14"/>
      <c r="H17" s="108"/>
      <c r="K17" s="99"/>
    </row>
    <row r="18" spans="1:11" s="6" customFormat="1" ht="20.25" customHeight="1">
      <c r="A18" s="109" t="s">
        <v>42</v>
      </c>
      <c r="B18" s="10" t="s">
        <v>43</v>
      </c>
      <c r="C18" s="14"/>
      <c r="D18" s="15"/>
      <c r="E18" s="14"/>
      <c r="F18" s="108"/>
      <c r="G18" s="14"/>
      <c r="H18" s="108"/>
      <c r="K18" s="99"/>
    </row>
    <row r="19" spans="1:11" s="6" customFormat="1" ht="18" customHeight="1">
      <c r="A19" s="109" t="s">
        <v>44</v>
      </c>
      <c r="B19" s="13" t="s">
        <v>40</v>
      </c>
      <c r="C19" s="14"/>
      <c r="D19" s="15"/>
      <c r="E19" s="14"/>
      <c r="F19" s="108"/>
      <c r="G19" s="14"/>
      <c r="H19" s="108"/>
      <c r="K19" s="99"/>
    </row>
    <row r="20" spans="1:11" s="6" customFormat="1" ht="16.5" customHeight="1">
      <c r="A20" s="181" t="s">
        <v>157</v>
      </c>
      <c r="B20" s="182"/>
      <c r="C20" s="183"/>
      <c r="D20" s="184"/>
      <c r="E20" s="183"/>
      <c r="F20" s="185"/>
      <c r="G20" s="183"/>
      <c r="H20" s="108">
        <v>2.56</v>
      </c>
      <c r="K20" s="99"/>
    </row>
    <row r="21" spans="1:11" s="6" customFormat="1" ht="15.75" customHeight="1">
      <c r="A21" s="186" t="s">
        <v>158</v>
      </c>
      <c r="B21" s="182" t="s">
        <v>40</v>
      </c>
      <c r="C21" s="183"/>
      <c r="D21" s="184"/>
      <c r="E21" s="183"/>
      <c r="F21" s="185"/>
      <c r="G21" s="183"/>
      <c r="H21" s="108"/>
      <c r="K21" s="99"/>
    </row>
    <row r="22" spans="1:11" s="6" customFormat="1" ht="17.25" customHeight="1">
      <c r="A22" s="181" t="s">
        <v>157</v>
      </c>
      <c r="B22" s="182"/>
      <c r="C22" s="183"/>
      <c r="D22" s="184"/>
      <c r="E22" s="183"/>
      <c r="F22" s="185"/>
      <c r="G22" s="183"/>
      <c r="H22" s="108">
        <v>0.11</v>
      </c>
      <c r="K22" s="99"/>
    </row>
    <row r="23" spans="1:11" s="6" customFormat="1" ht="30">
      <c r="A23" s="107" t="s">
        <v>45</v>
      </c>
      <c r="B23" s="110" t="s">
        <v>47</v>
      </c>
      <c r="C23" s="14">
        <f>F23*12</f>
        <v>0</v>
      </c>
      <c r="D23" s="15">
        <f>G23*I23</f>
        <v>110326.92</v>
      </c>
      <c r="E23" s="14">
        <f>H23*12</f>
        <v>19.92</v>
      </c>
      <c r="F23" s="108"/>
      <c r="G23" s="14">
        <f>H23*12</f>
        <v>19.92</v>
      </c>
      <c r="H23" s="108">
        <v>1.66</v>
      </c>
      <c r="I23" s="6">
        <v>5538.5</v>
      </c>
      <c r="J23" s="6">
        <v>1.07</v>
      </c>
      <c r="K23" s="99">
        <v>1.46</v>
      </c>
    </row>
    <row r="24" spans="1:11" s="6" customFormat="1" ht="15">
      <c r="A24" s="109" t="s">
        <v>46</v>
      </c>
      <c r="B24" s="10" t="s">
        <v>47</v>
      </c>
      <c r="C24" s="14"/>
      <c r="D24" s="15"/>
      <c r="E24" s="14"/>
      <c r="F24" s="108"/>
      <c r="G24" s="14"/>
      <c r="H24" s="108"/>
      <c r="K24" s="99"/>
    </row>
    <row r="25" spans="1:11" s="6" customFormat="1" ht="15">
      <c r="A25" s="109" t="s">
        <v>48</v>
      </c>
      <c r="B25" s="10" t="s">
        <v>47</v>
      </c>
      <c r="C25" s="14"/>
      <c r="D25" s="15"/>
      <c r="E25" s="14"/>
      <c r="F25" s="108"/>
      <c r="G25" s="14"/>
      <c r="H25" s="108"/>
      <c r="K25" s="99"/>
    </row>
    <row r="26" spans="1:11" s="6" customFormat="1" ht="15">
      <c r="A26" s="111" t="s">
        <v>49</v>
      </c>
      <c r="B26" s="13" t="s">
        <v>121</v>
      </c>
      <c r="C26" s="14"/>
      <c r="D26" s="15"/>
      <c r="E26" s="14"/>
      <c r="F26" s="108"/>
      <c r="G26" s="14"/>
      <c r="H26" s="108"/>
      <c r="K26" s="99"/>
    </row>
    <row r="27" spans="1:11" s="6" customFormat="1" ht="15">
      <c r="A27" s="109" t="s">
        <v>50</v>
      </c>
      <c r="B27" s="10" t="s">
        <v>47</v>
      </c>
      <c r="C27" s="14"/>
      <c r="D27" s="15"/>
      <c r="E27" s="14"/>
      <c r="F27" s="108"/>
      <c r="G27" s="14"/>
      <c r="H27" s="108"/>
      <c r="K27" s="99"/>
    </row>
    <row r="28" spans="1:11" s="6" customFormat="1" ht="25.5">
      <c r="A28" s="109" t="s">
        <v>51</v>
      </c>
      <c r="B28" s="10" t="s">
        <v>52</v>
      </c>
      <c r="C28" s="14"/>
      <c r="D28" s="15"/>
      <c r="E28" s="14"/>
      <c r="F28" s="108"/>
      <c r="G28" s="14"/>
      <c r="H28" s="108"/>
      <c r="K28" s="99"/>
    </row>
    <row r="29" spans="1:11" s="6" customFormat="1" ht="15">
      <c r="A29" s="109" t="s">
        <v>53</v>
      </c>
      <c r="B29" s="10" t="s">
        <v>47</v>
      </c>
      <c r="C29" s="14"/>
      <c r="D29" s="15"/>
      <c r="E29" s="14"/>
      <c r="F29" s="108"/>
      <c r="G29" s="14"/>
      <c r="H29" s="108"/>
      <c r="K29" s="99"/>
    </row>
    <row r="30" spans="1:11" s="6" customFormat="1" ht="15">
      <c r="A30" s="112" t="s">
        <v>54</v>
      </c>
      <c r="B30" s="66" t="s">
        <v>47</v>
      </c>
      <c r="C30" s="14"/>
      <c r="D30" s="15"/>
      <c r="E30" s="14"/>
      <c r="F30" s="108"/>
      <c r="G30" s="14"/>
      <c r="H30" s="108"/>
      <c r="K30" s="99"/>
    </row>
    <row r="31" spans="1:11" s="6" customFormat="1" ht="26.25" thickBot="1">
      <c r="A31" s="113" t="s">
        <v>55</v>
      </c>
      <c r="B31" s="114" t="s">
        <v>56</v>
      </c>
      <c r="C31" s="14"/>
      <c r="D31" s="15"/>
      <c r="E31" s="14"/>
      <c r="F31" s="108"/>
      <c r="G31" s="14"/>
      <c r="H31" s="108"/>
      <c r="K31" s="99"/>
    </row>
    <row r="32" spans="1:11" s="9" customFormat="1" ht="15">
      <c r="A32" s="115" t="s">
        <v>57</v>
      </c>
      <c r="B32" s="8" t="s">
        <v>122</v>
      </c>
      <c r="C32" s="14">
        <f>F32*12</f>
        <v>0</v>
      </c>
      <c r="D32" s="15">
        <f aca="true" t="shared" si="0" ref="D32:D40">G32*I32</f>
        <v>45194.16</v>
      </c>
      <c r="E32" s="14">
        <f>H32*12</f>
        <v>8.16</v>
      </c>
      <c r="F32" s="116"/>
      <c r="G32" s="14">
        <f>H32*12</f>
        <v>8.16</v>
      </c>
      <c r="H32" s="108">
        <v>0.68</v>
      </c>
      <c r="I32" s="6">
        <v>5538.5</v>
      </c>
      <c r="J32" s="6">
        <v>1.07</v>
      </c>
      <c r="K32" s="99">
        <v>0.6</v>
      </c>
    </row>
    <row r="33" spans="1:11" s="6" customFormat="1" ht="15">
      <c r="A33" s="115" t="s">
        <v>59</v>
      </c>
      <c r="B33" s="8" t="s">
        <v>60</v>
      </c>
      <c r="C33" s="14">
        <f>F33*12</f>
        <v>0</v>
      </c>
      <c r="D33" s="15">
        <f>G33*I33</f>
        <v>147545.64</v>
      </c>
      <c r="E33" s="14">
        <f>H33*12</f>
        <v>26.64</v>
      </c>
      <c r="F33" s="116"/>
      <c r="G33" s="14">
        <f>H33*12</f>
        <v>26.64</v>
      </c>
      <c r="H33" s="108">
        <v>2.22</v>
      </c>
      <c r="I33" s="6">
        <v>5538.5</v>
      </c>
      <c r="J33" s="6">
        <v>1.07</v>
      </c>
      <c r="K33" s="99">
        <v>1.94</v>
      </c>
    </row>
    <row r="34" spans="1:11" s="7" customFormat="1" ht="30">
      <c r="A34" s="115" t="s">
        <v>61</v>
      </c>
      <c r="B34" s="8" t="s">
        <v>58</v>
      </c>
      <c r="C34" s="117"/>
      <c r="D34" s="15">
        <v>1848.15</v>
      </c>
      <c r="E34" s="118">
        <f>H34*12</f>
        <v>0.36</v>
      </c>
      <c r="F34" s="116"/>
      <c r="G34" s="14">
        <f aca="true" t="shared" si="1" ref="G34:G39">D34/I34</f>
        <v>0.33</v>
      </c>
      <c r="H34" s="108">
        <f>G34/12</f>
        <v>0.03</v>
      </c>
      <c r="I34" s="6">
        <v>5538.5</v>
      </c>
      <c r="J34" s="6">
        <v>1.07</v>
      </c>
      <c r="K34" s="99">
        <v>0.02</v>
      </c>
    </row>
    <row r="35" spans="1:11" s="7" customFormat="1" ht="30">
      <c r="A35" s="115" t="s">
        <v>62</v>
      </c>
      <c r="B35" s="8" t="s">
        <v>58</v>
      </c>
      <c r="C35" s="117"/>
      <c r="D35" s="15">
        <v>1848.15</v>
      </c>
      <c r="E35" s="118">
        <f>H35*12</f>
        <v>0.36</v>
      </c>
      <c r="F35" s="116"/>
      <c r="G35" s="14">
        <f t="shared" si="1"/>
        <v>0.33</v>
      </c>
      <c r="H35" s="108">
        <f>G35/12</f>
        <v>0.03</v>
      </c>
      <c r="I35" s="6">
        <v>5538.5</v>
      </c>
      <c r="J35" s="6">
        <v>1.07</v>
      </c>
      <c r="K35" s="99">
        <v>0.02</v>
      </c>
    </row>
    <row r="36" spans="1:11" s="7" customFormat="1" ht="20.25" customHeight="1">
      <c r="A36" s="115" t="s">
        <v>159</v>
      </c>
      <c r="B36" s="8" t="s">
        <v>58</v>
      </c>
      <c r="C36" s="117"/>
      <c r="D36" s="15">
        <v>11670.68</v>
      </c>
      <c r="E36" s="118">
        <f>H36*12</f>
        <v>2.04</v>
      </c>
      <c r="F36" s="116"/>
      <c r="G36" s="14">
        <f t="shared" si="1"/>
        <v>2.11</v>
      </c>
      <c r="H36" s="108">
        <v>0.17</v>
      </c>
      <c r="I36" s="6">
        <v>5538.5</v>
      </c>
      <c r="J36" s="6">
        <v>1.07</v>
      </c>
      <c r="K36" s="99">
        <v>0.15</v>
      </c>
    </row>
    <row r="37" spans="1:11" s="7" customFormat="1" ht="30" hidden="1">
      <c r="A37" s="115" t="s">
        <v>64</v>
      </c>
      <c r="B37" s="8" t="s">
        <v>52</v>
      </c>
      <c r="C37" s="117"/>
      <c r="D37" s="15">
        <f t="shared" si="0"/>
        <v>0</v>
      </c>
      <c r="E37" s="118"/>
      <c r="F37" s="116"/>
      <c r="G37" s="14">
        <f t="shared" si="1"/>
        <v>1.98</v>
      </c>
      <c r="H37" s="108">
        <f>G37/12</f>
        <v>0.16</v>
      </c>
      <c r="I37" s="6">
        <v>5538.5</v>
      </c>
      <c r="J37" s="6">
        <v>1.07</v>
      </c>
      <c r="K37" s="99">
        <v>0</v>
      </c>
    </row>
    <row r="38" spans="1:11" s="7" customFormat="1" ht="30" hidden="1">
      <c r="A38" s="115" t="s">
        <v>65</v>
      </c>
      <c r="B38" s="8" t="s">
        <v>52</v>
      </c>
      <c r="C38" s="117"/>
      <c r="D38" s="15">
        <f t="shared" si="0"/>
        <v>0</v>
      </c>
      <c r="E38" s="118"/>
      <c r="F38" s="116"/>
      <c r="G38" s="14">
        <f t="shared" si="1"/>
        <v>1.98</v>
      </c>
      <c r="H38" s="108">
        <f>G38/12</f>
        <v>0.16</v>
      </c>
      <c r="I38" s="6">
        <v>5538.5</v>
      </c>
      <c r="J38" s="6">
        <v>1.07</v>
      </c>
      <c r="K38" s="99">
        <v>0</v>
      </c>
    </row>
    <row r="39" spans="1:11" s="7" customFormat="1" ht="30">
      <c r="A39" s="115" t="s">
        <v>64</v>
      </c>
      <c r="B39" s="8" t="s">
        <v>52</v>
      </c>
      <c r="C39" s="117"/>
      <c r="D39" s="15">
        <v>3305.23</v>
      </c>
      <c r="E39" s="118"/>
      <c r="F39" s="116"/>
      <c r="G39" s="14">
        <f t="shared" si="1"/>
        <v>0.6</v>
      </c>
      <c r="H39" s="108">
        <f>G39/12</f>
        <v>0.05</v>
      </c>
      <c r="I39" s="6">
        <v>5538.5</v>
      </c>
      <c r="J39" s="6">
        <v>1.07</v>
      </c>
      <c r="K39" s="99">
        <v>0.15</v>
      </c>
    </row>
    <row r="40" spans="1:11" s="6" customFormat="1" ht="15">
      <c r="A40" s="115" t="s">
        <v>66</v>
      </c>
      <c r="B40" s="8" t="s">
        <v>67</v>
      </c>
      <c r="C40" s="117">
        <f>F40*12</f>
        <v>0</v>
      </c>
      <c r="D40" s="15">
        <f t="shared" si="0"/>
        <v>2658.48</v>
      </c>
      <c r="E40" s="118">
        <f>H40*12</f>
        <v>0.48</v>
      </c>
      <c r="F40" s="116"/>
      <c r="G40" s="14">
        <f>H40*12</f>
        <v>0.48</v>
      </c>
      <c r="H40" s="108">
        <v>0.04</v>
      </c>
      <c r="I40" s="6">
        <v>5538.5</v>
      </c>
      <c r="J40" s="6">
        <v>1.07</v>
      </c>
      <c r="K40" s="99">
        <v>0.03</v>
      </c>
    </row>
    <row r="41" spans="1:11" s="6" customFormat="1" ht="15">
      <c r="A41" s="115" t="s">
        <v>68</v>
      </c>
      <c r="B41" s="119" t="s">
        <v>69</v>
      </c>
      <c r="C41" s="120">
        <f>F41*12</f>
        <v>0</v>
      </c>
      <c r="D41" s="15">
        <v>1993.86</v>
      </c>
      <c r="E41" s="121">
        <f>H41*12</f>
        <v>0.36</v>
      </c>
      <c r="F41" s="122"/>
      <c r="G41" s="14">
        <f>D41/I41</f>
        <v>0.36</v>
      </c>
      <c r="H41" s="108">
        <v>0.03</v>
      </c>
      <c r="I41" s="6">
        <v>5538.5</v>
      </c>
      <c r="J41" s="6">
        <v>1.07</v>
      </c>
      <c r="K41" s="99">
        <v>0.02</v>
      </c>
    </row>
    <row r="42" spans="1:11" s="9" customFormat="1" ht="30">
      <c r="A42" s="115" t="s">
        <v>70</v>
      </c>
      <c r="B42" s="8" t="s">
        <v>71</v>
      </c>
      <c r="C42" s="117">
        <f>F42*12</f>
        <v>0</v>
      </c>
      <c r="D42" s="15">
        <f>G42*I42</f>
        <v>2658.48</v>
      </c>
      <c r="E42" s="118"/>
      <c r="F42" s="116"/>
      <c r="G42" s="14">
        <f>H42*12</f>
        <v>0.48</v>
      </c>
      <c r="H42" s="108">
        <v>0.04</v>
      </c>
      <c r="I42" s="6">
        <v>5538.5</v>
      </c>
      <c r="J42" s="6">
        <v>1.07</v>
      </c>
      <c r="K42" s="99">
        <v>0.03</v>
      </c>
    </row>
    <row r="43" spans="1:11" s="9" customFormat="1" ht="15">
      <c r="A43" s="115" t="s">
        <v>72</v>
      </c>
      <c r="B43" s="8"/>
      <c r="C43" s="14"/>
      <c r="D43" s="14">
        <f>D45+D46+D47+D48+D49+D50+D51+D52+D53+D54+D55+D58</f>
        <v>47072.21</v>
      </c>
      <c r="E43" s="14"/>
      <c r="F43" s="116"/>
      <c r="G43" s="14">
        <f>D43/I43</f>
        <v>8.5</v>
      </c>
      <c r="H43" s="108">
        <f>G43/12</f>
        <v>0.71</v>
      </c>
      <c r="I43" s="6">
        <v>5538.5</v>
      </c>
      <c r="J43" s="6">
        <v>1.07</v>
      </c>
      <c r="K43" s="99">
        <v>0.83</v>
      </c>
    </row>
    <row r="44" spans="1:11" s="7" customFormat="1" ht="15" hidden="1">
      <c r="A44" s="5" t="s">
        <v>123</v>
      </c>
      <c r="B44" s="10" t="s">
        <v>74</v>
      </c>
      <c r="C44" s="1"/>
      <c r="D44" s="16"/>
      <c r="E44" s="123"/>
      <c r="F44" s="124"/>
      <c r="G44" s="123"/>
      <c r="H44" s="124">
        <v>0</v>
      </c>
      <c r="I44" s="6">
        <v>5538.5</v>
      </c>
      <c r="J44" s="6">
        <v>1.07</v>
      </c>
      <c r="K44" s="99">
        <v>0</v>
      </c>
    </row>
    <row r="45" spans="1:11" s="7" customFormat="1" ht="15">
      <c r="A45" s="5" t="s">
        <v>73</v>
      </c>
      <c r="B45" s="10" t="s">
        <v>74</v>
      </c>
      <c r="C45" s="1"/>
      <c r="D45" s="16">
        <v>491.24</v>
      </c>
      <c r="E45" s="123"/>
      <c r="F45" s="124"/>
      <c r="G45" s="123"/>
      <c r="H45" s="124"/>
      <c r="I45" s="6">
        <v>5538.5</v>
      </c>
      <c r="J45" s="6">
        <v>1.07</v>
      </c>
      <c r="K45" s="99">
        <v>0.01</v>
      </c>
    </row>
    <row r="46" spans="1:11" s="7" customFormat="1" ht="15">
      <c r="A46" s="5" t="s">
        <v>75</v>
      </c>
      <c r="B46" s="10" t="s">
        <v>76</v>
      </c>
      <c r="C46" s="1">
        <f>F46*12</f>
        <v>0</v>
      </c>
      <c r="D46" s="16">
        <v>1663.28</v>
      </c>
      <c r="E46" s="123">
        <f>H46*12</f>
        <v>0</v>
      </c>
      <c r="F46" s="124"/>
      <c r="G46" s="123"/>
      <c r="H46" s="124"/>
      <c r="I46" s="6">
        <v>5538.5</v>
      </c>
      <c r="J46" s="6">
        <v>1.07</v>
      </c>
      <c r="K46" s="99">
        <v>0.02</v>
      </c>
    </row>
    <row r="47" spans="1:11" s="7" customFormat="1" ht="15">
      <c r="A47" s="5" t="s">
        <v>160</v>
      </c>
      <c r="B47" s="13" t="s">
        <v>74</v>
      </c>
      <c r="C47" s="1"/>
      <c r="D47" s="16">
        <v>2963.76</v>
      </c>
      <c r="E47" s="123"/>
      <c r="F47" s="124"/>
      <c r="G47" s="123"/>
      <c r="H47" s="124"/>
      <c r="I47" s="6"/>
      <c r="J47" s="6"/>
      <c r="K47" s="99"/>
    </row>
    <row r="48" spans="1:11" s="7" customFormat="1" ht="15">
      <c r="A48" s="5" t="s">
        <v>161</v>
      </c>
      <c r="B48" s="10" t="s">
        <v>74</v>
      </c>
      <c r="C48" s="1">
        <f>F48*12</f>
        <v>0</v>
      </c>
      <c r="D48" s="16">
        <v>7387.67</v>
      </c>
      <c r="E48" s="123">
        <f>H48*12</f>
        <v>0</v>
      </c>
      <c r="F48" s="124"/>
      <c r="G48" s="123"/>
      <c r="H48" s="124"/>
      <c r="I48" s="6">
        <v>5538.5</v>
      </c>
      <c r="J48" s="6">
        <v>1.07</v>
      </c>
      <c r="K48" s="99">
        <v>0.24</v>
      </c>
    </row>
    <row r="49" spans="1:11" s="7" customFormat="1" ht="15">
      <c r="A49" s="5" t="s">
        <v>77</v>
      </c>
      <c r="B49" s="10" t="s">
        <v>74</v>
      </c>
      <c r="C49" s="1">
        <f>F49*12</f>
        <v>0</v>
      </c>
      <c r="D49" s="16">
        <v>3169.64</v>
      </c>
      <c r="E49" s="123">
        <f>H49*12</f>
        <v>0</v>
      </c>
      <c r="F49" s="124"/>
      <c r="G49" s="123"/>
      <c r="H49" s="124"/>
      <c r="I49" s="6">
        <v>5538.5</v>
      </c>
      <c r="J49" s="6">
        <v>1.07</v>
      </c>
      <c r="K49" s="99">
        <v>0.04</v>
      </c>
    </row>
    <row r="50" spans="1:11" s="7" customFormat="1" ht="15">
      <c r="A50" s="5" t="s">
        <v>78</v>
      </c>
      <c r="B50" s="10" t="s">
        <v>74</v>
      </c>
      <c r="C50" s="1">
        <f>F50*12</f>
        <v>0</v>
      </c>
      <c r="D50" s="16">
        <v>7065.55</v>
      </c>
      <c r="E50" s="123">
        <f>H50*12</f>
        <v>0</v>
      </c>
      <c r="F50" s="124"/>
      <c r="G50" s="123"/>
      <c r="H50" s="124"/>
      <c r="I50" s="6">
        <v>5538.5</v>
      </c>
      <c r="J50" s="6">
        <v>1.07</v>
      </c>
      <c r="K50" s="99">
        <v>0.1</v>
      </c>
    </row>
    <row r="51" spans="1:11" s="7" customFormat="1" ht="15">
      <c r="A51" s="5" t="s">
        <v>79</v>
      </c>
      <c r="B51" s="10" t="s">
        <v>74</v>
      </c>
      <c r="C51" s="1">
        <f>F51*12</f>
        <v>0</v>
      </c>
      <c r="D51" s="16">
        <v>831.63</v>
      </c>
      <c r="E51" s="123">
        <f>H51*12</f>
        <v>0</v>
      </c>
      <c r="F51" s="124"/>
      <c r="G51" s="123"/>
      <c r="H51" s="124"/>
      <c r="I51" s="6">
        <v>5538.5</v>
      </c>
      <c r="J51" s="6">
        <v>1.07</v>
      </c>
      <c r="K51" s="99">
        <v>0.01</v>
      </c>
    </row>
    <row r="52" spans="1:11" s="7" customFormat="1" ht="15">
      <c r="A52" s="5" t="s">
        <v>80</v>
      </c>
      <c r="B52" s="10" t="s">
        <v>74</v>
      </c>
      <c r="C52" s="1"/>
      <c r="D52" s="16">
        <v>1587.76</v>
      </c>
      <c r="E52" s="123"/>
      <c r="F52" s="124"/>
      <c r="G52" s="123"/>
      <c r="H52" s="124"/>
      <c r="I52" s="6">
        <v>5538.5</v>
      </c>
      <c r="J52" s="6">
        <v>1.07</v>
      </c>
      <c r="K52" s="99">
        <v>0.02</v>
      </c>
    </row>
    <row r="53" spans="1:11" s="7" customFormat="1" ht="15">
      <c r="A53" s="5" t="s">
        <v>81</v>
      </c>
      <c r="B53" s="10" t="s">
        <v>76</v>
      </c>
      <c r="C53" s="1"/>
      <c r="D53" s="16">
        <v>6339.28</v>
      </c>
      <c r="E53" s="123"/>
      <c r="F53" s="124"/>
      <c r="G53" s="123"/>
      <c r="H53" s="124"/>
      <c r="I53" s="6">
        <v>5538.5</v>
      </c>
      <c r="J53" s="6">
        <v>1.07</v>
      </c>
      <c r="K53" s="99">
        <v>0.09</v>
      </c>
    </row>
    <row r="54" spans="1:11" s="7" customFormat="1" ht="25.5">
      <c r="A54" s="5" t="s">
        <v>82</v>
      </c>
      <c r="B54" s="10" t="s">
        <v>74</v>
      </c>
      <c r="C54" s="1">
        <f>F54*12</f>
        <v>0</v>
      </c>
      <c r="D54" s="16">
        <v>4706.96</v>
      </c>
      <c r="E54" s="123">
        <f>H54*12</f>
        <v>0</v>
      </c>
      <c r="F54" s="124"/>
      <c r="G54" s="123"/>
      <c r="H54" s="124"/>
      <c r="I54" s="6">
        <v>5538.5</v>
      </c>
      <c r="J54" s="6">
        <v>1.07</v>
      </c>
      <c r="K54" s="99">
        <v>0.06</v>
      </c>
    </row>
    <row r="55" spans="1:11" s="7" customFormat="1" ht="15">
      <c r="A55" s="5" t="s">
        <v>83</v>
      </c>
      <c r="B55" s="10" t="s">
        <v>74</v>
      </c>
      <c r="C55" s="1"/>
      <c r="D55" s="16">
        <v>10865.44</v>
      </c>
      <c r="E55" s="123"/>
      <c r="F55" s="124"/>
      <c r="G55" s="123"/>
      <c r="H55" s="124"/>
      <c r="I55" s="6">
        <v>5538.5</v>
      </c>
      <c r="J55" s="6">
        <v>1.07</v>
      </c>
      <c r="K55" s="99">
        <v>0.01</v>
      </c>
    </row>
    <row r="56" spans="1:11" s="7" customFormat="1" ht="15" hidden="1">
      <c r="A56" s="5" t="s">
        <v>124</v>
      </c>
      <c r="B56" s="10" t="s">
        <v>74</v>
      </c>
      <c r="C56" s="125"/>
      <c r="D56" s="16"/>
      <c r="E56" s="126"/>
      <c r="F56" s="124"/>
      <c r="G56" s="123"/>
      <c r="H56" s="124"/>
      <c r="I56" s="6">
        <v>5538.5</v>
      </c>
      <c r="J56" s="6">
        <v>1.07</v>
      </c>
      <c r="K56" s="99">
        <v>0</v>
      </c>
    </row>
    <row r="57" spans="1:11" s="7" customFormat="1" ht="15" hidden="1">
      <c r="A57" s="5"/>
      <c r="B57" s="10"/>
      <c r="C57" s="1"/>
      <c r="D57" s="16"/>
      <c r="E57" s="123"/>
      <c r="F57" s="124"/>
      <c r="G57" s="123"/>
      <c r="H57" s="124"/>
      <c r="I57" s="6"/>
      <c r="J57" s="6"/>
      <c r="K57" s="99"/>
    </row>
    <row r="58" spans="1:11" s="7" customFormat="1" ht="15" hidden="1">
      <c r="A58" s="5"/>
      <c r="B58" s="13"/>
      <c r="C58" s="1"/>
      <c r="D58" s="16"/>
      <c r="E58" s="126"/>
      <c r="F58" s="124"/>
      <c r="G58" s="126"/>
      <c r="H58" s="128"/>
      <c r="I58" s="6"/>
      <c r="J58" s="6"/>
      <c r="K58" s="99"/>
    </row>
    <row r="59" spans="1:11" s="9" customFormat="1" ht="30">
      <c r="A59" s="115" t="s">
        <v>84</v>
      </c>
      <c r="B59" s="8"/>
      <c r="C59" s="14"/>
      <c r="D59" s="14">
        <f>D60+D61+D62+D63+D69</f>
        <v>12846.7</v>
      </c>
      <c r="E59" s="14"/>
      <c r="F59" s="116"/>
      <c r="G59" s="14">
        <f>D59/I59</f>
        <v>2.32</v>
      </c>
      <c r="H59" s="108">
        <f>G59/12</f>
        <v>0.19</v>
      </c>
      <c r="I59" s="6">
        <v>5538.5</v>
      </c>
      <c r="J59" s="6">
        <v>1.07</v>
      </c>
      <c r="K59" s="99">
        <v>0.39</v>
      </c>
    </row>
    <row r="60" spans="1:11" s="7" customFormat="1" ht="15">
      <c r="A60" s="5" t="s">
        <v>85</v>
      </c>
      <c r="B60" s="10" t="s">
        <v>86</v>
      </c>
      <c r="C60" s="1"/>
      <c r="D60" s="16">
        <v>2377.23</v>
      </c>
      <c r="E60" s="123"/>
      <c r="F60" s="124"/>
      <c r="G60" s="123"/>
      <c r="H60" s="124"/>
      <c r="I60" s="6">
        <v>5538.5</v>
      </c>
      <c r="J60" s="6">
        <v>1.07</v>
      </c>
      <c r="K60" s="99">
        <v>0.03</v>
      </c>
    </row>
    <row r="61" spans="1:11" s="7" customFormat="1" ht="25.5">
      <c r="A61" s="5" t="s">
        <v>87</v>
      </c>
      <c r="B61" s="10" t="s">
        <v>88</v>
      </c>
      <c r="C61" s="1"/>
      <c r="D61" s="16">
        <v>1584.82</v>
      </c>
      <c r="E61" s="123"/>
      <c r="F61" s="124"/>
      <c r="G61" s="123"/>
      <c r="H61" s="124"/>
      <c r="I61" s="6">
        <v>5538.5</v>
      </c>
      <c r="J61" s="6">
        <v>1.07</v>
      </c>
      <c r="K61" s="99">
        <v>0.02</v>
      </c>
    </row>
    <row r="62" spans="1:11" s="7" customFormat="1" ht="15">
      <c r="A62" s="5" t="s">
        <v>89</v>
      </c>
      <c r="B62" s="10" t="s">
        <v>90</v>
      </c>
      <c r="C62" s="1"/>
      <c r="D62" s="16">
        <v>1663.21</v>
      </c>
      <c r="E62" s="123"/>
      <c r="F62" s="124"/>
      <c r="G62" s="123"/>
      <c r="H62" s="124"/>
      <c r="I62" s="6">
        <v>5538.5</v>
      </c>
      <c r="J62" s="6">
        <v>1.07</v>
      </c>
      <c r="K62" s="99">
        <v>0.02</v>
      </c>
    </row>
    <row r="63" spans="1:11" s="7" customFormat="1" ht="25.5">
      <c r="A63" s="5" t="s">
        <v>91</v>
      </c>
      <c r="B63" s="10" t="s">
        <v>92</v>
      </c>
      <c r="C63" s="1"/>
      <c r="D63" s="16">
        <v>1584.8</v>
      </c>
      <c r="E63" s="123"/>
      <c r="F63" s="124"/>
      <c r="G63" s="123"/>
      <c r="H63" s="124"/>
      <c r="I63" s="6">
        <v>5538.5</v>
      </c>
      <c r="J63" s="6">
        <v>1.07</v>
      </c>
      <c r="K63" s="99">
        <v>0.02</v>
      </c>
    </row>
    <row r="64" spans="1:11" s="7" customFormat="1" ht="15" hidden="1">
      <c r="A64" s="5" t="s">
        <v>125</v>
      </c>
      <c r="B64" s="10" t="s">
        <v>126</v>
      </c>
      <c r="C64" s="1"/>
      <c r="D64" s="16">
        <f>G64*I64</f>
        <v>0</v>
      </c>
      <c r="E64" s="123"/>
      <c r="F64" s="124"/>
      <c r="G64" s="123"/>
      <c r="H64" s="124"/>
      <c r="I64" s="6">
        <v>5538.5</v>
      </c>
      <c r="J64" s="6">
        <v>1.07</v>
      </c>
      <c r="K64" s="99">
        <v>0</v>
      </c>
    </row>
    <row r="65" spans="1:11" s="7" customFormat="1" ht="15" hidden="1">
      <c r="A65" s="5" t="s">
        <v>93</v>
      </c>
      <c r="B65" s="10" t="s">
        <v>90</v>
      </c>
      <c r="C65" s="1"/>
      <c r="D65" s="16"/>
      <c r="E65" s="123"/>
      <c r="F65" s="124"/>
      <c r="G65" s="123"/>
      <c r="H65" s="124"/>
      <c r="I65" s="6">
        <v>5538.5</v>
      </c>
      <c r="J65" s="6">
        <v>1.07</v>
      </c>
      <c r="K65" s="99">
        <v>0</v>
      </c>
    </row>
    <row r="66" spans="1:11" s="7" customFormat="1" ht="15" hidden="1">
      <c r="A66" s="5" t="s">
        <v>94</v>
      </c>
      <c r="B66" s="10" t="s">
        <v>74</v>
      </c>
      <c r="C66" s="1"/>
      <c r="D66" s="16"/>
      <c r="E66" s="123"/>
      <c r="F66" s="124"/>
      <c r="G66" s="123"/>
      <c r="H66" s="124"/>
      <c r="I66" s="6">
        <v>5538.5</v>
      </c>
      <c r="J66" s="6">
        <v>1.07</v>
      </c>
      <c r="K66" s="99">
        <v>0</v>
      </c>
    </row>
    <row r="67" spans="1:11" s="7" customFormat="1" ht="25.5" hidden="1">
      <c r="A67" s="5" t="s">
        <v>95</v>
      </c>
      <c r="B67" s="10" t="s">
        <v>74</v>
      </c>
      <c r="C67" s="1"/>
      <c r="D67" s="16"/>
      <c r="E67" s="123"/>
      <c r="F67" s="124"/>
      <c r="G67" s="123"/>
      <c r="H67" s="124"/>
      <c r="I67" s="6">
        <v>5538.5</v>
      </c>
      <c r="J67" s="6">
        <v>1.07</v>
      </c>
      <c r="K67" s="99">
        <v>0</v>
      </c>
    </row>
    <row r="68" spans="1:11" s="7" customFormat="1" ht="15" hidden="1">
      <c r="A68" s="5" t="s">
        <v>127</v>
      </c>
      <c r="B68" s="10" t="s">
        <v>58</v>
      </c>
      <c r="C68" s="1"/>
      <c r="D68" s="16">
        <f>G68*I68</f>
        <v>0</v>
      </c>
      <c r="E68" s="123"/>
      <c r="F68" s="124"/>
      <c r="G68" s="123"/>
      <c r="H68" s="124"/>
      <c r="I68" s="6">
        <v>5538.5</v>
      </c>
      <c r="J68" s="6">
        <v>1.07</v>
      </c>
      <c r="K68" s="99">
        <v>0</v>
      </c>
    </row>
    <row r="69" spans="1:11" s="7" customFormat="1" ht="15">
      <c r="A69" s="5" t="s">
        <v>96</v>
      </c>
      <c r="B69" s="10" t="s">
        <v>58</v>
      </c>
      <c r="C69" s="125"/>
      <c r="D69" s="16">
        <v>5636.64</v>
      </c>
      <c r="E69" s="126"/>
      <c r="F69" s="124"/>
      <c r="G69" s="123"/>
      <c r="H69" s="124"/>
      <c r="I69" s="6">
        <v>5538.5</v>
      </c>
      <c r="J69" s="6">
        <v>1.07</v>
      </c>
      <c r="K69" s="99">
        <v>0.07</v>
      </c>
    </row>
    <row r="70" spans="1:11" s="7" customFormat="1" ht="15" hidden="1">
      <c r="A70" s="5"/>
      <c r="B70" s="13"/>
      <c r="C70" s="1"/>
      <c r="D70" s="16"/>
      <c r="E70" s="126"/>
      <c r="F70" s="124"/>
      <c r="G70" s="123"/>
      <c r="H70" s="124"/>
      <c r="I70" s="6"/>
      <c r="J70" s="6"/>
      <c r="K70" s="99"/>
    </row>
    <row r="71" spans="1:11" s="7" customFormat="1" ht="15" hidden="1">
      <c r="A71" s="5"/>
      <c r="B71" s="13"/>
      <c r="C71" s="1"/>
      <c r="D71" s="16"/>
      <c r="E71" s="126"/>
      <c r="F71" s="124"/>
      <c r="G71" s="123"/>
      <c r="H71" s="124"/>
      <c r="I71" s="6"/>
      <c r="J71" s="6"/>
      <c r="K71" s="99"/>
    </row>
    <row r="72" spans="1:11" s="7" customFormat="1" ht="30">
      <c r="A72" s="115" t="s">
        <v>97</v>
      </c>
      <c r="B72" s="10"/>
      <c r="C72" s="1"/>
      <c r="D72" s="14">
        <f>D73</f>
        <v>761.57</v>
      </c>
      <c r="E72" s="123"/>
      <c r="F72" s="124"/>
      <c r="G72" s="14">
        <f>D72/I72</f>
        <v>0.14</v>
      </c>
      <c r="H72" s="108">
        <f>G72/12</f>
        <v>0.01</v>
      </c>
      <c r="I72" s="6">
        <v>5538.5</v>
      </c>
      <c r="J72" s="6">
        <v>1.07</v>
      </c>
      <c r="K72" s="99">
        <v>0.05</v>
      </c>
    </row>
    <row r="73" spans="1:11" s="7" customFormat="1" ht="15">
      <c r="A73" s="5" t="s">
        <v>162</v>
      </c>
      <c r="B73" s="10" t="s">
        <v>74</v>
      </c>
      <c r="C73" s="1"/>
      <c r="D73" s="16">
        <v>761.57</v>
      </c>
      <c r="E73" s="123"/>
      <c r="F73" s="124"/>
      <c r="G73" s="123"/>
      <c r="H73" s="124"/>
      <c r="I73" s="6">
        <v>5538.5</v>
      </c>
      <c r="J73" s="6">
        <v>1.07</v>
      </c>
      <c r="K73" s="99">
        <v>0.03</v>
      </c>
    </row>
    <row r="74" spans="1:11" s="7" customFormat="1" ht="15" hidden="1">
      <c r="A74" s="5" t="s">
        <v>98</v>
      </c>
      <c r="B74" s="10" t="s">
        <v>58</v>
      </c>
      <c r="C74" s="1"/>
      <c r="D74" s="16">
        <f>G74*I74</f>
        <v>0</v>
      </c>
      <c r="E74" s="123"/>
      <c r="F74" s="124"/>
      <c r="G74" s="123">
        <f>H74*12</f>
        <v>0</v>
      </c>
      <c r="H74" s="124">
        <v>0</v>
      </c>
      <c r="I74" s="6">
        <v>5538.5</v>
      </c>
      <c r="J74" s="6">
        <v>1.07</v>
      </c>
      <c r="K74" s="99">
        <v>0</v>
      </c>
    </row>
    <row r="75" spans="1:11" s="7" customFormat="1" ht="15">
      <c r="A75" s="115" t="s">
        <v>128</v>
      </c>
      <c r="B75" s="10"/>
      <c r="C75" s="1"/>
      <c r="D75" s="14">
        <f>D77+D78+D80+D84</f>
        <v>11688.46</v>
      </c>
      <c r="E75" s="123"/>
      <c r="F75" s="124"/>
      <c r="G75" s="14">
        <f>D75/I75</f>
        <v>2.11</v>
      </c>
      <c r="H75" s="108">
        <f>G75/12</f>
        <v>0.18</v>
      </c>
      <c r="I75" s="6">
        <v>5538.5</v>
      </c>
      <c r="J75" s="6">
        <v>1.07</v>
      </c>
      <c r="K75" s="99">
        <v>0.15</v>
      </c>
    </row>
    <row r="76" spans="1:11" s="7" customFormat="1" ht="15" hidden="1">
      <c r="A76" s="5" t="s">
        <v>100</v>
      </c>
      <c r="B76" s="10" t="s">
        <v>58</v>
      </c>
      <c r="C76" s="1"/>
      <c r="D76" s="16">
        <f aca="true" t="shared" si="2" ref="D76:D83">G76*I76</f>
        <v>0</v>
      </c>
      <c r="E76" s="123"/>
      <c r="F76" s="124"/>
      <c r="G76" s="123">
        <f aca="true" t="shared" si="3" ref="G76:G83">H76*12</f>
        <v>0</v>
      </c>
      <c r="H76" s="124">
        <v>0</v>
      </c>
      <c r="I76" s="6">
        <v>5538.5</v>
      </c>
      <c r="J76" s="6">
        <v>1.07</v>
      </c>
      <c r="K76" s="99">
        <v>0</v>
      </c>
    </row>
    <row r="77" spans="1:11" s="7" customFormat="1" ht="15">
      <c r="A77" s="5" t="s">
        <v>101</v>
      </c>
      <c r="B77" s="10" t="s">
        <v>74</v>
      </c>
      <c r="C77" s="1"/>
      <c r="D77" s="16">
        <v>10860.15</v>
      </c>
      <c r="E77" s="123"/>
      <c r="F77" s="124"/>
      <c r="G77" s="123"/>
      <c r="H77" s="124"/>
      <c r="I77" s="6">
        <v>5538.5</v>
      </c>
      <c r="J77" s="6">
        <v>1.07</v>
      </c>
      <c r="K77" s="99">
        <v>0.14</v>
      </c>
    </row>
    <row r="78" spans="1:11" s="7" customFormat="1" ht="15">
      <c r="A78" s="5" t="s">
        <v>102</v>
      </c>
      <c r="B78" s="10" t="s">
        <v>74</v>
      </c>
      <c r="C78" s="1"/>
      <c r="D78" s="16">
        <v>828.31</v>
      </c>
      <c r="E78" s="123"/>
      <c r="F78" s="124"/>
      <c r="G78" s="123"/>
      <c r="H78" s="124"/>
      <c r="I78" s="6">
        <v>5538.5</v>
      </c>
      <c r="J78" s="6">
        <v>1.07</v>
      </c>
      <c r="K78" s="99">
        <v>0.01</v>
      </c>
    </row>
    <row r="79" spans="1:11" s="7" customFormat="1" ht="27.75" customHeight="1" hidden="1">
      <c r="A79" s="5" t="s">
        <v>129</v>
      </c>
      <c r="B79" s="10" t="s">
        <v>52</v>
      </c>
      <c r="C79" s="1"/>
      <c r="D79" s="16">
        <f t="shared" si="2"/>
        <v>0</v>
      </c>
      <c r="E79" s="123"/>
      <c r="F79" s="124"/>
      <c r="G79" s="123"/>
      <c r="H79" s="124"/>
      <c r="I79" s="6">
        <v>5538.5</v>
      </c>
      <c r="J79" s="6">
        <v>1.07</v>
      </c>
      <c r="K79" s="99">
        <v>0</v>
      </c>
    </row>
    <row r="80" spans="1:11" s="7" customFormat="1" ht="15" hidden="1">
      <c r="A80" s="5" t="s">
        <v>130</v>
      </c>
      <c r="B80" s="13" t="s">
        <v>131</v>
      </c>
      <c r="C80" s="1"/>
      <c r="D80" s="16"/>
      <c r="E80" s="123"/>
      <c r="F80" s="124"/>
      <c r="G80" s="123"/>
      <c r="H80" s="124"/>
      <c r="I80" s="6">
        <v>5538.5</v>
      </c>
      <c r="J80" s="6">
        <v>1.07</v>
      </c>
      <c r="K80" s="99">
        <v>0</v>
      </c>
    </row>
    <row r="81" spans="1:11" s="7" customFormat="1" ht="25.5" hidden="1">
      <c r="A81" s="5" t="s">
        <v>103</v>
      </c>
      <c r="B81" s="10" t="s">
        <v>52</v>
      </c>
      <c r="C81" s="1"/>
      <c r="D81" s="16">
        <f t="shared" si="2"/>
        <v>0</v>
      </c>
      <c r="E81" s="123"/>
      <c r="F81" s="124"/>
      <c r="G81" s="123">
        <f t="shared" si="3"/>
        <v>0</v>
      </c>
      <c r="H81" s="124">
        <v>0</v>
      </c>
      <c r="I81" s="6">
        <v>5538.5</v>
      </c>
      <c r="J81" s="6">
        <v>1.07</v>
      </c>
      <c r="K81" s="99">
        <v>0</v>
      </c>
    </row>
    <row r="82" spans="1:11" s="7" customFormat="1" ht="25.5" hidden="1">
      <c r="A82" s="5" t="s">
        <v>104</v>
      </c>
      <c r="B82" s="10" t="s">
        <v>52</v>
      </c>
      <c r="C82" s="1"/>
      <c r="D82" s="16">
        <f t="shared" si="2"/>
        <v>0</v>
      </c>
      <c r="E82" s="123"/>
      <c r="F82" s="124"/>
      <c r="G82" s="123">
        <f t="shared" si="3"/>
        <v>0</v>
      </c>
      <c r="H82" s="124">
        <v>0</v>
      </c>
      <c r="I82" s="6">
        <v>5538.5</v>
      </c>
      <c r="J82" s="6">
        <v>1.07</v>
      </c>
      <c r="K82" s="99">
        <v>0</v>
      </c>
    </row>
    <row r="83" spans="1:11" s="7" customFormat="1" ht="25.5" hidden="1">
      <c r="A83" s="5" t="s">
        <v>105</v>
      </c>
      <c r="B83" s="10" t="s">
        <v>52</v>
      </c>
      <c r="C83" s="1"/>
      <c r="D83" s="16">
        <f t="shared" si="2"/>
        <v>0</v>
      </c>
      <c r="E83" s="123"/>
      <c r="F83" s="124"/>
      <c r="G83" s="123">
        <f t="shared" si="3"/>
        <v>0</v>
      </c>
      <c r="H83" s="124">
        <v>0</v>
      </c>
      <c r="I83" s="6">
        <v>5538.5</v>
      </c>
      <c r="J83" s="6">
        <v>1.07</v>
      </c>
      <c r="K83" s="99">
        <v>0</v>
      </c>
    </row>
    <row r="84" spans="1:11" s="7" customFormat="1" ht="15" hidden="1">
      <c r="A84" s="5" t="s">
        <v>106</v>
      </c>
      <c r="B84" s="13" t="s">
        <v>107</v>
      </c>
      <c r="C84" s="1"/>
      <c r="D84" s="127"/>
      <c r="E84" s="123"/>
      <c r="F84" s="124"/>
      <c r="G84" s="126"/>
      <c r="H84" s="128"/>
      <c r="I84" s="6"/>
      <c r="J84" s="6"/>
      <c r="K84" s="99"/>
    </row>
    <row r="85" spans="1:11" s="7" customFormat="1" ht="15">
      <c r="A85" s="115" t="s">
        <v>108</v>
      </c>
      <c r="B85" s="10"/>
      <c r="C85" s="1"/>
      <c r="D85" s="14">
        <f>D86+D87</f>
        <v>993.79</v>
      </c>
      <c r="E85" s="123"/>
      <c r="F85" s="124"/>
      <c r="G85" s="14">
        <f>D85/I85</f>
        <v>0.18</v>
      </c>
      <c r="H85" s="108">
        <f>G85/12</f>
        <v>0.02</v>
      </c>
      <c r="I85" s="6">
        <v>5538.5</v>
      </c>
      <c r="J85" s="6">
        <v>1.07</v>
      </c>
      <c r="K85" s="99">
        <v>0.1</v>
      </c>
    </row>
    <row r="86" spans="1:11" s="7" customFormat="1" ht="15">
      <c r="A86" s="5" t="s">
        <v>109</v>
      </c>
      <c r="B86" s="10" t="s">
        <v>74</v>
      </c>
      <c r="C86" s="1"/>
      <c r="D86" s="16">
        <v>993.79</v>
      </c>
      <c r="E86" s="123"/>
      <c r="F86" s="124"/>
      <c r="G86" s="123"/>
      <c r="H86" s="124"/>
      <c r="I86" s="6">
        <v>5538.5</v>
      </c>
      <c r="J86" s="6">
        <v>1.07</v>
      </c>
      <c r="K86" s="99">
        <v>0.01</v>
      </c>
    </row>
    <row r="87" spans="1:11" s="7" customFormat="1" ht="15" hidden="1">
      <c r="A87" s="5" t="s">
        <v>110</v>
      </c>
      <c r="B87" s="10" t="s">
        <v>74</v>
      </c>
      <c r="C87" s="1"/>
      <c r="D87" s="16"/>
      <c r="E87" s="123"/>
      <c r="F87" s="124"/>
      <c r="G87" s="123"/>
      <c r="H87" s="124"/>
      <c r="I87" s="6">
        <v>5538.5</v>
      </c>
      <c r="J87" s="6">
        <v>1.07</v>
      </c>
      <c r="K87" s="99">
        <v>0.01</v>
      </c>
    </row>
    <row r="88" spans="1:11" s="6" customFormat="1" ht="15">
      <c r="A88" s="115" t="s">
        <v>111</v>
      </c>
      <c r="B88" s="8"/>
      <c r="C88" s="14"/>
      <c r="D88" s="14">
        <v>0</v>
      </c>
      <c r="E88" s="14"/>
      <c r="F88" s="116"/>
      <c r="G88" s="14">
        <f>D88/I88</f>
        <v>0</v>
      </c>
      <c r="H88" s="108">
        <f>G88/12</f>
        <v>0</v>
      </c>
      <c r="I88" s="6">
        <v>5538.5</v>
      </c>
      <c r="J88" s="6">
        <v>1.07</v>
      </c>
      <c r="K88" s="99">
        <v>0.02</v>
      </c>
    </row>
    <row r="89" spans="1:11" s="7" customFormat="1" ht="15" hidden="1">
      <c r="A89" s="5" t="s">
        <v>112</v>
      </c>
      <c r="B89" s="13" t="s">
        <v>76</v>
      </c>
      <c r="C89" s="1"/>
      <c r="D89" s="16"/>
      <c r="E89" s="123"/>
      <c r="F89" s="124"/>
      <c r="G89" s="123"/>
      <c r="H89" s="124"/>
      <c r="I89" s="6">
        <v>5538.5</v>
      </c>
      <c r="J89" s="6">
        <v>1.07</v>
      </c>
      <c r="K89" s="99">
        <v>0.02</v>
      </c>
    </row>
    <row r="90" spans="1:11" s="6" customFormat="1" ht="15">
      <c r="A90" s="115" t="s">
        <v>113</v>
      </c>
      <c r="B90" s="8"/>
      <c r="C90" s="14"/>
      <c r="D90" s="14">
        <f>D91</f>
        <v>2208.87</v>
      </c>
      <c r="E90" s="14"/>
      <c r="F90" s="116"/>
      <c r="G90" s="14">
        <f>D90/I90</f>
        <v>0.4</v>
      </c>
      <c r="H90" s="108">
        <f>G90/12</f>
        <v>0.03</v>
      </c>
      <c r="I90" s="6">
        <v>5538.5</v>
      </c>
      <c r="J90" s="6">
        <v>1.07</v>
      </c>
      <c r="K90" s="99">
        <v>0.28</v>
      </c>
    </row>
    <row r="91" spans="1:11" s="7" customFormat="1" ht="15.75" thickBot="1">
      <c r="A91" s="5" t="s">
        <v>114</v>
      </c>
      <c r="B91" s="10" t="s">
        <v>86</v>
      </c>
      <c r="C91" s="1"/>
      <c r="D91" s="16">
        <v>2208.87</v>
      </c>
      <c r="E91" s="123"/>
      <c r="F91" s="124"/>
      <c r="G91" s="123"/>
      <c r="H91" s="124"/>
      <c r="I91" s="6">
        <v>5538.5</v>
      </c>
      <c r="J91" s="6">
        <v>1.07</v>
      </c>
      <c r="K91" s="99">
        <v>0.03</v>
      </c>
    </row>
    <row r="92" spans="1:11" s="7" customFormat="1" ht="25.5" customHeight="1" hidden="1" thickBot="1">
      <c r="A92" s="187"/>
      <c r="B92" s="66"/>
      <c r="C92" s="129"/>
      <c r="D92" s="130"/>
      <c r="E92" s="131"/>
      <c r="F92" s="132"/>
      <c r="G92" s="131"/>
      <c r="H92" s="132"/>
      <c r="I92" s="6"/>
      <c r="J92" s="6"/>
      <c r="K92" s="99"/>
    </row>
    <row r="93" spans="1:11" s="6" customFormat="1" ht="30.75" thickBot="1">
      <c r="A93" s="4" t="s">
        <v>115</v>
      </c>
      <c r="B93" s="74" t="s">
        <v>52</v>
      </c>
      <c r="C93" s="133">
        <f>F93*12</f>
        <v>0</v>
      </c>
      <c r="D93" s="134">
        <f>G93*I93</f>
        <v>29907.9</v>
      </c>
      <c r="E93" s="134">
        <f>H93*12</f>
        <v>5.4</v>
      </c>
      <c r="F93" s="135"/>
      <c r="G93" s="134">
        <f>H93*12</f>
        <v>5.4</v>
      </c>
      <c r="H93" s="135">
        <f>0.34+0.11</f>
        <v>0.45</v>
      </c>
      <c r="I93" s="6">
        <v>5538.5</v>
      </c>
      <c r="J93" s="6">
        <v>1.07</v>
      </c>
      <c r="K93" s="99">
        <v>0.3</v>
      </c>
    </row>
    <row r="94" spans="1:11" s="6" customFormat="1" ht="26.25" thickBot="1">
      <c r="A94" s="150" t="s">
        <v>132</v>
      </c>
      <c r="B94" s="151" t="s">
        <v>163</v>
      </c>
      <c r="C94" s="133"/>
      <c r="D94" s="152">
        <v>105000</v>
      </c>
      <c r="E94" s="134"/>
      <c r="F94" s="153"/>
      <c r="G94" s="134">
        <f>D94/I94</f>
        <v>18.96</v>
      </c>
      <c r="H94" s="153">
        <f>G94/12</f>
        <v>1.58</v>
      </c>
      <c r="I94" s="6">
        <v>5538.5</v>
      </c>
      <c r="K94" s="99"/>
    </row>
    <row r="95" spans="1:11" s="6" customFormat="1" ht="19.5" thickBot="1">
      <c r="A95" s="136" t="s">
        <v>116</v>
      </c>
      <c r="B95" s="188" t="s">
        <v>47</v>
      </c>
      <c r="C95" s="133"/>
      <c r="D95" s="152">
        <f>G95*I95</f>
        <v>114314.64</v>
      </c>
      <c r="E95" s="189"/>
      <c r="F95" s="153"/>
      <c r="G95" s="189">
        <f>12*H95</f>
        <v>20.64</v>
      </c>
      <c r="H95" s="153">
        <v>1.72</v>
      </c>
      <c r="I95" s="6">
        <v>5538.5</v>
      </c>
      <c r="K95" s="99"/>
    </row>
    <row r="96" spans="1:11" s="6" customFormat="1" ht="19.5" thickBot="1">
      <c r="A96" s="150" t="s">
        <v>133</v>
      </c>
      <c r="B96" s="74"/>
      <c r="C96" s="133"/>
      <c r="D96" s="154">
        <f>D95+D94+D93+D90+D88+D85+D75+D72+D59+D43+D42+D41+D40+D39+D36+D35+D34+D33+D32+D23+D15</f>
        <v>831297.43</v>
      </c>
      <c r="E96" s="154">
        <f>E95+E94+E93+E90+E88+E85+E75+E72+E59+E43+E42+E41+E40+E39+E36+E35+E34+E33+E32+E23+E15</f>
        <v>95.76</v>
      </c>
      <c r="F96" s="154">
        <f>F95+F94+F93+F90+F88+F85+F75+F72+F59+F43+F42+F41+F40+F39+F36+F35+F34+F33+F32+F23+F15</f>
        <v>0</v>
      </c>
      <c r="G96" s="154">
        <f>G95+G94+G93+G90+G88+G85+G75+G72+G59+G43+G42+G41+G40+G39+G36+G35+G34+G33+G32+G23+G15</f>
        <v>150.1</v>
      </c>
      <c r="H96" s="153">
        <f>H95+H94+H93+H90+H88+H85+H75+H72+H59+H43+H42+H41+H40+H39+H36+H35+H34+H33+H32+H23+H15</f>
        <v>12.51</v>
      </c>
      <c r="I96" s="155"/>
      <c r="K96" s="99"/>
    </row>
    <row r="97" spans="1:11" s="6" customFormat="1" ht="18.75">
      <c r="A97" s="156"/>
      <c r="B97" s="137"/>
      <c r="C97" s="138"/>
      <c r="D97" s="157"/>
      <c r="E97" s="139"/>
      <c r="F97" s="157"/>
      <c r="G97" s="139"/>
      <c r="H97" s="157"/>
      <c r="I97" s="155"/>
      <c r="K97" s="99"/>
    </row>
    <row r="98" spans="1:11" s="6" customFormat="1" ht="19.5" thickBot="1">
      <c r="A98" s="140"/>
      <c r="B98" s="137"/>
      <c r="C98" s="138"/>
      <c r="D98" s="139"/>
      <c r="E98" s="139"/>
      <c r="F98" s="139"/>
      <c r="G98" s="139"/>
      <c r="H98" s="139"/>
      <c r="K98" s="99"/>
    </row>
    <row r="99" spans="1:11" s="6" customFormat="1" ht="19.5" thickBot="1">
      <c r="A99" s="4" t="s">
        <v>164</v>
      </c>
      <c r="B99" s="74"/>
      <c r="C99" s="133">
        <f>F99*12</f>
        <v>0</v>
      </c>
      <c r="D99" s="134">
        <f>D100</f>
        <v>727485.54</v>
      </c>
      <c r="E99" s="134">
        <f>E100</f>
        <v>0</v>
      </c>
      <c r="F99" s="134">
        <f>F100</f>
        <v>0</v>
      </c>
      <c r="G99" s="134">
        <f>G100</f>
        <v>131.35</v>
      </c>
      <c r="H99" s="134">
        <f>H100</f>
        <v>10.95</v>
      </c>
      <c r="I99" s="6">
        <v>5538.5</v>
      </c>
      <c r="K99" s="99"/>
    </row>
    <row r="100" spans="1:11" s="7" customFormat="1" ht="15">
      <c r="A100" s="5" t="s">
        <v>134</v>
      </c>
      <c r="B100" s="10"/>
      <c r="C100" s="1"/>
      <c r="D100" s="16">
        <v>727485.54</v>
      </c>
      <c r="E100" s="123"/>
      <c r="F100" s="124"/>
      <c r="G100" s="123">
        <f>D100/I100</f>
        <v>131.35</v>
      </c>
      <c r="H100" s="128">
        <f>G100/12</f>
        <v>10.95</v>
      </c>
      <c r="I100" s="6">
        <v>5538.5</v>
      </c>
      <c r="J100" s="6"/>
      <c r="K100" s="99"/>
    </row>
    <row r="101" spans="1:11" s="2" customFormat="1" ht="18" customHeight="1" thickBot="1">
      <c r="A101" s="234"/>
      <c r="B101" s="235"/>
      <c r="C101" s="235"/>
      <c r="D101" s="235"/>
      <c r="E101" s="235"/>
      <c r="F101" s="235"/>
      <c r="G101" s="235"/>
      <c r="H101" s="235"/>
      <c r="K101" s="146"/>
    </row>
    <row r="102" spans="1:11" s="6" customFormat="1" ht="19.5" thickBot="1">
      <c r="A102" s="150" t="s">
        <v>6</v>
      </c>
      <c r="B102" s="74"/>
      <c r="C102" s="133"/>
      <c r="D102" s="153">
        <f>D96+D99</f>
        <v>1558782.97</v>
      </c>
      <c r="E102" s="153">
        <f>E96+E99</f>
        <v>95.76</v>
      </c>
      <c r="F102" s="153">
        <f>F96+F99</f>
        <v>0</v>
      </c>
      <c r="G102" s="153">
        <f>G96+G99</f>
        <v>281.45</v>
      </c>
      <c r="H102" s="153">
        <f>H96+H99</f>
        <v>23.46</v>
      </c>
      <c r="K102" s="99"/>
    </row>
    <row r="103" spans="1:11" s="6" customFormat="1" ht="18.75">
      <c r="A103" s="158"/>
      <c r="B103" s="137"/>
      <c r="C103" s="138"/>
      <c r="D103" s="141"/>
      <c r="E103" s="138"/>
      <c r="F103" s="141"/>
      <c r="G103" s="141"/>
      <c r="H103" s="141"/>
      <c r="K103" s="99"/>
    </row>
    <row r="104" spans="1:11" s="11" customFormat="1" ht="19.5">
      <c r="A104" s="142"/>
      <c r="B104" s="143"/>
      <c r="C104" s="144"/>
      <c r="D104" s="144"/>
      <c r="E104" s="144"/>
      <c r="F104" s="144"/>
      <c r="G104" s="144"/>
      <c r="H104" s="144"/>
      <c r="K104" s="145"/>
    </row>
    <row r="105" spans="1:11" s="2" customFormat="1" ht="14.25">
      <c r="A105" s="222" t="s">
        <v>117</v>
      </c>
      <c r="B105" s="222"/>
      <c r="C105" s="222"/>
      <c r="D105" s="222"/>
      <c r="E105" s="222"/>
      <c r="F105" s="222"/>
      <c r="K105" s="146"/>
    </row>
    <row r="106" spans="11:12" s="2" customFormat="1" ht="12.75">
      <c r="K106" s="146"/>
      <c r="L106" s="159"/>
    </row>
    <row r="107" spans="1:11" s="2" customFormat="1" ht="12.75">
      <c r="A107" s="147" t="s">
        <v>118</v>
      </c>
      <c r="K107" s="146"/>
    </row>
    <row r="108" s="2" customFormat="1" ht="12.75">
      <c r="K108" s="146"/>
    </row>
    <row r="109" s="2" customFormat="1" ht="12.75">
      <c r="K109" s="146"/>
    </row>
    <row r="110" s="2" customFormat="1" ht="12.75">
      <c r="K110" s="146"/>
    </row>
    <row r="111" s="2" customFormat="1" ht="12.75">
      <c r="K111" s="146"/>
    </row>
    <row r="112" s="2" customFormat="1" ht="12.75">
      <c r="K112" s="146"/>
    </row>
    <row r="113" s="2" customFormat="1" ht="12.75">
      <c r="K113" s="146"/>
    </row>
    <row r="114" s="2" customFormat="1" ht="12.75">
      <c r="K114" s="146"/>
    </row>
    <row r="115" s="2" customFormat="1" ht="12.75">
      <c r="K115" s="146"/>
    </row>
    <row r="116" s="2" customFormat="1" ht="12.75">
      <c r="K116" s="146"/>
    </row>
    <row r="117" s="2" customFormat="1" ht="12.75">
      <c r="K117" s="146"/>
    </row>
    <row r="118" s="2" customFormat="1" ht="12.75">
      <c r="K118" s="146"/>
    </row>
    <row r="119" s="2" customFormat="1" ht="12.75">
      <c r="K119" s="146"/>
    </row>
    <row r="120" s="2" customFormat="1" ht="12.75">
      <c r="K120" s="146"/>
    </row>
    <row r="121" s="2" customFormat="1" ht="12.75">
      <c r="K121" s="146"/>
    </row>
    <row r="122" s="2" customFormat="1" ht="12.75">
      <c r="K122" s="146"/>
    </row>
    <row r="123" s="2" customFormat="1" ht="12.75">
      <c r="K123" s="146"/>
    </row>
    <row r="124" s="2" customFormat="1" ht="12.75">
      <c r="K124" s="146"/>
    </row>
    <row r="125" s="2" customFormat="1" ht="12.75">
      <c r="K125" s="146"/>
    </row>
  </sheetData>
  <sheetProtection/>
  <mergeCells count="14">
    <mergeCell ref="A105:F105"/>
    <mergeCell ref="A7:H7"/>
    <mergeCell ref="A8:H8"/>
    <mergeCell ref="A9:H9"/>
    <mergeCell ref="A10:H10"/>
    <mergeCell ref="A11:H11"/>
    <mergeCell ref="A14:H14"/>
    <mergeCell ref="A101:H101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0" zoomScaleNormal="80" zoomScalePageLayoutView="0" workbookViewId="0" topLeftCell="A1">
      <pane xSplit="1" ySplit="2" topLeftCell="G7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99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36" t="s">
        <v>165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5" s="6" customFormat="1" ht="90.75" customHeight="1" thickBot="1">
      <c r="A2" s="163" t="s">
        <v>0</v>
      </c>
      <c r="B2" s="243" t="s">
        <v>135</v>
      </c>
      <c r="C2" s="244"/>
      <c r="D2" s="245"/>
      <c r="E2" s="244" t="s">
        <v>136</v>
      </c>
      <c r="F2" s="244"/>
      <c r="G2" s="244"/>
      <c r="H2" s="243" t="s">
        <v>137</v>
      </c>
      <c r="I2" s="244"/>
      <c r="J2" s="245"/>
      <c r="K2" s="243" t="s">
        <v>138</v>
      </c>
      <c r="L2" s="244"/>
      <c r="M2" s="245"/>
      <c r="N2" s="45" t="s">
        <v>10</v>
      </c>
      <c r="O2" s="20" t="s">
        <v>5</v>
      </c>
    </row>
    <row r="3" spans="1:15" s="7" customFormat="1" ht="12.75">
      <c r="A3" s="38"/>
      <c r="B3" s="28" t="s">
        <v>7</v>
      </c>
      <c r="C3" s="13" t="s">
        <v>8</v>
      </c>
      <c r="D3" s="34" t="s">
        <v>9</v>
      </c>
      <c r="E3" s="44" t="s">
        <v>7</v>
      </c>
      <c r="F3" s="13" t="s">
        <v>8</v>
      </c>
      <c r="G3" s="19" t="s">
        <v>9</v>
      </c>
      <c r="H3" s="28" t="s">
        <v>7</v>
      </c>
      <c r="I3" s="13" t="s">
        <v>8</v>
      </c>
      <c r="J3" s="34" t="s">
        <v>9</v>
      </c>
      <c r="K3" s="28" t="s">
        <v>7</v>
      </c>
      <c r="L3" s="13" t="s">
        <v>8</v>
      </c>
      <c r="M3" s="34" t="s">
        <v>9</v>
      </c>
      <c r="N3" s="47"/>
      <c r="O3" s="21"/>
    </row>
    <row r="4" spans="1:15" s="7" customFormat="1" ht="49.5" customHeight="1" thickBot="1">
      <c r="A4" s="246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8"/>
    </row>
    <row r="5" spans="1:15" s="7" customFormat="1" ht="17.25" customHeight="1" thickBot="1">
      <c r="A5" s="150" t="s">
        <v>132</v>
      </c>
      <c r="B5" s="56"/>
      <c r="C5" s="66"/>
      <c r="D5" s="55">
        <f>O5/4</f>
        <v>26250</v>
      </c>
      <c r="E5" s="57"/>
      <c r="F5" s="66"/>
      <c r="G5" s="55">
        <f>O5/4</f>
        <v>26250</v>
      </c>
      <c r="H5" s="56"/>
      <c r="I5" s="66"/>
      <c r="J5" s="55">
        <f>O5/4</f>
        <v>26250</v>
      </c>
      <c r="K5" s="56"/>
      <c r="L5" s="66"/>
      <c r="M5" s="55">
        <f>O5/4</f>
        <v>26250</v>
      </c>
      <c r="N5" s="49">
        <f>M5+J5+G5+D5</f>
        <v>105000</v>
      </c>
      <c r="O5" s="15">
        <v>105000</v>
      </c>
    </row>
    <row r="6" spans="1:15" s="6" customFormat="1" ht="14.25" customHeight="1">
      <c r="A6" s="107" t="s">
        <v>38</v>
      </c>
      <c r="B6" s="29"/>
      <c r="C6" s="8"/>
      <c r="D6" s="55">
        <f>O6/4</f>
        <v>44363.39</v>
      </c>
      <c r="E6" s="45"/>
      <c r="F6" s="8"/>
      <c r="G6" s="55">
        <f>O6/4</f>
        <v>44363.39</v>
      </c>
      <c r="H6" s="29"/>
      <c r="I6" s="8"/>
      <c r="J6" s="55">
        <f>O6/4</f>
        <v>44363.39</v>
      </c>
      <c r="K6" s="29"/>
      <c r="L6" s="8"/>
      <c r="M6" s="55">
        <f>O6/4</f>
        <v>44363.39</v>
      </c>
      <c r="N6" s="49">
        <f>M6+J6+G6+D6</f>
        <v>177453.56</v>
      </c>
      <c r="O6" s="15">
        <v>177453.54</v>
      </c>
    </row>
    <row r="7" spans="1:15" s="6" customFormat="1" ht="30">
      <c r="A7" s="107" t="s">
        <v>45</v>
      </c>
      <c r="B7" s="29"/>
      <c r="C7" s="8"/>
      <c r="D7" s="55">
        <f aca="true" t="shared" si="0" ref="D7:D16">O7/4</f>
        <v>27581.73</v>
      </c>
      <c r="E7" s="45"/>
      <c r="F7" s="8"/>
      <c r="G7" s="55">
        <f aca="true" t="shared" si="1" ref="G7:G16">O7/4</f>
        <v>27581.73</v>
      </c>
      <c r="H7" s="29"/>
      <c r="I7" s="8"/>
      <c r="J7" s="55">
        <f aca="true" t="shared" si="2" ref="J7:J15">O7/4</f>
        <v>27581.73</v>
      </c>
      <c r="K7" s="29"/>
      <c r="L7" s="8"/>
      <c r="M7" s="55">
        <f aca="true" t="shared" si="3" ref="M7:M16">O7/4</f>
        <v>27581.73</v>
      </c>
      <c r="N7" s="49">
        <f aca="true" t="shared" si="4" ref="N7:N48">M7+J7+G7+D7</f>
        <v>110326.92</v>
      </c>
      <c r="O7" s="15">
        <v>110326.92</v>
      </c>
    </row>
    <row r="8" spans="1:15" s="6" customFormat="1" ht="15">
      <c r="A8" s="115" t="s">
        <v>57</v>
      </c>
      <c r="B8" s="29"/>
      <c r="C8" s="8"/>
      <c r="D8" s="55">
        <f t="shared" si="0"/>
        <v>11298.54</v>
      </c>
      <c r="E8" s="45"/>
      <c r="F8" s="8"/>
      <c r="G8" s="55">
        <f t="shared" si="1"/>
        <v>11298.54</v>
      </c>
      <c r="H8" s="29"/>
      <c r="I8" s="8"/>
      <c r="J8" s="55">
        <f t="shared" si="2"/>
        <v>11298.54</v>
      </c>
      <c r="K8" s="29"/>
      <c r="L8" s="8"/>
      <c r="M8" s="55">
        <f t="shared" si="3"/>
        <v>11298.54</v>
      </c>
      <c r="N8" s="49">
        <f t="shared" si="4"/>
        <v>45194.16</v>
      </c>
      <c r="O8" s="15">
        <v>45194.16</v>
      </c>
    </row>
    <row r="9" spans="1:15" s="6" customFormat="1" ht="15">
      <c r="A9" s="115" t="s">
        <v>59</v>
      </c>
      <c r="B9" s="29"/>
      <c r="C9" s="8"/>
      <c r="D9" s="55">
        <f t="shared" si="0"/>
        <v>36886.41</v>
      </c>
      <c r="E9" s="45"/>
      <c r="F9" s="8"/>
      <c r="G9" s="55">
        <f t="shared" si="1"/>
        <v>36886.41</v>
      </c>
      <c r="H9" s="29"/>
      <c r="I9" s="8"/>
      <c r="J9" s="55">
        <f t="shared" si="2"/>
        <v>36886.41</v>
      </c>
      <c r="K9" s="29"/>
      <c r="L9" s="8"/>
      <c r="M9" s="55">
        <f t="shared" si="3"/>
        <v>36886.41</v>
      </c>
      <c r="N9" s="49">
        <f t="shared" si="4"/>
        <v>147545.64</v>
      </c>
      <c r="O9" s="15">
        <v>147545.64</v>
      </c>
    </row>
    <row r="10" spans="1:15" s="6" customFormat="1" ht="30">
      <c r="A10" s="115" t="s">
        <v>61</v>
      </c>
      <c r="B10" s="29"/>
      <c r="C10" s="8"/>
      <c r="D10" s="55">
        <f t="shared" si="0"/>
        <v>462.04</v>
      </c>
      <c r="E10" s="45"/>
      <c r="F10" s="8"/>
      <c r="G10" s="55">
        <f t="shared" si="1"/>
        <v>462.04</v>
      </c>
      <c r="H10" s="29"/>
      <c r="I10" s="8"/>
      <c r="J10" s="55">
        <f t="shared" si="2"/>
        <v>462.04</v>
      </c>
      <c r="K10" s="29"/>
      <c r="L10" s="8"/>
      <c r="M10" s="55">
        <f t="shared" si="3"/>
        <v>462.04</v>
      </c>
      <c r="N10" s="49">
        <f t="shared" si="4"/>
        <v>1848.16</v>
      </c>
      <c r="O10" s="15">
        <v>1848.15</v>
      </c>
    </row>
    <row r="11" spans="1:15" s="6" customFormat="1" ht="30">
      <c r="A11" s="115" t="s">
        <v>62</v>
      </c>
      <c r="B11" s="29"/>
      <c r="C11" s="8"/>
      <c r="D11" s="55">
        <f t="shared" si="0"/>
        <v>462.04</v>
      </c>
      <c r="E11" s="45"/>
      <c r="F11" s="8"/>
      <c r="G11" s="55">
        <f t="shared" si="1"/>
        <v>462.04</v>
      </c>
      <c r="H11" s="29"/>
      <c r="I11" s="8"/>
      <c r="J11" s="55">
        <f t="shared" si="2"/>
        <v>462.04</v>
      </c>
      <c r="K11" s="29"/>
      <c r="L11" s="8"/>
      <c r="M11" s="55">
        <f t="shared" si="3"/>
        <v>462.04</v>
      </c>
      <c r="N11" s="49">
        <f t="shared" si="4"/>
        <v>1848.16</v>
      </c>
      <c r="O11" s="15">
        <v>1848.15</v>
      </c>
    </row>
    <row r="12" spans="1:15" s="6" customFormat="1" ht="15">
      <c r="A12" s="115" t="s">
        <v>63</v>
      </c>
      <c r="B12" s="29"/>
      <c r="C12" s="8"/>
      <c r="D12" s="55">
        <f t="shared" si="0"/>
        <v>2917.67</v>
      </c>
      <c r="E12" s="45"/>
      <c r="F12" s="8"/>
      <c r="G12" s="55">
        <f t="shared" si="1"/>
        <v>2917.67</v>
      </c>
      <c r="H12" s="29"/>
      <c r="I12" s="8"/>
      <c r="J12" s="55">
        <f t="shared" si="2"/>
        <v>2917.67</v>
      </c>
      <c r="K12" s="29"/>
      <c r="L12" s="8"/>
      <c r="M12" s="55">
        <f t="shared" si="3"/>
        <v>2917.67</v>
      </c>
      <c r="N12" s="49">
        <f t="shared" si="4"/>
        <v>11670.68</v>
      </c>
      <c r="O12" s="15">
        <v>11670.68</v>
      </c>
    </row>
    <row r="13" spans="1:15" s="216" customFormat="1" ht="30.75" customHeight="1">
      <c r="A13" s="206" t="s">
        <v>64</v>
      </c>
      <c r="B13" s="207"/>
      <c r="C13" s="208"/>
      <c r="D13" s="209">
        <f t="shared" si="0"/>
        <v>0</v>
      </c>
      <c r="E13" s="207"/>
      <c r="F13" s="208"/>
      <c r="G13" s="209">
        <f t="shared" si="1"/>
        <v>0</v>
      </c>
      <c r="H13" s="210"/>
      <c r="I13" s="211"/>
      <c r="J13" s="209">
        <f t="shared" si="2"/>
        <v>0</v>
      </c>
      <c r="K13" s="212">
        <v>81</v>
      </c>
      <c r="L13" s="213">
        <v>42069</v>
      </c>
      <c r="M13" s="209">
        <v>3305.23</v>
      </c>
      <c r="N13" s="214">
        <f t="shared" si="4"/>
        <v>3305.23</v>
      </c>
      <c r="O13" s="215"/>
    </row>
    <row r="14" spans="1:15" s="9" customFormat="1" ht="15">
      <c r="A14" s="115" t="s">
        <v>66</v>
      </c>
      <c r="B14" s="30"/>
      <c r="C14" s="27"/>
      <c r="D14" s="55">
        <f t="shared" si="0"/>
        <v>664.62</v>
      </c>
      <c r="E14" s="46"/>
      <c r="F14" s="27"/>
      <c r="G14" s="55">
        <f t="shared" si="1"/>
        <v>664.62</v>
      </c>
      <c r="H14" s="30"/>
      <c r="I14" s="27"/>
      <c r="J14" s="55">
        <f t="shared" si="2"/>
        <v>664.62</v>
      </c>
      <c r="K14" s="30"/>
      <c r="L14" s="27"/>
      <c r="M14" s="55">
        <f t="shared" si="3"/>
        <v>664.62</v>
      </c>
      <c r="N14" s="49">
        <f t="shared" si="4"/>
        <v>2658.48</v>
      </c>
      <c r="O14" s="15">
        <v>2658.48</v>
      </c>
    </row>
    <row r="15" spans="1:15" s="6" customFormat="1" ht="15">
      <c r="A15" s="115" t="s">
        <v>68</v>
      </c>
      <c r="B15" s="29"/>
      <c r="C15" s="8"/>
      <c r="D15" s="55">
        <f t="shared" si="0"/>
        <v>498.47</v>
      </c>
      <c r="E15" s="45"/>
      <c r="F15" s="8"/>
      <c r="G15" s="55">
        <f t="shared" si="1"/>
        <v>498.47</v>
      </c>
      <c r="H15" s="29"/>
      <c r="I15" s="8"/>
      <c r="J15" s="55">
        <f t="shared" si="2"/>
        <v>498.47</v>
      </c>
      <c r="K15" s="29"/>
      <c r="L15" s="8"/>
      <c r="M15" s="55">
        <f t="shared" si="3"/>
        <v>498.47</v>
      </c>
      <c r="N15" s="49">
        <f t="shared" si="4"/>
        <v>1993.88</v>
      </c>
      <c r="O15" s="15">
        <v>1993.86</v>
      </c>
    </row>
    <row r="16" spans="1:15" s="6" customFormat="1" ht="30">
      <c r="A16" s="115" t="s">
        <v>70</v>
      </c>
      <c r="B16" s="29"/>
      <c r="C16" s="8"/>
      <c r="D16" s="55">
        <f t="shared" si="0"/>
        <v>0</v>
      </c>
      <c r="E16" s="45"/>
      <c r="F16" s="8"/>
      <c r="G16" s="55">
        <f t="shared" si="1"/>
        <v>0</v>
      </c>
      <c r="H16" s="202" t="s">
        <v>209</v>
      </c>
      <c r="I16" s="203">
        <v>41995</v>
      </c>
      <c r="J16" s="55">
        <v>2402.4</v>
      </c>
      <c r="K16" s="29"/>
      <c r="L16" s="8"/>
      <c r="M16" s="55">
        <f t="shared" si="3"/>
        <v>0</v>
      </c>
      <c r="N16" s="49">
        <f t="shared" si="4"/>
        <v>2402.4</v>
      </c>
      <c r="O16" s="15"/>
    </row>
    <row r="17" spans="1:15" s="6" customFormat="1" ht="15">
      <c r="A17" s="115" t="s">
        <v>72</v>
      </c>
      <c r="B17" s="29"/>
      <c r="C17" s="8"/>
      <c r="D17" s="55"/>
      <c r="E17" s="45"/>
      <c r="F17" s="8"/>
      <c r="G17" s="17"/>
      <c r="H17" s="29"/>
      <c r="I17" s="8"/>
      <c r="J17" s="35"/>
      <c r="K17" s="29"/>
      <c r="L17" s="8"/>
      <c r="M17" s="35"/>
      <c r="N17" s="49">
        <f t="shared" si="4"/>
        <v>0</v>
      </c>
      <c r="O17" s="15"/>
    </row>
    <row r="18" spans="1:15" s="6" customFormat="1" ht="15">
      <c r="A18" s="5" t="s">
        <v>73</v>
      </c>
      <c r="B18" s="160"/>
      <c r="C18" s="161"/>
      <c r="D18" s="67"/>
      <c r="E18" s="160"/>
      <c r="F18" s="161"/>
      <c r="G18" s="67"/>
      <c r="H18" s="29"/>
      <c r="I18" s="8"/>
      <c r="J18" s="35"/>
      <c r="K18" s="29"/>
      <c r="L18" s="8"/>
      <c r="M18" s="35"/>
      <c r="N18" s="49">
        <f t="shared" si="4"/>
        <v>0</v>
      </c>
      <c r="O18" s="49">
        <f>N18+K18+H18+E18</f>
        <v>0</v>
      </c>
    </row>
    <row r="19" spans="1:15" s="6" customFormat="1" ht="15">
      <c r="A19" s="193" t="s">
        <v>75</v>
      </c>
      <c r="B19" s="160" t="s">
        <v>173</v>
      </c>
      <c r="C19" s="161">
        <v>41775</v>
      </c>
      <c r="D19" s="67">
        <v>831.64</v>
      </c>
      <c r="E19" s="160" t="s">
        <v>191</v>
      </c>
      <c r="F19" s="161">
        <v>41901</v>
      </c>
      <c r="G19" s="67">
        <v>831.64</v>
      </c>
      <c r="H19" s="29"/>
      <c r="I19" s="8"/>
      <c r="J19" s="35"/>
      <c r="K19" s="29"/>
      <c r="L19" s="8"/>
      <c r="M19" s="35"/>
      <c r="N19" s="49">
        <f t="shared" si="4"/>
        <v>1663.28</v>
      </c>
      <c r="O19" s="15"/>
    </row>
    <row r="20" spans="1:15" s="6" customFormat="1" ht="15">
      <c r="A20" s="193" t="s">
        <v>160</v>
      </c>
      <c r="B20" s="160" t="s">
        <v>172</v>
      </c>
      <c r="C20" s="161">
        <v>41782</v>
      </c>
      <c r="D20" s="67">
        <v>2963.76</v>
      </c>
      <c r="E20" s="160"/>
      <c r="F20" s="161"/>
      <c r="G20" s="67"/>
      <c r="H20" s="29"/>
      <c r="I20" s="8"/>
      <c r="J20" s="35"/>
      <c r="K20" s="29"/>
      <c r="L20" s="8"/>
      <c r="M20" s="35"/>
      <c r="N20" s="49">
        <f t="shared" si="4"/>
        <v>2963.76</v>
      </c>
      <c r="O20" s="15"/>
    </row>
    <row r="21" spans="1:15" s="6" customFormat="1" ht="30" customHeight="1">
      <c r="A21" s="5" t="s">
        <v>177</v>
      </c>
      <c r="B21" s="31">
        <v>95</v>
      </c>
      <c r="C21" s="162">
        <v>41824</v>
      </c>
      <c r="D21" s="67">
        <v>7585.59</v>
      </c>
      <c r="E21" s="45"/>
      <c r="F21" s="8"/>
      <c r="G21" s="17"/>
      <c r="H21" s="29"/>
      <c r="I21" s="8"/>
      <c r="J21" s="35"/>
      <c r="K21" s="29"/>
      <c r="L21" s="8"/>
      <c r="M21" s="35"/>
      <c r="N21" s="49">
        <f t="shared" si="4"/>
        <v>7585.59</v>
      </c>
      <c r="O21" s="15"/>
    </row>
    <row r="22" spans="1:15" s="6" customFormat="1" ht="15">
      <c r="A22" s="5" t="s">
        <v>77</v>
      </c>
      <c r="B22" s="31">
        <v>95</v>
      </c>
      <c r="C22" s="162">
        <v>41824</v>
      </c>
      <c r="D22" s="67">
        <v>3169.64</v>
      </c>
      <c r="E22" s="45"/>
      <c r="F22" s="8"/>
      <c r="G22" s="17"/>
      <c r="H22" s="29"/>
      <c r="I22" s="8"/>
      <c r="J22" s="35"/>
      <c r="K22" s="29"/>
      <c r="L22" s="8"/>
      <c r="M22" s="35"/>
      <c r="N22" s="49">
        <f t="shared" si="4"/>
        <v>3169.64</v>
      </c>
      <c r="O22" s="15"/>
    </row>
    <row r="23" spans="1:15" s="6" customFormat="1" ht="15">
      <c r="A23" s="5" t="s">
        <v>78</v>
      </c>
      <c r="B23" s="160" t="s">
        <v>174</v>
      </c>
      <c r="C23" s="161">
        <v>41817</v>
      </c>
      <c r="D23" s="67">
        <v>7065.55</v>
      </c>
      <c r="E23" s="45"/>
      <c r="F23" s="8"/>
      <c r="G23" s="17"/>
      <c r="H23" s="29"/>
      <c r="I23" s="8"/>
      <c r="J23" s="35"/>
      <c r="K23" s="29"/>
      <c r="L23" s="8"/>
      <c r="M23" s="35"/>
      <c r="N23" s="49">
        <f t="shared" si="4"/>
        <v>7065.55</v>
      </c>
      <c r="O23" s="15"/>
    </row>
    <row r="24" spans="1:15" s="6" customFormat="1" ht="15">
      <c r="A24" s="5" t="s">
        <v>79</v>
      </c>
      <c r="B24" s="160" t="s">
        <v>174</v>
      </c>
      <c r="C24" s="161">
        <v>41817</v>
      </c>
      <c r="D24" s="67">
        <v>831.63</v>
      </c>
      <c r="E24" s="45"/>
      <c r="F24" s="8"/>
      <c r="G24" s="17"/>
      <c r="H24" s="29"/>
      <c r="I24" s="8"/>
      <c r="J24" s="35"/>
      <c r="K24" s="29"/>
      <c r="L24" s="8"/>
      <c r="M24" s="35"/>
      <c r="N24" s="49">
        <f t="shared" si="4"/>
        <v>831.63</v>
      </c>
      <c r="O24" s="15"/>
    </row>
    <row r="25" spans="1:15" s="7" customFormat="1" ht="15">
      <c r="A25" s="5" t="s">
        <v>80</v>
      </c>
      <c r="B25" s="31">
        <v>95</v>
      </c>
      <c r="C25" s="162">
        <v>41824</v>
      </c>
      <c r="D25" s="67">
        <v>1584.76</v>
      </c>
      <c r="E25" s="47"/>
      <c r="F25" s="10"/>
      <c r="G25" s="18"/>
      <c r="H25" s="31"/>
      <c r="I25" s="10"/>
      <c r="J25" s="36"/>
      <c r="K25" s="31"/>
      <c r="L25" s="10"/>
      <c r="M25" s="36"/>
      <c r="N25" s="49">
        <f t="shared" si="4"/>
        <v>1584.76</v>
      </c>
      <c r="O25" s="15"/>
    </row>
    <row r="26" spans="1:15" s="7" customFormat="1" ht="15">
      <c r="A26" s="5" t="s">
        <v>81</v>
      </c>
      <c r="B26" s="29"/>
      <c r="C26" s="8"/>
      <c r="D26" s="55"/>
      <c r="E26" s="47"/>
      <c r="F26" s="10"/>
      <c r="G26" s="18"/>
      <c r="H26" s="31"/>
      <c r="I26" s="10"/>
      <c r="J26" s="36"/>
      <c r="K26" s="31"/>
      <c r="L26" s="10"/>
      <c r="M26" s="36"/>
      <c r="N26" s="49">
        <f t="shared" si="4"/>
        <v>0</v>
      </c>
      <c r="O26" s="15"/>
    </row>
    <row r="27" spans="1:15" s="7" customFormat="1" ht="25.5">
      <c r="A27" s="5" t="s">
        <v>82</v>
      </c>
      <c r="B27" s="160" t="s">
        <v>174</v>
      </c>
      <c r="C27" s="161">
        <v>41817</v>
      </c>
      <c r="D27" s="67">
        <v>4706.96</v>
      </c>
      <c r="E27" s="47"/>
      <c r="F27" s="10"/>
      <c r="G27" s="55"/>
      <c r="H27" s="31"/>
      <c r="I27" s="10"/>
      <c r="J27" s="55"/>
      <c r="K27" s="31"/>
      <c r="L27" s="10"/>
      <c r="M27" s="55"/>
      <c r="N27" s="49">
        <f t="shared" si="4"/>
        <v>4706.96</v>
      </c>
      <c r="O27" s="15"/>
    </row>
    <row r="28" spans="1:15" s="6" customFormat="1" ht="15">
      <c r="A28" s="5" t="s">
        <v>83</v>
      </c>
      <c r="B28" s="29"/>
      <c r="C28" s="8"/>
      <c r="D28" s="55"/>
      <c r="E28" s="160" t="s">
        <v>194</v>
      </c>
      <c r="F28" s="161">
        <v>41908</v>
      </c>
      <c r="G28" s="67">
        <v>10865.44</v>
      </c>
      <c r="H28" s="29"/>
      <c r="I28" s="8"/>
      <c r="J28" s="35"/>
      <c r="K28" s="29"/>
      <c r="L28" s="8"/>
      <c r="M28" s="35"/>
      <c r="N28" s="49">
        <f t="shared" si="4"/>
        <v>10865.44</v>
      </c>
      <c r="O28" s="15"/>
    </row>
    <row r="29" spans="1:15" s="7" customFormat="1" ht="30">
      <c r="A29" s="115" t="s">
        <v>84</v>
      </c>
      <c r="B29" s="31"/>
      <c r="C29" s="10"/>
      <c r="D29" s="55"/>
      <c r="E29" s="47"/>
      <c r="F29" s="10"/>
      <c r="G29" s="18"/>
      <c r="H29" s="31"/>
      <c r="I29" s="10"/>
      <c r="J29" s="36"/>
      <c r="K29" s="31"/>
      <c r="L29" s="10"/>
      <c r="M29" s="36"/>
      <c r="N29" s="49">
        <f t="shared" si="4"/>
        <v>0</v>
      </c>
      <c r="O29" s="15"/>
    </row>
    <row r="30" spans="1:15" s="7" customFormat="1" ht="15">
      <c r="A30" s="249" t="s">
        <v>85</v>
      </c>
      <c r="B30" s="160"/>
      <c r="C30" s="161"/>
      <c r="D30" s="67"/>
      <c r="E30" s="57">
        <v>119</v>
      </c>
      <c r="F30" s="196">
        <v>41859</v>
      </c>
      <c r="G30" s="197">
        <v>792.41</v>
      </c>
      <c r="H30" s="160"/>
      <c r="I30" s="161"/>
      <c r="J30" s="67"/>
      <c r="K30" s="160" t="s">
        <v>213</v>
      </c>
      <c r="L30" s="161">
        <v>42076</v>
      </c>
      <c r="M30" s="67">
        <v>792.41</v>
      </c>
      <c r="N30" s="49">
        <f t="shared" si="4"/>
        <v>1584.82</v>
      </c>
      <c r="O30" s="15"/>
    </row>
    <row r="31" spans="1:15" s="7" customFormat="1" ht="15">
      <c r="A31" s="250"/>
      <c r="B31" s="160"/>
      <c r="C31" s="161"/>
      <c r="D31" s="67"/>
      <c r="E31" s="57">
        <v>155</v>
      </c>
      <c r="F31" s="196">
        <v>41943</v>
      </c>
      <c r="G31" s="197">
        <v>792.41</v>
      </c>
      <c r="H31" s="160"/>
      <c r="I31" s="161"/>
      <c r="J31" s="67"/>
      <c r="K31" s="160"/>
      <c r="L31" s="161"/>
      <c r="M31" s="67"/>
      <c r="N31" s="49">
        <f t="shared" si="4"/>
        <v>792.41</v>
      </c>
      <c r="O31" s="15"/>
    </row>
    <row r="32" spans="1:15" s="7" customFormat="1" ht="25.5">
      <c r="A32" s="5" t="s">
        <v>87</v>
      </c>
      <c r="B32" s="31"/>
      <c r="C32" s="10"/>
      <c r="D32" s="55"/>
      <c r="E32" s="200">
        <v>151</v>
      </c>
      <c r="F32" s="201">
        <v>41929</v>
      </c>
      <c r="G32" s="17">
        <v>1584.82</v>
      </c>
      <c r="H32" s="160"/>
      <c r="I32" s="161"/>
      <c r="J32" s="67"/>
      <c r="K32" s="31"/>
      <c r="L32" s="10"/>
      <c r="M32" s="36"/>
      <c r="N32" s="49">
        <f t="shared" si="4"/>
        <v>1584.82</v>
      </c>
      <c r="O32" s="15"/>
    </row>
    <row r="33" spans="1:15" s="7" customFormat="1" ht="15">
      <c r="A33" s="5" t="s">
        <v>89</v>
      </c>
      <c r="B33" s="160" t="s">
        <v>172</v>
      </c>
      <c r="C33" s="161">
        <v>41782</v>
      </c>
      <c r="D33" s="67">
        <v>1663.21</v>
      </c>
      <c r="E33" s="47"/>
      <c r="F33" s="10"/>
      <c r="G33" s="18"/>
      <c r="H33" s="56"/>
      <c r="I33" s="66"/>
      <c r="J33" s="50"/>
      <c r="K33" s="31"/>
      <c r="L33" s="10"/>
      <c r="M33" s="36"/>
      <c r="N33" s="49">
        <f t="shared" si="4"/>
        <v>1663.21</v>
      </c>
      <c r="O33" s="15"/>
    </row>
    <row r="34" spans="1:15" s="7" customFormat="1" ht="25.5">
      <c r="A34" s="5" t="s">
        <v>91</v>
      </c>
      <c r="B34" s="31"/>
      <c r="C34" s="10"/>
      <c r="D34" s="55"/>
      <c r="E34" s="160"/>
      <c r="F34" s="161"/>
      <c r="G34" s="67"/>
      <c r="H34" s="160"/>
      <c r="I34" s="161"/>
      <c r="J34" s="67"/>
      <c r="K34" s="31"/>
      <c r="L34" s="10"/>
      <c r="M34" s="36"/>
      <c r="N34" s="49">
        <f t="shared" si="4"/>
        <v>0</v>
      </c>
      <c r="O34" s="15"/>
    </row>
    <row r="35" spans="1:15" s="7" customFormat="1" ht="15">
      <c r="A35" s="5" t="s">
        <v>96</v>
      </c>
      <c r="B35" s="31"/>
      <c r="C35" s="10"/>
      <c r="D35" s="55">
        <f>O35/4</f>
        <v>1409.16</v>
      </c>
      <c r="E35" s="47"/>
      <c r="F35" s="10"/>
      <c r="G35" s="55">
        <f>O35/4</f>
        <v>1409.16</v>
      </c>
      <c r="H35" s="31"/>
      <c r="I35" s="10"/>
      <c r="J35" s="55">
        <f>O35/4</f>
        <v>1409.16</v>
      </c>
      <c r="K35" s="31"/>
      <c r="L35" s="10"/>
      <c r="M35" s="55">
        <f>O35/4</f>
        <v>1409.16</v>
      </c>
      <c r="N35" s="49">
        <f t="shared" si="4"/>
        <v>5636.64</v>
      </c>
      <c r="O35" s="15">
        <v>5636.64</v>
      </c>
    </row>
    <row r="36" spans="1:15" s="7" customFormat="1" ht="30">
      <c r="A36" s="115" t="s">
        <v>97</v>
      </c>
      <c r="B36" s="56"/>
      <c r="C36" s="66"/>
      <c r="D36" s="67"/>
      <c r="E36" s="57"/>
      <c r="F36" s="66"/>
      <c r="G36" s="67"/>
      <c r="H36" s="56"/>
      <c r="I36" s="66"/>
      <c r="J36" s="67"/>
      <c r="K36" s="56"/>
      <c r="L36" s="66"/>
      <c r="M36" s="67"/>
      <c r="N36" s="49">
        <f t="shared" si="4"/>
        <v>0</v>
      </c>
      <c r="O36" s="15"/>
    </row>
    <row r="37" spans="1:15" s="7" customFormat="1" ht="15">
      <c r="A37" s="5" t="s">
        <v>167</v>
      </c>
      <c r="B37" s="31">
        <v>95</v>
      </c>
      <c r="C37" s="162">
        <v>41824</v>
      </c>
      <c r="D37" s="67">
        <v>761.57</v>
      </c>
      <c r="E37" s="57"/>
      <c r="F37" s="66"/>
      <c r="G37" s="67"/>
      <c r="H37" s="56"/>
      <c r="I37" s="66"/>
      <c r="J37" s="67"/>
      <c r="K37" s="56"/>
      <c r="L37" s="66"/>
      <c r="M37" s="67"/>
      <c r="N37" s="49">
        <f t="shared" si="4"/>
        <v>761.57</v>
      </c>
      <c r="O37" s="15"/>
    </row>
    <row r="38" spans="1:15" s="7" customFormat="1" ht="15">
      <c r="A38" s="115" t="s">
        <v>99</v>
      </c>
      <c r="B38" s="56"/>
      <c r="C38" s="66"/>
      <c r="D38" s="67"/>
      <c r="E38" s="57"/>
      <c r="F38" s="66"/>
      <c r="G38" s="67"/>
      <c r="H38" s="56"/>
      <c r="I38" s="66"/>
      <c r="J38" s="67"/>
      <c r="K38" s="56"/>
      <c r="L38" s="66"/>
      <c r="M38" s="67"/>
      <c r="N38" s="49">
        <f t="shared" si="4"/>
        <v>0</v>
      </c>
      <c r="O38" s="15"/>
    </row>
    <row r="39" spans="1:15" s="7" customFormat="1" ht="15">
      <c r="A39" s="5" t="s">
        <v>101</v>
      </c>
      <c r="B39" s="56"/>
      <c r="C39" s="66"/>
      <c r="D39" s="67"/>
      <c r="E39" s="57"/>
      <c r="F39" s="66"/>
      <c r="G39" s="67"/>
      <c r="H39" s="160" t="s">
        <v>207</v>
      </c>
      <c r="I39" s="161">
        <v>41999</v>
      </c>
      <c r="J39" s="67">
        <v>10860.15</v>
      </c>
      <c r="K39" s="56"/>
      <c r="L39" s="66"/>
      <c r="M39" s="67"/>
      <c r="N39" s="49">
        <f t="shared" si="4"/>
        <v>10860.15</v>
      </c>
      <c r="O39" s="15"/>
    </row>
    <row r="40" spans="1:15" s="7" customFormat="1" ht="15">
      <c r="A40" s="5" t="s">
        <v>102</v>
      </c>
      <c r="B40" s="56"/>
      <c r="C40" s="66"/>
      <c r="D40" s="67"/>
      <c r="E40" s="57">
        <v>151</v>
      </c>
      <c r="F40" s="196">
        <v>41929</v>
      </c>
      <c r="G40" s="67">
        <v>828.31</v>
      </c>
      <c r="H40" s="56"/>
      <c r="I40" s="66"/>
      <c r="J40" s="67"/>
      <c r="K40" s="56"/>
      <c r="L40" s="66"/>
      <c r="M40" s="67"/>
      <c r="N40" s="49">
        <f t="shared" si="4"/>
        <v>828.31</v>
      </c>
      <c r="O40" s="15"/>
    </row>
    <row r="41" spans="1:15" s="7" customFormat="1" ht="15">
      <c r="A41" s="115" t="s">
        <v>108</v>
      </c>
      <c r="B41" s="56"/>
      <c r="C41" s="66"/>
      <c r="D41" s="67"/>
      <c r="E41" s="57"/>
      <c r="F41" s="66"/>
      <c r="G41" s="67"/>
      <c r="H41" s="56"/>
      <c r="I41" s="66"/>
      <c r="J41" s="67"/>
      <c r="K41" s="56"/>
      <c r="L41" s="66"/>
      <c r="M41" s="67"/>
      <c r="N41" s="49">
        <f t="shared" si="4"/>
        <v>0</v>
      </c>
      <c r="O41" s="15"/>
    </row>
    <row r="42" spans="1:15" s="7" customFormat="1" ht="15">
      <c r="A42" s="5" t="s">
        <v>109</v>
      </c>
      <c r="B42" s="56"/>
      <c r="C42" s="66"/>
      <c r="D42" s="67"/>
      <c r="E42" s="57">
        <v>121</v>
      </c>
      <c r="F42" s="196">
        <v>41866</v>
      </c>
      <c r="G42" s="67">
        <v>993.79</v>
      </c>
      <c r="H42" s="160"/>
      <c r="I42" s="161"/>
      <c r="J42" s="67"/>
      <c r="K42" s="56"/>
      <c r="L42" s="66"/>
      <c r="M42" s="67"/>
      <c r="N42" s="49">
        <f t="shared" si="4"/>
        <v>993.79</v>
      </c>
      <c r="O42" s="15"/>
    </row>
    <row r="43" spans="1:15" s="7" customFormat="1" ht="15">
      <c r="A43" s="115" t="s">
        <v>111</v>
      </c>
      <c r="B43" s="56"/>
      <c r="C43" s="66"/>
      <c r="D43" s="67"/>
      <c r="E43" s="57"/>
      <c r="F43" s="66"/>
      <c r="G43" s="67"/>
      <c r="H43" s="56"/>
      <c r="I43" s="66"/>
      <c r="J43" s="67"/>
      <c r="K43" s="56"/>
      <c r="L43" s="66"/>
      <c r="M43" s="67"/>
      <c r="N43" s="49">
        <f t="shared" si="4"/>
        <v>0</v>
      </c>
      <c r="O43" s="15"/>
    </row>
    <row r="44" spans="1:15" s="7" customFormat="1" ht="15">
      <c r="A44" s="5"/>
      <c r="B44" s="56"/>
      <c r="C44" s="66"/>
      <c r="D44" s="67"/>
      <c r="E44" s="57"/>
      <c r="F44" s="66"/>
      <c r="G44" s="67"/>
      <c r="H44" s="56"/>
      <c r="I44" s="66"/>
      <c r="J44" s="67"/>
      <c r="K44" s="56"/>
      <c r="L44" s="66"/>
      <c r="M44" s="67"/>
      <c r="N44" s="49">
        <f t="shared" si="4"/>
        <v>0</v>
      </c>
      <c r="O44" s="15"/>
    </row>
    <row r="45" spans="1:15" s="7" customFormat="1" ht="15">
      <c r="A45" s="115" t="s">
        <v>113</v>
      </c>
      <c r="B45" s="56"/>
      <c r="C45" s="66"/>
      <c r="D45" s="67"/>
      <c r="E45" s="57"/>
      <c r="F45" s="66"/>
      <c r="G45" s="67"/>
      <c r="H45" s="56"/>
      <c r="I45" s="66"/>
      <c r="J45" s="67"/>
      <c r="K45" s="56"/>
      <c r="L45" s="66"/>
      <c r="M45" s="67"/>
      <c r="N45" s="49">
        <f t="shared" si="4"/>
        <v>0</v>
      </c>
      <c r="O45" s="15"/>
    </row>
    <row r="46" spans="1:15" s="7" customFormat="1" ht="15.75" thickBot="1">
      <c r="A46" s="193" t="s">
        <v>114</v>
      </c>
      <c r="B46" s="56"/>
      <c r="C46" s="66"/>
      <c r="D46" s="67"/>
      <c r="E46" s="57"/>
      <c r="F46" s="66"/>
      <c r="G46" s="67"/>
      <c r="H46" s="160"/>
      <c r="I46" s="161"/>
      <c r="J46" s="67"/>
      <c r="K46" s="56"/>
      <c r="L46" s="66"/>
      <c r="M46" s="67"/>
      <c r="N46" s="49">
        <f t="shared" si="4"/>
        <v>0</v>
      </c>
      <c r="O46" s="15"/>
    </row>
    <row r="47" spans="1:15" s="7" customFormat="1" ht="19.5" thickBot="1">
      <c r="A47" s="136" t="s">
        <v>116</v>
      </c>
      <c r="B47" s="56"/>
      <c r="C47" s="66"/>
      <c r="D47" s="55">
        <f>O47/4</f>
        <v>28578.66</v>
      </c>
      <c r="E47" s="57"/>
      <c r="F47" s="66"/>
      <c r="G47" s="55">
        <f>O47/4</f>
        <v>28578.66</v>
      </c>
      <c r="H47" s="56"/>
      <c r="I47" s="66"/>
      <c r="J47" s="55">
        <f>O47/4</f>
        <v>28578.66</v>
      </c>
      <c r="K47" s="56"/>
      <c r="L47" s="66"/>
      <c r="M47" s="55">
        <f>O47/4</f>
        <v>28578.66</v>
      </c>
      <c r="N47" s="49">
        <f t="shared" si="4"/>
        <v>114314.64</v>
      </c>
      <c r="O47" s="15">
        <v>114314.64</v>
      </c>
    </row>
    <row r="48" spans="1:15" s="6" customFormat="1" ht="20.25" thickBot="1">
      <c r="A48" s="41" t="s">
        <v>4</v>
      </c>
      <c r="B48" s="73"/>
      <c r="C48" s="74"/>
      <c r="D48" s="75">
        <f>SUM(D6:D47)</f>
        <v>186287.04</v>
      </c>
      <c r="E48" s="20"/>
      <c r="F48" s="74"/>
      <c r="G48" s="75">
        <f>SUM(G6:G47)</f>
        <v>171811.55</v>
      </c>
      <c r="H48" s="76"/>
      <c r="I48" s="74"/>
      <c r="J48" s="75">
        <f>SUM(J6:J47)</f>
        <v>168385.28</v>
      </c>
      <c r="K48" s="76"/>
      <c r="L48" s="74"/>
      <c r="M48" s="77">
        <f>SUM(M6:M47)</f>
        <v>159220.37</v>
      </c>
      <c r="N48" s="49">
        <f t="shared" si="4"/>
        <v>685704.24</v>
      </c>
      <c r="O48" s="23">
        <f>SUM(O6:O47)</f>
        <v>620490.86</v>
      </c>
    </row>
    <row r="49" spans="1:15" s="11" customFormat="1" ht="20.25" hidden="1" thickBot="1">
      <c r="A49" s="42" t="s">
        <v>2</v>
      </c>
      <c r="B49" s="68"/>
      <c r="C49" s="69"/>
      <c r="D49" s="70"/>
      <c r="E49" s="71"/>
      <c r="F49" s="69"/>
      <c r="G49" s="72"/>
      <c r="H49" s="68"/>
      <c r="I49" s="69"/>
      <c r="J49" s="70"/>
      <c r="K49" s="68"/>
      <c r="L49" s="69"/>
      <c r="M49" s="70"/>
      <c r="N49" s="48"/>
      <c r="O49" s="24"/>
    </row>
    <row r="50" spans="1:15" s="12" customFormat="1" ht="39.75" customHeight="1" thickBot="1">
      <c r="A50" s="240" t="s">
        <v>3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2"/>
      <c r="O50" s="25"/>
    </row>
    <row r="51" spans="1:15" s="7" customFormat="1" ht="15.75" thickBot="1">
      <c r="A51" s="5" t="s">
        <v>134</v>
      </c>
      <c r="B51" s="56"/>
      <c r="C51" s="66"/>
      <c r="D51" s="180"/>
      <c r="E51" s="190" t="s">
        <v>195</v>
      </c>
      <c r="F51" s="191">
        <v>41912</v>
      </c>
      <c r="G51" s="192">
        <v>727485.54</v>
      </c>
      <c r="H51" s="57"/>
      <c r="I51" s="66"/>
      <c r="J51" s="67"/>
      <c r="K51" s="56"/>
      <c r="L51" s="66"/>
      <c r="M51" s="67"/>
      <c r="N51" s="49">
        <f>M51+J51+G51+D51</f>
        <v>727485.54</v>
      </c>
      <c r="O51" s="15"/>
    </row>
    <row r="52" spans="1:15" s="83" customFormat="1" ht="20.25" thickBot="1">
      <c r="A52" s="78" t="s">
        <v>4</v>
      </c>
      <c r="B52" s="79"/>
      <c r="C52" s="90"/>
      <c r="D52" s="90">
        <f>SUM(D51:D51)</f>
        <v>0</v>
      </c>
      <c r="E52" s="90"/>
      <c r="F52" s="90"/>
      <c r="G52" s="90">
        <f>SUM(G51:G51)</f>
        <v>727485.54</v>
      </c>
      <c r="H52" s="90"/>
      <c r="I52" s="90"/>
      <c r="J52" s="90">
        <f>SUM(J51:J51)</f>
        <v>0</v>
      </c>
      <c r="K52" s="90"/>
      <c r="L52" s="90"/>
      <c r="M52" s="90">
        <f>SUM(M51:M51)</f>
        <v>0</v>
      </c>
      <c r="N52" s="49">
        <f>M52+J52+G52+D52</f>
        <v>727485.54</v>
      </c>
      <c r="O52" s="82"/>
    </row>
    <row r="53" spans="1:15" s="7" customFormat="1" ht="42" customHeight="1">
      <c r="A53" s="240" t="s">
        <v>27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2"/>
      <c r="O53" s="16"/>
    </row>
    <row r="54" spans="1:15" s="7" customFormat="1" ht="15">
      <c r="A54" s="5" t="s">
        <v>178</v>
      </c>
      <c r="B54" s="31">
        <v>95</v>
      </c>
      <c r="C54" s="162">
        <v>41824</v>
      </c>
      <c r="D54" s="67">
        <v>761.57</v>
      </c>
      <c r="E54" s="22"/>
      <c r="F54" s="1"/>
      <c r="G54" s="199"/>
      <c r="H54" s="32"/>
      <c r="I54" s="1"/>
      <c r="J54" s="37"/>
      <c r="K54" s="32"/>
      <c r="L54" s="1"/>
      <c r="M54" s="37"/>
      <c r="N54" s="49">
        <f aca="true" t="shared" si="5" ref="N54:N78">M54+J54+G54+D54</f>
        <v>761.57</v>
      </c>
      <c r="O54" s="22"/>
    </row>
    <row r="55" spans="1:15" s="7" customFormat="1" ht="15">
      <c r="A55" s="39" t="s">
        <v>179</v>
      </c>
      <c r="B55" s="160" t="s">
        <v>180</v>
      </c>
      <c r="C55" s="161">
        <v>41845</v>
      </c>
      <c r="D55" s="67">
        <v>6764.49</v>
      </c>
      <c r="E55" s="47"/>
      <c r="F55" s="10"/>
      <c r="G55" s="17"/>
      <c r="H55" s="31"/>
      <c r="I55" s="10"/>
      <c r="J55" s="36"/>
      <c r="K55" s="31"/>
      <c r="L55" s="10"/>
      <c r="M55" s="36"/>
      <c r="N55" s="49">
        <f t="shared" si="5"/>
        <v>6764.49</v>
      </c>
      <c r="O55" s="22"/>
    </row>
    <row r="56" spans="1:15" s="7" customFormat="1" ht="15">
      <c r="A56" s="39" t="s">
        <v>182</v>
      </c>
      <c r="B56" s="160"/>
      <c r="C56" s="161"/>
      <c r="D56" s="67"/>
      <c r="E56" s="47">
        <v>122</v>
      </c>
      <c r="F56" s="162">
        <v>41873</v>
      </c>
      <c r="G56" s="17">
        <v>491.24</v>
      </c>
      <c r="H56" s="31"/>
      <c r="I56" s="10"/>
      <c r="J56" s="36"/>
      <c r="K56" s="31"/>
      <c r="L56" s="10"/>
      <c r="M56" s="36"/>
      <c r="N56" s="49">
        <f t="shared" si="5"/>
        <v>491.24</v>
      </c>
      <c r="O56" s="22"/>
    </row>
    <row r="57" spans="1:15" s="7" customFormat="1" ht="15">
      <c r="A57" s="39" t="s">
        <v>183</v>
      </c>
      <c r="B57" s="160"/>
      <c r="C57" s="161"/>
      <c r="D57" s="67"/>
      <c r="E57" s="47">
        <v>122</v>
      </c>
      <c r="F57" s="162">
        <v>41873</v>
      </c>
      <c r="G57" s="17">
        <v>491.24</v>
      </c>
      <c r="H57" s="31"/>
      <c r="I57" s="10"/>
      <c r="J57" s="36"/>
      <c r="K57" s="31"/>
      <c r="L57" s="10"/>
      <c r="M57" s="36"/>
      <c r="N57" s="49">
        <f>M57+J57+G57+D57</f>
        <v>491.24</v>
      </c>
      <c r="O57" s="22"/>
    </row>
    <row r="58" spans="1:15" s="7" customFormat="1" ht="15">
      <c r="A58" s="39" t="s">
        <v>192</v>
      </c>
      <c r="B58" s="160"/>
      <c r="C58" s="161"/>
      <c r="D58" s="67"/>
      <c r="E58" s="47">
        <v>134</v>
      </c>
      <c r="F58" s="162">
        <v>41901</v>
      </c>
      <c r="G58" s="17">
        <v>252.94</v>
      </c>
      <c r="H58" s="31"/>
      <c r="I58" s="10"/>
      <c r="J58" s="36"/>
      <c r="K58" s="31"/>
      <c r="L58" s="10"/>
      <c r="M58" s="36"/>
      <c r="N58" s="49">
        <f t="shared" si="5"/>
        <v>252.94</v>
      </c>
      <c r="O58" s="22"/>
    </row>
    <row r="59" spans="1:15" s="7" customFormat="1" ht="15">
      <c r="A59" s="39" t="s">
        <v>193</v>
      </c>
      <c r="B59" s="31"/>
      <c r="C59" s="10"/>
      <c r="D59" s="36"/>
      <c r="E59" s="160" t="s">
        <v>194</v>
      </c>
      <c r="F59" s="161">
        <v>41908</v>
      </c>
      <c r="G59" s="67">
        <v>734.14</v>
      </c>
      <c r="H59" s="31"/>
      <c r="I59" s="10"/>
      <c r="J59" s="36"/>
      <c r="K59" s="31"/>
      <c r="L59" s="10"/>
      <c r="M59" s="36"/>
      <c r="N59" s="49">
        <f>M59+J59+G59+D59</f>
        <v>734.14</v>
      </c>
      <c r="O59" s="22"/>
    </row>
    <row r="60" spans="1:15" s="7" customFormat="1" ht="15">
      <c r="A60" s="39" t="s">
        <v>196</v>
      </c>
      <c r="B60" s="31"/>
      <c r="C60" s="10"/>
      <c r="D60" s="36"/>
      <c r="E60" s="160" t="s">
        <v>197</v>
      </c>
      <c r="F60" s="161">
        <v>41915</v>
      </c>
      <c r="G60" s="67">
        <v>1567.68</v>
      </c>
      <c r="H60" s="31"/>
      <c r="I60" s="10"/>
      <c r="J60" s="36"/>
      <c r="K60" s="31"/>
      <c r="L60" s="10"/>
      <c r="M60" s="36"/>
      <c r="N60" s="49">
        <f t="shared" si="5"/>
        <v>1567.68</v>
      </c>
      <c r="O60" s="22"/>
    </row>
    <row r="61" spans="1:15" s="7" customFormat="1" ht="15">
      <c r="A61" s="39" t="s">
        <v>198</v>
      </c>
      <c r="B61" s="31"/>
      <c r="C61" s="10"/>
      <c r="D61" s="36"/>
      <c r="E61" s="160" t="s">
        <v>199</v>
      </c>
      <c r="F61" s="161">
        <v>41922</v>
      </c>
      <c r="G61" s="67">
        <v>505.88</v>
      </c>
      <c r="H61" s="31"/>
      <c r="I61" s="10"/>
      <c r="J61" s="36"/>
      <c r="K61" s="31"/>
      <c r="L61" s="10"/>
      <c r="M61" s="36"/>
      <c r="N61" s="49">
        <f t="shared" si="5"/>
        <v>505.88</v>
      </c>
      <c r="O61" s="22"/>
    </row>
    <row r="62" spans="1:15" s="7" customFormat="1" ht="15">
      <c r="A62" s="39" t="s">
        <v>200</v>
      </c>
      <c r="B62" s="31"/>
      <c r="C62" s="10"/>
      <c r="D62" s="36"/>
      <c r="E62" s="160" t="s">
        <v>199</v>
      </c>
      <c r="F62" s="161">
        <v>41922</v>
      </c>
      <c r="G62" s="67">
        <v>763.53</v>
      </c>
      <c r="H62" s="31"/>
      <c r="I62" s="10"/>
      <c r="J62" s="36"/>
      <c r="K62" s="31"/>
      <c r="L62" s="10"/>
      <c r="M62" s="36"/>
      <c r="N62" s="49">
        <f t="shared" si="5"/>
        <v>763.53</v>
      </c>
      <c r="O62" s="22"/>
    </row>
    <row r="63" spans="1:15" s="7" customFormat="1" ht="15">
      <c r="A63" s="39" t="s">
        <v>201</v>
      </c>
      <c r="B63" s="56"/>
      <c r="C63" s="66"/>
      <c r="D63" s="50"/>
      <c r="E63" s="179" t="s">
        <v>202</v>
      </c>
      <c r="F63" s="161">
        <v>41929</v>
      </c>
      <c r="G63" s="180">
        <v>818.34</v>
      </c>
      <c r="H63" s="31"/>
      <c r="I63" s="10"/>
      <c r="J63" s="36"/>
      <c r="K63" s="31"/>
      <c r="L63" s="10"/>
      <c r="M63" s="36"/>
      <c r="N63" s="49">
        <f t="shared" si="5"/>
        <v>818.34</v>
      </c>
      <c r="O63" s="22"/>
    </row>
    <row r="64" spans="1:15" s="7" customFormat="1" ht="15">
      <c r="A64" s="39" t="s">
        <v>203</v>
      </c>
      <c r="B64" s="56"/>
      <c r="C64" s="66"/>
      <c r="D64" s="50"/>
      <c r="E64" s="179" t="s">
        <v>202</v>
      </c>
      <c r="F64" s="161">
        <v>41929</v>
      </c>
      <c r="G64" s="180">
        <v>818.34</v>
      </c>
      <c r="H64" s="31"/>
      <c r="I64" s="10"/>
      <c r="J64" s="36"/>
      <c r="K64" s="31"/>
      <c r="L64" s="10"/>
      <c r="M64" s="36"/>
      <c r="N64" s="49">
        <f t="shared" si="5"/>
        <v>818.34</v>
      </c>
      <c r="O64" s="22"/>
    </row>
    <row r="65" spans="1:15" s="7" customFormat="1" ht="15">
      <c r="A65" s="40" t="s">
        <v>204</v>
      </c>
      <c r="B65" s="56"/>
      <c r="C65" s="66"/>
      <c r="D65" s="50"/>
      <c r="E65" s="179" t="s">
        <v>205</v>
      </c>
      <c r="F65" s="161">
        <v>41971</v>
      </c>
      <c r="G65" s="180">
        <v>679.49</v>
      </c>
      <c r="H65" s="160"/>
      <c r="I65" s="161"/>
      <c r="J65" s="67"/>
      <c r="K65" s="31"/>
      <c r="L65" s="10"/>
      <c r="M65" s="36"/>
      <c r="N65" s="49">
        <f t="shared" si="5"/>
        <v>679.49</v>
      </c>
      <c r="O65" s="22"/>
    </row>
    <row r="66" spans="1:15" s="7" customFormat="1" ht="15">
      <c r="A66" s="40" t="s">
        <v>206</v>
      </c>
      <c r="B66" s="56"/>
      <c r="C66" s="66"/>
      <c r="D66" s="50"/>
      <c r="E66" s="179" t="s">
        <v>205</v>
      </c>
      <c r="F66" s="161">
        <v>41971</v>
      </c>
      <c r="G66" s="180">
        <v>390.49</v>
      </c>
      <c r="H66" s="160"/>
      <c r="I66" s="161"/>
      <c r="J66" s="67"/>
      <c r="K66" s="31"/>
      <c r="L66" s="10"/>
      <c r="M66" s="36"/>
      <c r="N66" s="49">
        <f t="shared" si="5"/>
        <v>390.49</v>
      </c>
      <c r="O66" s="22"/>
    </row>
    <row r="67" spans="1:15" s="7" customFormat="1" ht="15">
      <c r="A67" s="39" t="s">
        <v>208</v>
      </c>
      <c r="B67" s="31"/>
      <c r="C67" s="10"/>
      <c r="D67" s="36"/>
      <c r="E67" s="47"/>
      <c r="F67" s="10"/>
      <c r="G67" s="17"/>
      <c r="H67" s="31">
        <v>193</v>
      </c>
      <c r="I67" s="162">
        <v>42004</v>
      </c>
      <c r="J67" s="35">
        <v>777.7</v>
      </c>
      <c r="K67" s="160"/>
      <c r="L67" s="161"/>
      <c r="M67" s="67"/>
      <c r="N67" s="49">
        <f t="shared" si="5"/>
        <v>777.7</v>
      </c>
      <c r="O67" s="22"/>
    </row>
    <row r="68" spans="1:15" s="7" customFormat="1" ht="15.75" customHeight="1">
      <c r="A68" s="39" t="s">
        <v>210</v>
      </c>
      <c r="B68" s="31"/>
      <c r="C68" s="10"/>
      <c r="D68" s="36"/>
      <c r="E68" s="47"/>
      <c r="F68" s="10"/>
      <c r="G68" s="17"/>
      <c r="H68" s="31">
        <v>6</v>
      </c>
      <c r="I68" s="162">
        <v>42027</v>
      </c>
      <c r="J68" s="35">
        <v>976.41</v>
      </c>
      <c r="K68" s="160"/>
      <c r="L68" s="161"/>
      <c r="M68" s="67"/>
      <c r="N68" s="49">
        <f t="shared" si="5"/>
        <v>976.41</v>
      </c>
      <c r="O68" s="22"/>
    </row>
    <row r="69" spans="1:15" s="7" customFormat="1" ht="15.75" customHeight="1">
      <c r="A69" s="40" t="s">
        <v>211</v>
      </c>
      <c r="B69" s="56"/>
      <c r="C69" s="66"/>
      <c r="D69" s="50"/>
      <c r="E69" s="57"/>
      <c r="F69" s="66"/>
      <c r="G69" s="197"/>
      <c r="H69" s="56"/>
      <c r="I69" s="196"/>
      <c r="J69" s="50"/>
      <c r="K69" s="160" t="s">
        <v>212</v>
      </c>
      <c r="L69" s="161">
        <v>42048</v>
      </c>
      <c r="M69" s="67">
        <v>4855.54</v>
      </c>
      <c r="N69" s="49">
        <f t="shared" si="5"/>
        <v>4855.54</v>
      </c>
      <c r="O69" s="22"/>
    </row>
    <row r="70" spans="1:15" s="7" customFormat="1" ht="15.75" customHeight="1">
      <c r="A70" s="40" t="s">
        <v>214</v>
      </c>
      <c r="B70" s="56"/>
      <c r="C70" s="66"/>
      <c r="D70" s="50"/>
      <c r="E70" s="57"/>
      <c r="F70" s="66"/>
      <c r="G70" s="197"/>
      <c r="H70" s="56"/>
      <c r="I70" s="66"/>
      <c r="J70" s="50"/>
      <c r="K70" s="160" t="s">
        <v>215</v>
      </c>
      <c r="L70" s="161">
        <v>42076</v>
      </c>
      <c r="M70" s="67">
        <v>1567.68</v>
      </c>
      <c r="N70" s="49">
        <f t="shared" si="5"/>
        <v>1567.68</v>
      </c>
      <c r="O70" s="22"/>
    </row>
    <row r="71" spans="1:15" s="7" customFormat="1" ht="15.75" customHeight="1">
      <c r="A71" s="40" t="s">
        <v>216</v>
      </c>
      <c r="B71" s="56"/>
      <c r="C71" s="66"/>
      <c r="D71" s="50"/>
      <c r="E71" s="57"/>
      <c r="F71" s="66"/>
      <c r="G71" s="197"/>
      <c r="H71" s="56"/>
      <c r="I71" s="66"/>
      <c r="J71" s="50"/>
      <c r="K71" s="160" t="s">
        <v>215</v>
      </c>
      <c r="L71" s="161">
        <v>42076</v>
      </c>
      <c r="M71" s="67">
        <v>1262.15</v>
      </c>
      <c r="N71" s="49">
        <f t="shared" si="5"/>
        <v>1262.15</v>
      </c>
      <c r="O71" s="22"/>
    </row>
    <row r="72" spans="1:15" s="7" customFormat="1" ht="15">
      <c r="A72" s="40" t="s">
        <v>218</v>
      </c>
      <c r="B72" s="31"/>
      <c r="C72" s="10"/>
      <c r="D72" s="35"/>
      <c r="E72" s="47"/>
      <c r="F72" s="10"/>
      <c r="G72" s="18"/>
      <c r="H72" s="160"/>
      <c r="I72" s="161"/>
      <c r="J72" s="67"/>
      <c r="K72" s="31">
        <v>72</v>
      </c>
      <c r="L72" s="162">
        <v>42069</v>
      </c>
      <c r="M72" s="35">
        <v>445</v>
      </c>
      <c r="N72" s="49">
        <f t="shared" si="5"/>
        <v>445</v>
      </c>
      <c r="O72" s="22"/>
    </row>
    <row r="73" spans="1:15" s="7" customFormat="1" ht="15">
      <c r="A73" s="40" t="s">
        <v>217</v>
      </c>
      <c r="B73" s="31"/>
      <c r="C73" s="10"/>
      <c r="D73" s="35"/>
      <c r="E73" s="179"/>
      <c r="F73" s="161"/>
      <c r="G73" s="180"/>
      <c r="H73" s="204"/>
      <c r="I73" s="196"/>
      <c r="J73" s="67"/>
      <c r="K73" s="56">
        <v>80</v>
      </c>
      <c r="L73" s="196">
        <v>42066</v>
      </c>
      <c r="M73" s="205">
        <v>1051.61</v>
      </c>
      <c r="N73" s="49">
        <f t="shared" si="5"/>
        <v>1051.61</v>
      </c>
      <c r="O73" s="22"/>
    </row>
    <row r="74" spans="1:15" s="7" customFormat="1" ht="35.25" customHeight="1">
      <c r="A74" s="40" t="s">
        <v>222</v>
      </c>
      <c r="B74" s="56"/>
      <c r="C74" s="66"/>
      <c r="D74" s="205"/>
      <c r="E74" s="179"/>
      <c r="F74" s="161"/>
      <c r="G74" s="180"/>
      <c r="H74" s="204"/>
      <c r="I74" s="196"/>
      <c r="J74" s="67"/>
      <c r="K74" s="56">
        <v>120</v>
      </c>
      <c r="L74" s="196">
        <v>42097</v>
      </c>
      <c r="M74" s="205">
        <v>9371.93</v>
      </c>
      <c r="N74" s="49">
        <f t="shared" si="5"/>
        <v>9371.93</v>
      </c>
      <c r="O74" s="22"/>
    </row>
    <row r="75" spans="1:15" s="7" customFormat="1" ht="15">
      <c r="A75" s="40" t="s">
        <v>219</v>
      </c>
      <c r="B75" s="56"/>
      <c r="C75" s="66"/>
      <c r="D75" s="205"/>
      <c r="E75" s="179"/>
      <c r="F75" s="161"/>
      <c r="G75" s="180"/>
      <c r="H75" s="204"/>
      <c r="I75" s="196"/>
      <c r="J75" s="67"/>
      <c r="K75" s="56">
        <v>162</v>
      </c>
      <c r="L75" s="196">
        <v>42122</v>
      </c>
      <c r="M75" s="205">
        <v>329.5</v>
      </c>
      <c r="N75" s="49">
        <f t="shared" si="5"/>
        <v>329.5</v>
      </c>
      <c r="O75" s="22"/>
    </row>
    <row r="76" spans="1:15" s="7" customFormat="1" ht="18.75" customHeight="1">
      <c r="A76" s="40" t="s">
        <v>220</v>
      </c>
      <c r="B76" s="56"/>
      <c r="C76" s="66"/>
      <c r="D76" s="50"/>
      <c r="E76" s="57"/>
      <c r="F76" s="66"/>
      <c r="G76" s="197"/>
      <c r="H76" s="160"/>
      <c r="I76" s="161"/>
      <c r="J76" s="67"/>
      <c r="K76" s="160" t="s">
        <v>221</v>
      </c>
      <c r="L76" s="161">
        <v>42088</v>
      </c>
      <c r="M76" s="67">
        <v>170</v>
      </c>
      <c r="N76" s="49">
        <f t="shared" si="5"/>
        <v>170</v>
      </c>
      <c r="O76" s="22"/>
    </row>
    <row r="77" spans="1:15" s="7" customFormat="1" ht="15.75" thickBot="1">
      <c r="A77" s="40"/>
      <c r="B77" s="56"/>
      <c r="C77" s="66"/>
      <c r="D77" s="50"/>
      <c r="E77" s="57"/>
      <c r="F77" s="66"/>
      <c r="G77" s="197"/>
      <c r="H77" s="56"/>
      <c r="I77" s="66"/>
      <c r="J77" s="50"/>
      <c r="K77" s="56"/>
      <c r="L77" s="66"/>
      <c r="M77" s="50"/>
      <c r="N77" s="49">
        <f t="shared" si="5"/>
        <v>0</v>
      </c>
      <c r="O77" s="22"/>
    </row>
    <row r="78" spans="1:15" s="83" customFormat="1" ht="20.25" thickBot="1">
      <c r="A78" s="78" t="s">
        <v>4</v>
      </c>
      <c r="B78" s="79"/>
      <c r="C78" s="80"/>
      <c r="D78" s="84">
        <f>SUM(D54:D77)</f>
        <v>7526.06</v>
      </c>
      <c r="E78" s="85"/>
      <c r="F78" s="80"/>
      <c r="G78" s="84">
        <f>SUM(G54:G77)</f>
        <v>7513.31</v>
      </c>
      <c r="H78" s="86"/>
      <c r="I78" s="80"/>
      <c r="J78" s="84">
        <f>SUM(J54:J77)</f>
        <v>1754.11</v>
      </c>
      <c r="K78" s="86"/>
      <c r="L78" s="80"/>
      <c r="M78" s="84">
        <f>SUM(M54:M77)</f>
        <v>19053.41</v>
      </c>
      <c r="N78" s="49">
        <f t="shared" si="5"/>
        <v>35846.89</v>
      </c>
      <c r="O78" s="87"/>
    </row>
    <row r="79" spans="1:15" s="7" customFormat="1" ht="40.5" customHeight="1" hidden="1" thickBot="1">
      <c r="A79" s="237" t="s">
        <v>28</v>
      </c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9"/>
      <c r="O79" s="58"/>
    </row>
    <row r="80" spans="1:15" s="7" customFormat="1" ht="12.75" hidden="1">
      <c r="A80" s="39"/>
      <c r="B80" s="31"/>
      <c r="C80" s="10"/>
      <c r="D80" s="36"/>
      <c r="E80" s="47"/>
      <c r="F80" s="10"/>
      <c r="G80" s="18"/>
      <c r="H80" s="31"/>
      <c r="I80" s="10"/>
      <c r="J80" s="36"/>
      <c r="K80" s="31"/>
      <c r="L80" s="10"/>
      <c r="M80" s="36"/>
      <c r="N80" s="47"/>
      <c r="O80" s="22"/>
    </row>
    <row r="81" spans="1:15" s="7" customFormat="1" ht="12.75" hidden="1">
      <c r="A81" s="39"/>
      <c r="B81" s="31"/>
      <c r="C81" s="10"/>
      <c r="D81" s="36"/>
      <c r="E81" s="47"/>
      <c r="F81" s="10"/>
      <c r="G81" s="18"/>
      <c r="H81" s="31"/>
      <c r="I81" s="10"/>
      <c r="J81" s="36"/>
      <c r="K81" s="31"/>
      <c r="L81" s="10"/>
      <c r="M81" s="36"/>
      <c r="N81" s="47"/>
      <c r="O81" s="22"/>
    </row>
    <row r="82" spans="1:15" s="7" customFormat="1" ht="12.75" hidden="1">
      <c r="A82" s="39"/>
      <c r="B82" s="31"/>
      <c r="C82" s="10"/>
      <c r="D82" s="36"/>
      <c r="E82" s="47"/>
      <c r="F82" s="10"/>
      <c r="G82" s="18"/>
      <c r="H82" s="31"/>
      <c r="I82" s="10"/>
      <c r="J82" s="36"/>
      <c r="K82" s="31"/>
      <c r="L82" s="10"/>
      <c r="M82" s="36"/>
      <c r="N82" s="47"/>
      <c r="O82" s="22"/>
    </row>
    <row r="83" spans="1:15" s="7" customFormat="1" ht="12.75" hidden="1">
      <c r="A83" s="39"/>
      <c r="B83" s="31"/>
      <c r="C83" s="10"/>
      <c r="D83" s="36"/>
      <c r="E83" s="47"/>
      <c r="F83" s="10"/>
      <c r="G83" s="18"/>
      <c r="H83" s="31"/>
      <c r="I83" s="10"/>
      <c r="J83" s="36"/>
      <c r="K83" s="31"/>
      <c r="L83" s="10"/>
      <c r="M83" s="36"/>
      <c r="N83" s="47"/>
      <c r="O83" s="22"/>
    </row>
    <row r="84" spans="1:15" s="7" customFormat="1" ht="13.5" hidden="1" thickBot="1">
      <c r="A84" s="39"/>
      <c r="B84" s="31"/>
      <c r="C84" s="10"/>
      <c r="D84" s="36"/>
      <c r="E84" s="47"/>
      <c r="F84" s="10"/>
      <c r="G84" s="18"/>
      <c r="H84" s="31"/>
      <c r="I84" s="10"/>
      <c r="J84" s="36"/>
      <c r="K84" s="31"/>
      <c r="L84" s="10"/>
      <c r="M84" s="36"/>
      <c r="N84" s="47"/>
      <c r="O84" s="22"/>
    </row>
    <row r="85" spans="1:15" s="83" customFormat="1" ht="20.25" hidden="1" thickBot="1">
      <c r="A85" s="78" t="s">
        <v>4</v>
      </c>
      <c r="B85" s="86"/>
      <c r="C85" s="88"/>
      <c r="D85" s="90">
        <f>SUM(D80:D84)</f>
        <v>0</v>
      </c>
      <c r="E85" s="91"/>
      <c r="F85" s="90"/>
      <c r="G85" s="90">
        <f>SUM(G80:G84)</f>
        <v>0</v>
      </c>
      <c r="H85" s="90"/>
      <c r="I85" s="90"/>
      <c r="J85" s="90">
        <f>SUM(J80:J84)</f>
        <v>0</v>
      </c>
      <c r="K85" s="90"/>
      <c r="L85" s="90"/>
      <c r="M85" s="90">
        <f>SUM(M80:M84)</f>
        <v>0</v>
      </c>
      <c r="N85" s="81"/>
      <c r="O85" s="89"/>
    </row>
    <row r="86" spans="1:15" s="7" customFormat="1" ht="20.25" thickBot="1">
      <c r="A86" s="62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58"/>
    </row>
    <row r="87" spans="1:15" s="2" customFormat="1" ht="20.25" thickBot="1">
      <c r="A87" s="43" t="s">
        <v>6</v>
      </c>
      <c r="B87" s="63"/>
      <c r="C87" s="59"/>
      <c r="D87" s="64">
        <f>D85+D78+D52+D48</f>
        <v>193813.1</v>
      </c>
      <c r="E87" s="60"/>
      <c r="F87" s="59"/>
      <c r="G87" s="64">
        <f>G85+G78+G52+G48</f>
        <v>906810.4</v>
      </c>
      <c r="H87" s="60"/>
      <c r="I87" s="59"/>
      <c r="J87" s="64">
        <f>J85+J78+J52+J48</f>
        <v>170139.39</v>
      </c>
      <c r="K87" s="60"/>
      <c r="L87" s="59"/>
      <c r="M87" s="64">
        <f>M85+M78+M52+M48</f>
        <v>178273.78</v>
      </c>
      <c r="N87" s="61"/>
      <c r="O87" s="26">
        <f>M87+J87+G87+D87</f>
        <v>1449036.67</v>
      </c>
    </row>
    <row r="88" spans="1:13" s="2" customFormat="1" ht="13.5" thickBot="1">
      <c r="A88" s="53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4" s="2" customFormat="1" ht="13.5" thickBot="1">
      <c r="A89" s="51"/>
      <c r="B89" s="54" t="s">
        <v>16</v>
      </c>
      <c r="C89" s="54" t="s">
        <v>17</v>
      </c>
      <c r="D89" s="54" t="s">
        <v>18</v>
      </c>
      <c r="E89" s="54" t="s">
        <v>19</v>
      </c>
      <c r="F89" s="54" t="s">
        <v>20</v>
      </c>
      <c r="G89" s="54" t="s">
        <v>21</v>
      </c>
      <c r="H89" s="54" t="s">
        <v>22</v>
      </c>
      <c r="I89" s="54" t="s">
        <v>23</v>
      </c>
      <c r="J89" s="54" t="s">
        <v>12</v>
      </c>
      <c r="K89" s="54" t="s">
        <v>13</v>
      </c>
      <c r="L89" s="54" t="s">
        <v>14</v>
      </c>
      <c r="M89" s="54" t="s">
        <v>15</v>
      </c>
      <c r="N89" s="54" t="s">
        <v>25</v>
      </c>
    </row>
    <row r="90" spans="1:14" s="2" customFormat="1" ht="13.5" thickBot="1">
      <c r="A90" s="53" t="s">
        <v>11</v>
      </c>
      <c r="B90" s="167">
        <v>-92746.06</v>
      </c>
      <c r="C90" s="51">
        <f>B96</f>
        <v>15831.76</v>
      </c>
      <c r="D90" s="51">
        <f aca="true" t="shared" si="6" ref="D90:M90">C96</f>
        <v>146806.67</v>
      </c>
      <c r="E90" s="52">
        <f>D96</f>
        <v>79105.25</v>
      </c>
      <c r="F90" s="51">
        <f t="shared" si="6"/>
        <v>209898.08</v>
      </c>
      <c r="G90" s="51">
        <f t="shared" si="6"/>
        <v>342041.08</v>
      </c>
      <c r="H90" s="52">
        <f t="shared" si="6"/>
        <v>-440186.01</v>
      </c>
      <c r="I90" s="51">
        <f t="shared" si="6"/>
        <v>-308649.31</v>
      </c>
      <c r="J90" s="51">
        <f t="shared" si="6"/>
        <v>-179011.37</v>
      </c>
      <c r="K90" s="52">
        <f t="shared" si="6"/>
        <v>-221612.81</v>
      </c>
      <c r="L90" s="51">
        <f t="shared" si="6"/>
        <v>-87440.31</v>
      </c>
      <c r="M90" s="51">
        <f t="shared" si="6"/>
        <v>43229.5</v>
      </c>
      <c r="N90" s="51"/>
    </row>
    <row r="91" spans="1:14" s="166" customFormat="1" ht="13.5" thickBot="1">
      <c r="A91" s="164" t="s">
        <v>168</v>
      </c>
      <c r="B91" s="165">
        <v>129933.15</v>
      </c>
      <c r="C91" s="165">
        <v>129933.15</v>
      </c>
      <c r="D91" s="165">
        <v>129933.15</v>
      </c>
      <c r="E91" s="165">
        <v>129933.15</v>
      </c>
      <c r="F91" s="165">
        <v>129933.15</v>
      </c>
      <c r="G91" s="165">
        <v>129933.15</v>
      </c>
      <c r="H91" s="165">
        <v>129933.15</v>
      </c>
      <c r="I91" s="165">
        <v>129933.15</v>
      </c>
      <c r="J91" s="165">
        <v>129933.15</v>
      </c>
      <c r="K91" s="165">
        <v>129933.15</v>
      </c>
      <c r="L91" s="165">
        <v>129933.15</v>
      </c>
      <c r="M91" s="165">
        <v>129933.15</v>
      </c>
      <c r="N91" s="165">
        <f>SUM(B91:M91)</f>
        <v>1559197.8</v>
      </c>
    </row>
    <row r="92" spans="1:14" s="166" customFormat="1" ht="13.5" thickBot="1">
      <c r="A92" s="164" t="s">
        <v>169</v>
      </c>
      <c r="B92" s="165">
        <v>109944.82</v>
      </c>
      <c r="C92" s="165">
        <v>130291.91</v>
      </c>
      <c r="D92" s="165">
        <v>125428.68</v>
      </c>
      <c r="E92" s="165">
        <v>129835.83</v>
      </c>
      <c r="F92" s="165">
        <v>131186</v>
      </c>
      <c r="G92" s="165">
        <v>123544.31</v>
      </c>
      <c r="H92" s="165">
        <v>130634.7</v>
      </c>
      <c r="I92" s="165">
        <v>128735.94</v>
      </c>
      <c r="J92" s="165">
        <v>126635.95</v>
      </c>
      <c r="K92" s="165">
        <v>133350.5</v>
      </c>
      <c r="L92" s="165">
        <v>129847.81</v>
      </c>
      <c r="M92" s="165">
        <v>126591.21</v>
      </c>
      <c r="N92" s="165">
        <f>SUM(B92:M92)</f>
        <v>1526027.66</v>
      </c>
    </row>
    <row r="93" spans="1:14" s="166" customFormat="1" ht="13.5" thickBot="1">
      <c r="A93" s="164" t="s">
        <v>170</v>
      </c>
      <c r="B93" s="168">
        <v>410</v>
      </c>
      <c r="C93" s="168">
        <v>410</v>
      </c>
      <c r="D93" s="168">
        <v>410</v>
      </c>
      <c r="E93" s="168">
        <v>410</v>
      </c>
      <c r="F93" s="168">
        <v>410</v>
      </c>
      <c r="G93" s="168">
        <v>492</v>
      </c>
      <c r="H93" s="168">
        <v>492</v>
      </c>
      <c r="I93" s="168">
        <v>492</v>
      </c>
      <c r="J93" s="168">
        <v>492</v>
      </c>
      <c r="K93" s="168">
        <v>408</v>
      </c>
      <c r="L93" s="168">
        <v>408</v>
      </c>
      <c r="M93" s="168">
        <v>407</v>
      </c>
      <c r="N93" s="165">
        <f>SUM(B93:M93)</f>
        <v>5241</v>
      </c>
    </row>
    <row r="94" spans="1:14" s="166" customFormat="1" ht="13.5" thickBot="1">
      <c r="A94" s="164" t="s">
        <v>171</v>
      </c>
      <c r="B94" s="168">
        <v>-1777</v>
      </c>
      <c r="C94" s="168">
        <v>273</v>
      </c>
      <c r="D94" s="168">
        <v>273</v>
      </c>
      <c r="E94" s="168">
        <v>547</v>
      </c>
      <c r="F94" s="168">
        <v>547</v>
      </c>
      <c r="G94" s="168">
        <v>547</v>
      </c>
      <c r="H94" s="168">
        <v>410</v>
      </c>
      <c r="I94" s="168">
        <v>410</v>
      </c>
      <c r="J94" s="168">
        <v>410</v>
      </c>
      <c r="K94" s="168">
        <v>414</v>
      </c>
      <c r="L94" s="168">
        <v>414</v>
      </c>
      <c r="M94" s="168">
        <v>414</v>
      </c>
      <c r="N94" s="165">
        <f>SUM(B94:M94)</f>
        <v>2882</v>
      </c>
    </row>
    <row r="95" spans="1:14" s="2" customFormat="1" ht="13.5" thickBot="1">
      <c r="A95" s="53" t="s">
        <v>26</v>
      </c>
      <c r="B95" s="51">
        <f aca="true" t="shared" si="7" ref="B95:M95">B92-B91</f>
        <v>-19988.33</v>
      </c>
      <c r="C95" s="51">
        <f t="shared" si="7"/>
        <v>358.760000000009</v>
      </c>
      <c r="D95" s="51">
        <f t="shared" si="7"/>
        <v>-4504.47</v>
      </c>
      <c r="E95" s="51">
        <f t="shared" si="7"/>
        <v>-97.3199999999924</v>
      </c>
      <c r="F95" s="51">
        <f t="shared" si="7"/>
        <v>1252.85000000001</v>
      </c>
      <c r="G95" s="51">
        <f t="shared" si="7"/>
        <v>-6388.84</v>
      </c>
      <c r="H95" s="51">
        <f t="shared" si="7"/>
        <v>701.550000000003</v>
      </c>
      <c r="I95" s="51">
        <f t="shared" si="7"/>
        <v>-1197.20999999999</v>
      </c>
      <c r="J95" s="51">
        <f t="shared" si="7"/>
        <v>-3297.2</v>
      </c>
      <c r="K95" s="51">
        <f t="shared" si="7"/>
        <v>3417.35000000001</v>
      </c>
      <c r="L95" s="51">
        <f t="shared" si="7"/>
        <v>-85.3399999999965</v>
      </c>
      <c r="M95" s="51">
        <f t="shared" si="7"/>
        <v>-3341.93999999999</v>
      </c>
      <c r="N95" s="195">
        <f>SUM(B95:M95)</f>
        <v>-33170.1399999999</v>
      </c>
    </row>
    <row r="96" spans="1:14" s="2" customFormat="1" ht="13.5" thickBot="1">
      <c r="A96" s="53" t="s">
        <v>24</v>
      </c>
      <c r="B96" s="169">
        <f>B90+B92+B93+B94</f>
        <v>15831.76</v>
      </c>
      <c r="C96" s="169">
        <f>C90+C92+C93+C94</f>
        <v>146806.67</v>
      </c>
      <c r="D96" s="170">
        <f>D90+D92+D93+D94-D87</f>
        <v>79105.25</v>
      </c>
      <c r="E96" s="169">
        <f>E90+E92+E93+E94</f>
        <v>209898.08</v>
      </c>
      <c r="F96" s="169">
        <f>F90+F92+F93+F94</f>
        <v>342041.08</v>
      </c>
      <c r="G96" s="170">
        <f>G90+G92+G93+G94-G87</f>
        <v>-440186.01</v>
      </c>
      <c r="H96" s="169">
        <f>H90+H92+H93+H94</f>
        <v>-308649.31</v>
      </c>
      <c r="I96" s="169">
        <f>I90+I92+I93+I94</f>
        <v>-179011.37</v>
      </c>
      <c r="J96" s="170">
        <f>J90+J92+J93+J94-J87</f>
        <v>-221612.81</v>
      </c>
      <c r="K96" s="169">
        <f>K90+K92+K93+K94</f>
        <v>-87440.31</v>
      </c>
      <c r="L96" s="169">
        <f>L90+L92+L93+L94</f>
        <v>43229.5</v>
      </c>
      <c r="M96" s="170">
        <f>M90+M92+M93+M94-M87</f>
        <v>-7632.07</v>
      </c>
      <c r="N96" s="51"/>
    </row>
    <row r="97" spans="7:14" s="2" customFormat="1" ht="57" customHeight="1">
      <c r="G97" s="33"/>
      <c r="H97" s="260" t="s">
        <v>151</v>
      </c>
      <c r="I97" s="260"/>
      <c r="J97" s="260"/>
      <c r="K97" s="260"/>
      <c r="L97" s="261" t="s">
        <v>152</v>
      </c>
      <c r="M97" s="261"/>
      <c r="N97" s="261"/>
    </row>
    <row r="98" spans="8:14" s="2" customFormat="1" ht="72" customHeight="1">
      <c r="H98" s="262" t="s">
        <v>153</v>
      </c>
      <c r="I98" s="262"/>
      <c r="J98" s="262"/>
      <c r="K98" s="262"/>
      <c r="L98" s="263" t="s">
        <v>175</v>
      </c>
      <c r="M98" s="263"/>
      <c r="N98" s="263"/>
    </row>
    <row r="99" s="2" customFormat="1" ht="12.75"/>
    <row r="100" spans="8:14" s="2" customFormat="1" ht="15">
      <c r="H100" s="254" t="s">
        <v>139</v>
      </c>
      <c r="I100" s="254"/>
      <c r="J100" s="254"/>
      <c r="K100" s="171">
        <f>O87</f>
        <v>1449036.67</v>
      </c>
      <c r="L100" s="172">
        <v>1449036.67</v>
      </c>
      <c r="M100"/>
      <c r="N100" s="217">
        <f>L100+M100</f>
        <v>1449036.67</v>
      </c>
    </row>
    <row r="101" spans="8:14" s="2" customFormat="1" ht="15">
      <c r="H101" s="254" t="s">
        <v>140</v>
      </c>
      <c r="I101" s="254"/>
      <c r="J101" s="254"/>
      <c r="K101" s="171">
        <f>N91</f>
        <v>1559197.8</v>
      </c>
      <c r="L101" s="172">
        <v>1559197.8</v>
      </c>
      <c r="M101"/>
      <c r="N101" s="217">
        <f aca="true" t="shared" si="8" ref="N101:N106">L101+M101</f>
        <v>1559197.8</v>
      </c>
    </row>
    <row r="102" spans="8:14" s="2" customFormat="1" ht="15">
      <c r="H102" s="254" t="s">
        <v>141</v>
      </c>
      <c r="I102" s="254"/>
      <c r="J102" s="254"/>
      <c r="K102" s="171">
        <f>N92</f>
        <v>1526027.66</v>
      </c>
      <c r="L102" s="172">
        <v>1526027.66</v>
      </c>
      <c r="M102">
        <v>8123</v>
      </c>
      <c r="N102" s="217">
        <f t="shared" si="8"/>
        <v>1534150.66</v>
      </c>
    </row>
    <row r="103" spans="8:14" s="2" customFormat="1" ht="15">
      <c r="H103" s="254" t="s">
        <v>142</v>
      </c>
      <c r="I103" s="254"/>
      <c r="J103" s="254"/>
      <c r="K103" s="171">
        <f>K102-K101</f>
        <v>-33170.14</v>
      </c>
      <c r="L103" s="172">
        <v>-33170.14</v>
      </c>
      <c r="M103">
        <v>8123</v>
      </c>
      <c r="N103" s="217">
        <f t="shared" si="8"/>
        <v>-25047.14</v>
      </c>
    </row>
    <row r="104" spans="8:14" s="2" customFormat="1" ht="15">
      <c r="H104" s="259" t="s">
        <v>143</v>
      </c>
      <c r="I104" s="259"/>
      <c r="J104" s="259"/>
      <c r="K104" s="171">
        <f>K101-K100</f>
        <v>110161.13</v>
      </c>
      <c r="L104" s="172">
        <v>110161.13</v>
      </c>
      <c r="M104"/>
      <c r="N104" s="217">
        <f t="shared" si="8"/>
        <v>110161.13</v>
      </c>
    </row>
    <row r="105" spans="8:14" s="2" customFormat="1" ht="15">
      <c r="H105" s="264" t="s">
        <v>176</v>
      </c>
      <c r="I105" s="265"/>
      <c r="J105" s="266"/>
      <c r="K105" s="171">
        <f>B90</f>
        <v>-92746.06</v>
      </c>
      <c r="L105" s="172">
        <v>-117034.06</v>
      </c>
      <c r="M105">
        <v>24288</v>
      </c>
      <c r="N105" s="217">
        <f t="shared" si="8"/>
        <v>-92746.06</v>
      </c>
    </row>
    <row r="106" spans="8:14" s="2" customFormat="1" ht="15" customHeight="1">
      <c r="H106" s="255" t="s">
        <v>181</v>
      </c>
      <c r="I106" s="255"/>
      <c r="J106" s="255"/>
      <c r="K106" s="173">
        <f>K105+K104+K103+K107</f>
        <v>-7632.07</v>
      </c>
      <c r="L106" s="173">
        <f>L105+L104+L103+L107</f>
        <v>-40043.07</v>
      </c>
      <c r="M106" s="173">
        <f>M105+M104+M103+M107</f>
        <v>32411</v>
      </c>
      <c r="N106" s="217">
        <f t="shared" si="8"/>
        <v>-7632.07</v>
      </c>
    </row>
    <row r="107" spans="8:13" s="2" customFormat="1" ht="18.75" customHeight="1">
      <c r="H107" s="256" t="s">
        <v>144</v>
      </c>
      <c r="I107" s="257"/>
      <c r="J107" s="258"/>
      <c r="K107" s="174">
        <f>N94+N93</f>
        <v>8123</v>
      </c>
      <c r="L107" s="172"/>
      <c r="M107"/>
    </row>
    <row r="108" spans="8:13" s="2" customFormat="1" ht="15">
      <c r="H108" s="259" t="s">
        <v>145</v>
      </c>
      <c r="I108" s="259"/>
      <c r="J108" s="259"/>
      <c r="K108" s="171">
        <f>D78+G78+J78+M78</f>
        <v>35846.89</v>
      </c>
      <c r="L108" s="251" t="s">
        <v>166</v>
      </c>
      <c r="M108" s="252"/>
    </row>
    <row r="109" spans="8:13" s="2" customFormat="1" ht="15">
      <c r="H109" s="253" t="s">
        <v>146</v>
      </c>
      <c r="I109" s="253"/>
      <c r="J109" s="253"/>
      <c r="K109" s="175">
        <v>40593.25</v>
      </c>
      <c r="L109" s="176"/>
      <c r="M109" s="3"/>
    </row>
    <row r="110" spans="8:13" s="2" customFormat="1" ht="15">
      <c r="H110" s="253" t="s">
        <v>147</v>
      </c>
      <c r="I110" s="253"/>
      <c r="J110" s="253"/>
      <c r="K110" s="175"/>
      <c r="L110" s="176"/>
      <c r="M110" s="3"/>
    </row>
    <row r="111" spans="8:12" ht="15">
      <c r="H111" s="253" t="s">
        <v>148</v>
      </c>
      <c r="I111" s="253"/>
      <c r="J111" s="253"/>
      <c r="K111" s="194">
        <f>K109+K110</f>
        <v>40593.25</v>
      </c>
      <c r="L111" s="176"/>
    </row>
    <row r="112" spans="8:12" ht="15">
      <c r="H112" s="253" t="s">
        <v>149</v>
      </c>
      <c r="I112" s="253"/>
      <c r="J112" s="253"/>
      <c r="K112" s="175">
        <f>K111-K108+105000</f>
        <v>109746.36</v>
      </c>
      <c r="L112" s="176"/>
    </row>
    <row r="113" spans="8:12" ht="15.75">
      <c r="H113" s="253" t="s">
        <v>150</v>
      </c>
      <c r="I113" s="253"/>
      <c r="J113" s="253"/>
      <c r="K113" s="177">
        <f>K104-K112</f>
        <v>414.77</v>
      </c>
      <c r="L113" s="178"/>
    </row>
  </sheetData>
  <sheetProtection/>
  <mergeCells count="29">
    <mergeCell ref="H97:K97"/>
    <mergeCell ref="L97:N97"/>
    <mergeCell ref="H98:K98"/>
    <mergeCell ref="L98:N98"/>
    <mergeCell ref="H104:J104"/>
    <mergeCell ref="H105:J105"/>
    <mergeCell ref="H111:J111"/>
    <mergeCell ref="H112:J112"/>
    <mergeCell ref="H113:J113"/>
    <mergeCell ref="H106:J106"/>
    <mergeCell ref="H107:J107"/>
    <mergeCell ref="H108:J108"/>
    <mergeCell ref="H110:J110"/>
    <mergeCell ref="L108:M108"/>
    <mergeCell ref="H109:J109"/>
    <mergeCell ref="H100:J100"/>
    <mergeCell ref="H101:J101"/>
    <mergeCell ref="H102:J102"/>
    <mergeCell ref="H103:J103"/>
    <mergeCell ref="A1:N1"/>
    <mergeCell ref="A79:N79"/>
    <mergeCell ref="A53:N53"/>
    <mergeCell ref="B2:D2"/>
    <mergeCell ref="E2:G2"/>
    <mergeCell ref="H2:J2"/>
    <mergeCell ref="K2:M2"/>
    <mergeCell ref="A4:O4"/>
    <mergeCell ref="A50:N50"/>
    <mergeCell ref="A30:A31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30"/>
  <sheetViews>
    <sheetView tabSelected="1" zoomScalePageLayoutView="0" workbookViewId="0" topLeftCell="A1">
      <selection activeCell="A3" sqref="A3:I32"/>
    </sheetView>
  </sheetViews>
  <sheetFormatPr defaultColWidth="9.00390625" defaultRowHeight="12.75"/>
  <cols>
    <col min="4" max="4" width="18.375" style="0" customWidth="1"/>
    <col min="6" max="6" width="18.75390625" style="0" customWidth="1"/>
  </cols>
  <sheetData>
    <row r="3" ht="12.75">
      <c r="C3" t="s">
        <v>224</v>
      </c>
    </row>
    <row r="6" ht="12.75">
      <c r="B6" t="s">
        <v>184</v>
      </c>
    </row>
    <row r="7" spans="4:6" ht="12.75" customHeight="1">
      <c r="D7" s="267" t="s">
        <v>185</v>
      </c>
      <c r="F7" s="268" t="s">
        <v>186</v>
      </c>
    </row>
    <row r="8" spans="4:6" ht="12.75">
      <c r="D8" s="267"/>
      <c r="F8" s="268"/>
    </row>
    <row r="9" spans="4:6" ht="12.75">
      <c r="D9" s="267"/>
      <c r="F9" s="268"/>
    </row>
    <row r="10" ht="12.75">
      <c r="F10" s="198"/>
    </row>
    <row r="11" spans="2:6" ht="12.75">
      <c r="B11" t="s">
        <v>187</v>
      </c>
      <c r="D11">
        <v>5076</v>
      </c>
      <c r="F11">
        <v>5076</v>
      </c>
    </row>
    <row r="12" spans="2:6" ht="12.75">
      <c r="B12" t="s">
        <v>188</v>
      </c>
      <c r="D12">
        <v>4920</v>
      </c>
      <c r="F12">
        <v>4920</v>
      </c>
    </row>
    <row r="13" spans="2:6" ht="12.75">
      <c r="B13" t="s">
        <v>189</v>
      </c>
      <c r="D13">
        <v>4920</v>
      </c>
      <c r="F13">
        <v>4920</v>
      </c>
    </row>
    <row r="14" spans="2:6" ht="12.75">
      <c r="B14" t="s">
        <v>223</v>
      </c>
      <c r="D14">
        <v>5494</v>
      </c>
      <c r="F14">
        <v>5241</v>
      </c>
    </row>
    <row r="18" spans="2:6" ht="12.75">
      <c r="B18" t="s">
        <v>25</v>
      </c>
      <c r="D18">
        <v>20410</v>
      </c>
      <c r="F18">
        <v>20157</v>
      </c>
    </row>
    <row r="22" ht="12.75">
      <c r="B22" t="s">
        <v>190</v>
      </c>
    </row>
    <row r="24" spans="2:8" ht="12.75">
      <c r="B24" t="s">
        <v>188</v>
      </c>
      <c r="D24">
        <v>2870</v>
      </c>
      <c r="F24">
        <v>4920</v>
      </c>
      <c r="H24">
        <v>-2050</v>
      </c>
    </row>
    <row r="25" spans="2:6" ht="12.75">
      <c r="B25" t="s">
        <v>189</v>
      </c>
      <c r="D25">
        <v>4920</v>
      </c>
      <c r="F25">
        <v>4452</v>
      </c>
    </row>
    <row r="26" spans="2:6" ht="12.75">
      <c r="B26" t="s">
        <v>223</v>
      </c>
      <c r="D26">
        <v>4920</v>
      </c>
      <c r="F26">
        <v>2882</v>
      </c>
    </row>
    <row r="30" spans="4:6" ht="12.75">
      <c r="D30">
        <v>12710</v>
      </c>
      <c r="F30">
        <v>12254</v>
      </c>
    </row>
  </sheetData>
  <sheetProtection/>
  <mergeCells count="2">
    <mergeCell ref="D7:D9"/>
    <mergeCell ref="F7:F9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2015-07-27T10:44:43Z</cp:lastPrinted>
  <dcterms:created xsi:type="dcterms:W3CDTF">2010-04-02T14:46:04Z</dcterms:created>
  <dcterms:modified xsi:type="dcterms:W3CDTF">2015-08-11T05:26:45Z</dcterms:modified>
  <cp:category/>
  <cp:version/>
  <cp:contentType/>
  <cp:contentStatus/>
</cp:coreProperties>
</file>