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<sst xmlns="http://schemas.openxmlformats.org/spreadsheetml/2006/main" count="379" uniqueCount="248">
  <si>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</si>
  <si>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</si>
  <si>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</si>
  <si>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</si>
  <si>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</si>
  <si>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</si>
  <si>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</si>
  <si>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</si>
  <si>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</si>
  <si>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</si>
  <si>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</si>
  <si>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</si>
  <si>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</si>
  <si>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</si>
  <si>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</si>
  <si>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</si>
  <si>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</si>
  <si>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</si>
  <si>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</si>
  <si>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</si>
  <si>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</si>
  <si>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</si>
  <si>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</si>
  <si>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</si>
  <si>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</si>
  <si>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</si>
  <si>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</si>
  <si>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</si>
  <si>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</si>
  <si>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</si>
  <si>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</si>
  <si>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</si>
  <si>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</si>
  <si>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</si>
  <si>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</si>
  <si>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</si>
  <si>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</si>
  <si>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</si>
  <si>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</si>
  <si>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</si>
  <si>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</si>
  <si>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</si>
  <si>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</si>
  <si>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</si>
  <si>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</si>
  <si>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</si>
  <si>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</si>
  <si>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</si>
  <si>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</si>
  <si>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</si>
  <si>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</si>
  <si>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</si>
  <si>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</si>
  <si>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</si>
  <si>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</si>
  <si>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</si>
  <si>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</si>
  <si>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</si>
  <si>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</si>
  <si>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</si>
  <si>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</si>
  <si>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</si>
  <si>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</si>
  <si>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</si>
  <si>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</si>
  <si>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</si>
  <si>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</si>
  <si>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</si>
  <si>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</si>
  <si>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</si>
  <si>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</si>
  <si>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</si>
  <si>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</si>
  <si>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</si>
  <si>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</si>
  <si>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</si>
  <si>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</si>
  <si>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</si>
  <si>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</si>
  <si>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</si>
  <si>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</si>
  <si>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</si>
  <si>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</si>
  <si>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</si>
  <si>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</si>
  <si>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</si>
  <si>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</si>
  <si>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</si>
  <si>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</si>
  <si>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</si>
  <si>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</si>
  <si>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</si>
  <si>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</si>
  <si>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</si>
  <si>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</si>
  <si>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</si>
  <si>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</si>
  <si>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</si>
  <si>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</si>
  <si>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</si>
  <si>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</si>
  <si>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</si>
  <si>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ревизия задвижек  ХВС (диам.80мм- 1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</si>
  <si>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</si>
  <si>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</si>
  <si>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</si>
  <si>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</si>
  <si>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</si>
  <si>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</si>
  <si>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</si>
  <si>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</si>
  <si>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</si>
  <si>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</si>
  <si>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</si>
  <si>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</si>
  <si>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</si>
  <si>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</si>
  <si>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</si>
  <si>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</si>
  <si>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</si>
  <si>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</si>
  <si>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</si>
  <si>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Работы заявочного характера</t>
  </si>
  <si>
    <t>Сбор, вывоз и утилизация ТБО, руб/м2</t>
  </si>
  <si>
    <t>уборка мусора в техподвале</t>
  </si>
  <si>
    <t>монтаж установки "Термит" с целью защиты бойлера от закипания</t>
  </si>
  <si>
    <t>энергоаудит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</si>
  <si>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</si>
  <si>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</si>
  <si>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2013 - 2014  г.</t>
  </si>
  <si>
    <t>по адресу: ул.Ленинского Комсомола, д.14 (Sобщ.=5538,5 м2; Sзем.уч.=2798,75м2)</t>
  </si>
  <si>
    <t>(многоквартирный дом с электрическими плитами )</t>
  </si>
  <si>
    <t>2-3 раза</t>
  </si>
  <si>
    <t>1 раз в месяц</t>
  </si>
  <si>
    <t>отключение системы отопления в местах общего пользования</t>
  </si>
  <si>
    <t>ревизия задвижек отопления (д.50мм- 7шт., д.80мм-9 шт., д.100мм-2шт.)</t>
  </si>
  <si>
    <t>подключение системы отопления в местах общего пользования</t>
  </si>
  <si>
    <t>замена  КИП манометр 16 шт.,термометр 16 шт.</t>
  </si>
  <si>
    <t>установка КИП на ВВП</t>
  </si>
  <si>
    <t xml:space="preserve">1 раз </t>
  </si>
  <si>
    <t>замена насоса гвс /резерв/</t>
  </si>
  <si>
    <t>обслуживание насосов горячего водоснабжения</t>
  </si>
  <si>
    <t>замена  КИП на ВВП манометр 5 шт., термометр 5 шт.</t>
  </si>
  <si>
    <t>замена  КИП манометр 1 шт.</t>
  </si>
  <si>
    <t>ревизия задвижек  ХВС (ду 80 мм 1 шт.)</t>
  </si>
  <si>
    <t>Регламентные работы по системе электроснабжения в т.числе:</t>
  </si>
  <si>
    <t>замена трансформатора тока</t>
  </si>
  <si>
    <t>замена трансформаторов тока (1 узел учета/3ТТ)</t>
  </si>
  <si>
    <t>1 раз в 4 года</t>
  </si>
  <si>
    <t>очистка кровли от снега и наледи (в районе водоприемных воронок)</t>
  </si>
  <si>
    <t>очистка от снега и наледи подъездных козырьков</t>
  </si>
  <si>
    <t>Погашение задолженности прошлых периодов</t>
  </si>
  <si>
    <t>по состоянию на 1.05.2012г.</t>
  </si>
  <si>
    <t>Итого :</t>
  </si>
  <si>
    <t>Дополнительныые работы (текущие ремонты) в т.ч.:</t>
  </si>
  <si>
    <t>ремонт панельных швов 300 м.п.</t>
  </si>
  <si>
    <t>ремонт кровли 721 м2</t>
  </si>
  <si>
    <t>изготовление и установка металлических решеток - 20 шт.</t>
  </si>
  <si>
    <t>ремонт отмостки 123 м2</t>
  </si>
  <si>
    <t>ремонт козырьков над входом в подъезд 8 шт.</t>
  </si>
  <si>
    <t>ремонт мягкой кровли лоджий 6 шт.</t>
  </si>
  <si>
    <t>перенос ливневой трубы 4 го подъезда</t>
  </si>
  <si>
    <t>смена задвижек ХВС ( д.50 мм - 2 шт.)</t>
  </si>
  <si>
    <t>установка шаровых кранов отопления д.15 мм - 48 шт.</t>
  </si>
  <si>
    <t>смена задвижек в тепловом узле, на эл.узлах ( д.80 мм - 3 шт., д.50 мм - 11шт.)</t>
  </si>
  <si>
    <t>смена трубопровода ХВС</t>
  </si>
  <si>
    <t>смена запорной арматуры отопления ( д.32 мм - 10 шт.)</t>
  </si>
  <si>
    <t>изоляция трубопроводов ГВС</t>
  </si>
  <si>
    <t>окраска трубопроводов  составом "Корунд"</t>
  </si>
  <si>
    <t>изоляция ВВП</t>
  </si>
  <si>
    <t>смена задвижек ВВП (СТС) диам.80 - 2 шт.</t>
  </si>
  <si>
    <t>смена элеватора системы отопления - 1 шт.</t>
  </si>
  <si>
    <t>ремонт освещения в подвале</t>
  </si>
  <si>
    <t>119</t>
  </si>
  <si>
    <t>Лицевой счет многоквартирного дома по адресу: ул. Ленинского Комсомола, д. 14 на период с 1 мая 2013 по 30 апреля 2014 года</t>
  </si>
  <si>
    <t>132</t>
  </si>
  <si>
    <t>Замена канализационного стояка и тройника (кв.79)</t>
  </si>
  <si>
    <t>108</t>
  </si>
  <si>
    <t>Перевод ВВП на летнюю схему</t>
  </si>
  <si>
    <t>113</t>
  </si>
  <si>
    <t>146</t>
  </si>
  <si>
    <t>Ревизия задвижек ГВС ф 80, 100 мм</t>
  </si>
  <si>
    <t>Смена задвижки ХВС на ВВП (ф50-1шт)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</si>
  <si>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</si>
  <si>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</si>
  <si>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</si>
  <si>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</si>
  <si>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 xml:space="preserve">Проверка схем подключения </t>
  </si>
  <si>
    <t>4400R002/13/44</t>
  </si>
  <si>
    <t>166</t>
  </si>
  <si>
    <t>Подключение системы отопления после работ ТПК</t>
  </si>
  <si>
    <t>172</t>
  </si>
  <si>
    <t>170</t>
  </si>
  <si>
    <t>190</t>
  </si>
  <si>
    <t>211</t>
  </si>
  <si>
    <t>Перевод ВВП на зимнюю схему</t>
  </si>
  <si>
    <t>225</t>
  </si>
  <si>
    <t>Замена шар.крана на СО в 8 подвале</t>
  </si>
  <si>
    <t>219</t>
  </si>
  <si>
    <t>Смена шар.крана ф15мм</t>
  </si>
  <si>
    <t>228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</si>
  <si>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</si>
  <si>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</si>
  <si>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</si>
  <si>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</si>
  <si>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</si>
  <si>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</si>
  <si>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</si>
  <si>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</si>
  <si>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</si>
  <si>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Ростелеком+Вымпелком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</si>
  <si>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</si>
  <si>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</si>
  <si>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</si>
  <si>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</si>
  <si>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</si>
  <si>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</si>
  <si>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21267,84 (по тарифу)</t>
  </si>
  <si>
    <t xml:space="preserve">Замок </t>
  </si>
  <si>
    <t>А/о 35</t>
  </si>
  <si>
    <t>Замок навесной</t>
  </si>
  <si>
    <t>А/о 37</t>
  </si>
  <si>
    <t>256</t>
  </si>
  <si>
    <t>229</t>
  </si>
  <si>
    <t>30.09.2013 (акт от 5.11.13)</t>
  </si>
  <si>
    <t>30.09.2013 (акт от 18.11.13)</t>
  </si>
  <si>
    <t>30.09.2013 (акт от 2.12.13)</t>
  </si>
  <si>
    <t>Ревизия эл.щитка, замена деталей (кв.27)</t>
  </si>
  <si>
    <t>30.09.2013 (акт от 15.11.13)</t>
  </si>
  <si>
    <t>Прочистка ливневок</t>
  </si>
  <si>
    <t>257</t>
  </si>
  <si>
    <t>Отключение лестничных клеток 10 подъездов</t>
  </si>
  <si>
    <t>29</t>
  </si>
  <si>
    <t>Смена сопел на расчетные 3 шт. (1,2,3 эл.узлы)</t>
  </si>
  <si>
    <t>Генеральный директор</t>
  </si>
  <si>
    <t>А.В. Митрофанов</t>
  </si>
  <si>
    <t>Экономист 2-ой категории по учету лицевых счетов МКД</t>
  </si>
  <si>
    <t>Удаление воздушных пробок в системе ГВС после работ ТПК</t>
  </si>
  <si>
    <t>37</t>
  </si>
  <si>
    <t>Услуги типографии по печати доп.соглашений</t>
  </si>
  <si>
    <t>151</t>
  </si>
  <si>
    <t>39</t>
  </si>
  <si>
    <t>43</t>
  </si>
  <si>
    <t>Ревизия эл.щитка (кв.95)</t>
  </si>
  <si>
    <t>Ремонт батареи ( кв.36)</t>
  </si>
  <si>
    <t>Сопло ( мат.отчет за март)</t>
  </si>
  <si>
    <t>371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</si>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</sst>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0"/>
      <name val="Arial Black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7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2" fontId="18" fillId="24" borderId="22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7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45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52" xfId="0" applyFont="1" applyFill="1" applyBorder="1" applyAlignment="1">
      <alignment horizontal="left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7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53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58" xfId="0" applyNumberFormat="1" applyFont="1" applyFill="1" applyBorder="1" applyAlignment="1">
      <alignment horizontal="center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0" fillId="24" borderId="52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2" fontId="0" fillId="24" borderId="56" xfId="0" applyNumberFormat="1" applyFont="1" applyFill="1" applyBorder="1" applyAlignment="1">
      <alignment horizontal="center" vertical="center" wrapText="1"/>
    </xf>
    <xf numFmtId="2" fontId="0" fillId="25" borderId="59" xfId="0" applyNumberFormat="1" applyFont="1" applyFill="1" applyBorder="1" applyAlignment="1">
      <alignment horizontal="center" vertical="center" wrapText="1"/>
    </xf>
    <xf numFmtId="2" fontId="0" fillId="25" borderId="56" xfId="0" applyNumberFormat="1" applyFont="1" applyFill="1" applyBorder="1" applyAlignment="1">
      <alignment horizontal="center" vertical="center" wrapText="1"/>
    </xf>
    <xf numFmtId="2" fontId="0" fillId="25" borderId="6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2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20" fillId="24" borderId="54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0" fillId="24" borderId="39" xfId="0" applyFont="1" applyFill="1" applyBorder="1" applyAlignment="1">
      <alignment horizontal="center" vertical="center" wrapText="1"/>
    </xf>
    <xf numFmtId="2" fontId="20" fillId="25" borderId="44" xfId="0" applyNumberFormat="1" applyFont="1" applyFill="1" applyBorder="1" applyAlignment="1">
      <alignment horizontal="center"/>
    </xf>
    <xf numFmtId="2" fontId="20" fillId="25" borderId="45" xfId="0" applyNumberFormat="1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 vertical="center"/>
    </xf>
    <xf numFmtId="2" fontId="18" fillId="24" borderId="61" xfId="0" applyNumberFormat="1" applyFont="1" applyFill="1" applyBorder="1" applyAlignment="1">
      <alignment horizontal="center" vertical="center" wrapText="1"/>
    </xf>
    <xf numFmtId="2" fontId="20" fillId="25" borderId="30" xfId="0" applyNumberFormat="1" applyFont="1" applyFill="1" applyBorder="1" applyAlignment="1">
      <alignment horizontal="center"/>
    </xf>
    <xf numFmtId="2" fontId="18" fillId="25" borderId="30" xfId="0" applyNumberFormat="1" applyFont="1" applyFill="1" applyBorder="1" applyAlignment="1">
      <alignment horizontal="center" vertical="center" wrapText="1"/>
    </xf>
    <xf numFmtId="2" fontId="20" fillId="25" borderId="62" xfId="0" applyNumberFormat="1" applyFont="1" applyFill="1" applyBorder="1" applyAlignment="1">
      <alignment horizontal="center"/>
    </xf>
    <xf numFmtId="2" fontId="20" fillId="25" borderId="39" xfId="0" applyNumberFormat="1" applyFont="1" applyFill="1" applyBorder="1" applyAlignment="1">
      <alignment horizontal="center"/>
    </xf>
    <xf numFmtId="0" fontId="27" fillId="24" borderId="0" xfId="0" applyFont="1" applyFill="1" applyAlignment="1">
      <alignment horizontal="center" vertical="center" wrapText="1"/>
    </xf>
    <xf numFmtId="0" fontId="28" fillId="24" borderId="0" xfId="0" applyFont="1" applyFill="1" applyBorder="1" applyAlignment="1">
      <alignment horizontal="left" vertical="center" wrapText="1"/>
    </xf>
    <xf numFmtId="2" fontId="20" fillId="25" borderId="0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left" vertical="center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12" xfId="0" applyFont="1" applyFill="1" applyBorder="1" applyAlignment="1">
      <alignment horizontal="left" vertical="center" wrapText="1"/>
    </xf>
    <xf numFmtId="2" fontId="38" fillId="25" borderId="27" xfId="0" applyNumberFormat="1" applyFont="1" applyFill="1" applyBorder="1" applyAlignment="1">
      <alignment horizontal="center" vertical="center" wrapText="1"/>
    </xf>
    <xf numFmtId="2" fontId="0" fillId="26" borderId="27" xfId="0" applyNumberFormat="1" applyFill="1" applyBorder="1" applyAlignment="1">
      <alignment horizontal="center" vertical="center"/>
    </xf>
    <xf numFmtId="2" fontId="0" fillId="24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2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3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49" fontId="0" fillId="24" borderId="29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left" vertical="center" wrapText="1"/>
    </xf>
    <xf numFmtId="49" fontId="0" fillId="28" borderId="28" xfId="0" applyNumberFormat="1" applyFont="1" applyFill="1" applyBorder="1" applyAlignment="1">
      <alignment horizontal="center" vertical="center" wrapText="1"/>
    </xf>
    <xf numFmtId="14" fontId="0" fillId="28" borderId="35" xfId="0" applyNumberFormat="1" applyFont="1" applyFill="1" applyBorder="1" applyAlignment="1">
      <alignment horizontal="center" vertical="center" wrapText="1"/>
    </xf>
    <xf numFmtId="2" fontId="18" fillId="28" borderId="26" xfId="0" applyNumberFormat="1" applyFont="1" applyFill="1" applyBorder="1" applyAlignment="1">
      <alignment horizontal="center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2" fontId="18" fillId="28" borderId="22" xfId="0" applyNumberFormat="1" applyFont="1" applyFill="1" applyBorder="1" applyAlignment="1">
      <alignment horizontal="center" vertical="center" wrapText="1"/>
    </xf>
    <xf numFmtId="0" fontId="37" fillId="28" borderId="19" xfId="0" applyFont="1" applyFill="1" applyBorder="1" applyAlignment="1">
      <alignment horizontal="center" vertical="center" wrapText="1"/>
    </xf>
    <xf numFmtId="2" fontId="18" fillId="28" borderId="14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6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3" xfId="0" applyNumberFormat="1" applyFont="1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  <xf numFmtId="0" fontId="20" fillId="25" borderId="64" xfId="0" applyFont="1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26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2" fillId="24" borderId="0" xfId="0" applyFont="1" applyFill="1" applyAlignment="1">
      <alignment horizontal="center"/>
    </xf>
    <xf numFmtId="0" fontId="34" fillId="24" borderId="66" xfId="0" applyFont="1" applyFill="1" applyBorder="1" applyAlignment="1">
      <alignment horizontal="left"/>
    </xf>
    <xf numFmtId="0" fontId="34" fillId="24" borderId="66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4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0" fontId="0" fillId="24" borderId="67" xfId="0" applyFont="1" applyFill="1" applyBorder="1" applyAlignment="1">
      <alignment horizontal="left" vertical="center" wrapText="1"/>
    </xf>
    <xf numFmtId="0" fontId="0" fillId="24" borderId="68" xfId="0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14" fontId="0" fillId="0" borderId="35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2" fontId="18" fillId="0" borderId="37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7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24" borderId="7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5">
          <cell r="FZ145">
            <v>-167891.630544872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zoomScale="75" zoomScaleNormal="75" zoomScalePageLayoutView="0" workbookViewId="0" topLeftCell="A53">
      <selection activeCell="A104" sqref="A104:A105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75390625" style="3" customWidth="1"/>
    <col min="9" max="9" width="18.875" style="3" customWidth="1"/>
    <col min="10" max="10" width="17.125" style="3" hidden="1" customWidth="1"/>
    <col min="11" max="11" width="15.375" style="92" hidden="1" customWidth="1"/>
    <col min="12" max="14" width="15.375" style="3" customWidth="1"/>
    <col min="15" max="16384" width="9.125" style="3" customWidth="1"/>
  </cols>
  <sheetData>
    <row r="1" spans="1:8" ht="16.5" customHeight="1">
      <c r="A1" s="220" t="s">
        <v>31</v>
      </c>
      <c r="B1" s="221"/>
      <c r="C1" s="221"/>
      <c r="D1" s="221"/>
      <c r="E1" s="221"/>
      <c r="F1" s="221"/>
      <c r="G1" s="221"/>
      <c r="H1" s="221"/>
    </row>
    <row r="2" spans="2:8" ht="12.75" customHeight="1">
      <c r="B2" s="222" t="s">
        <v>32</v>
      </c>
      <c r="C2" s="222"/>
      <c r="D2" s="222"/>
      <c r="E2" s="222"/>
      <c r="F2" s="222"/>
      <c r="G2" s="221"/>
      <c r="H2" s="221"/>
    </row>
    <row r="3" spans="1:8" ht="22.5" customHeight="1">
      <c r="A3" s="154" t="s">
        <v>129</v>
      </c>
      <c r="B3" s="222" t="s">
        <v>33</v>
      </c>
      <c r="C3" s="222"/>
      <c r="D3" s="222"/>
      <c r="E3" s="222"/>
      <c r="F3" s="222"/>
      <c r="G3" s="221"/>
      <c r="H3" s="221"/>
    </row>
    <row r="4" spans="2:8" ht="14.25" customHeight="1">
      <c r="B4" s="222" t="s">
        <v>34</v>
      </c>
      <c r="C4" s="222"/>
      <c r="D4" s="222"/>
      <c r="E4" s="222"/>
      <c r="F4" s="222"/>
      <c r="G4" s="221"/>
      <c r="H4" s="221"/>
    </row>
    <row r="5" spans="1:9" ht="25.5" customHeight="1">
      <c r="A5" s="223"/>
      <c r="B5" s="223"/>
      <c r="C5" s="223"/>
      <c r="D5" s="223"/>
      <c r="E5" s="223"/>
      <c r="F5" s="223"/>
      <c r="G5" s="223"/>
      <c r="H5" s="223"/>
      <c r="I5" s="155"/>
    </row>
    <row r="6" spans="1:11" s="93" customFormat="1" ht="22.5" customHeight="1">
      <c r="A6" s="207" t="s">
        <v>35</v>
      </c>
      <c r="B6" s="207"/>
      <c r="C6" s="207"/>
      <c r="D6" s="207"/>
      <c r="E6" s="208"/>
      <c r="F6" s="208"/>
      <c r="G6" s="208"/>
      <c r="H6" s="208"/>
      <c r="K6" s="94"/>
    </row>
    <row r="7" spans="1:8" s="95" customFormat="1" ht="18.75" customHeight="1">
      <c r="A7" s="207" t="s">
        <v>130</v>
      </c>
      <c r="B7" s="207"/>
      <c r="C7" s="207"/>
      <c r="D7" s="207"/>
      <c r="E7" s="208"/>
      <c r="F7" s="208"/>
      <c r="G7" s="208"/>
      <c r="H7" s="208"/>
    </row>
    <row r="8" spans="1:8" s="96" customFormat="1" ht="17.25" customHeight="1">
      <c r="A8" s="209" t="s">
        <v>131</v>
      </c>
      <c r="B8" s="209"/>
      <c r="C8" s="209"/>
      <c r="D8" s="209"/>
      <c r="E8" s="210"/>
      <c r="F8" s="210"/>
      <c r="G8" s="210"/>
      <c r="H8" s="210"/>
    </row>
    <row r="9" spans="1:8" s="95" customFormat="1" ht="30" customHeight="1" thickBot="1">
      <c r="A9" s="211" t="s">
        <v>36</v>
      </c>
      <c r="B9" s="211"/>
      <c r="C9" s="211"/>
      <c r="D9" s="211"/>
      <c r="E9" s="212"/>
      <c r="F9" s="212"/>
      <c r="G9" s="212"/>
      <c r="H9" s="212"/>
    </row>
    <row r="10" spans="1:11" s="6" customFormat="1" ht="139.5" customHeight="1" thickBot="1">
      <c r="A10" s="73" t="s">
        <v>0</v>
      </c>
      <c r="B10" s="97" t="s">
        <v>37</v>
      </c>
      <c r="C10" s="74" t="s">
        <v>38</v>
      </c>
      <c r="D10" s="74" t="s">
        <v>5</v>
      </c>
      <c r="E10" s="74" t="s">
        <v>38</v>
      </c>
      <c r="F10" s="98" t="s">
        <v>39</v>
      </c>
      <c r="G10" s="74" t="s">
        <v>38</v>
      </c>
      <c r="H10" s="98" t="s">
        <v>39</v>
      </c>
      <c r="K10" s="99"/>
    </row>
    <row r="11" spans="1:11" s="7" customFormat="1" ht="12.75">
      <c r="A11" s="100">
        <v>1</v>
      </c>
      <c r="B11" s="101">
        <v>2</v>
      </c>
      <c r="C11" s="101">
        <v>3</v>
      </c>
      <c r="D11" s="102"/>
      <c r="E11" s="101">
        <v>3</v>
      </c>
      <c r="F11" s="103">
        <v>4</v>
      </c>
      <c r="G11" s="104">
        <v>3</v>
      </c>
      <c r="H11" s="105">
        <v>4</v>
      </c>
      <c r="K11" s="106"/>
    </row>
    <row r="12" spans="1:11" s="7" customFormat="1" ht="49.5" customHeight="1">
      <c r="A12" s="213" t="s">
        <v>1</v>
      </c>
      <c r="B12" s="214"/>
      <c r="C12" s="214"/>
      <c r="D12" s="214"/>
      <c r="E12" s="214"/>
      <c r="F12" s="214"/>
      <c r="G12" s="215"/>
      <c r="H12" s="216"/>
      <c r="K12" s="106"/>
    </row>
    <row r="13" spans="1:11" s="6" customFormat="1" ht="15">
      <c r="A13" s="107" t="s">
        <v>40</v>
      </c>
      <c r="B13" s="8" t="s">
        <v>61</v>
      </c>
      <c r="C13" s="14">
        <f>F13*12</f>
        <v>0</v>
      </c>
      <c r="D13" s="15">
        <f>G13*I13</f>
        <v>159508.8</v>
      </c>
      <c r="E13" s="14">
        <f>H13*12</f>
        <v>28.8</v>
      </c>
      <c r="F13" s="108"/>
      <c r="G13" s="14">
        <f>H13*12</f>
        <v>28.8</v>
      </c>
      <c r="H13" s="108">
        <v>2.4</v>
      </c>
      <c r="I13" s="6">
        <v>5538.5</v>
      </c>
      <c r="J13" s="6">
        <v>1.07</v>
      </c>
      <c r="K13" s="99">
        <v>2.24</v>
      </c>
    </row>
    <row r="14" spans="1:11" s="6" customFormat="1" ht="27" customHeight="1">
      <c r="A14" s="109" t="s">
        <v>41</v>
      </c>
      <c r="B14" s="10" t="s">
        <v>42</v>
      </c>
      <c r="C14" s="14"/>
      <c r="D14" s="15"/>
      <c r="E14" s="14"/>
      <c r="F14" s="108"/>
      <c r="G14" s="14"/>
      <c r="H14" s="108"/>
      <c r="K14" s="99"/>
    </row>
    <row r="15" spans="1:11" s="6" customFormat="1" ht="27" customHeight="1">
      <c r="A15" s="109" t="s">
        <v>43</v>
      </c>
      <c r="B15" s="10" t="s">
        <v>42</v>
      </c>
      <c r="C15" s="14"/>
      <c r="D15" s="15"/>
      <c r="E15" s="14"/>
      <c r="F15" s="108"/>
      <c r="G15" s="14"/>
      <c r="H15" s="108"/>
      <c r="K15" s="99"/>
    </row>
    <row r="16" spans="1:11" s="6" customFormat="1" ht="27" customHeight="1">
      <c r="A16" s="109" t="s">
        <v>44</v>
      </c>
      <c r="B16" s="10" t="s">
        <v>45</v>
      </c>
      <c r="C16" s="14"/>
      <c r="D16" s="15"/>
      <c r="E16" s="14"/>
      <c r="F16" s="108"/>
      <c r="G16" s="14"/>
      <c r="H16" s="108"/>
      <c r="K16" s="99"/>
    </row>
    <row r="17" spans="1:11" s="6" customFormat="1" ht="27" customHeight="1">
      <c r="A17" s="109" t="s">
        <v>46</v>
      </c>
      <c r="B17" s="10" t="s">
        <v>47</v>
      </c>
      <c r="C17" s="14"/>
      <c r="D17" s="15"/>
      <c r="E17" s="14"/>
      <c r="F17" s="108"/>
      <c r="G17" s="14"/>
      <c r="H17" s="108"/>
      <c r="K17" s="99"/>
    </row>
    <row r="18" spans="1:11" s="6" customFormat="1" ht="30">
      <c r="A18" s="107" t="s">
        <v>48</v>
      </c>
      <c r="B18" s="110" t="s">
        <v>50</v>
      </c>
      <c r="C18" s="14">
        <f>F18*12</f>
        <v>0</v>
      </c>
      <c r="D18" s="15">
        <f>G18*I18</f>
        <v>103680.72</v>
      </c>
      <c r="E18" s="14">
        <f>H18*12</f>
        <v>18.72</v>
      </c>
      <c r="F18" s="108"/>
      <c r="G18" s="14">
        <f>H18*12</f>
        <v>18.72</v>
      </c>
      <c r="H18" s="108">
        <v>1.56</v>
      </c>
      <c r="I18" s="6">
        <v>5538.5</v>
      </c>
      <c r="J18" s="6">
        <v>1.07</v>
      </c>
      <c r="K18" s="99">
        <v>1.46</v>
      </c>
    </row>
    <row r="19" spans="1:11" s="6" customFormat="1" ht="15">
      <c r="A19" s="109" t="s">
        <v>49</v>
      </c>
      <c r="B19" s="10" t="s">
        <v>50</v>
      </c>
      <c r="C19" s="14"/>
      <c r="D19" s="15"/>
      <c r="E19" s="14"/>
      <c r="F19" s="108"/>
      <c r="G19" s="14"/>
      <c r="H19" s="108"/>
      <c r="K19" s="99"/>
    </row>
    <row r="20" spans="1:11" s="6" customFormat="1" ht="15">
      <c r="A20" s="109" t="s">
        <v>51</v>
      </c>
      <c r="B20" s="10" t="s">
        <v>50</v>
      </c>
      <c r="C20" s="14"/>
      <c r="D20" s="15"/>
      <c r="E20" s="14"/>
      <c r="F20" s="108"/>
      <c r="G20" s="14"/>
      <c r="H20" s="108"/>
      <c r="K20" s="99"/>
    </row>
    <row r="21" spans="1:11" s="6" customFormat="1" ht="15">
      <c r="A21" s="111" t="s">
        <v>52</v>
      </c>
      <c r="B21" s="13" t="s">
        <v>132</v>
      </c>
      <c r="C21" s="14"/>
      <c r="D21" s="15"/>
      <c r="E21" s="14"/>
      <c r="F21" s="108"/>
      <c r="G21" s="14"/>
      <c r="H21" s="108"/>
      <c r="K21" s="99"/>
    </row>
    <row r="22" spans="1:11" s="6" customFormat="1" ht="15">
      <c r="A22" s="109" t="s">
        <v>53</v>
      </c>
      <c r="B22" s="10" t="s">
        <v>50</v>
      </c>
      <c r="C22" s="14"/>
      <c r="D22" s="15"/>
      <c r="E22" s="14"/>
      <c r="F22" s="108"/>
      <c r="G22" s="14"/>
      <c r="H22" s="108"/>
      <c r="K22" s="99"/>
    </row>
    <row r="23" spans="1:11" s="6" customFormat="1" ht="25.5">
      <c r="A23" s="109" t="s">
        <v>54</v>
      </c>
      <c r="B23" s="10" t="s">
        <v>55</v>
      </c>
      <c r="C23" s="14"/>
      <c r="D23" s="15"/>
      <c r="E23" s="14"/>
      <c r="F23" s="108"/>
      <c r="G23" s="14"/>
      <c r="H23" s="108"/>
      <c r="K23" s="99"/>
    </row>
    <row r="24" spans="1:11" s="6" customFormat="1" ht="15">
      <c r="A24" s="109" t="s">
        <v>56</v>
      </c>
      <c r="B24" s="10" t="s">
        <v>50</v>
      </c>
      <c r="C24" s="14"/>
      <c r="D24" s="15"/>
      <c r="E24" s="14"/>
      <c r="F24" s="108"/>
      <c r="G24" s="14"/>
      <c r="H24" s="108"/>
      <c r="K24" s="99"/>
    </row>
    <row r="25" spans="1:11" s="6" customFormat="1" ht="15">
      <c r="A25" s="112" t="s">
        <v>57</v>
      </c>
      <c r="B25" s="66" t="s">
        <v>50</v>
      </c>
      <c r="C25" s="14"/>
      <c r="D25" s="15"/>
      <c r="E25" s="14"/>
      <c r="F25" s="108"/>
      <c r="G25" s="14"/>
      <c r="H25" s="108"/>
      <c r="K25" s="99"/>
    </row>
    <row r="26" spans="1:11" s="6" customFormat="1" ht="26.25" thickBot="1">
      <c r="A26" s="113" t="s">
        <v>58</v>
      </c>
      <c r="B26" s="114" t="s">
        <v>59</v>
      </c>
      <c r="C26" s="14"/>
      <c r="D26" s="15"/>
      <c r="E26" s="14"/>
      <c r="F26" s="108"/>
      <c r="G26" s="14"/>
      <c r="H26" s="108"/>
      <c r="K26" s="99"/>
    </row>
    <row r="27" spans="1:11" s="9" customFormat="1" ht="15">
      <c r="A27" s="115" t="s">
        <v>60</v>
      </c>
      <c r="B27" s="8" t="s">
        <v>133</v>
      </c>
      <c r="C27" s="14">
        <f>F27*12</f>
        <v>0</v>
      </c>
      <c r="D27" s="15">
        <f aca="true" t="shared" si="0" ref="D27:D35">G27*I27</f>
        <v>42535.68</v>
      </c>
      <c r="E27" s="14">
        <f>H27*12</f>
        <v>7.68</v>
      </c>
      <c r="F27" s="116"/>
      <c r="G27" s="14">
        <f>H27*12</f>
        <v>7.68</v>
      </c>
      <c r="H27" s="108">
        <v>0.64</v>
      </c>
      <c r="I27" s="6">
        <v>5538.5</v>
      </c>
      <c r="J27" s="6">
        <v>1.07</v>
      </c>
      <c r="K27" s="99">
        <v>0.6</v>
      </c>
    </row>
    <row r="28" spans="1:11" s="6" customFormat="1" ht="15">
      <c r="A28" s="115" t="s">
        <v>62</v>
      </c>
      <c r="B28" s="8" t="s">
        <v>63</v>
      </c>
      <c r="C28" s="14">
        <f>F28*12</f>
        <v>0</v>
      </c>
      <c r="D28" s="15">
        <f t="shared" si="0"/>
        <v>138240.96</v>
      </c>
      <c r="E28" s="14">
        <f>H28*12</f>
        <v>24.96</v>
      </c>
      <c r="F28" s="116"/>
      <c r="G28" s="14">
        <f>H28*12</f>
        <v>24.96</v>
      </c>
      <c r="H28" s="108">
        <v>2.08</v>
      </c>
      <c r="I28" s="6">
        <v>5538.5</v>
      </c>
      <c r="J28" s="6">
        <v>1.07</v>
      </c>
      <c r="K28" s="99">
        <v>1.94</v>
      </c>
    </row>
    <row r="29" spans="1:11" s="7" customFormat="1" ht="30">
      <c r="A29" s="115" t="s">
        <v>64</v>
      </c>
      <c r="B29" s="8" t="s">
        <v>61</v>
      </c>
      <c r="C29" s="117"/>
      <c r="D29" s="15">
        <v>1733.72</v>
      </c>
      <c r="E29" s="118">
        <f>H29*12</f>
        <v>0.36</v>
      </c>
      <c r="F29" s="116"/>
      <c r="G29" s="14">
        <f aca="true" t="shared" si="1" ref="G29:G34">D29/I29</f>
        <v>0.31</v>
      </c>
      <c r="H29" s="108">
        <f aca="true" t="shared" si="2" ref="H29:H34">G29/12</f>
        <v>0.03</v>
      </c>
      <c r="I29" s="6">
        <v>5538.5</v>
      </c>
      <c r="J29" s="6">
        <v>1.07</v>
      </c>
      <c r="K29" s="99">
        <v>0.02</v>
      </c>
    </row>
    <row r="30" spans="1:11" s="7" customFormat="1" ht="30">
      <c r="A30" s="115" t="s">
        <v>65</v>
      </c>
      <c r="B30" s="8" t="s">
        <v>61</v>
      </c>
      <c r="C30" s="117"/>
      <c r="D30" s="15">
        <v>1733.72</v>
      </c>
      <c r="E30" s="118">
        <f>H30*12</f>
        <v>0.36</v>
      </c>
      <c r="F30" s="116"/>
      <c r="G30" s="14">
        <f t="shared" si="1"/>
        <v>0.31</v>
      </c>
      <c r="H30" s="108">
        <f t="shared" si="2"/>
        <v>0.03</v>
      </c>
      <c r="I30" s="6">
        <v>5538.5</v>
      </c>
      <c r="J30" s="6">
        <v>1.07</v>
      </c>
      <c r="K30" s="99">
        <v>0.02</v>
      </c>
    </row>
    <row r="31" spans="1:11" s="7" customFormat="1" ht="20.25" customHeight="1">
      <c r="A31" s="115" t="s">
        <v>66</v>
      </c>
      <c r="B31" s="8" t="s">
        <v>61</v>
      </c>
      <c r="C31" s="117"/>
      <c r="D31" s="15">
        <v>10948.1</v>
      </c>
      <c r="E31" s="118">
        <f>H31*12</f>
        <v>2.04</v>
      </c>
      <c r="F31" s="116"/>
      <c r="G31" s="14">
        <f t="shared" si="1"/>
        <v>1.98</v>
      </c>
      <c r="H31" s="108">
        <f t="shared" si="2"/>
        <v>0.17</v>
      </c>
      <c r="I31" s="6">
        <v>5538.5</v>
      </c>
      <c r="J31" s="6">
        <v>1.07</v>
      </c>
      <c r="K31" s="99">
        <v>0.15</v>
      </c>
    </row>
    <row r="32" spans="1:11" s="7" customFormat="1" ht="30" hidden="1">
      <c r="A32" s="115" t="s">
        <v>67</v>
      </c>
      <c r="B32" s="8" t="s">
        <v>55</v>
      </c>
      <c r="C32" s="117"/>
      <c r="D32" s="15">
        <f t="shared" si="0"/>
        <v>0</v>
      </c>
      <c r="E32" s="118"/>
      <c r="F32" s="116"/>
      <c r="G32" s="14">
        <f t="shared" si="1"/>
        <v>1.976726550510066</v>
      </c>
      <c r="H32" s="108">
        <f t="shared" si="2"/>
        <v>0.1647272125425055</v>
      </c>
      <c r="I32" s="6">
        <v>5538.5</v>
      </c>
      <c r="J32" s="6">
        <v>1.07</v>
      </c>
      <c r="K32" s="99">
        <v>0</v>
      </c>
    </row>
    <row r="33" spans="1:11" s="7" customFormat="1" ht="30" hidden="1">
      <c r="A33" s="115" t="s">
        <v>68</v>
      </c>
      <c r="B33" s="8" t="s">
        <v>55</v>
      </c>
      <c r="C33" s="117"/>
      <c r="D33" s="15">
        <f t="shared" si="0"/>
        <v>0</v>
      </c>
      <c r="E33" s="118"/>
      <c r="F33" s="116"/>
      <c r="G33" s="14">
        <f t="shared" si="1"/>
        <v>1.976726550510066</v>
      </c>
      <c r="H33" s="108">
        <f t="shared" si="2"/>
        <v>0.1647272125425055</v>
      </c>
      <c r="I33" s="6">
        <v>5538.5</v>
      </c>
      <c r="J33" s="6">
        <v>1.07</v>
      </c>
      <c r="K33" s="99">
        <v>0</v>
      </c>
    </row>
    <row r="34" spans="1:11" s="7" customFormat="1" ht="30">
      <c r="A34" s="115" t="s">
        <v>68</v>
      </c>
      <c r="B34" s="8" t="s">
        <v>55</v>
      </c>
      <c r="C34" s="117"/>
      <c r="D34" s="15">
        <v>3100.59</v>
      </c>
      <c r="E34" s="118"/>
      <c r="F34" s="116"/>
      <c r="G34" s="14">
        <f t="shared" si="1"/>
        <v>0.56</v>
      </c>
      <c r="H34" s="108">
        <f t="shared" si="2"/>
        <v>0.05</v>
      </c>
      <c r="I34" s="6">
        <v>5538.5</v>
      </c>
      <c r="J34" s="6">
        <v>1.07</v>
      </c>
      <c r="K34" s="99">
        <v>0.15</v>
      </c>
    </row>
    <row r="35" spans="1:11" s="6" customFormat="1" ht="15">
      <c r="A35" s="115" t="s">
        <v>69</v>
      </c>
      <c r="B35" s="8" t="s">
        <v>70</v>
      </c>
      <c r="C35" s="117">
        <f>F35*12</f>
        <v>0</v>
      </c>
      <c r="D35" s="15">
        <f t="shared" si="0"/>
        <v>2658.48</v>
      </c>
      <c r="E35" s="118">
        <f>H35*12</f>
        <v>0.48</v>
      </c>
      <c r="F35" s="116"/>
      <c r="G35" s="14">
        <f>H35*12</f>
        <v>0.48</v>
      </c>
      <c r="H35" s="108">
        <v>0.04</v>
      </c>
      <c r="I35" s="6">
        <v>5538.5</v>
      </c>
      <c r="J35" s="6">
        <v>1.07</v>
      </c>
      <c r="K35" s="99">
        <v>0.03</v>
      </c>
    </row>
    <row r="36" spans="1:11" s="6" customFormat="1" ht="15">
      <c r="A36" s="115" t="s">
        <v>71</v>
      </c>
      <c r="B36" s="119" t="s">
        <v>72</v>
      </c>
      <c r="C36" s="120">
        <f>F36*12</f>
        <v>0</v>
      </c>
      <c r="D36" s="15">
        <v>1422.29</v>
      </c>
      <c r="E36" s="121">
        <f>H36*12</f>
        <v>0.24</v>
      </c>
      <c r="F36" s="122"/>
      <c r="G36" s="14">
        <f>D36/I36</f>
        <v>0.26</v>
      </c>
      <c r="H36" s="108">
        <f>G36/12</f>
        <v>0.02</v>
      </c>
      <c r="I36" s="6">
        <v>5538.5</v>
      </c>
      <c r="J36" s="6">
        <v>1.07</v>
      </c>
      <c r="K36" s="99">
        <v>0.02</v>
      </c>
    </row>
    <row r="37" spans="1:11" s="9" customFormat="1" ht="30">
      <c r="A37" s="115" t="s">
        <v>73</v>
      </c>
      <c r="B37" s="8" t="s">
        <v>74</v>
      </c>
      <c r="C37" s="117">
        <f>F37*12</f>
        <v>0</v>
      </c>
      <c r="D37" s="15">
        <v>2133.43</v>
      </c>
      <c r="E37" s="118"/>
      <c r="F37" s="116"/>
      <c r="G37" s="14">
        <f>D37/I37</f>
        <v>0.39</v>
      </c>
      <c r="H37" s="108">
        <f>G37/12</f>
        <v>0.03</v>
      </c>
      <c r="I37" s="6">
        <v>5538.5</v>
      </c>
      <c r="J37" s="6">
        <v>1.07</v>
      </c>
      <c r="K37" s="99">
        <v>0.03</v>
      </c>
    </row>
    <row r="38" spans="1:11" s="9" customFormat="1" ht="15">
      <c r="A38" s="115" t="s">
        <v>75</v>
      </c>
      <c r="B38" s="8"/>
      <c r="C38" s="14"/>
      <c r="D38" s="14">
        <f>D40+D41+D42+D43+D44+D45+D46+D47+D48+D49+D52</f>
        <v>46004.19</v>
      </c>
      <c r="E38" s="14"/>
      <c r="F38" s="116"/>
      <c r="G38" s="14">
        <f>D38/I38</f>
        <v>8.31</v>
      </c>
      <c r="H38" s="108">
        <v>0.7</v>
      </c>
      <c r="I38" s="6">
        <v>5538.5</v>
      </c>
      <c r="J38" s="6">
        <v>1.07</v>
      </c>
      <c r="K38" s="99">
        <v>0.83</v>
      </c>
    </row>
    <row r="39" spans="1:11" s="7" customFormat="1" ht="15" hidden="1">
      <c r="A39" s="5" t="s">
        <v>134</v>
      </c>
      <c r="B39" s="10" t="s">
        <v>77</v>
      </c>
      <c r="C39" s="1"/>
      <c r="D39" s="16"/>
      <c r="E39" s="123"/>
      <c r="F39" s="124"/>
      <c r="G39" s="123"/>
      <c r="H39" s="124">
        <v>0</v>
      </c>
      <c r="I39" s="6">
        <v>5538.5</v>
      </c>
      <c r="J39" s="6">
        <v>1.07</v>
      </c>
      <c r="K39" s="99">
        <v>0</v>
      </c>
    </row>
    <row r="40" spans="1:11" s="7" customFormat="1" ht="15">
      <c r="A40" s="5" t="s">
        <v>76</v>
      </c>
      <c r="B40" s="10" t="s">
        <v>77</v>
      </c>
      <c r="C40" s="1"/>
      <c r="D40" s="16">
        <v>460.83</v>
      </c>
      <c r="E40" s="123"/>
      <c r="F40" s="124"/>
      <c r="G40" s="123"/>
      <c r="H40" s="124"/>
      <c r="I40" s="6">
        <v>5538.5</v>
      </c>
      <c r="J40" s="6">
        <v>1.07</v>
      </c>
      <c r="K40" s="99">
        <v>0.01</v>
      </c>
    </row>
    <row r="41" spans="1:11" s="7" customFormat="1" ht="15">
      <c r="A41" s="5" t="s">
        <v>78</v>
      </c>
      <c r="B41" s="10" t="s">
        <v>79</v>
      </c>
      <c r="C41" s="1">
        <f>F41*12</f>
        <v>0</v>
      </c>
      <c r="D41" s="16">
        <v>1560.28</v>
      </c>
      <c r="E41" s="123">
        <f>H41*12</f>
        <v>0</v>
      </c>
      <c r="F41" s="124"/>
      <c r="G41" s="123"/>
      <c r="H41" s="124"/>
      <c r="I41" s="6">
        <v>5538.5</v>
      </c>
      <c r="J41" s="6">
        <v>1.07</v>
      </c>
      <c r="K41" s="99">
        <v>0.02</v>
      </c>
    </row>
    <row r="42" spans="1:11" s="7" customFormat="1" ht="15">
      <c r="A42" s="5" t="s">
        <v>135</v>
      </c>
      <c r="B42" s="10" t="s">
        <v>77</v>
      </c>
      <c r="C42" s="1">
        <f>F42*12</f>
        <v>0</v>
      </c>
      <c r="D42" s="16">
        <v>11559.87</v>
      </c>
      <c r="E42" s="123">
        <f>H42*12</f>
        <v>0</v>
      </c>
      <c r="F42" s="124"/>
      <c r="G42" s="123"/>
      <c r="H42" s="124"/>
      <c r="I42" s="6">
        <v>5538.5</v>
      </c>
      <c r="J42" s="6">
        <v>1.07</v>
      </c>
      <c r="K42" s="99">
        <v>0.24</v>
      </c>
    </row>
    <row r="43" spans="1:11" s="7" customFormat="1" ht="15">
      <c r="A43" s="5" t="s">
        <v>80</v>
      </c>
      <c r="B43" s="10" t="s">
        <v>77</v>
      </c>
      <c r="C43" s="1">
        <f>F43*12</f>
        <v>0</v>
      </c>
      <c r="D43" s="16">
        <v>2973.4</v>
      </c>
      <c r="E43" s="123">
        <f>H43*12</f>
        <v>0</v>
      </c>
      <c r="F43" s="124"/>
      <c r="G43" s="123"/>
      <c r="H43" s="124"/>
      <c r="I43" s="6">
        <v>5538.5</v>
      </c>
      <c r="J43" s="6">
        <v>1.07</v>
      </c>
      <c r="K43" s="99">
        <v>0.04</v>
      </c>
    </row>
    <row r="44" spans="1:11" s="7" customFormat="1" ht="15">
      <c r="A44" s="5" t="s">
        <v>81</v>
      </c>
      <c r="B44" s="10" t="s">
        <v>77</v>
      </c>
      <c r="C44" s="1">
        <f>F44*12</f>
        <v>0</v>
      </c>
      <c r="D44" s="16">
        <v>6628.1</v>
      </c>
      <c r="E44" s="123">
        <f>H44*12</f>
        <v>0</v>
      </c>
      <c r="F44" s="124"/>
      <c r="G44" s="123"/>
      <c r="H44" s="124"/>
      <c r="I44" s="6">
        <v>5538.5</v>
      </c>
      <c r="J44" s="6">
        <v>1.07</v>
      </c>
      <c r="K44" s="99">
        <v>0.1</v>
      </c>
    </row>
    <row r="45" spans="1:11" s="7" customFormat="1" ht="15">
      <c r="A45" s="5" t="s">
        <v>82</v>
      </c>
      <c r="B45" s="10" t="s">
        <v>77</v>
      </c>
      <c r="C45" s="1">
        <f>F45*12</f>
        <v>0</v>
      </c>
      <c r="D45" s="16">
        <v>780.14</v>
      </c>
      <c r="E45" s="123">
        <f>H45*12</f>
        <v>0</v>
      </c>
      <c r="F45" s="124"/>
      <c r="G45" s="123"/>
      <c r="H45" s="124"/>
      <c r="I45" s="6">
        <v>5538.5</v>
      </c>
      <c r="J45" s="6">
        <v>1.07</v>
      </c>
      <c r="K45" s="99">
        <v>0.01</v>
      </c>
    </row>
    <row r="46" spans="1:11" s="7" customFormat="1" ht="15">
      <c r="A46" s="5" t="s">
        <v>83</v>
      </c>
      <c r="B46" s="10" t="s">
        <v>77</v>
      </c>
      <c r="C46" s="1"/>
      <c r="D46" s="16">
        <v>1486.64</v>
      </c>
      <c r="E46" s="123"/>
      <c r="F46" s="124"/>
      <c r="G46" s="123"/>
      <c r="H46" s="124"/>
      <c r="I46" s="6">
        <v>5538.5</v>
      </c>
      <c r="J46" s="6">
        <v>1.07</v>
      </c>
      <c r="K46" s="99">
        <v>0.02</v>
      </c>
    </row>
    <row r="47" spans="1:11" s="7" customFormat="1" ht="15">
      <c r="A47" s="5" t="s">
        <v>84</v>
      </c>
      <c r="B47" s="10" t="s">
        <v>79</v>
      </c>
      <c r="C47" s="1"/>
      <c r="D47" s="16">
        <v>5946.8</v>
      </c>
      <c r="E47" s="123"/>
      <c r="F47" s="124"/>
      <c r="G47" s="123"/>
      <c r="H47" s="124"/>
      <c r="I47" s="6">
        <v>5538.5</v>
      </c>
      <c r="J47" s="6">
        <v>1.07</v>
      </c>
      <c r="K47" s="99">
        <v>0.09</v>
      </c>
    </row>
    <row r="48" spans="1:11" s="7" customFormat="1" ht="25.5">
      <c r="A48" s="5" t="s">
        <v>85</v>
      </c>
      <c r="B48" s="10" t="s">
        <v>77</v>
      </c>
      <c r="C48" s="1">
        <f>F48*12</f>
        <v>0</v>
      </c>
      <c r="D48" s="16">
        <v>4415.42</v>
      </c>
      <c r="E48" s="123">
        <f>H48*12</f>
        <v>0</v>
      </c>
      <c r="F48" s="124"/>
      <c r="G48" s="123"/>
      <c r="H48" s="124"/>
      <c r="I48" s="6">
        <v>5538.5</v>
      </c>
      <c r="J48" s="6">
        <v>1.07</v>
      </c>
      <c r="K48" s="99">
        <v>0.06</v>
      </c>
    </row>
    <row r="49" spans="1:11" s="7" customFormat="1" ht="15">
      <c r="A49" s="5" t="s">
        <v>86</v>
      </c>
      <c r="B49" s="10" t="s">
        <v>77</v>
      </c>
      <c r="C49" s="1"/>
      <c r="D49" s="16">
        <v>10192.71</v>
      </c>
      <c r="E49" s="123"/>
      <c r="F49" s="124"/>
      <c r="G49" s="123"/>
      <c r="H49" s="124"/>
      <c r="I49" s="6">
        <v>5538.5</v>
      </c>
      <c r="J49" s="6">
        <v>1.07</v>
      </c>
      <c r="K49" s="99">
        <v>0.01</v>
      </c>
    </row>
    <row r="50" spans="1:11" s="7" customFormat="1" ht="15" hidden="1">
      <c r="A50" s="5" t="s">
        <v>136</v>
      </c>
      <c r="B50" s="10" t="s">
        <v>77</v>
      </c>
      <c r="C50" s="125"/>
      <c r="D50" s="16"/>
      <c r="E50" s="126"/>
      <c r="F50" s="124"/>
      <c r="G50" s="123"/>
      <c r="H50" s="124"/>
      <c r="I50" s="6">
        <v>5538.5</v>
      </c>
      <c r="J50" s="6">
        <v>1.07</v>
      </c>
      <c r="K50" s="99">
        <v>0</v>
      </c>
    </row>
    <row r="51" spans="1:11" s="7" customFormat="1" ht="15" hidden="1">
      <c r="A51" s="5"/>
      <c r="B51" s="10"/>
      <c r="C51" s="1"/>
      <c r="D51" s="16"/>
      <c r="E51" s="123"/>
      <c r="F51" s="124"/>
      <c r="G51" s="123"/>
      <c r="H51" s="124"/>
      <c r="I51" s="6"/>
      <c r="J51" s="6"/>
      <c r="K51" s="99"/>
    </row>
    <row r="52" spans="1:11" s="7" customFormat="1" ht="25.5" hidden="1">
      <c r="A52" s="5" t="s">
        <v>137</v>
      </c>
      <c r="B52" s="13" t="s">
        <v>55</v>
      </c>
      <c r="C52" s="1"/>
      <c r="D52" s="16"/>
      <c r="E52" s="123"/>
      <c r="F52" s="124"/>
      <c r="G52" s="123"/>
      <c r="H52" s="124"/>
      <c r="I52" s="6">
        <v>5538.5</v>
      </c>
      <c r="J52" s="6">
        <v>1.07</v>
      </c>
      <c r="K52" s="99">
        <v>0.08</v>
      </c>
    </row>
    <row r="53" spans="1:11" s="9" customFormat="1" ht="30">
      <c r="A53" s="115" t="s">
        <v>87</v>
      </c>
      <c r="B53" s="8"/>
      <c r="C53" s="14"/>
      <c r="D53" s="14">
        <f>D54+D55+D56+D57+D62+D64+D65</f>
        <v>22411.9</v>
      </c>
      <c r="E53" s="14"/>
      <c r="F53" s="116"/>
      <c r="G53" s="14">
        <f>D53/I53</f>
        <v>4.05</v>
      </c>
      <c r="H53" s="108">
        <f>G53/12</f>
        <v>0.34</v>
      </c>
      <c r="I53" s="6">
        <v>5538.5</v>
      </c>
      <c r="J53" s="6">
        <v>1.07</v>
      </c>
      <c r="K53" s="99">
        <v>0.39</v>
      </c>
    </row>
    <row r="54" spans="1:11" s="7" customFormat="1" ht="15">
      <c r="A54" s="5" t="s">
        <v>88</v>
      </c>
      <c r="B54" s="10" t="s">
        <v>89</v>
      </c>
      <c r="C54" s="1"/>
      <c r="D54" s="16">
        <v>2230.05</v>
      </c>
      <c r="E54" s="123"/>
      <c r="F54" s="124"/>
      <c r="G54" s="123"/>
      <c r="H54" s="124"/>
      <c r="I54" s="6">
        <v>5538.5</v>
      </c>
      <c r="J54" s="6">
        <v>1.07</v>
      </c>
      <c r="K54" s="99">
        <v>0.03</v>
      </c>
    </row>
    <row r="55" spans="1:11" s="7" customFormat="1" ht="25.5">
      <c r="A55" s="5" t="s">
        <v>90</v>
      </c>
      <c r="B55" s="10" t="s">
        <v>91</v>
      </c>
      <c r="C55" s="1"/>
      <c r="D55" s="16">
        <v>1486.7</v>
      </c>
      <c r="E55" s="123"/>
      <c r="F55" s="124"/>
      <c r="G55" s="123"/>
      <c r="H55" s="124"/>
      <c r="I55" s="6">
        <v>5538.5</v>
      </c>
      <c r="J55" s="6">
        <v>1.07</v>
      </c>
      <c r="K55" s="99">
        <v>0.02</v>
      </c>
    </row>
    <row r="56" spans="1:11" s="7" customFormat="1" ht="15">
      <c r="A56" s="5" t="s">
        <v>92</v>
      </c>
      <c r="B56" s="10" t="s">
        <v>93</v>
      </c>
      <c r="C56" s="1"/>
      <c r="D56" s="16">
        <v>1560.23</v>
      </c>
      <c r="E56" s="123"/>
      <c r="F56" s="124"/>
      <c r="G56" s="123"/>
      <c r="H56" s="124"/>
      <c r="I56" s="6">
        <v>5538.5</v>
      </c>
      <c r="J56" s="6">
        <v>1.07</v>
      </c>
      <c r="K56" s="99">
        <v>0.02</v>
      </c>
    </row>
    <row r="57" spans="1:11" s="7" customFormat="1" ht="25.5">
      <c r="A57" s="5" t="s">
        <v>94</v>
      </c>
      <c r="B57" s="10" t="s">
        <v>95</v>
      </c>
      <c r="C57" s="1"/>
      <c r="D57" s="16">
        <v>1486.68</v>
      </c>
      <c r="E57" s="123"/>
      <c r="F57" s="124"/>
      <c r="G57" s="123"/>
      <c r="H57" s="124"/>
      <c r="I57" s="6">
        <v>5538.5</v>
      </c>
      <c r="J57" s="6">
        <v>1.07</v>
      </c>
      <c r="K57" s="99">
        <v>0.02</v>
      </c>
    </row>
    <row r="58" spans="1:11" s="7" customFormat="1" ht="15" hidden="1">
      <c r="A58" s="5" t="s">
        <v>138</v>
      </c>
      <c r="B58" s="10" t="s">
        <v>139</v>
      </c>
      <c r="C58" s="1"/>
      <c r="D58" s="16">
        <f>G58*I58</f>
        <v>0</v>
      </c>
      <c r="E58" s="123"/>
      <c r="F58" s="124"/>
      <c r="G58" s="123"/>
      <c r="H58" s="124"/>
      <c r="I58" s="6">
        <v>5538.5</v>
      </c>
      <c r="J58" s="6">
        <v>1.07</v>
      </c>
      <c r="K58" s="99">
        <v>0</v>
      </c>
    </row>
    <row r="59" spans="1:11" s="7" customFormat="1" ht="15" hidden="1">
      <c r="A59" s="5" t="s">
        <v>96</v>
      </c>
      <c r="B59" s="10" t="s">
        <v>93</v>
      </c>
      <c r="C59" s="1"/>
      <c r="D59" s="16"/>
      <c r="E59" s="123"/>
      <c r="F59" s="124"/>
      <c r="G59" s="123"/>
      <c r="H59" s="124"/>
      <c r="I59" s="6">
        <v>5538.5</v>
      </c>
      <c r="J59" s="6">
        <v>1.07</v>
      </c>
      <c r="K59" s="99">
        <v>0</v>
      </c>
    </row>
    <row r="60" spans="1:11" s="7" customFormat="1" ht="15" hidden="1">
      <c r="A60" s="5" t="s">
        <v>97</v>
      </c>
      <c r="B60" s="10" t="s">
        <v>77</v>
      </c>
      <c r="C60" s="1"/>
      <c r="D60" s="16"/>
      <c r="E60" s="123"/>
      <c r="F60" s="124"/>
      <c r="G60" s="123"/>
      <c r="H60" s="124"/>
      <c r="I60" s="6">
        <v>5538.5</v>
      </c>
      <c r="J60" s="6">
        <v>1.07</v>
      </c>
      <c r="K60" s="99">
        <v>0</v>
      </c>
    </row>
    <row r="61" spans="1:11" s="7" customFormat="1" ht="25.5" hidden="1">
      <c r="A61" s="5" t="s">
        <v>98</v>
      </c>
      <c r="B61" s="10" t="s">
        <v>77</v>
      </c>
      <c r="C61" s="1"/>
      <c r="D61" s="16"/>
      <c r="E61" s="123"/>
      <c r="F61" s="124"/>
      <c r="G61" s="123"/>
      <c r="H61" s="124"/>
      <c r="I61" s="6">
        <v>5538.5</v>
      </c>
      <c r="J61" s="6">
        <v>1.07</v>
      </c>
      <c r="K61" s="99">
        <v>0</v>
      </c>
    </row>
    <row r="62" spans="1:11" s="7" customFormat="1" ht="25.5">
      <c r="A62" s="5" t="s">
        <v>140</v>
      </c>
      <c r="B62" s="13" t="s">
        <v>55</v>
      </c>
      <c r="C62" s="1"/>
      <c r="D62" s="16">
        <v>10360.56</v>
      </c>
      <c r="E62" s="123"/>
      <c r="F62" s="124"/>
      <c r="G62" s="123"/>
      <c r="H62" s="124"/>
      <c r="I62" s="6"/>
      <c r="J62" s="6"/>
      <c r="K62" s="99"/>
    </row>
    <row r="63" spans="1:11" s="7" customFormat="1" ht="15" hidden="1">
      <c r="A63" s="5" t="s">
        <v>141</v>
      </c>
      <c r="B63" s="10" t="s">
        <v>61</v>
      </c>
      <c r="C63" s="1"/>
      <c r="D63" s="16">
        <f>G63*I63</f>
        <v>0</v>
      </c>
      <c r="E63" s="123"/>
      <c r="F63" s="124"/>
      <c r="G63" s="123"/>
      <c r="H63" s="124"/>
      <c r="I63" s="6">
        <v>5538.5</v>
      </c>
      <c r="J63" s="6">
        <v>1.07</v>
      </c>
      <c r="K63" s="99">
        <v>0</v>
      </c>
    </row>
    <row r="64" spans="1:11" s="7" customFormat="1" ht="15">
      <c r="A64" s="5" t="s">
        <v>100</v>
      </c>
      <c r="B64" s="10" t="s">
        <v>61</v>
      </c>
      <c r="C64" s="125"/>
      <c r="D64" s="16">
        <v>5287.68</v>
      </c>
      <c r="E64" s="126"/>
      <c r="F64" s="124"/>
      <c r="G64" s="123"/>
      <c r="H64" s="124"/>
      <c r="I64" s="6">
        <v>5538.5</v>
      </c>
      <c r="J64" s="6">
        <v>1.07</v>
      </c>
      <c r="K64" s="99">
        <v>0.07</v>
      </c>
    </row>
    <row r="65" spans="1:11" s="7" customFormat="1" ht="25.5" hidden="1">
      <c r="A65" s="5" t="s">
        <v>142</v>
      </c>
      <c r="B65" s="13" t="s">
        <v>55</v>
      </c>
      <c r="C65" s="1"/>
      <c r="D65" s="16"/>
      <c r="E65" s="123"/>
      <c r="F65" s="124"/>
      <c r="G65" s="123"/>
      <c r="H65" s="124"/>
      <c r="I65" s="6">
        <v>5538.5</v>
      </c>
      <c r="J65" s="6">
        <v>1.07</v>
      </c>
      <c r="K65" s="99">
        <v>0.2</v>
      </c>
    </row>
    <row r="66" spans="1:11" s="7" customFormat="1" ht="30">
      <c r="A66" s="115" t="s">
        <v>101</v>
      </c>
      <c r="B66" s="10"/>
      <c r="C66" s="1"/>
      <c r="D66" s="14">
        <f>D67+D68+D69</f>
        <v>714.42</v>
      </c>
      <c r="E66" s="123"/>
      <c r="F66" s="124"/>
      <c r="G66" s="14">
        <f>D66/I66</f>
        <v>0.13</v>
      </c>
      <c r="H66" s="108">
        <f>G66/12</f>
        <v>0.01</v>
      </c>
      <c r="I66" s="6">
        <v>5538.5</v>
      </c>
      <c r="J66" s="6">
        <v>1.07</v>
      </c>
      <c r="K66" s="99">
        <v>0.05</v>
      </c>
    </row>
    <row r="67" spans="1:11" s="7" customFormat="1" ht="25.5" hidden="1">
      <c r="A67" s="5" t="s">
        <v>143</v>
      </c>
      <c r="B67" s="13" t="s">
        <v>55</v>
      </c>
      <c r="C67" s="1"/>
      <c r="D67" s="16"/>
      <c r="E67" s="123"/>
      <c r="F67" s="124"/>
      <c r="G67" s="123"/>
      <c r="H67" s="124"/>
      <c r="I67" s="6">
        <v>5538.5</v>
      </c>
      <c r="J67" s="6">
        <v>1.07</v>
      </c>
      <c r="K67" s="99">
        <v>0.01</v>
      </c>
    </row>
    <row r="68" spans="1:11" s="7" customFormat="1" ht="15">
      <c r="A68" s="5" t="s">
        <v>144</v>
      </c>
      <c r="B68" s="10" t="s">
        <v>77</v>
      </c>
      <c r="C68" s="1"/>
      <c r="D68" s="16">
        <v>714.42</v>
      </c>
      <c r="E68" s="123"/>
      <c r="F68" s="124"/>
      <c r="G68" s="123"/>
      <c r="H68" s="124"/>
      <c r="I68" s="6">
        <v>5538.5</v>
      </c>
      <c r="J68" s="6">
        <v>1.07</v>
      </c>
      <c r="K68" s="99">
        <v>0.03</v>
      </c>
    </row>
    <row r="69" spans="1:11" s="7" customFormat="1" ht="15" hidden="1">
      <c r="A69" s="5" t="s">
        <v>103</v>
      </c>
      <c r="B69" s="10" t="s">
        <v>61</v>
      </c>
      <c r="C69" s="1"/>
      <c r="D69" s="16">
        <f>G69*I69</f>
        <v>0</v>
      </c>
      <c r="E69" s="123"/>
      <c r="F69" s="124"/>
      <c r="G69" s="123">
        <f>H69*12</f>
        <v>0</v>
      </c>
      <c r="H69" s="124">
        <v>0</v>
      </c>
      <c r="I69" s="6">
        <v>5538.5</v>
      </c>
      <c r="J69" s="6">
        <v>1.07</v>
      </c>
      <c r="K69" s="99">
        <v>0</v>
      </c>
    </row>
    <row r="70" spans="1:11" s="7" customFormat="1" ht="15">
      <c r="A70" s="115" t="s">
        <v>145</v>
      </c>
      <c r="B70" s="10"/>
      <c r="C70" s="1"/>
      <c r="D70" s="14">
        <f>D72+D73+D75+D79</f>
        <v>42097.57</v>
      </c>
      <c r="E70" s="123"/>
      <c r="F70" s="124"/>
      <c r="G70" s="14">
        <f>D70/I70</f>
        <v>7.6</v>
      </c>
      <c r="H70" s="108">
        <v>0.62</v>
      </c>
      <c r="I70" s="6">
        <v>5538.5</v>
      </c>
      <c r="J70" s="6">
        <v>1.07</v>
      </c>
      <c r="K70" s="99">
        <v>0.15</v>
      </c>
    </row>
    <row r="71" spans="1:11" s="7" customFormat="1" ht="15" hidden="1">
      <c r="A71" s="5" t="s">
        <v>105</v>
      </c>
      <c r="B71" s="10" t="s">
        <v>61</v>
      </c>
      <c r="C71" s="1"/>
      <c r="D71" s="16">
        <f aca="true" t="shared" si="3" ref="D71:D78">G71*I71</f>
        <v>0</v>
      </c>
      <c r="E71" s="123"/>
      <c r="F71" s="124"/>
      <c r="G71" s="123">
        <f aca="true" t="shared" si="4" ref="G71:G78">H71*12</f>
        <v>0</v>
      </c>
      <c r="H71" s="124">
        <v>0</v>
      </c>
      <c r="I71" s="6">
        <v>5538.5</v>
      </c>
      <c r="J71" s="6">
        <v>1.07</v>
      </c>
      <c r="K71" s="99">
        <v>0</v>
      </c>
    </row>
    <row r="72" spans="1:11" s="7" customFormat="1" ht="15">
      <c r="A72" s="5" t="s">
        <v>106</v>
      </c>
      <c r="B72" s="10" t="s">
        <v>77</v>
      </c>
      <c r="C72" s="1"/>
      <c r="D72" s="16">
        <v>10187.82</v>
      </c>
      <c r="E72" s="123"/>
      <c r="F72" s="124"/>
      <c r="G72" s="123"/>
      <c r="H72" s="124"/>
      <c r="I72" s="6">
        <v>5538.5</v>
      </c>
      <c r="J72" s="6">
        <v>1.07</v>
      </c>
      <c r="K72" s="99">
        <v>0.14</v>
      </c>
    </row>
    <row r="73" spans="1:11" s="7" customFormat="1" ht="15">
      <c r="A73" s="5" t="s">
        <v>107</v>
      </c>
      <c r="B73" s="10" t="s">
        <v>77</v>
      </c>
      <c r="C73" s="1"/>
      <c r="D73" s="16">
        <v>777.03</v>
      </c>
      <c r="E73" s="123"/>
      <c r="F73" s="124"/>
      <c r="G73" s="123"/>
      <c r="H73" s="124"/>
      <c r="I73" s="6">
        <v>5538.5</v>
      </c>
      <c r="J73" s="6">
        <v>1.07</v>
      </c>
      <c r="K73" s="99">
        <v>0.01</v>
      </c>
    </row>
    <row r="74" spans="1:11" s="7" customFormat="1" ht="27.75" customHeight="1" hidden="1">
      <c r="A74" s="5" t="s">
        <v>146</v>
      </c>
      <c r="B74" s="10" t="s">
        <v>55</v>
      </c>
      <c r="C74" s="1"/>
      <c r="D74" s="16">
        <f t="shared" si="3"/>
        <v>0</v>
      </c>
      <c r="E74" s="123"/>
      <c r="F74" s="124"/>
      <c r="G74" s="123"/>
      <c r="H74" s="124"/>
      <c r="I74" s="6">
        <v>5538.5</v>
      </c>
      <c r="J74" s="6">
        <v>1.07</v>
      </c>
      <c r="K74" s="99">
        <v>0</v>
      </c>
    </row>
    <row r="75" spans="1:11" s="7" customFormat="1" ht="15">
      <c r="A75" s="5" t="s">
        <v>147</v>
      </c>
      <c r="B75" s="13" t="s">
        <v>148</v>
      </c>
      <c r="C75" s="1"/>
      <c r="D75" s="16">
        <v>3434.7</v>
      </c>
      <c r="E75" s="123"/>
      <c r="F75" s="124"/>
      <c r="G75" s="123"/>
      <c r="H75" s="124"/>
      <c r="I75" s="6">
        <v>5538.5</v>
      </c>
      <c r="J75" s="6">
        <v>1.07</v>
      </c>
      <c r="K75" s="99">
        <v>0</v>
      </c>
    </row>
    <row r="76" spans="1:11" s="7" customFormat="1" ht="25.5" hidden="1">
      <c r="A76" s="5" t="s">
        <v>108</v>
      </c>
      <c r="B76" s="10" t="s">
        <v>55</v>
      </c>
      <c r="C76" s="1"/>
      <c r="D76" s="16">
        <f t="shared" si="3"/>
        <v>0</v>
      </c>
      <c r="E76" s="123"/>
      <c r="F76" s="124"/>
      <c r="G76" s="123">
        <f t="shared" si="4"/>
        <v>0</v>
      </c>
      <c r="H76" s="124">
        <v>0</v>
      </c>
      <c r="I76" s="6">
        <v>5538.5</v>
      </c>
      <c r="J76" s="6">
        <v>1.07</v>
      </c>
      <c r="K76" s="99">
        <v>0</v>
      </c>
    </row>
    <row r="77" spans="1:11" s="7" customFormat="1" ht="25.5" hidden="1">
      <c r="A77" s="5" t="s">
        <v>109</v>
      </c>
      <c r="B77" s="10" t="s">
        <v>55</v>
      </c>
      <c r="C77" s="1"/>
      <c r="D77" s="16">
        <f t="shared" si="3"/>
        <v>0</v>
      </c>
      <c r="E77" s="123"/>
      <c r="F77" s="124"/>
      <c r="G77" s="123">
        <f t="shared" si="4"/>
        <v>0</v>
      </c>
      <c r="H77" s="124">
        <v>0</v>
      </c>
      <c r="I77" s="6">
        <v>5538.5</v>
      </c>
      <c r="J77" s="6">
        <v>1.07</v>
      </c>
      <c r="K77" s="99">
        <v>0</v>
      </c>
    </row>
    <row r="78" spans="1:11" s="7" customFormat="1" ht="25.5" hidden="1">
      <c r="A78" s="5" t="s">
        <v>110</v>
      </c>
      <c r="B78" s="10" t="s">
        <v>55</v>
      </c>
      <c r="C78" s="1"/>
      <c r="D78" s="16">
        <f t="shared" si="3"/>
        <v>0</v>
      </c>
      <c r="E78" s="123"/>
      <c r="F78" s="124"/>
      <c r="G78" s="123">
        <f t="shared" si="4"/>
        <v>0</v>
      </c>
      <c r="H78" s="124">
        <v>0</v>
      </c>
      <c r="I78" s="6">
        <v>5538.5</v>
      </c>
      <c r="J78" s="6">
        <v>1.07</v>
      </c>
      <c r="K78" s="99">
        <v>0</v>
      </c>
    </row>
    <row r="79" spans="1:11" s="7" customFormat="1" ht="15">
      <c r="A79" s="5" t="s">
        <v>111</v>
      </c>
      <c r="B79" s="13" t="s">
        <v>112</v>
      </c>
      <c r="C79" s="1"/>
      <c r="D79" s="127">
        <v>27698.02</v>
      </c>
      <c r="E79" s="123"/>
      <c r="F79" s="124"/>
      <c r="G79" s="126"/>
      <c r="H79" s="128"/>
      <c r="I79" s="6"/>
      <c r="J79" s="6"/>
      <c r="K79" s="99"/>
    </row>
    <row r="80" spans="1:11" s="7" customFormat="1" ht="15">
      <c r="A80" s="115" t="s">
        <v>113</v>
      </c>
      <c r="B80" s="10"/>
      <c r="C80" s="1"/>
      <c r="D80" s="14">
        <f>D81+D82</f>
        <v>932.26</v>
      </c>
      <c r="E80" s="123"/>
      <c r="F80" s="124"/>
      <c r="G80" s="14">
        <f>D80/I80</f>
        <v>0.17</v>
      </c>
      <c r="H80" s="108">
        <f>G80/12</f>
        <v>0.01</v>
      </c>
      <c r="I80" s="6">
        <v>5538.5</v>
      </c>
      <c r="J80" s="6">
        <v>1.07</v>
      </c>
      <c r="K80" s="99">
        <v>0.1</v>
      </c>
    </row>
    <row r="81" spans="1:11" s="7" customFormat="1" ht="15">
      <c r="A81" s="5" t="s">
        <v>114</v>
      </c>
      <c r="B81" s="10" t="s">
        <v>77</v>
      </c>
      <c r="C81" s="1"/>
      <c r="D81" s="16">
        <v>932.26</v>
      </c>
      <c r="E81" s="123"/>
      <c r="F81" s="124"/>
      <c r="G81" s="123"/>
      <c r="H81" s="124"/>
      <c r="I81" s="6">
        <v>5538.5</v>
      </c>
      <c r="J81" s="6">
        <v>1.07</v>
      </c>
      <c r="K81" s="99">
        <v>0.01</v>
      </c>
    </row>
    <row r="82" spans="1:11" s="7" customFormat="1" ht="15" hidden="1">
      <c r="A82" s="5" t="s">
        <v>115</v>
      </c>
      <c r="B82" s="10" t="s">
        <v>77</v>
      </c>
      <c r="C82" s="1"/>
      <c r="D82" s="16"/>
      <c r="E82" s="123"/>
      <c r="F82" s="124"/>
      <c r="G82" s="123"/>
      <c r="H82" s="124"/>
      <c r="I82" s="6">
        <v>5538.5</v>
      </c>
      <c r="J82" s="6">
        <v>1.07</v>
      </c>
      <c r="K82" s="99">
        <v>0.01</v>
      </c>
    </row>
    <row r="83" spans="1:11" s="6" customFormat="1" ht="15">
      <c r="A83" s="115" t="s">
        <v>116</v>
      </c>
      <c r="B83" s="8"/>
      <c r="C83" s="14"/>
      <c r="D83" s="14">
        <f>D84+D85</f>
        <v>1381.39</v>
      </c>
      <c r="E83" s="14"/>
      <c r="F83" s="116"/>
      <c r="G83" s="14">
        <f>D83/I83</f>
        <v>0.25</v>
      </c>
      <c r="H83" s="108">
        <f>G83/12</f>
        <v>0.02</v>
      </c>
      <c r="I83" s="6">
        <v>5538.5</v>
      </c>
      <c r="J83" s="6">
        <v>1.07</v>
      </c>
      <c r="K83" s="99">
        <v>0.02</v>
      </c>
    </row>
    <row r="84" spans="1:11" s="7" customFormat="1" ht="15">
      <c r="A84" s="5" t="s">
        <v>117</v>
      </c>
      <c r="B84" s="10" t="s">
        <v>77</v>
      </c>
      <c r="C84" s="1"/>
      <c r="D84" s="16">
        <v>1381.39</v>
      </c>
      <c r="E84" s="123"/>
      <c r="F84" s="124"/>
      <c r="G84" s="123"/>
      <c r="H84" s="124"/>
      <c r="I84" s="6">
        <v>5538.5</v>
      </c>
      <c r="J84" s="6">
        <v>1.07</v>
      </c>
      <c r="K84" s="99">
        <v>0.02</v>
      </c>
    </row>
    <row r="85" spans="1:11" s="7" customFormat="1" ht="25.5" hidden="1">
      <c r="A85" s="5" t="s">
        <v>118</v>
      </c>
      <c r="B85" s="10" t="s">
        <v>55</v>
      </c>
      <c r="C85" s="1">
        <f>F85*12</f>
        <v>0</v>
      </c>
      <c r="D85" s="16"/>
      <c r="E85" s="123"/>
      <c r="F85" s="124"/>
      <c r="G85" s="123"/>
      <c r="H85" s="124"/>
      <c r="I85" s="6">
        <v>5538.5</v>
      </c>
      <c r="J85" s="6">
        <v>1.07</v>
      </c>
      <c r="K85" s="99">
        <v>0</v>
      </c>
    </row>
    <row r="86" spans="1:11" s="6" customFormat="1" ht="15">
      <c r="A86" s="115" t="s">
        <v>119</v>
      </c>
      <c r="B86" s="8"/>
      <c r="C86" s="14"/>
      <c r="D86" s="14">
        <f>D87+D88+D89+D90</f>
        <v>10360.26</v>
      </c>
      <c r="E86" s="14"/>
      <c r="F86" s="116"/>
      <c r="G86" s="14">
        <f>D86/I86</f>
        <v>1.87</v>
      </c>
      <c r="H86" s="108">
        <f>G86/12</f>
        <v>0.16</v>
      </c>
      <c r="I86" s="6">
        <v>5538.5</v>
      </c>
      <c r="J86" s="6">
        <v>1.07</v>
      </c>
      <c r="K86" s="99">
        <v>0.28</v>
      </c>
    </row>
    <row r="87" spans="1:11" s="7" customFormat="1" ht="15">
      <c r="A87" s="5" t="s">
        <v>149</v>
      </c>
      <c r="B87" s="10" t="s">
        <v>89</v>
      </c>
      <c r="C87" s="1"/>
      <c r="D87" s="16">
        <v>8288.16</v>
      </c>
      <c r="E87" s="123"/>
      <c r="F87" s="124"/>
      <c r="G87" s="123"/>
      <c r="H87" s="124"/>
      <c r="I87" s="6">
        <v>5538.5</v>
      </c>
      <c r="J87" s="6">
        <v>1.07</v>
      </c>
      <c r="K87" s="99">
        <v>0.12</v>
      </c>
    </row>
    <row r="88" spans="1:11" s="7" customFormat="1" ht="15">
      <c r="A88" s="5" t="s">
        <v>120</v>
      </c>
      <c r="B88" s="10" t="s">
        <v>89</v>
      </c>
      <c r="C88" s="1"/>
      <c r="D88" s="16">
        <v>2072.1</v>
      </c>
      <c r="E88" s="123"/>
      <c r="F88" s="124"/>
      <c r="G88" s="123"/>
      <c r="H88" s="124"/>
      <c r="I88" s="6">
        <v>5538.5</v>
      </c>
      <c r="J88" s="6">
        <v>1.07</v>
      </c>
      <c r="K88" s="99">
        <v>0.03</v>
      </c>
    </row>
    <row r="89" spans="1:11" s="7" customFormat="1" ht="25.5" customHeight="1" hidden="1">
      <c r="A89" s="5" t="s">
        <v>121</v>
      </c>
      <c r="B89" s="10" t="s">
        <v>77</v>
      </c>
      <c r="C89" s="1"/>
      <c r="D89" s="16"/>
      <c r="E89" s="123"/>
      <c r="F89" s="124"/>
      <c r="G89" s="123"/>
      <c r="H89" s="124"/>
      <c r="I89" s="6">
        <v>5538.5</v>
      </c>
      <c r="J89" s="6">
        <v>1.07</v>
      </c>
      <c r="K89" s="99">
        <v>0.03</v>
      </c>
    </row>
    <row r="90" spans="1:11" s="7" customFormat="1" ht="25.5" customHeight="1" hidden="1">
      <c r="A90" s="5" t="s">
        <v>150</v>
      </c>
      <c r="B90" s="10" t="s">
        <v>89</v>
      </c>
      <c r="C90" s="129"/>
      <c r="D90" s="16"/>
      <c r="E90" s="131"/>
      <c r="F90" s="132"/>
      <c r="G90" s="131"/>
      <c r="H90" s="132"/>
      <c r="I90" s="6">
        <v>5538.5</v>
      </c>
      <c r="J90" s="6">
        <v>1.07</v>
      </c>
      <c r="K90" s="99">
        <v>0.1</v>
      </c>
    </row>
    <row r="91" spans="1:11" s="7" customFormat="1" ht="25.5" customHeight="1" hidden="1">
      <c r="A91" s="5"/>
      <c r="B91" s="10"/>
      <c r="C91" s="129"/>
      <c r="D91" s="130"/>
      <c r="E91" s="131"/>
      <c r="F91" s="132"/>
      <c r="G91" s="131"/>
      <c r="H91" s="132"/>
      <c r="I91" s="6"/>
      <c r="J91" s="6"/>
      <c r="K91" s="99"/>
    </row>
    <row r="92" spans="1:11" s="6" customFormat="1" ht="30.75" thickBot="1">
      <c r="A92" s="156" t="s">
        <v>122</v>
      </c>
      <c r="B92" s="119" t="s">
        <v>55</v>
      </c>
      <c r="C92" s="120">
        <f>F92*12</f>
        <v>0</v>
      </c>
      <c r="D92" s="121">
        <f>G92*I92</f>
        <v>21267.84</v>
      </c>
      <c r="E92" s="121">
        <f>H92*12</f>
        <v>3.84</v>
      </c>
      <c r="F92" s="122"/>
      <c r="G92" s="121">
        <f>H92*12</f>
        <v>3.84</v>
      </c>
      <c r="H92" s="122">
        <v>0.32</v>
      </c>
      <c r="I92" s="6">
        <v>5538.5</v>
      </c>
      <c r="J92" s="6">
        <v>1.07</v>
      </c>
      <c r="K92" s="99">
        <v>0.3</v>
      </c>
    </row>
    <row r="93" spans="1:11" s="6" customFormat="1" ht="26.25" thickBot="1">
      <c r="A93" s="157" t="s">
        <v>151</v>
      </c>
      <c r="B93" s="158" t="s">
        <v>152</v>
      </c>
      <c r="C93" s="133"/>
      <c r="D93" s="159">
        <v>23000</v>
      </c>
      <c r="E93" s="134"/>
      <c r="F93" s="160"/>
      <c r="G93" s="134">
        <f>D93/I93</f>
        <v>4.15</v>
      </c>
      <c r="H93" s="160">
        <f>G93/12</f>
        <v>0.35</v>
      </c>
      <c r="I93" s="6">
        <v>5538.5</v>
      </c>
      <c r="K93" s="99"/>
    </row>
    <row r="94" spans="1:11" s="6" customFormat="1" ht="19.5" thickBot="1">
      <c r="A94" s="43" t="s">
        <v>123</v>
      </c>
      <c r="B94" s="161" t="s">
        <v>50</v>
      </c>
      <c r="C94" s="162"/>
      <c r="D94" s="163">
        <f>G94*I94</f>
        <v>93711.42</v>
      </c>
      <c r="E94" s="164"/>
      <c r="F94" s="165"/>
      <c r="G94" s="164">
        <f>12*H94</f>
        <v>16.92</v>
      </c>
      <c r="H94" s="165">
        <v>1.41</v>
      </c>
      <c r="I94" s="6">
        <v>5538.5</v>
      </c>
      <c r="K94" s="99"/>
    </row>
    <row r="95" spans="1:11" s="6" customFormat="1" ht="19.5" thickBot="1">
      <c r="A95" s="157" t="s">
        <v>153</v>
      </c>
      <c r="B95" s="74"/>
      <c r="C95" s="133"/>
      <c r="D95" s="166">
        <f>D94+D93+D92+D86+D83+D80+D70+D66+D53+D38+D37+D36+D35+D34+D31+D30+D29+D28+D27+D18+D13</f>
        <v>729577.74</v>
      </c>
      <c r="E95" s="166">
        <f>E94+E93+E92+E86+E83+E80+E70+E66+E53+E38+E37+E36+E35+E34+E31+E30+E29+E28+E27+E18+E13</f>
        <v>87.48</v>
      </c>
      <c r="F95" s="166">
        <f>F94+F93+F92+F86+F83+F80+F70+F66+F53+F38+F37+F36+F35+F34+F31+F30+F29+F28+F27+F18+F13</f>
        <v>0</v>
      </c>
      <c r="G95" s="166">
        <f>G94+G93+G92+G86+G83+G80+G70+G66+G53+G38+G37+G36+G35+G34+G31+G30+G29+G28+G27+G18+G13+0.01</f>
        <v>131.75</v>
      </c>
      <c r="H95" s="160">
        <f>H94+H93+H92+H86+H83+H80+H70+H66+H53+H38+H37+H36+H35+H34+H31+H30+H29+H28+H27+H18+H13+0.01</f>
        <v>11</v>
      </c>
      <c r="I95" s="167"/>
      <c r="K95" s="99"/>
    </row>
    <row r="96" spans="1:11" s="6" customFormat="1" ht="18.75">
      <c r="A96" s="168"/>
      <c r="B96" s="137"/>
      <c r="C96" s="138"/>
      <c r="D96" s="169"/>
      <c r="E96" s="139"/>
      <c r="F96" s="169"/>
      <c r="G96" s="139"/>
      <c r="H96" s="169"/>
      <c r="I96" s="167"/>
      <c r="K96" s="99"/>
    </row>
    <row r="97" spans="1:11" s="6" customFormat="1" ht="19.5" thickBot="1">
      <c r="A97" s="140"/>
      <c r="B97" s="137"/>
      <c r="C97" s="138"/>
      <c r="D97" s="139"/>
      <c r="E97" s="139"/>
      <c r="F97" s="139"/>
      <c r="G97" s="139"/>
      <c r="H97" s="139"/>
      <c r="K97" s="99"/>
    </row>
    <row r="98" spans="1:11" s="6" customFormat="1" ht="19.5" thickBot="1">
      <c r="A98" s="4" t="s">
        <v>154</v>
      </c>
      <c r="B98" s="74"/>
      <c r="C98" s="133">
        <f>F98*12</f>
        <v>0</v>
      </c>
      <c r="D98" s="134">
        <f>D99+D100+D101+D102+D103+D104+D105+D106+D107+D108+D109+D110+D111+D112+D113+D114+D116+D117+D115+D118+D119</f>
        <v>626284.77</v>
      </c>
      <c r="E98" s="134">
        <f>E99+E100+E101+E102+E103+E104+E105+E106+E107+E108+E109+E110+E111+E112+E113+E114+E116+E117+E115+E118+E119</f>
        <v>0</v>
      </c>
      <c r="F98" s="134">
        <f>F99+F100+F101+F102+F103+F104+F105+F106+F107+F108+F109+F110+F111+F112+F113+F114+F116+F117+F115+F118+F119</f>
        <v>0</v>
      </c>
      <c r="G98" s="134">
        <f>G99+G100+G101+G102+G103+G104+G105+G106+G107+G108+G109+G110+G111+G112+G113+G114+G116+G117+G115+G118+G119</f>
        <v>113.07</v>
      </c>
      <c r="H98" s="135">
        <f>SUM(H99:H119)</f>
        <v>9.44</v>
      </c>
      <c r="I98" s="6">
        <v>5538.5</v>
      </c>
      <c r="K98" s="99"/>
    </row>
    <row r="99" spans="1:11" s="7" customFormat="1" ht="15" hidden="1">
      <c r="A99" s="141" t="s">
        <v>155</v>
      </c>
      <c r="B99" s="65"/>
      <c r="C99" s="125"/>
      <c r="D99" s="127"/>
      <c r="E99" s="126"/>
      <c r="F99" s="128"/>
      <c r="G99" s="126"/>
      <c r="H99" s="128"/>
      <c r="I99" s="6">
        <v>5538.5</v>
      </c>
      <c r="J99" s="6"/>
      <c r="K99" s="99"/>
    </row>
    <row r="100" spans="1:11" s="7" customFormat="1" ht="15">
      <c r="A100" s="5" t="s">
        <v>156</v>
      </c>
      <c r="B100" s="10"/>
      <c r="C100" s="1"/>
      <c r="D100" s="16">
        <v>584326.11</v>
      </c>
      <c r="E100" s="123"/>
      <c r="F100" s="124"/>
      <c r="G100" s="123">
        <f>D100/I100</f>
        <v>105.5</v>
      </c>
      <c r="H100" s="124">
        <v>8.8</v>
      </c>
      <c r="I100" s="6">
        <v>5538.5</v>
      </c>
      <c r="J100" s="6"/>
      <c r="K100" s="99"/>
    </row>
    <row r="101" spans="1:11" s="7" customFormat="1" ht="15" hidden="1">
      <c r="A101" s="5" t="s">
        <v>157</v>
      </c>
      <c r="B101" s="10"/>
      <c r="C101" s="1"/>
      <c r="D101" s="16"/>
      <c r="E101" s="123"/>
      <c r="F101" s="124"/>
      <c r="G101" s="123"/>
      <c r="H101" s="124"/>
      <c r="I101" s="6">
        <v>5538.5</v>
      </c>
      <c r="J101" s="6"/>
      <c r="K101" s="99"/>
    </row>
    <row r="102" spans="1:11" s="7" customFormat="1" ht="15" hidden="1">
      <c r="A102" s="5" t="s">
        <v>158</v>
      </c>
      <c r="B102" s="10"/>
      <c r="C102" s="1"/>
      <c r="D102" s="16"/>
      <c r="E102" s="123"/>
      <c r="F102" s="124"/>
      <c r="G102" s="123"/>
      <c r="H102" s="124"/>
      <c r="I102" s="6">
        <v>5538.5</v>
      </c>
      <c r="J102" s="6"/>
      <c r="K102" s="99"/>
    </row>
    <row r="103" spans="1:11" s="7" customFormat="1" ht="15" hidden="1">
      <c r="A103" s="5" t="s">
        <v>159</v>
      </c>
      <c r="B103" s="10"/>
      <c r="C103" s="1"/>
      <c r="D103" s="16"/>
      <c r="E103" s="123"/>
      <c r="F103" s="124"/>
      <c r="G103" s="123"/>
      <c r="H103" s="124"/>
      <c r="I103" s="6">
        <v>5538.5</v>
      </c>
      <c r="J103" s="6"/>
      <c r="K103" s="99"/>
    </row>
    <row r="104" spans="1:11" s="7" customFormat="1" ht="15">
      <c r="A104" s="5" t="s">
        <v>160</v>
      </c>
      <c r="B104" s="10"/>
      <c r="C104" s="1"/>
      <c r="D104" s="16">
        <v>35619.54</v>
      </c>
      <c r="E104" s="123"/>
      <c r="F104" s="124"/>
      <c r="G104" s="123">
        <f>D104/I104</f>
        <v>6.43</v>
      </c>
      <c r="H104" s="124">
        <f>G104/12</f>
        <v>0.54</v>
      </c>
      <c r="I104" s="6">
        <v>5538.5</v>
      </c>
      <c r="J104" s="6"/>
      <c r="K104" s="99"/>
    </row>
    <row r="105" spans="1:11" s="7" customFormat="1" ht="15.75" thickBot="1">
      <c r="A105" s="142" t="s">
        <v>161</v>
      </c>
      <c r="B105" s="114"/>
      <c r="C105" s="143"/>
      <c r="D105" s="144">
        <v>6339.12</v>
      </c>
      <c r="E105" s="145"/>
      <c r="F105" s="146"/>
      <c r="G105" s="145">
        <f>D105/I105</f>
        <v>1.14</v>
      </c>
      <c r="H105" s="146">
        <f>G105/12</f>
        <v>0.1</v>
      </c>
      <c r="I105" s="6">
        <v>5538.5</v>
      </c>
      <c r="J105" s="6"/>
      <c r="K105" s="99"/>
    </row>
    <row r="106" spans="1:11" s="7" customFormat="1" ht="15" hidden="1">
      <c r="A106" s="141" t="s">
        <v>162</v>
      </c>
      <c r="B106" s="65"/>
      <c r="C106" s="125"/>
      <c r="D106" s="127"/>
      <c r="E106" s="126"/>
      <c r="F106" s="128"/>
      <c r="G106" s="126"/>
      <c r="H106" s="126"/>
      <c r="I106" s="6">
        <v>5538.5</v>
      </c>
      <c r="J106" s="6"/>
      <c r="K106" s="99"/>
    </row>
    <row r="107" spans="1:11" s="7" customFormat="1" ht="15" hidden="1">
      <c r="A107" s="5" t="s">
        <v>163</v>
      </c>
      <c r="B107" s="10"/>
      <c r="C107" s="1"/>
      <c r="D107" s="16"/>
      <c r="E107" s="123"/>
      <c r="F107" s="124"/>
      <c r="G107" s="123"/>
      <c r="H107" s="123"/>
      <c r="I107" s="6">
        <v>5538.5</v>
      </c>
      <c r="J107" s="6"/>
      <c r="K107" s="99"/>
    </row>
    <row r="108" spans="1:11" s="7" customFormat="1" ht="15" hidden="1">
      <c r="A108" s="5" t="s">
        <v>164</v>
      </c>
      <c r="B108" s="10"/>
      <c r="C108" s="1"/>
      <c r="D108" s="16"/>
      <c r="E108" s="123"/>
      <c r="F108" s="124"/>
      <c r="G108" s="123"/>
      <c r="H108" s="123"/>
      <c r="I108" s="6">
        <v>5538.5</v>
      </c>
      <c r="J108" s="6"/>
      <c r="K108" s="99"/>
    </row>
    <row r="109" spans="1:11" s="7" customFormat="1" ht="15" hidden="1">
      <c r="A109" s="5" t="s">
        <v>165</v>
      </c>
      <c r="B109" s="10"/>
      <c r="C109" s="1"/>
      <c r="D109" s="16"/>
      <c r="E109" s="123"/>
      <c r="F109" s="124"/>
      <c r="G109" s="123"/>
      <c r="H109" s="123"/>
      <c r="I109" s="6">
        <v>5538.5</v>
      </c>
      <c r="J109" s="6"/>
      <c r="K109" s="99"/>
    </row>
    <row r="110" spans="1:11" s="7" customFormat="1" ht="15" hidden="1">
      <c r="A110" s="5" t="s">
        <v>166</v>
      </c>
      <c r="B110" s="10"/>
      <c r="C110" s="1"/>
      <c r="D110" s="16"/>
      <c r="E110" s="123"/>
      <c r="F110" s="124"/>
      <c r="G110" s="123"/>
      <c r="H110" s="123"/>
      <c r="I110" s="6">
        <v>5538.5</v>
      </c>
      <c r="J110" s="6"/>
      <c r="K110" s="99"/>
    </row>
    <row r="111" spans="1:11" s="7" customFormat="1" ht="15" hidden="1">
      <c r="A111" s="5" t="s">
        <v>167</v>
      </c>
      <c r="B111" s="10"/>
      <c r="C111" s="1"/>
      <c r="D111" s="16"/>
      <c r="E111" s="123"/>
      <c r="F111" s="124"/>
      <c r="G111" s="123"/>
      <c r="H111" s="123"/>
      <c r="I111" s="6">
        <v>5538.5</v>
      </c>
      <c r="J111" s="6"/>
      <c r="K111" s="99"/>
    </row>
    <row r="112" spans="1:11" s="7" customFormat="1" ht="15" hidden="1">
      <c r="A112" s="5" t="s">
        <v>168</v>
      </c>
      <c r="B112" s="10"/>
      <c r="C112" s="1"/>
      <c r="D112" s="16"/>
      <c r="E112" s="123"/>
      <c r="F112" s="124"/>
      <c r="G112" s="123"/>
      <c r="H112" s="123"/>
      <c r="I112" s="6">
        <v>5538.5</v>
      </c>
      <c r="J112" s="6"/>
      <c r="K112" s="99"/>
    </row>
    <row r="113" spans="1:11" s="7" customFormat="1" ht="15" hidden="1">
      <c r="A113" s="5" t="s">
        <v>169</v>
      </c>
      <c r="B113" s="10"/>
      <c r="C113" s="1"/>
      <c r="D113" s="16"/>
      <c r="E113" s="123"/>
      <c r="F113" s="124"/>
      <c r="G113" s="123"/>
      <c r="H113" s="123"/>
      <c r="I113" s="6">
        <v>5538.5</v>
      </c>
      <c r="J113" s="6"/>
      <c r="K113" s="99"/>
    </row>
    <row r="114" spans="1:11" s="7" customFormat="1" ht="15" hidden="1">
      <c r="A114" s="5" t="s">
        <v>170</v>
      </c>
      <c r="B114" s="10"/>
      <c r="C114" s="1"/>
      <c r="D114" s="16"/>
      <c r="E114" s="123"/>
      <c r="F114" s="124"/>
      <c r="G114" s="123"/>
      <c r="H114" s="123"/>
      <c r="I114" s="6">
        <v>5538.5</v>
      </c>
      <c r="J114" s="6"/>
      <c r="K114" s="99"/>
    </row>
    <row r="115" spans="1:11" s="7" customFormat="1" ht="15" hidden="1">
      <c r="A115" s="5" t="s">
        <v>124</v>
      </c>
      <c r="B115" s="10"/>
      <c r="C115" s="1"/>
      <c r="D115" s="16"/>
      <c r="E115" s="123"/>
      <c r="F115" s="124"/>
      <c r="G115" s="123"/>
      <c r="H115" s="123"/>
      <c r="I115" s="6">
        <v>5538.5</v>
      </c>
      <c r="J115" s="6"/>
      <c r="K115" s="99"/>
    </row>
    <row r="116" spans="1:11" s="7" customFormat="1" ht="15" hidden="1">
      <c r="A116" s="5" t="s">
        <v>171</v>
      </c>
      <c r="B116" s="10"/>
      <c r="C116" s="1"/>
      <c r="D116" s="16"/>
      <c r="E116" s="123"/>
      <c r="F116" s="124"/>
      <c r="G116" s="123"/>
      <c r="H116" s="123"/>
      <c r="I116" s="6">
        <v>5538.5</v>
      </c>
      <c r="J116" s="6"/>
      <c r="K116" s="99"/>
    </row>
    <row r="117" spans="1:11" s="7" customFormat="1" ht="15" hidden="1">
      <c r="A117" s="5" t="s">
        <v>172</v>
      </c>
      <c r="B117" s="10"/>
      <c r="C117" s="1"/>
      <c r="D117" s="16"/>
      <c r="E117" s="123"/>
      <c r="F117" s="124"/>
      <c r="G117" s="123"/>
      <c r="H117" s="123"/>
      <c r="I117" s="6">
        <v>5538.5</v>
      </c>
      <c r="J117" s="6"/>
      <c r="K117" s="99"/>
    </row>
    <row r="118" spans="1:11" s="7" customFormat="1" ht="15" hidden="1">
      <c r="A118" s="5" t="s">
        <v>125</v>
      </c>
      <c r="B118" s="10"/>
      <c r="C118" s="1"/>
      <c r="D118" s="16"/>
      <c r="E118" s="123"/>
      <c r="F118" s="124"/>
      <c r="G118" s="123"/>
      <c r="H118" s="123"/>
      <c r="I118" s="6">
        <v>5538.5</v>
      </c>
      <c r="J118" s="6"/>
      <c r="K118" s="99"/>
    </row>
    <row r="119" spans="1:11" s="7" customFormat="1" ht="15" hidden="1">
      <c r="A119" s="5" t="s">
        <v>126</v>
      </c>
      <c r="B119" s="10"/>
      <c r="C119" s="1"/>
      <c r="D119" s="16"/>
      <c r="E119" s="123"/>
      <c r="F119" s="124"/>
      <c r="G119" s="123"/>
      <c r="H119" s="123"/>
      <c r="I119" s="6">
        <v>5538.5</v>
      </c>
      <c r="J119" s="6"/>
      <c r="K119" s="99"/>
    </row>
    <row r="120" spans="1:11" s="2" customFormat="1" ht="18" customHeight="1" thickBot="1">
      <c r="A120" s="217"/>
      <c r="B120" s="218"/>
      <c r="C120" s="218"/>
      <c r="D120" s="218"/>
      <c r="E120" s="218"/>
      <c r="F120" s="218"/>
      <c r="G120" s="218"/>
      <c r="H120" s="218"/>
      <c r="K120" s="152"/>
    </row>
    <row r="121" spans="1:11" s="6" customFormat="1" ht="19.5" thickBot="1">
      <c r="A121" s="157" t="s">
        <v>6</v>
      </c>
      <c r="B121" s="74"/>
      <c r="C121" s="133"/>
      <c r="D121" s="160">
        <f>D95+D98</f>
        <v>1355862.51</v>
      </c>
      <c r="E121" s="160">
        <f>E95+E98</f>
        <v>87.48</v>
      </c>
      <c r="F121" s="160">
        <f>F95+F98</f>
        <v>0</v>
      </c>
      <c r="G121" s="160">
        <f>G95+G98</f>
        <v>244.82</v>
      </c>
      <c r="H121" s="160">
        <f>H95+H98</f>
        <v>20.44</v>
      </c>
      <c r="K121" s="99"/>
    </row>
    <row r="122" spans="1:11" s="6" customFormat="1" ht="18.75">
      <c r="A122" s="170"/>
      <c r="B122" s="137"/>
      <c r="C122" s="138"/>
      <c r="D122" s="147"/>
      <c r="E122" s="138"/>
      <c r="F122" s="147"/>
      <c r="G122" s="147"/>
      <c r="H122" s="147"/>
      <c r="K122" s="99"/>
    </row>
    <row r="123" spans="1:11" s="11" customFormat="1" ht="19.5">
      <c r="A123" s="148"/>
      <c r="B123" s="149"/>
      <c r="C123" s="150"/>
      <c r="D123" s="150"/>
      <c r="E123" s="150"/>
      <c r="F123" s="150"/>
      <c r="G123" s="150"/>
      <c r="H123" s="150"/>
      <c r="K123" s="151"/>
    </row>
    <row r="124" spans="1:11" s="2" customFormat="1" ht="14.25">
      <c r="A124" s="219" t="s">
        <v>127</v>
      </c>
      <c r="B124" s="219"/>
      <c r="C124" s="219"/>
      <c r="D124" s="219"/>
      <c r="E124" s="219"/>
      <c r="F124" s="219"/>
      <c r="K124" s="152"/>
    </row>
    <row r="125" spans="11:12" s="2" customFormat="1" ht="12.75">
      <c r="K125" s="152"/>
      <c r="L125" s="171"/>
    </row>
    <row r="126" spans="1:11" s="2" customFormat="1" ht="12.75">
      <c r="A126" s="153" t="s">
        <v>128</v>
      </c>
      <c r="K126" s="152"/>
    </row>
    <row r="127" s="2" customFormat="1" ht="12.75">
      <c r="K127" s="152"/>
    </row>
    <row r="128" s="2" customFormat="1" ht="12.75">
      <c r="K128" s="152"/>
    </row>
    <row r="129" s="2" customFormat="1" ht="12.75">
      <c r="K129" s="152"/>
    </row>
    <row r="130" s="2" customFormat="1" ht="12.75">
      <c r="K130" s="152"/>
    </row>
    <row r="131" s="2" customFormat="1" ht="12.75">
      <c r="K131" s="152"/>
    </row>
    <row r="132" s="2" customFormat="1" ht="12.75">
      <c r="K132" s="152"/>
    </row>
    <row r="133" s="2" customFormat="1" ht="12.75">
      <c r="K133" s="152"/>
    </row>
    <row r="134" s="2" customFormat="1" ht="12.75">
      <c r="K134" s="152"/>
    </row>
    <row r="135" s="2" customFormat="1" ht="12.75">
      <c r="K135" s="152"/>
    </row>
    <row r="136" s="2" customFormat="1" ht="12.75">
      <c r="K136" s="152"/>
    </row>
    <row r="137" s="2" customFormat="1" ht="12.75">
      <c r="K137" s="152"/>
    </row>
    <row r="138" s="2" customFormat="1" ht="12.75">
      <c r="K138" s="152"/>
    </row>
    <row r="139" s="2" customFormat="1" ht="12.75">
      <c r="K139" s="152"/>
    </row>
    <row r="140" s="2" customFormat="1" ht="12.75">
      <c r="K140" s="152"/>
    </row>
    <row r="141" s="2" customFormat="1" ht="12.75">
      <c r="K141" s="152"/>
    </row>
    <row r="142" s="2" customFormat="1" ht="12.75">
      <c r="K142" s="152"/>
    </row>
    <row r="143" s="2" customFormat="1" ht="12.75">
      <c r="K143" s="152"/>
    </row>
    <row r="144" s="2" customFormat="1" ht="12.75">
      <c r="K144" s="152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20:H120"/>
    <mergeCell ref="A124:F124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80" zoomScaleNormal="80" zoomScalePageLayoutView="0" workbookViewId="0" topLeftCell="A1">
      <pane xSplit="1" ySplit="2" topLeftCell="G8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10" sqref="K110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48" t="s">
        <v>174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5" s="6" customFormat="1" ht="90.75" customHeight="1" thickBot="1">
      <c r="A2" s="175" t="s">
        <v>0</v>
      </c>
      <c r="B2" s="255" t="s">
        <v>183</v>
      </c>
      <c r="C2" s="256"/>
      <c r="D2" s="257"/>
      <c r="E2" s="256" t="s">
        <v>184</v>
      </c>
      <c r="F2" s="256"/>
      <c r="G2" s="256"/>
      <c r="H2" s="255" t="s">
        <v>185</v>
      </c>
      <c r="I2" s="256"/>
      <c r="J2" s="257"/>
      <c r="K2" s="255" t="s">
        <v>186</v>
      </c>
      <c r="L2" s="256"/>
      <c r="M2" s="257"/>
      <c r="N2" s="46" t="s">
        <v>10</v>
      </c>
      <c r="O2" s="21" t="s">
        <v>5</v>
      </c>
    </row>
    <row r="3" spans="1:15" s="7" customFormat="1" ht="12.75">
      <c r="A3" s="39"/>
      <c r="B3" s="29" t="s">
        <v>7</v>
      </c>
      <c r="C3" s="13" t="s">
        <v>8</v>
      </c>
      <c r="D3" s="35" t="s">
        <v>9</v>
      </c>
      <c r="E3" s="45" t="s">
        <v>7</v>
      </c>
      <c r="F3" s="13" t="s">
        <v>8</v>
      </c>
      <c r="G3" s="19" t="s">
        <v>9</v>
      </c>
      <c r="H3" s="29" t="s">
        <v>7</v>
      </c>
      <c r="I3" s="13" t="s">
        <v>8</v>
      </c>
      <c r="J3" s="35" t="s">
        <v>9</v>
      </c>
      <c r="K3" s="29" t="s">
        <v>7</v>
      </c>
      <c r="L3" s="13" t="s">
        <v>8</v>
      </c>
      <c r="M3" s="35" t="s">
        <v>9</v>
      </c>
      <c r="N3" s="48"/>
      <c r="O3" s="22"/>
    </row>
    <row r="4" spans="1:15" s="7" customFormat="1" ht="49.5" customHeight="1" thickBot="1">
      <c r="A4" s="258" t="s">
        <v>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7" customFormat="1" ht="17.25" customHeight="1" thickBot="1">
      <c r="A5" s="157" t="s">
        <v>151</v>
      </c>
      <c r="B5" s="57"/>
      <c r="C5" s="66"/>
      <c r="D5" s="56">
        <f>O5/4</f>
        <v>5750</v>
      </c>
      <c r="E5" s="58"/>
      <c r="F5" s="66"/>
      <c r="G5" s="56">
        <f>O5/4</f>
        <v>5750</v>
      </c>
      <c r="H5" s="57"/>
      <c r="I5" s="66"/>
      <c r="J5" s="56">
        <f>O5/4</f>
        <v>5750</v>
      </c>
      <c r="K5" s="57"/>
      <c r="L5" s="66"/>
      <c r="M5" s="56">
        <f>O5/4</f>
        <v>5750</v>
      </c>
      <c r="N5" s="50">
        <f>M5+J5+G5+D5</f>
        <v>23000</v>
      </c>
      <c r="O5" s="15">
        <v>23000</v>
      </c>
    </row>
    <row r="6" spans="1:15" s="6" customFormat="1" ht="14.25" customHeight="1">
      <c r="A6" s="107" t="s">
        <v>40</v>
      </c>
      <c r="B6" s="30"/>
      <c r="C6" s="8"/>
      <c r="D6" s="56">
        <f>O6/4</f>
        <v>39877.2</v>
      </c>
      <c r="E6" s="46"/>
      <c r="F6" s="8"/>
      <c r="G6" s="56">
        <f>O6/4</f>
        <v>39877.2</v>
      </c>
      <c r="H6" s="30"/>
      <c r="I6" s="8"/>
      <c r="J6" s="56">
        <f>O6/4</f>
        <v>39877.2</v>
      </c>
      <c r="K6" s="30"/>
      <c r="L6" s="8"/>
      <c r="M6" s="56">
        <f>O6/4</f>
        <v>39877.2</v>
      </c>
      <c r="N6" s="50">
        <f>M6+J6+G6+D6</f>
        <v>159508.8</v>
      </c>
      <c r="O6" s="15">
        <v>159508.8</v>
      </c>
    </row>
    <row r="7" spans="1:15" s="6" customFormat="1" ht="30">
      <c r="A7" s="107" t="s">
        <v>48</v>
      </c>
      <c r="B7" s="30"/>
      <c r="C7" s="8"/>
      <c r="D7" s="56">
        <f aca="true" t="shared" si="0" ref="D7:D16">O7/4</f>
        <v>25920.18</v>
      </c>
      <c r="E7" s="46"/>
      <c r="F7" s="8"/>
      <c r="G7" s="56">
        <f aca="true" t="shared" si="1" ref="G7:G16">O7/4</f>
        <v>25920.18</v>
      </c>
      <c r="H7" s="30"/>
      <c r="I7" s="8"/>
      <c r="J7" s="56">
        <f aca="true" t="shared" si="2" ref="J7:J16">O7/4</f>
        <v>25920.18</v>
      </c>
      <c r="K7" s="30"/>
      <c r="L7" s="8"/>
      <c r="M7" s="56">
        <f aca="true" t="shared" si="3" ref="M7:M16">O7/4</f>
        <v>25920.18</v>
      </c>
      <c r="N7" s="50">
        <f aca="true" t="shared" si="4" ref="N7:N52">M7+J7+G7+D7</f>
        <v>103680.72</v>
      </c>
      <c r="O7" s="15">
        <v>103680.72</v>
      </c>
    </row>
    <row r="8" spans="1:15" s="6" customFormat="1" ht="15">
      <c r="A8" s="115" t="s">
        <v>60</v>
      </c>
      <c r="B8" s="30"/>
      <c r="C8" s="8"/>
      <c r="D8" s="56">
        <f t="shared" si="0"/>
        <v>10633.92</v>
      </c>
      <c r="E8" s="46"/>
      <c r="F8" s="8"/>
      <c r="G8" s="56">
        <f t="shared" si="1"/>
        <v>10633.92</v>
      </c>
      <c r="H8" s="30"/>
      <c r="I8" s="8"/>
      <c r="J8" s="56">
        <f t="shared" si="2"/>
        <v>10633.92</v>
      </c>
      <c r="K8" s="30"/>
      <c r="L8" s="8"/>
      <c r="M8" s="56">
        <f t="shared" si="3"/>
        <v>10633.92</v>
      </c>
      <c r="N8" s="50">
        <f t="shared" si="4"/>
        <v>42535.68</v>
      </c>
      <c r="O8" s="15">
        <v>42535.68</v>
      </c>
    </row>
    <row r="9" spans="1:15" s="6" customFormat="1" ht="15">
      <c r="A9" s="115" t="s">
        <v>62</v>
      </c>
      <c r="B9" s="30"/>
      <c r="C9" s="8"/>
      <c r="D9" s="56">
        <f t="shared" si="0"/>
        <v>34560.24</v>
      </c>
      <c r="E9" s="46"/>
      <c r="F9" s="8"/>
      <c r="G9" s="56">
        <f t="shared" si="1"/>
        <v>34560.24</v>
      </c>
      <c r="H9" s="30"/>
      <c r="I9" s="8"/>
      <c r="J9" s="56">
        <f t="shared" si="2"/>
        <v>34560.24</v>
      </c>
      <c r="K9" s="30"/>
      <c r="L9" s="8"/>
      <c r="M9" s="56">
        <f t="shared" si="3"/>
        <v>34560.24</v>
      </c>
      <c r="N9" s="50">
        <f t="shared" si="4"/>
        <v>138240.96</v>
      </c>
      <c r="O9" s="15">
        <v>138240.96</v>
      </c>
    </row>
    <row r="10" spans="1:15" s="6" customFormat="1" ht="30">
      <c r="A10" s="115" t="s">
        <v>64</v>
      </c>
      <c r="B10" s="30"/>
      <c r="C10" s="8"/>
      <c r="D10" s="56">
        <f t="shared" si="0"/>
        <v>433.43</v>
      </c>
      <c r="E10" s="46"/>
      <c r="F10" s="8"/>
      <c r="G10" s="56">
        <f t="shared" si="1"/>
        <v>433.43</v>
      </c>
      <c r="H10" s="30"/>
      <c r="I10" s="8"/>
      <c r="J10" s="56">
        <f t="shared" si="2"/>
        <v>433.43</v>
      </c>
      <c r="K10" s="30"/>
      <c r="L10" s="8"/>
      <c r="M10" s="56">
        <f t="shared" si="3"/>
        <v>433.43</v>
      </c>
      <c r="N10" s="50">
        <f t="shared" si="4"/>
        <v>1733.72</v>
      </c>
      <c r="O10" s="15">
        <v>1733.72</v>
      </c>
    </row>
    <row r="11" spans="1:15" s="6" customFormat="1" ht="30">
      <c r="A11" s="115" t="s">
        <v>65</v>
      </c>
      <c r="B11" s="30"/>
      <c r="C11" s="8"/>
      <c r="D11" s="56">
        <f t="shared" si="0"/>
        <v>433.43</v>
      </c>
      <c r="E11" s="46"/>
      <c r="F11" s="8"/>
      <c r="G11" s="56">
        <f t="shared" si="1"/>
        <v>433.43</v>
      </c>
      <c r="H11" s="30"/>
      <c r="I11" s="8"/>
      <c r="J11" s="56">
        <f t="shared" si="2"/>
        <v>433.43</v>
      </c>
      <c r="K11" s="30"/>
      <c r="L11" s="8"/>
      <c r="M11" s="56">
        <f t="shared" si="3"/>
        <v>433.43</v>
      </c>
      <c r="N11" s="50">
        <f t="shared" si="4"/>
        <v>1733.72</v>
      </c>
      <c r="O11" s="15">
        <v>1733.72</v>
      </c>
    </row>
    <row r="12" spans="1:15" s="6" customFormat="1" ht="15">
      <c r="A12" s="115" t="s">
        <v>66</v>
      </c>
      <c r="B12" s="30"/>
      <c r="C12" s="8"/>
      <c r="D12" s="56">
        <f t="shared" si="0"/>
        <v>2737.03</v>
      </c>
      <c r="E12" s="46"/>
      <c r="F12" s="8"/>
      <c r="G12" s="56">
        <f t="shared" si="1"/>
        <v>2737.03</v>
      </c>
      <c r="H12" s="30"/>
      <c r="I12" s="8"/>
      <c r="J12" s="56">
        <f t="shared" si="2"/>
        <v>2737.03</v>
      </c>
      <c r="K12" s="30"/>
      <c r="L12" s="8"/>
      <c r="M12" s="56">
        <f t="shared" si="3"/>
        <v>2737.03</v>
      </c>
      <c r="N12" s="50">
        <f t="shared" si="4"/>
        <v>10948.12</v>
      </c>
      <c r="O12" s="15">
        <v>10948.1</v>
      </c>
    </row>
    <row r="13" spans="1:15" s="206" customFormat="1" ht="17.25" customHeight="1">
      <c r="A13" s="197" t="s">
        <v>68</v>
      </c>
      <c r="B13" s="198"/>
      <c r="C13" s="199"/>
      <c r="D13" s="200"/>
      <c r="E13" s="198" t="s">
        <v>191</v>
      </c>
      <c r="F13" s="199">
        <v>41516</v>
      </c>
      <c r="G13" s="200">
        <v>3100.59</v>
      </c>
      <c r="H13" s="201"/>
      <c r="I13" s="202"/>
      <c r="J13" s="203"/>
      <c r="K13" s="201"/>
      <c r="L13" s="202"/>
      <c r="M13" s="203"/>
      <c r="N13" s="204">
        <f t="shared" si="4"/>
        <v>3100.59</v>
      </c>
      <c r="O13" s="205"/>
    </row>
    <row r="14" spans="1:15" s="9" customFormat="1" ht="15">
      <c r="A14" s="115" t="s">
        <v>69</v>
      </c>
      <c r="B14" s="31"/>
      <c r="C14" s="28"/>
      <c r="D14" s="56">
        <f t="shared" si="0"/>
        <v>664.62</v>
      </c>
      <c r="E14" s="47"/>
      <c r="F14" s="28"/>
      <c r="G14" s="56">
        <f t="shared" si="1"/>
        <v>664.62</v>
      </c>
      <c r="H14" s="31"/>
      <c r="I14" s="28"/>
      <c r="J14" s="56">
        <f t="shared" si="2"/>
        <v>664.62</v>
      </c>
      <c r="K14" s="31"/>
      <c r="L14" s="28"/>
      <c r="M14" s="56">
        <f t="shared" si="3"/>
        <v>664.62</v>
      </c>
      <c r="N14" s="50">
        <f t="shared" si="4"/>
        <v>2658.48</v>
      </c>
      <c r="O14" s="15">
        <v>2658.48</v>
      </c>
    </row>
    <row r="15" spans="1:15" s="6" customFormat="1" ht="15">
      <c r="A15" s="115" t="s">
        <v>71</v>
      </c>
      <c r="B15" s="30"/>
      <c r="C15" s="8"/>
      <c r="D15" s="56">
        <f t="shared" si="0"/>
        <v>355.57</v>
      </c>
      <c r="E15" s="46"/>
      <c r="F15" s="8"/>
      <c r="G15" s="56">
        <f t="shared" si="1"/>
        <v>355.57</v>
      </c>
      <c r="H15" s="30"/>
      <c r="I15" s="8"/>
      <c r="J15" s="56">
        <f t="shared" si="2"/>
        <v>355.57</v>
      </c>
      <c r="K15" s="30"/>
      <c r="L15" s="8"/>
      <c r="M15" s="56">
        <f t="shared" si="3"/>
        <v>355.57</v>
      </c>
      <c r="N15" s="50">
        <f t="shared" si="4"/>
        <v>1422.28</v>
      </c>
      <c r="O15" s="15">
        <v>1422.29</v>
      </c>
    </row>
    <row r="16" spans="1:15" s="6" customFormat="1" ht="30">
      <c r="A16" s="115" t="s">
        <v>73</v>
      </c>
      <c r="B16" s="30"/>
      <c r="C16" s="8"/>
      <c r="D16" s="56">
        <f t="shared" si="0"/>
        <v>0</v>
      </c>
      <c r="E16" s="46"/>
      <c r="F16" s="8"/>
      <c r="G16" s="56">
        <f t="shared" si="1"/>
        <v>0</v>
      </c>
      <c r="H16" s="30"/>
      <c r="I16" s="8"/>
      <c r="J16" s="56">
        <f t="shared" si="2"/>
        <v>0</v>
      </c>
      <c r="K16" s="30"/>
      <c r="L16" s="8"/>
      <c r="M16" s="56">
        <f t="shared" si="3"/>
        <v>0</v>
      </c>
      <c r="N16" s="50">
        <f t="shared" si="4"/>
        <v>0</v>
      </c>
      <c r="O16" s="15"/>
    </row>
    <row r="17" spans="1:15" s="6" customFormat="1" ht="15">
      <c r="A17" s="115" t="s">
        <v>75</v>
      </c>
      <c r="B17" s="30"/>
      <c r="C17" s="8"/>
      <c r="D17" s="56"/>
      <c r="E17" s="46"/>
      <c r="F17" s="8"/>
      <c r="G17" s="17"/>
      <c r="H17" s="30"/>
      <c r="I17" s="8"/>
      <c r="J17" s="36"/>
      <c r="K17" s="30"/>
      <c r="L17" s="8"/>
      <c r="M17" s="36"/>
      <c r="N17" s="50">
        <f t="shared" si="4"/>
        <v>0</v>
      </c>
      <c r="O17" s="15"/>
    </row>
    <row r="18" spans="1:15" s="6" customFormat="1" ht="15">
      <c r="A18" s="5" t="s">
        <v>76</v>
      </c>
      <c r="B18" s="172" t="s">
        <v>177</v>
      </c>
      <c r="C18" s="173">
        <v>41402</v>
      </c>
      <c r="D18" s="67">
        <v>460.83</v>
      </c>
      <c r="E18" s="172" t="s">
        <v>189</v>
      </c>
      <c r="F18" s="173">
        <v>41509</v>
      </c>
      <c r="G18" s="67">
        <v>460.83</v>
      </c>
      <c r="H18" s="30"/>
      <c r="I18" s="8"/>
      <c r="J18" s="36"/>
      <c r="K18" s="195">
        <v>50</v>
      </c>
      <c r="L18" s="196">
        <v>41759</v>
      </c>
      <c r="M18" s="36">
        <v>460.83</v>
      </c>
      <c r="N18" s="50">
        <f t="shared" si="4"/>
        <v>1382.49</v>
      </c>
      <c r="O18" s="15"/>
    </row>
    <row r="19" spans="1:15" s="6" customFormat="1" ht="15">
      <c r="A19" s="239" t="s">
        <v>78</v>
      </c>
      <c r="B19" s="172" t="s">
        <v>179</v>
      </c>
      <c r="C19" s="173">
        <v>41411</v>
      </c>
      <c r="D19" s="67">
        <v>780.14</v>
      </c>
      <c r="E19" s="172" t="s">
        <v>193</v>
      </c>
      <c r="F19" s="173">
        <v>41537</v>
      </c>
      <c r="G19" s="67">
        <v>780.14</v>
      </c>
      <c r="H19" s="30"/>
      <c r="I19" s="8"/>
      <c r="J19" s="36"/>
      <c r="K19" s="30"/>
      <c r="L19" s="8"/>
      <c r="M19" s="36"/>
      <c r="N19" s="50">
        <f t="shared" si="4"/>
        <v>1560.28</v>
      </c>
      <c r="O19" s="15"/>
    </row>
    <row r="20" spans="1:15" s="6" customFormat="1" ht="15">
      <c r="A20" s="261"/>
      <c r="B20" s="32">
        <v>151</v>
      </c>
      <c r="C20" s="174">
        <v>41486</v>
      </c>
      <c r="D20" s="67">
        <v>1950.3</v>
      </c>
      <c r="E20" s="46"/>
      <c r="F20" s="8"/>
      <c r="G20" s="17"/>
      <c r="H20" s="30"/>
      <c r="I20" s="8"/>
      <c r="J20" s="36"/>
      <c r="K20" s="30"/>
      <c r="L20" s="8"/>
      <c r="M20" s="36"/>
      <c r="N20" s="50">
        <f t="shared" si="4"/>
        <v>1950.3</v>
      </c>
      <c r="O20" s="15"/>
    </row>
    <row r="21" spans="1:15" s="6" customFormat="1" ht="15">
      <c r="A21" s="5" t="s">
        <v>135</v>
      </c>
      <c r="B21" s="32">
        <v>151</v>
      </c>
      <c r="C21" s="174">
        <v>41486</v>
      </c>
      <c r="D21" s="67">
        <v>6930.27</v>
      </c>
      <c r="E21" s="46"/>
      <c r="F21" s="8"/>
      <c r="G21" s="17"/>
      <c r="H21" s="30"/>
      <c r="I21" s="8"/>
      <c r="J21" s="36"/>
      <c r="K21" s="30"/>
      <c r="L21" s="8"/>
      <c r="M21" s="36"/>
      <c r="N21" s="50">
        <f t="shared" si="4"/>
        <v>6930.27</v>
      </c>
      <c r="O21" s="15"/>
    </row>
    <row r="22" spans="1:15" s="6" customFormat="1" ht="15">
      <c r="A22" s="5" t="s">
        <v>80</v>
      </c>
      <c r="B22" s="32">
        <v>151</v>
      </c>
      <c r="C22" s="174">
        <v>41486</v>
      </c>
      <c r="D22" s="67">
        <v>2973.4</v>
      </c>
      <c r="E22" s="46"/>
      <c r="F22" s="8"/>
      <c r="G22" s="17"/>
      <c r="H22" s="30"/>
      <c r="I22" s="8"/>
      <c r="J22" s="36"/>
      <c r="K22" s="30"/>
      <c r="L22" s="8"/>
      <c r="M22" s="36"/>
      <c r="N22" s="50">
        <f t="shared" si="4"/>
        <v>2973.4</v>
      </c>
      <c r="O22" s="15"/>
    </row>
    <row r="23" spans="1:15" s="6" customFormat="1" ht="15">
      <c r="A23" s="5" t="s">
        <v>81</v>
      </c>
      <c r="B23" s="172" t="s">
        <v>173</v>
      </c>
      <c r="C23" s="173">
        <v>41425</v>
      </c>
      <c r="D23" s="67">
        <v>6628.1</v>
      </c>
      <c r="E23" s="46"/>
      <c r="F23" s="8"/>
      <c r="G23" s="17"/>
      <c r="H23" s="30"/>
      <c r="I23" s="8"/>
      <c r="J23" s="36"/>
      <c r="K23" s="30"/>
      <c r="L23" s="8"/>
      <c r="M23" s="36"/>
      <c r="N23" s="50">
        <f t="shared" si="4"/>
        <v>6628.1</v>
      </c>
      <c r="O23" s="15"/>
    </row>
    <row r="24" spans="1:15" s="6" customFormat="1" ht="15">
      <c r="A24" s="5" t="s">
        <v>82</v>
      </c>
      <c r="B24" s="172" t="s">
        <v>173</v>
      </c>
      <c r="C24" s="173">
        <v>41425</v>
      </c>
      <c r="D24" s="67">
        <v>780.14</v>
      </c>
      <c r="E24" s="46"/>
      <c r="F24" s="8"/>
      <c r="G24" s="17"/>
      <c r="H24" s="30"/>
      <c r="I24" s="8"/>
      <c r="J24" s="36"/>
      <c r="K24" s="30"/>
      <c r="L24" s="8"/>
      <c r="M24" s="36"/>
      <c r="N24" s="50">
        <f t="shared" si="4"/>
        <v>780.14</v>
      </c>
      <c r="O24" s="15"/>
    </row>
    <row r="25" spans="1:15" s="7" customFormat="1" ht="15">
      <c r="A25" s="5" t="s">
        <v>83</v>
      </c>
      <c r="B25" s="32">
        <v>151</v>
      </c>
      <c r="C25" s="174">
        <v>41486</v>
      </c>
      <c r="D25" s="67">
        <v>1486.64</v>
      </c>
      <c r="E25" s="48"/>
      <c r="F25" s="10"/>
      <c r="G25" s="18"/>
      <c r="H25" s="32"/>
      <c r="I25" s="10"/>
      <c r="J25" s="37"/>
      <c r="K25" s="32"/>
      <c r="L25" s="10"/>
      <c r="M25" s="37"/>
      <c r="N25" s="50">
        <f t="shared" si="4"/>
        <v>1486.64</v>
      </c>
      <c r="O25" s="15"/>
    </row>
    <row r="26" spans="1:15" s="7" customFormat="1" ht="15">
      <c r="A26" s="5" t="s">
        <v>84</v>
      </c>
      <c r="B26" s="30"/>
      <c r="C26" s="8"/>
      <c r="D26" s="56"/>
      <c r="E26" s="48"/>
      <c r="F26" s="10"/>
      <c r="G26" s="18"/>
      <c r="H26" s="32"/>
      <c r="I26" s="10"/>
      <c r="J26" s="37"/>
      <c r="K26" s="32"/>
      <c r="L26" s="10"/>
      <c r="M26" s="37"/>
      <c r="N26" s="50">
        <f t="shared" si="4"/>
        <v>0</v>
      </c>
      <c r="O26" s="15"/>
    </row>
    <row r="27" spans="1:15" s="7" customFormat="1" ht="25.5">
      <c r="A27" s="5" t="s">
        <v>85</v>
      </c>
      <c r="B27" s="172" t="s">
        <v>173</v>
      </c>
      <c r="C27" s="173">
        <v>41425</v>
      </c>
      <c r="D27" s="67">
        <v>4415.42</v>
      </c>
      <c r="E27" s="48"/>
      <c r="F27" s="10"/>
      <c r="G27" s="56"/>
      <c r="H27" s="32"/>
      <c r="I27" s="10"/>
      <c r="J27" s="56"/>
      <c r="K27" s="32"/>
      <c r="L27" s="10"/>
      <c r="M27" s="56"/>
      <c r="N27" s="50">
        <f t="shared" si="4"/>
        <v>4415.42</v>
      </c>
      <c r="O27" s="15"/>
    </row>
    <row r="28" spans="1:15" s="6" customFormat="1" ht="15">
      <c r="A28" s="5" t="s">
        <v>86</v>
      </c>
      <c r="B28" s="30"/>
      <c r="C28" s="8"/>
      <c r="D28" s="56"/>
      <c r="E28" s="172" t="s">
        <v>194</v>
      </c>
      <c r="F28" s="173">
        <v>41544</v>
      </c>
      <c r="G28" s="67">
        <v>10192.71</v>
      </c>
      <c r="H28" s="30"/>
      <c r="I28" s="8"/>
      <c r="J28" s="36"/>
      <c r="K28" s="30"/>
      <c r="L28" s="8"/>
      <c r="M28" s="36"/>
      <c r="N28" s="50">
        <f t="shared" si="4"/>
        <v>10192.71</v>
      </c>
      <c r="O28" s="15"/>
    </row>
    <row r="29" spans="1:15" s="7" customFormat="1" ht="30">
      <c r="A29" s="115" t="s">
        <v>87</v>
      </c>
      <c r="B29" s="32"/>
      <c r="C29" s="10"/>
      <c r="D29" s="56"/>
      <c r="E29" s="48"/>
      <c r="F29" s="10"/>
      <c r="G29" s="18"/>
      <c r="H29" s="32"/>
      <c r="I29" s="10"/>
      <c r="J29" s="37"/>
      <c r="K29" s="32"/>
      <c r="L29" s="10"/>
      <c r="M29" s="37"/>
      <c r="N29" s="50">
        <f t="shared" si="4"/>
        <v>0</v>
      </c>
      <c r="O29" s="15"/>
    </row>
    <row r="30" spans="1:15" s="7" customFormat="1" ht="25.5">
      <c r="A30" s="5" t="s">
        <v>88</v>
      </c>
      <c r="B30" s="172" t="s">
        <v>173</v>
      </c>
      <c r="C30" s="173">
        <v>41425</v>
      </c>
      <c r="D30" s="67">
        <v>743.35</v>
      </c>
      <c r="E30" s="48"/>
      <c r="F30" s="10"/>
      <c r="G30" s="18"/>
      <c r="H30" s="172" t="s">
        <v>223</v>
      </c>
      <c r="I30" s="173" t="s">
        <v>224</v>
      </c>
      <c r="J30" s="67">
        <v>743.35</v>
      </c>
      <c r="K30" s="172" t="s">
        <v>241</v>
      </c>
      <c r="L30" s="173">
        <v>41733</v>
      </c>
      <c r="M30" s="67">
        <v>743.35</v>
      </c>
      <c r="N30" s="50">
        <f t="shared" si="4"/>
        <v>2230.05</v>
      </c>
      <c r="O30" s="15"/>
    </row>
    <row r="31" spans="1:15" s="7" customFormat="1" ht="25.5">
      <c r="A31" s="5" t="s">
        <v>90</v>
      </c>
      <c r="B31" s="32"/>
      <c r="C31" s="10"/>
      <c r="D31" s="56"/>
      <c r="E31" s="48"/>
      <c r="F31" s="10"/>
      <c r="G31" s="18"/>
      <c r="H31" s="172" t="s">
        <v>223</v>
      </c>
      <c r="I31" s="173" t="s">
        <v>225</v>
      </c>
      <c r="J31" s="67">
        <v>1486.7</v>
      </c>
      <c r="K31" s="32"/>
      <c r="L31" s="10"/>
      <c r="M31" s="37"/>
      <c r="N31" s="50">
        <f t="shared" si="4"/>
        <v>1486.7</v>
      </c>
      <c r="O31" s="15"/>
    </row>
    <row r="32" spans="1:15" s="7" customFormat="1" ht="15">
      <c r="A32" s="5" t="s">
        <v>92</v>
      </c>
      <c r="B32" s="32">
        <v>151</v>
      </c>
      <c r="C32" s="174">
        <v>41486</v>
      </c>
      <c r="D32" s="67">
        <v>1560.23</v>
      </c>
      <c r="E32" s="48"/>
      <c r="F32" s="10"/>
      <c r="G32" s="18"/>
      <c r="H32" s="57"/>
      <c r="I32" s="66"/>
      <c r="J32" s="51"/>
      <c r="K32" s="32"/>
      <c r="L32" s="10"/>
      <c r="M32" s="37"/>
      <c r="N32" s="50">
        <f t="shared" si="4"/>
        <v>1560.23</v>
      </c>
      <c r="O32" s="15"/>
    </row>
    <row r="33" spans="1:15" s="7" customFormat="1" ht="25.5">
      <c r="A33" s="5" t="s">
        <v>94</v>
      </c>
      <c r="B33" s="32"/>
      <c r="C33" s="10"/>
      <c r="D33" s="56"/>
      <c r="E33" s="172" t="s">
        <v>192</v>
      </c>
      <c r="F33" s="173">
        <v>41516</v>
      </c>
      <c r="G33" s="67">
        <v>371.67</v>
      </c>
      <c r="H33" s="172" t="s">
        <v>223</v>
      </c>
      <c r="I33" s="173" t="s">
        <v>224</v>
      </c>
      <c r="J33" s="67">
        <v>743.34</v>
      </c>
      <c r="K33" s="32"/>
      <c r="L33" s="10"/>
      <c r="M33" s="37"/>
      <c r="N33" s="50">
        <f t="shared" si="4"/>
        <v>1115.01</v>
      </c>
      <c r="O33" s="15"/>
    </row>
    <row r="34" spans="1:15" s="7" customFormat="1" ht="15">
      <c r="A34" s="5" t="s">
        <v>99</v>
      </c>
      <c r="B34" s="32"/>
      <c r="C34" s="10"/>
      <c r="D34" s="56"/>
      <c r="E34" s="48"/>
      <c r="F34" s="10"/>
      <c r="G34" s="18"/>
      <c r="H34" s="32"/>
      <c r="I34" s="10"/>
      <c r="J34" s="37"/>
      <c r="K34" s="32"/>
      <c r="L34" s="10"/>
      <c r="M34" s="37"/>
      <c r="N34" s="50">
        <f t="shared" si="4"/>
        <v>0</v>
      </c>
      <c r="O34" s="15"/>
    </row>
    <row r="35" spans="1:15" s="7" customFormat="1" ht="15">
      <c r="A35" s="5" t="s">
        <v>100</v>
      </c>
      <c r="B35" s="32"/>
      <c r="C35" s="10"/>
      <c r="D35" s="56">
        <f>O35/4</f>
        <v>1321.92</v>
      </c>
      <c r="E35" s="48"/>
      <c r="F35" s="10"/>
      <c r="G35" s="56">
        <f>O35/4</f>
        <v>1321.92</v>
      </c>
      <c r="H35" s="32"/>
      <c r="I35" s="10"/>
      <c r="J35" s="56">
        <f>O35/4</f>
        <v>1321.92</v>
      </c>
      <c r="K35" s="32"/>
      <c r="L35" s="10"/>
      <c r="M35" s="56">
        <f>O35/4</f>
        <v>1321.92</v>
      </c>
      <c r="N35" s="50">
        <f t="shared" si="4"/>
        <v>5287.68</v>
      </c>
      <c r="O35" s="15">
        <v>5287.68</v>
      </c>
    </row>
    <row r="36" spans="1:15" s="7" customFormat="1" ht="30">
      <c r="A36" s="115" t="s">
        <v>101</v>
      </c>
      <c r="B36" s="57"/>
      <c r="C36" s="66"/>
      <c r="D36" s="67"/>
      <c r="E36" s="58"/>
      <c r="F36" s="66"/>
      <c r="G36" s="67"/>
      <c r="H36" s="57"/>
      <c r="I36" s="66"/>
      <c r="J36" s="67"/>
      <c r="K36" s="57"/>
      <c r="L36" s="66"/>
      <c r="M36" s="67"/>
      <c r="N36" s="50">
        <f t="shared" si="4"/>
        <v>0</v>
      </c>
      <c r="O36" s="15"/>
    </row>
    <row r="37" spans="1:15" s="7" customFormat="1" ht="15">
      <c r="A37" s="5" t="s">
        <v>102</v>
      </c>
      <c r="B37" s="32">
        <v>151</v>
      </c>
      <c r="C37" s="174">
        <v>41486</v>
      </c>
      <c r="D37" s="67">
        <v>714.42</v>
      </c>
      <c r="E37" s="58"/>
      <c r="F37" s="66"/>
      <c r="G37" s="67"/>
      <c r="H37" s="57"/>
      <c r="I37" s="66"/>
      <c r="J37" s="67"/>
      <c r="K37" s="57"/>
      <c r="L37" s="66"/>
      <c r="M37" s="67"/>
      <c r="N37" s="50">
        <f t="shared" si="4"/>
        <v>714.42</v>
      </c>
      <c r="O37" s="15"/>
    </row>
    <row r="38" spans="1:15" s="7" customFormat="1" ht="15">
      <c r="A38" s="115" t="s">
        <v>104</v>
      </c>
      <c r="B38" s="57"/>
      <c r="C38" s="66"/>
      <c r="D38" s="67"/>
      <c r="E38" s="58"/>
      <c r="F38" s="66"/>
      <c r="G38" s="67"/>
      <c r="H38" s="57"/>
      <c r="I38" s="66"/>
      <c r="J38" s="67"/>
      <c r="K38" s="57"/>
      <c r="L38" s="66"/>
      <c r="M38" s="67"/>
      <c r="N38" s="50">
        <f t="shared" si="4"/>
        <v>0</v>
      </c>
      <c r="O38" s="15"/>
    </row>
    <row r="39" spans="1:15" s="7" customFormat="1" ht="15">
      <c r="A39" s="5" t="s">
        <v>106</v>
      </c>
      <c r="B39" s="57"/>
      <c r="C39" s="66"/>
      <c r="D39" s="67"/>
      <c r="E39" s="58"/>
      <c r="F39" s="66"/>
      <c r="G39" s="67"/>
      <c r="H39" s="172" t="s">
        <v>230</v>
      </c>
      <c r="I39" s="173">
        <v>41628</v>
      </c>
      <c r="J39" s="67">
        <v>10187.82</v>
      </c>
      <c r="K39" s="57"/>
      <c r="L39" s="66"/>
      <c r="M39" s="67"/>
      <c r="N39" s="50">
        <f t="shared" si="4"/>
        <v>10187.82</v>
      </c>
      <c r="O39" s="15"/>
    </row>
    <row r="40" spans="1:15" s="7" customFormat="1" ht="15">
      <c r="A40" s="5" t="s">
        <v>107</v>
      </c>
      <c r="B40" s="57"/>
      <c r="C40" s="66"/>
      <c r="D40" s="67"/>
      <c r="E40" s="58"/>
      <c r="F40" s="66"/>
      <c r="G40" s="67"/>
      <c r="H40" s="57"/>
      <c r="I40" s="66"/>
      <c r="J40" s="67"/>
      <c r="K40" s="57">
        <v>50</v>
      </c>
      <c r="L40" s="194">
        <v>41759</v>
      </c>
      <c r="M40" s="67">
        <v>777.03</v>
      </c>
      <c r="N40" s="50">
        <f t="shared" si="4"/>
        <v>777.03</v>
      </c>
      <c r="O40" s="15"/>
    </row>
    <row r="41" spans="1:15" s="7" customFormat="1" ht="15">
      <c r="A41" s="5" t="s">
        <v>147</v>
      </c>
      <c r="B41" s="172" t="s">
        <v>180</v>
      </c>
      <c r="C41" s="173">
        <v>41474</v>
      </c>
      <c r="D41" s="67">
        <v>3434.7</v>
      </c>
      <c r="E41" s="58"/>
      <c r="F41" s="66"/>
      <c r="G41" s="67"/>
      <c r="H41" s="57"/>
      <c r="I41" s="66"/>
      <c r="J41" s="67"/>
      <c r="K41" s="57"/>
      <c r="L41" s="66"/>
      <c r="M41" s="67"/>
      <c r="N41" s="50">
        <f t="shared" si="4"/>
        <v>3434.7</v>
      </c>
      <c r="O41" s="15"/>
    </row>
    <row r="42" spans="1:15" s="7" customFormat="1" ht="15">
      <c r="A42" s="5" t="s">
        <v>111</v>
      </c>
      <c r="B42" s="57"/>
      <c r="C42" s="66"/>
      <c r="D42" s="67"/>
      <c r="E42" s="58"/>
      <c r="F42" s="66"/>
      <c r="G42" s="67"/>
      <c r="H42" s="57">
        <v>97</v>
      </c>
      <c r="I42" s="194">
        <v>41627</v>
      </c>
      <c r="J42" s="67">
        <v>27686.79</v>
      </c>
      <c r="K42" s="57"/>
      <c r="L42" s="66"/>
      <c r="M42" s="67"/>
      <c r="N42" s="50">
        <f t="shared" si="4"/>
        <v>27686.79</v>
      </c>
      <c r="O42" s="15"/>
    </row>
    <row r="43" spans="1:15" s="7" customFormat="1" ht="15">
      <c r="A43" s="115" t="s">
        <v>113</v>
      </c>
      <c r="B43" s="57"/>
      <c r="C43" s="66"/>
      <c r="D43" s="67"/>
      <c r="E43" s="58"/>
      <c r="F43" s="66"/>
      <c r="G43" s="67"/>
      <c r="H43" s="57"/>
      <c r="I43" s="66"/>
      <c r="J43" s="67"/>
      <c r="K43" s="57"/>
      <c r="L43" s="66"/>
      <c r="M43" s="67"/>
      <c r="N43" s="50">
        <f t="shared" si="4"/>
        <v>0</v>
      </c>
      <c r="O43" s="15"/>
    </row>
    <row r="44" spans="1:15" s="7" customFormat="1" ht="25.5">
      <c r="A44" s="5" t="s">
        <v>114</v>
      </c>
      <c r="B44" s="57"/>
      <c r="C44" s="66"/>
      <c r="D44" s="67"/>
      <c r="E44" s="58"/>
      <c r="F44" s="66"/>
      <c r="G44" s="67"/>
      <c r="H44" s="172" t="s">
        <v>223</v>
      </c>
      <c r="I44" s="173" t="s">
        <v>226</v>
      </c>
      <c r="J44" s="67">
        <v>932.26</v>
      </c>
      <c r="K44" s="57"/>
      <c r="L44" s="66"/>
      <c r="M44" s="67"/>
      <c r="N44" s="50">
        <f t="shared" si="4"/>
        <v>932.26</v>
      </c>
      <c r="O44" s="15"/>
    </row>
    <row r="45" spans="1:15" s="7" customFormat="1" ht="15">
      <c r="A45" s="115" t="s">
        <v>116</v>
      </c>
      <c r="B45" s="57"/>
      <c r="C45" s="66"/>
      <c r="D45" s="67"/>
      <c r="E45" s="58"/>
      <c r="F45" s="66"/>
      <c r="G45" s="67"/>
      <c r="H45" s="57"/>
      <c r="I45" s="66"/>
      <c r="J45" s="67"/>
      <c r="K45" s="57"/>
      <c r="L45" s="66"/>
      <c r="M45" s="67"/>
      <c r="N45" s="50">
        <f t="shared" si="4"/>
        <v>0</v>
      </c>
      <c r="O45" s="15"/>
    </row>
    <row r="46" spans="1:15" s="7" customFormat="1" ht="15">
      <c r="A46" s="5" t="s">
        <v>117</v>
      </c>
      <c r="B46" s="57"/>
      <c r="C46" s="66"/>
      <c r="D46" s="67"/>
      <c r="E46" s="58"/>
      <c r="F46" s="66"/>
      <c r="G46" s="67"/>
      <c r="H46" s="57"/>
      <c r="I46" s="66"/>
      <c r="J46" s="67"/>
      <c r="K46" s="57"/>
      <c r="L46" s="66"/>
      <c r="M46" s="67"/>
      <c r="N46" s="50">
        <f t="shared" si="4"/>
        <v>0</v>
      </c>
      <c r="O46" s="15"/>
    </row>
    <row r="47" spans="1:15" s="7" customFormat="1" ht="15">
      <c r="A47" s="115" t="s">
        <v>119</v>
      </c>
      <c r="B47" s="57"/>
      <c r="C47" s="66"/>
      <c r="D47" s="67"/>
      <c r="E47" s="58"/>
      <c r="F47" s="66"/>
      <c r="G47" s="67"/>
      <c r="H47" s="57"/>
      <c r="I47" s="66"/>
      <c r="J47" s="67"/>
      <c r="K47" s="57"/>
      <c r="L47" s="66"/>
      <c r="M47" s="67"/>
      <c r="N47" s="50">
        <f t="shared" si="4"/>
        <v>0</v>
      </c>
      <c r="O47" s="15"/>
    </row>
    <row r="48" spans="1:15" s="7" customFormat="1" ht="15">
      <c r="A48" s="5" t="s">
        <v>149</v>
      </c>
      <c r="B48" s="57"/>
      <c r="C48" s="66"/>
      <c r="D48" s="67"/>
      <c r="E48" s="58"/>
      <c r="F48" s="66"/>
      <c r="G48" s="67"/>
      <c r="H48" s="57"/>
      <c r="I48" s="66"/>
      <c r="J48" s="67"/>
      <c r="K48" s="57"/>
      <c r="L48" s="66"/>
      <c r="M48" s="67"/>
      <c r="N48" s="50">
        <f t="shared" si="4"/>
        <v>0</v>
      </c>
      <c r="O48" s="15"/>
    </row>
    <row r="49" spans="1:15" s="7" customFormat="1" ht="15">
      <c r="A49" s="239" t="s">
        <v>120</v>
      </c>
      <c r="B49" s="57"/>
      <c r="C49" s="66"/>
      <c r="D49" s="67"/>
      <c r="E49" s="58"/>
      <c r="F49" s="66"/>
      <c r="G49" s="67"/>
      <c r="H49" s="172" t="s">
        <v>222</v>
      </c>
      <c r="I49" s="173">
        <v>41622</v>
      </c>
      <c r="J49" s="67">
        <v>690.7</v>
      </c>
      <c r="K49" s="57"/>
      <c r="L49" s="66"/>
      <c r="M49" s="67"/>
      <c r="N49" s="50">
        <f t="shared" si="4"/>
        <v>690.7</v>
      </c>
      <c r="O49" s="15"/>
    </row>
    <row r="50" spans="1:15" s="7" customFormat="1" ht="15.75" thickBot="1">
      <c r="A50" s="240"/>
      <c r="B50" s="57"/>
      <c r="C50" s="66"/>
      <c r="D50" s="67"/>
      <c r="E50" s="58"/>
      <c r="F50" s="66"/>
      <c r="G50" s="67"/>
      <c r="H50" s="172" t="s">
        <v>230</v>
      </c>
      <c r="I50" s="173">
        <v>41628</v>
      </c>
      <c r="J50" s="67">
        <v>1381.4</v>
      </c>
      <c r="K50" s="57"/>
      <c r="L50" s="66"/>
      <c r="M50" s="67"/>
      <c r="N50" s="50">
        <f t="shared" si="4"/>
        <v>1381.4</v>
      </c>
      <c r="O50" s="15"/>
    </row>
    <row r="51" spans="1:15" s="7" customFormat="1" ht="19.5" thickBot="1">
      <c r="A51" s="136" t="s">
        <v>123</v>
      </c>
      <c r="B51" s="57"/>
      <c r="C51" s="66"/>
      <c r="D51" s="56">
        <f>O51/4</f>
        <v>23427.86</v>
      </c>
      <c r="E51" s="58"/>
      <c r="F51" s="66"/>
      <c r="G51" s="56">
        <f>O51/4</f>
        <v>23427.86</v>
      </c>
      <c r="H51" s="57"/>
      <c r="I51" s="66"/>
      <c r="J51" s="56">
        <f>O51/4</f>
        <v>23427.86</v>
      </c>
      <c r="K51" s="57"/>
      <c r="L51" s="66"/>
      <c r="M51" s="56">
        <f>O51/4</f>
        <v>23427.86</v>
      </c>
      <c r="N51" s="50">
        <f t="shared" si="4"/>
        <v>93711.44</v>
      </c>
      <c r="O51" s="15">
        <v>93711.42</v>
      </c>
    </row>
    <row r="52" spans="1:15" s="6" customFormat="1" ht="20.25" thickBot="1">
      <c r="A52" s="42" t="s">
        <v>4</v>
      </c>
      <c r="B52" s="73"/>
      <c r="C52" s="74"/>
      <c r="D52" s="75">
        <f>SUM(D6:D51)</f>
        <v>173223.34</v>
      </c>
      <c r="E52" s="21"/>
      <c r="F52" s="74"/>
      <c r="G52" s="75">
        <f>SUM(G6:G51)</f>
        <v>155271.34</v>
      </c>
      <c r="H52" s="76"/>
      <c r="I52" s="74"/>
      <c r="J52" s="75">
        <f>SUM(J6:J51)</f>
        <v>184217.76</v>
      </c>
      <c r="K52" s="76"/>
      <c r="L52" s="74"/>
      <c r="M52" s="77">
        <f>SUM(M6:M51)</f>
        <v>142346.61</v>
      </c>
      <c r="N52" s="50">
        <f t="shared" si="4"/>
        <v>655059.05</v>
      </c>
      <c r="O52" s="24">
        <f>SUM(O6:O51)</f>
        <v>561461.57</v>
      </c>
    </row>
    <row r="53" spans="1:15" s="11" customFormat="1" ht="20.25" hidden="1" thickBot="1">
      <c r="A53" s="43" t="s">
        <v>2</v>
      </c>
      <c r="B53" s="68"/>
      <c r="C53" s="69"/>
      <c r="D53" s="70"/>
      <c r="E53" s="71"/>
      <c r="F53" s="69"/>
      <c r="G53" s="72"/>
      <c r="H53" s="68"/>
      <c r="I53" s="69"/>
      <c r="J53" s="70"/>
      <c r="K53" s="68"/>
      <c r="L53" s="69"/>
      <c r="M53" s="70"/>
      <c r="N53" s="49"/>
      <c r="O53" s="25"/>
    </row>
    <row r="54" spans="1:15" s="12" customFormat="1" ht="39.75" customHeight="1" thickBot="1">
      <c r="A54" s="252" t="s">
        <v>3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4"/>
      <c r="O54" s="26"/>
    </row>
    <row r="55" spans="1:15" s="7" customFormat="1" ht="15">
      <c r="A55" s="179" t="s">
        <v>156</v>
      </c>
      <c r="B55" s="57"/>
      <c r="C55" s="66"/>
      <c r="D55" s="67"/>
      <c r="E55" s="241" t="s">
        <v>196</v>
      </c>
      <c r="F55" s="243">
        <v>41544</v>
      </c>
      <c r="G55" s="245">
        <v>619945.65</v>
      </c>
      <c r="H55" s="57"/>
      <c r="I55" s="66"/>
      <c r="J55" s="67"/>
      <c r="K55" s="57"/>
      <c r="L55" s="66"/>
      <c r="M55" s="67"/>
      <c r="N55" s="50"/>
      <c r="O55" s="15"/>
    </row>
    <row r="56" spans="1:15" s="7" customFormat="1" ht="15">
      <c r="A56" s="179" t="s">
        <v>160</v>
      </c>
      <c r="B56" s="57"/>
      <c r="C56" s="66"/>
      <c r="D56" s="67"/>
      <c r="E56" s="242"/>
      <c r="F56" s="244"/>
      <c r="G56" s="246"/>
      <c r="H56" s="57"/>
      <c r="I56" s="66"/>
      <c r="J56" s="67"/>
      <c r="K56" s="57"/>
      <c r="L56" s="66"/>
      <c r="M56" s="67"/>
      <c r="N56" s="50"/>
      <c r="O56" s="15"/>
    </row>
    <row r="57" spans="1:15" s="7" customFormat="1" ht="15.75" thickBot="1">
      <c r="A57" s="5" t="s">
        <v>161</v>
      </c>
      <c r="B57" s="57"/>
      <c r="C57" s="66"/>
      <c r="D57" s="67"/>
      <c r="E57" s="58"/>
      <c r="F57" s="66"/>
      <c r="G57" s="67"/>
      <c r="H57" s="57"/>
      <c r="I57" s="66"/>
      <c r="J57" s="67"/>
      <c r="K57" s="57"/>
      <c r="L57" s="66"/>
      <c r="M57" s="67"/>
      <c r="N57" s="50"/>
      <c r="O57" s="15"/>
    </row>
    <row r="58" spans="1:15" s="83" customFormat="1" ht="20.25" thickBot="1">
      <c r="A58" s="78" t="s">
        <v>4</v>
      </c>
      <c r="B58" s="79"/>
      <c r="C58" s="90"/>
      <c r="D58" s="90">
        <f>SUM(D55:D57)</f>
        <v>0</v>
      </c>
      <c r="E58" s="90"/>
      <c r="F58" s="90"/>
      <c r="G58" s="90">
        <f>SUM(G55:G57)</f>
        <v>619945.65</v>
      </c>
      <c r="H58" s="90"/>
      <c r="I58" s="90"/>
      <c r="J58" s="90">
        <f>SUM(J55:J57)</f>
        <v>0</v>
      </c>
      <c r="K58" s="90"/>
      <c r="L58" s="90"/>
      <c r="M58" s="90">
        <f>SUM(M55:M57)</f>
        <v>0</v>
      </c>
      <c r="N58" s="50">
        <f>M58+J58+G58+D58</f>
        <v>619945.65</v>
      </c>
      <c r="O58" s="82"/>
    </row>
    <row r="59" spans="1:15" s="7" customFormat="1" ht="42" customHeight="1">
      <c r="A59" s="252" t="s">
        <v>29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4"/>
      <c r="O59" s="16"/>
    </row>
    <row r="60" spans="1:15" s="7" customFormat="1" ht="15">
      <c r="A60" s="40" t="s">
        <v>176</v>
      </c>
      <c r="B60" s="172" t="s">
        <v>175</v>
      </c>
      <c r="C60" s="173">
        <v>41453</v>
      </c>
      <c r="D60" s="67">
        <v>4442.72</v>
      </c>
      <c r="E60" s="23"/>
      <c r="F60" s="1"/>
      <c r="G60" s="16"/>
      <c r="H60" s="33"/>
      <c r="I60" s="1"/>
      <c r="J60" s="38"/>
      <c r="K60" s="33"/>
      <c r="L60" s="1"/>
      <c r="M60" s="38"/>
      <c r="N60" s="48"/>
      <c r="O60" s="23"/>
    </row>
    <row r="61" spans="1:15" s="7" customFormat="1" ht="15">
      <c r="A61" s="40" t="s">
        <v>178</v>
      </c>
      <c r="B61" s="172" t="s">
        <v>177</v>
      </c>
      <c r="C61" s="173">
        <v>41402</v>
      </c>
      <c r="D61" s="67">
        <v>715.77</v>
      </c>
      <c r="E61" s="48"/>
      <c r="F61" s="10"/>
      <c r="G61" s="18"/>
      <c r="H61" s="32"/>
      <c r="I61" s="10"/>
      <c r="J61" s="37"/>
      <c r="K61" s="32">
        <v>50</v>
      </c>
      <c r="L61" s="174">
        <v>41759</v>
      </c>
      <c r="M61" s="36">
        <v>688.69</v>
      </c>
      <c r="N61" s="48"/>
      <c r="O61" s="23"/>
    </row>
    <row r="62" spans="1:15" s="7" customFormat="1" ht="15">
      <c r="A62" s="40" t="s">
        <v>181</v>
      </c>
      <c r="B62" s="32">
        <v>151</v>
      </c>
      <c r="C62" s="174">
        <v>41486</v>
      </c>
      <c r="D62" s="67">
        <v>714.42</v>
      </c>
      <c r="E62" s="48"/>
      <c r="F62" s="10"/>
      <c r="G62" s="18"/>
      <c r="H62" s="32"/>
      <c r="I62" s="10"/>
      <c r="J62" s="37"/>
      <c r="K62" s="32"/>
      <c r="L62" s="10"/>
      <c r="M62" s="37"/>
      <c r="N62" s="48"/>
      <c r="O62" s="23"/>
    </row>
    <row r="63" spans="1:15" s="7" customFormat="1" ht="15">
      <c r="A63" s="40" t="s">
        <v>182</v>
      </c>
      <c r="B63" s="32">
        <v>151</v>
      </c>
      <c r="C63" s="174">
        <v>41486</v>
      </c>
      <c r="D63" s="67">
        <v>4434.83</v>
      </c>
      <c r="E63" s="48"/>
      <c r="F63" s="10"/>
      <c r="G63" s="18"/>
      <c r="H63" s="32"/>
      <c r="I63" s="10"/>
      <c r="J63" s="37"/>
      <c r="K63" s="32"/>
      <c r="L63" s="10"/>
      <c r="M63" s="37"/>
      <c r="N63" s="48"/>
      <c r="O63" s="23"/>
    </row>
    <row r="64" spans="1:15" s="7" customFormat="1" ht="15">
      <c r="A64" s="40" t="s">
        <v>187</v>
      </c>
      <c r="B64" s="172" t="s">
        <v>188</v>
      </c>
      <c r="C64" s="173">
        <v>41471</v>
      </c>
      <c r="D64" s="67">
        <v>800</v>
      </c>
      <c r="E64" s="48"/>
      <c r="F64" s="10"/>
      <c r="G64" s="18"/>
      <c r="H64" s="32"/>
      <c r="I64" s="10"/>
      <c r="J64" s="37"/>
      <c r="K64" s="32"/>
      <c r="L64" s="10"/>
      <c r="M64" s="37"/>
      <c r="N64" s="48"/>
      <c r="O64" s="23"/>
    </row>
    <row r="65" spans="1:15" s="7" customFormat="1" ht="15">
      <c r="A65" s="40" t="s">
        <v>190</v>
      </c>
      <c r="B65" s="32"/>
      <c r="C65" s="10"/>
      <c r="D65" s="37"/>
      <c r="E65" s="172" t="s">
        <v>189</v>
      </c>
      <c r="F65" s="173">
        <v>41509</v>
      </c>
      <c r="G65" s="67">
        <v>460.83</v>
      </c>
      <c r="H65" s="32"/>
      <c r="I65" s="10"/>
      <c r="J65" s="37"/>
      <c r="K65" s="32"/>
      <c r="L65" s="10"/>
      <c r="M65" s="37"/>
      <c r="N65" s="48"/>
      <c r="O65" s="23"/>
    </row>
    <row r="66" spans="1:15" s="7" customFormat="1" ht="15">
      <c r="A66" s="40" t="s">
        <v>195</v>
      </c>
      <c r="B66" s="32"/>
      <c r="C66" s="10"/>
      <c r="D66" s="37"/>
      <c r="E66" s="172" t="s">
        <v>194</v>
      </c>
      <c r="F66" s="173">
        <v>41544</v>
      </c>
      <c r="G66" s="67">
        <v>688.69</v>
      </c>
      <c r="H66" s="32"/>
      <c r="I66" s="10"/>
      <c r="J66" s="37"/>
      <c r="K66" s="32"/>
      <c r="L66" s="10"/>
      <c r="M66" s="37"/>
      <c r="N66" s="48"/>
      <c r="O66" s="23"/>
    </row>
    <row r="67" spans="1:15" s="7" customFormat="1" ht="15">
      <c r="A67" s="40" t="s">
        <v>197</v>
      </c>
      <c r="B67" s="32"/>
      <c r="C67" s="10"/>
      <c r="D67" s="37"/>
      <c r="E67" s="172" t="s">
        <v>198</v>
      </c>
      <c r="F67" s="173">
        <v>41565</v>
      </c>
      <c r="G67" s="67">
        <v>466.03</v>
      </c>
      <c r="H67" s="32"/>
      <c r="I67" s="10"/>
      <c r="J67" s="37"/>
      <c r="K67" s="32"/>
      <c r="L67" s="10"/>
      <c r="M67" s="37"/>
      <c r="N67" s="48"/>
      <c r="O67" s="23"/>
    </row>
    <row r="68" spans="1:15" s="7" customFormat="1" ht="15">
      <c r="A68" s="40" t="s">
        <v>199</v>
      </c>
      <c r="B68" s="32"/>
      <c r="C68" s="10"/>
      <c r="D68" s="37"/>
      <c r="E68" s="172" t="s">
        <v>200</v>
      </c>
      <c r="F68" s="173">
        <v>41547</v>
      </c>
      <c r="G68" s="67">
        <v>466.03</v>
      </c>
      <c r="H68" s="32"/>
      <c r="I68" s="10"/>
      <c r="J68" s="37"/>
      <c r="K68" s="32"/>
      <c r="L68" s="10"/>
      <c r="M68" s="37"/>
      <c r="N68" s="48"/>
      <c r="O68" s="23"/>
    </row>
    <row r="69" spans="1:15" s="7" customFormat="1" ht="15">
      <c r="A69" s="40" t="s">
        <v>218</v>
      </c>
      <c r="B69" s="57"/>
      <c r="C69" s="66"/>
      <c r="D69" s="51"/>
      <c r="E69" s="192" t="s">
        <v>219</v>
      </c>
      <c r="F69" s="173">
        <v>41557</v>
      </c>
      <c r="G69" s="193">
        <v>80</v>
      </c>
      <c r="H69" s="32"/>
      <c r="I69" s="10"/>
      <c r="J69" s="37"/>
      <c r="K69" s="32"/>
      <c r="L69" s="10"/>
      <c r="M69" s="37"/>
      <c r="N69" s="48"/>
      <c r="O69" s="23"/>
    </row>
    <row r="70" spans="1:15" s="7" customFormat="1" ht="15">
      <c r="A70" s="41" t="s">
        <v>220</v>
      </c>
      <c r="B70" s="57"/>
      <c r="C70" s="66"/>
      <c r="D70" s="51"/>
      <c r="E70" s="192" t="s">
        <v>221</v>
      </c>
      <c r="F70" s="173">
        <v>41578</v>
      </c>
      <c r="G70" s="193">
        <v>96</v>
      </c>
      <c r="H70" s="32"/>
      <c r="I70" s="10"/>
      <c r="J70" s="37"/>
      <c r="K70" s="32"/>
      <c r="L70" s="10"/>
      <c r="M70" s="37"/>
      <c r="N70" s="48"/>
      <c r="O70" s="23"/>
    </row>
    <row r="71" spans="1:15" s="7" customFormat="1" ht="25.5">
      <c r="A71" s="41" t="s">
        <v>227</v>
      </c>
      <c r="B71" s="57"/>
      <c r="C71" s="66"/>
      <c r="D71" s="51"/>
      <c r="E71" s="192"/>
      <c r="F71" s="173"/>
      <c r="G71" s="193"/>
      <c r="H71" s="172" t="s">
        <v>223</v>
      </c>
      <c r="I71" s="173" t="s">
        <v>228</v>
      </c>
      <c r="J71" s="67">
        <v>744.64</v>
      </c>
      <c r="K71" s="32"/>
      <c r="L71" s="10"/>
      <c r="M71" s="37"/>
      <c r="N71" s="48"/>
      <c r="O71" s="23"/>
    </row>
    <row r="72" spans="1:15" s="7" customFormat="1" ht="25.5">
      <c r="A72" s="41" t="s">
        <v>229</v>
      </c>
      <c r="B72" s="57"/>
      <c r="C72" s="66"/>
      <c r="D72" s="51"/>
      <c r="E72" s="192"/>
      <c r="F72" s="173"/>
      <c r="G72" s="193"/>
      <c r="H72" s="172" t="s">
        <v>223</v>
      </c>
      <c r="I72" s="173" t="s">
        <v>228</v>
      </c>
      <c r="J72" s="67">
        <v>1157.59</v>
      </c>
      <c r="K72" s="32"/>
      <c r="L72" s="10"/>
      <c r="M72" s="37"/>
      <c r="N72" s="48"/>
      <c r="O72" s="23"/>
    </row>
    <row r="73" spans="1:15" s="7" customFormat="1" ht="15">
      <c r="A73" s="40" t="s">
        <v>239</v>
      </c>
      <c r="B73" s="32"/>
      <c r="C73" s="10"/>
      <c r="D73" s="37"/>
      <c r="E73" s="48"/>
      <c r="F73" s="10"/>
      <c r="G73" s="18"/>
      <c r="H73" s="32"/>
      <c r="I73" s="10"/>
      <c r="J73" s="37"/>
      <c r="K73" s="172" t="s">
        <v>240</v>
      </c>
      <c r="L73" s="173">
        <v>41696</v>
      </c>
      <c r="M73" s="67">
        <v>1682.42</v>
      </c>
      <c r="N73" s="48"/>
      <c r="O73" s="23"/>
    </row>
    <row r="74" spans="1:15" s="7" customFormat="1" ht="15.75" customHeight="1">
      <c r="A74" s="41" t="s">
        <v>231</v>
      </c>
      <c r="B74" s="32"/>
      <c r="C74" s="10"/>
      <c r="D74" s="37"/>
      <c r="E74" s="48"/>
      <c r="F74" s="10"/>
      <c r="G74" s="18"/>
      <c r="H74" s="32"/>
      <c r="I74" s="10"/>
      <c r="J74" s="37"/>
      <c r="K74" s="172" t="s">
        <v>232</v>
      </c>
      <c r="L74" s="173">
        <v>41705</v>
      </c>
      <c r="M74" s="67">
        <v>781.55</v>
      </c>
      <c r="N74" s="48"/>
      <c r="O74" s="23"/>
    </row>
    <row r="75" spans="1:15" s="7" customFormat="1" ht="15.75" customHeight="1">
      <c r="A75" s="41" t="s">
        <v>233</v>
      </c>
      <c r="B75" s="57"/>
      <c r="C75" s="66"/>
      <c r="D75" s="51"/>
      <c r="E75" s="58"/>
      <c r="F75" s="66"/>
      <c r="G75" s="20"/>
      <c r="H75" s="57"/>
      <c r="I75" s="66"/>
      <c r="J75" s="51"/>
      <c r="K75" s="172" t="s">
        <v>232</v>
      </c>
      <c r="L75" s="173">
        <v>41705</v>
      </c>
      <c r="M75" s="67">
        <v>1925.52</v>
      </c>
      <c r="N75" s="48"/>
      <c r="O75" s="23"/>
    </row>
    <row r="76" spans="1:15" s="7" customFormat="1" ht="15.75" customHeight="1">
      <c r="A76" s="41" t="s">
        <v>237</v>
      </c>
      <c r="B76" s="57"/>
      <c r="C76" s="66"/>
      <c r="D76" s="51"/>
      <c r="E76" s="58"/>
      <c r="F76" s="66"/>
      <c r="G76" s="20"/>
      <c r="H76" s="57"/>
      <c r="I76" s="66"/>
      <c r="J76" s="51"/>
      <c r="K76" s="172" t="s">
        <v>238</v>
      </c>
      <c r="L76" s="173">
        <v>41726</v>
      </c>
      <c r="M76" s="67">
        <v>371.67</v>
      </c>
      <c r="N76" s="48"/>
      <c r="O76" s="23"/>
    </row>
    <row r="77" spans="1:15" s="7" customFormat="1" ht="15.75" customHeight="1">
      <c r="A77" s="41" t="s">
        <v>245</v>
      </c>
      <c r="B77" s="57"/>
      <c r="C77" s="66"/>
      <c r="D77" s="51"/>
      <c r="E77" s="58"/>
      <c r="F77" s="66"/>
      <c r="G77" s="20"/>
      <c r="H77" s="57"/>
      <c r="I77" s="66"/>
      <c r="J77" s="51"/>
      <c r="K77" s="172" t="s">
        <v>246</v>
      </c>
      <c r="L77" s="173">
        <v>41484</v>
      </c>
      <c r="M77" s="67">
        <v>900</v>
      </c>
      <c r="N77" s="48"/>
      <c r="O77" s="23"/>
    </row>
    <row r="78" spans="1:15" s="7" customFormat="1" ht="15.75" customHeight="1">
      <c r="A78" s="41" t="s">
        <v>244</v>
      </c>
      <c r="B78" s="57"/>
      <c r="C78" s="66"/>
      <c r="D78" s="51"/>
      <c r="E78" s="58"/>
      <c r="F78" s="66"/>
      <c r="G78" s="20"/>
      <c r="H78" s="57"/>
      <c r="I78" s="66"/>
      <c r="J78" s="51"/>
      <c r="K78" s="172" t="s">
        <v>242</v>
      </c>
      <c r="L78" s="173">
        <v>41747</v>
      </c>
      <c r="M78" s="67">
        <v>1689.13</v>
      </c>
      <c r="N78" s="48"/>
      <c r="O78" s="23"/>
    </row>
    <row r="79" spans="1:15" s="7" customFormat="1" ht="15.75" customHeight="1">
      <c r="A79" s="41" t="s">
        <v>243</v>
      </c>
      <c r="B79" s="57"/>
      <c r="C79" s="66"/>
      <c r="D79" s="51"/>
      <c r="E79" s="58"/>
      <c r="F79" s="66"/>
      <c r="G79" s="20"/>
      <c r="H79" s="57"/>
      <c r="I79" s="66"/>
      <c r="J79" s="51"/>
      <c r="K79" s="172" t="s">
        <v>242</v>
      </c>
      <c r="L79" s="173">
        <v>41747</v>
      </c>
      <c r="M79" s="67">
        <v>237.28</v>
      </c>
      <c r="N79" s="48"/>
      <c r="O79" s="23"/>
    </row>
    <row r="80" spans="1:15" s="7" customFormat="1" ht="13.5" thickBot="1">
      <c r="A80" s="41"/>
      <c r="B80" s="57"/>
      <c r="C80" s="66"/>
      <c r="D80" s="51"/>
      <c r="E80" s="58"/>
      <c r="F80" s="66"/>
      <c r="G80" s="20"/>
      <c r="H80" s="57"/>
      <c r="I80" s="66"/>
      <c r="J80" s="51"/>
      <c r="K80" s="57"/>
      <c r="L80" s="66"/>
      <c r="M80" s="51"/>
      <c r="N80" s="48"/>
      <c r="O80" s="23"/>
    </row>
    <row r="81" spans="1:15" s="83" customFormat="1" ht="20.25" thickBot="1">
      <c r="A81" s="78" t="s">
        <v>4</v>
      </c>
      <c r="B81" s="79"/>
      <c r="C81" s="80"/>
      <c r="D81" s="84">
        <f>SUM(D60:D80)</f>
        <v>11107.74</v>
      </c>
      <c r="E81" s="85"/>
      <c r="F81" s="80"/>
      <c r="G81" s="84">
        <f>SUM(G60:G80)</f>
        <v>2257.58</v>
      </c>
      <c r="H81" s="86"/>
      <c r="I81" s="80"/>
      <c r="J81" s="84">
        <f>SUM(J60:J80)</f>
        <v>1902.23</v>
      </c>
      <c r="K81" s="86"/>
      <c r="L81" s="80"/>
      <c r="M81" s="84">
        <f>SUM(M60:M80)</f>
        <v>8276.26</v>
      </c>
      <c r="N81" s="50">
        <f>M81+J81+G81+D81</f>
        <v>23543.81</v>
      </c>
      <c r="O81" s="87"/>
    </row>
    <row r="82" spans="1:15" s="7" customFormat="1" ht="40.5" customHeight="1" hidden="1" thickBot="1">
      <c r="A82" s="249" t="s">
        <v>30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1"/>
      <c r="O82" s="59"/>
    </row>
    <row r="83" spans="1:15" s="7" customFormat="1" ht="12.75" hidden="1">
      <c r="A83" s="40"/>
      <c r="B83" s="32"/>
      <c r="C83" s="10"/>
      <c r="D83" s="37"/>
      <c r="E83" s="48"/>
      <c r="F83" s="10"/>
      <c r="G83" s="18"/>
      <c r="H83" s="32"/>
      <c r="I83" s="10"/>
      <c r="J83" s="37"/>
      <c r="K83" s="32"/>
      <c r="L83" s="10"/>
      <c r="M83" s="37"/>
      <c r="N83" s="48"/>
      <c r="O83" s="23"/>
    </row>
    <row r="84" spans="1:15" s="7" customFormat="1" ht="12.75" hidden="1">
      <c r="A84" s="40"/>
      <c r="B84" s="32"/>
      <c r="C84" s="10"/>
      <c r="D84" s="37"/>
      <c r="E84" s="48"/>
      <c r="F84" s="10"/>
      <c r="G84" s="18"/>
      <c r="H84" s="32"/>
      <c r="I84" s="10"/>
      <c r="J84" s="37"/>
      <c r="K84" s="32"/>
      <c r="L84" s="10"/>
      <c r="M84" s="37"/>
      <c r="N84" s="48"/>
      <c r="O84" s="23"/>
    </row>
    <row r="85" spans="1:15" s="7" customFormat="1" ht="12.75" hidden="1">
      <c r="A85" s="40"/>
      <c r="B85" s="32"/>
      <c r="C85" s="10"/>
      <c r="D85" s="37"/>
      <c r="E85" s="48"/>
      <c r="F85" s="10"/>
      <c r="G85" s="18"/>
      <c r="H85" s="32"/>
      <c r="I85" s="10"/>
      <c r="J85" s="37"/>
      <c r="K85" s="32"/>
      <c r="L85" s="10"/>
      <c r="M85" s="37"/>
      <c r="N85" s="48"/>
      <c r="O85" s="23"/>
    </row>
    <row r="86" spans="1:15" s="7" customFormat="1" ht="12.75" hidden="1">
      <c r="A86" s="40"/>
      <c r="B86" s="32"/>
      <c r="C86" s="10"/>
      <c r="D86" s="37"/>
      <c r="E86" s="48"/>
      <c r="F86" s="10"/>
      <c r="G86" s="18"/>
      <c r="H86" s="32"/>
      <c r="I86" s="10"/>
      <c r="J86" s="37"/>
      <c r="K86" s="32"/>
      <c r="L86" s="10"/>
      <c r="M86" s="37"/>
      <c r="N86" s="48"/>
      <c r="O86" s="23"/>
    </row>
    <row r="87" spans="1:15" s="7" customFormat="1" ht="13.5" hidden="1" thickBot="1">
      <c r="A87" s="40"/>
      <c r="B87" s="32"/>
      <c r="C87" s="10"/>
      <c r="D87" s="37"/>
      <c r="E87" s="48"/>
      <c r="F87" s="10"/>
      <c r="G87" s="18"/>
      <c r="H87" s="32"/>
      <c r="I87" s="10"/>
      <c r="J87" s="37"/>
      <c r="K87" s="32"/>
      <c r="L87" s="10"/>
      <c r="M87" s="37"/>
      <c r="N87" s="48"/>
      <c r="O87" s="23"/>
    </row>
    <row r="88" spans="1:15" s="83" customFormat="1" ht="20.25" hidden="1" thickBot="1">
      <c r="A88" s="78" t="s">
        <v>4</v>
      </c>
      <c r="B88" s="86"/>
      <c r="C88" s="88"/>
      <c r="D88" s="90">
        <f>SUM(D83:D87)</f>
        <v>0</v>
      </c>
      <c r="E88" s="91"/>
      <c r="F88" s="90"/>
      <c r="G88" s="90">
        <f>SUM(G83:G87)</f>
        <v>0</v>
      </c>
      <c r="H88" s="90"/>
      <c r="I88" s="90"/>
      <c r="J88" s="90">
        <f>SUM(J83:J87)</f>
        <v>0</v>
      </c>
      <c r="K88" s="90"/>
      <c r="L88" s="90"/>
      <c r="M88" s="90">
        <f>SUM(M83:M87)</f>
        <v>0</v>
      </c>
      <c r="N88" s="81"/>
      <c r="O88" s="89"/>
    </row>
    <row r="89" spans="1:15" s="7" customFormat="1" ht="20.25" thickBot="1">
      <c r="A89" s="62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59"/>
    </row>
    <row r="90" spans="1:15" s="2" customFormat="1" ht="20.25" thickBot="1">
      <c r="A90" s="44" t="s">
        <v>6</v>
      </c>
      <c r="B90" s="63"/>
      <c r="C90" s="60"/>
      <c r="D90" s="64">
        <f>D88+D81+D58+D52</f>
        <v>184331.08</v>
      </c>
      <c r="E90" s="61"/>
      <c r="F90" s="60"/>
      <c r="G90" s="64">
        <f>G88+G81+G58+G52</f>
        <v>777474.57</v>
      </c>
      <c r="H90" s="61"/>
      <c r="I90" s="60"/>
      <c r="J90" s="64">
        <f>J88+J81+J58+J52</f>
        <v>186119.99</v>
      </c>
      <c r="K90" s="61"/>
      <c r="L90" s="60"/>
      <c r="M90" s="64">
        <f>M88+M81+M58+M52</f>
        <v>150622.87</v>
      </c>
      <c r="N90" s="50">
        <f>M90+J90+G90+D90</f>
        <v>1298548.51</v>
      </c>
      <c r="O90" s="27">
        <f>M90+J90+G90+D90</f>
        <v>1298548.51</v>
      </c>
    </row>
    <row r="91" spans="1:13" s="2" customFormat="1" ht="13.5" thickBot="1">
      <c r="A91" s="54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4" s="2" customFormat="1" ht="13.5" thickBot="1">
      <c r="A92" s="52"/>
      <c r="B92" s="55" t="s">
        <v>18</v>
      </c>
      <c r="C92" s="55" t="s">
        <v>19</v>
      </c>
      <c r="D92" s="55" t="s">
        <v>20</v>
      </c>
      <c r="E92" s="55" t="s">
        <v>21</v>
      </c>
      <c r="F92" s="55" t="s">
        <v>22</v>
      </c>
      <c r="G92" s="55" t="s">
        <v>23</v>
      </c>
      <c r="H92" s="55" t="s">
        <v>24</v>
      </c>
      <c r="I92" s="55" t="s">
        <v>25</v>
      </c>
      <c r="J92" s="55" t="s">
        <v>14</v>
      </c>
      <c r="K92" s="55" t="s">
        <v>15</v>
      </c>
      <c r="L92" s="55" t="s">
        <v>16</v>
      </c>
      <c r="M92" s="55" t="s">
        <v>17</v>
      </c>
      <c r="N92" s="55" t="s">
        <v>27</v>
      </c>
    </row>
    <row r="93" spans="1:14" s="2" customFormat="1" ht="13.5" thickBot="1">
      <c r="A93" s="54" t="s">
        <v>13</v>
      </c>
      <c r="B93" s="180">
        <f>'[1]Лист1'!$FZ$145</f>
        <v>-167891.63</v>
      </c>
      <c r="C93" s="52">
        <f>B99</f>
        <v>-59643.88</v>
      </c>
      <c r="D93" s="52">
        <f aca="true" t="shared" si="5" ref="D93:M93">C99</f>
        <v>53501.72</v>
      </c>
      <c r="E93" s="53">
        <f>D99</f>
        <v>-13535.27</v>
      </c>
      <c r="F93" s="52">
        <f t="shared" si="5"/>
        <v>102709.95</v>
      </c>
      <c r="G93" s="52">
        <f t="shared" si="5"/>
        <v>209548.5</v>
      </c>
      <c r="H93" s="53">
        <f t="shared" si="5"/>
        <v>-449606.89</v>
      </c>
      <c r="I93" s="52">
        <f t="shared" si="5"/>
        <v>-329205.77</v>
      </c>
      <c r="J93" s="52">
        <f t="shared" si="5"/>
        <v>-213541.36</v>
      </c>
      <c r="K93" s="53">
        <f t="shared" si="5"/>
        <v>-284706.13</v>
      </c>
      <c r="L93" s="52">
        <f t="shared" si="5"/>
        <v>-178859.39</v>
      </c>
      <c r="M93" s="52">
        <f t="shared" si="5"/>
        <v>-57280.22</v>
      </c>
      <c r="N93" s="52"/>
    </row>
    <row r="94" spans="1:14" s="178" customFormat="1" ht="13.5" thickBot="1">
      <c r="A94" s="176" t="s">
        <v>11</v>
      </c>
      <c r="B94" s="177">
        <v>109662.39</v>
      </c>
      <c r="C94" s="177">
        <v>116419.11</v>
      </c>
      <c r="D94" s="177">
        <v>113040.75</v>
      </c>
      <c r="E94" s="177">
        <v>113262.15</v>
      </c>
      <c r="F94" s="177">
        <v>113096.1</v>
      </c>
      <c r="G94" s="177">
        <v>113096.1</v>
      </c>
      <c r="H94" s="177">
        <v>113096.1</v>
      </c>
      <c r="I94" s="177">
        <v>113096.1</v>
      </c>
      <c r="J94" s="177">
        <v>113096.1</v>
      </c>
      <c r="K94" s="177">
        <v>113096.1</v>
      </c>
      <c r="L94" s="177">
        <v>113096.1</v>
      </c>
      <c r="M94" s="177">
        <v>113096.1</v>
      </c>
      <c r="N94" s="177">
        <f>SUM(B94:M94)</f>
        <v>1357153.2</v>
      </c>
    </row>
    <row r="95" spans="1:14" s="178" customFormat="1" ht="13.5" thickBot="1">
      <c r="A95" s="176" t="s">
        <v>12</v>
      </c>
      <c r="B95" s="177">
        <v>107466.75</v>
      </c>
      <c r="C95" s="177">
        <v>112364.6</v>
      </c>
      <c r="D95" s="177">
        <v>116513.09</v>
      </c>
      <c r="E95" s="177">
        <v>115464.22</v>
      </c>
      <c r="F95" s="177">
        <v>106057.55</v>
      </c>
      <c r="G95" s="177">
        <v>117538.18</v>
      </c>
      <c r="H95" s="177">
        <v>119620.12</v>
      </c>
      <c r="I95" s="177">
        <v>114883.41</v>
      </c>
      <c r="J95" s="177">
        <v>114174.22</v>
      </c>
      <c r="K95" s="177">
        <v>105065.74</v>
      </c>
      <c r="L95" s="177">
        <v>120798.17</v>
      </c>
      <c r="M95" s="177">
        <v>114376.03</v>
      </c>
      <c r="N95" s="177">
        <f>SUM(B95:M95)</f>
        <v>1364322.08</v>
      </c>
    </row>
    <row r="96" spans="1:14" s="178" customFormat="1" ht="13.5" thickBot="1">
      <c r="A96" s="176" t="s">
        <v>201</v>
      </c>
      <c r="B96" s="181">
        <v>410</v>
      </c>
      <c r="C96" s="181">
        <v>410</v>
      </c>
      <c r="D96" s="181">
        <v>410</v>
      </c>
      <c r="E96" s="181">
        <v>410</v>
      </c>
      <c r="F96" s="181">
        <v>410</v>
      </c>
      <c r="G96" s="181">
        <v>410</v>
      </c>
      <c r="H96" s="181">
        <v>410</v>
      </c>
      <c r="I96" s="181">
        <v>410</v>
      </c>
      <c r="J96" s="181">
        <v>410</v>
      </c>
      <c r="K96" s="181">
        <v>410</v>
      </c>
      <c r="L96" s="181">
        <v>410</v>
      </c>
      <c r="M96" s="181">
        <v>410</v>
      </c>
      <c r="N96" s="181">
        <f>SUM(B96:M96)</f>
        <v>4920</v>
      </c>
    </row>
    <row r="97" spans="1:14" s="178" customFormat="1" ht="13.5" thickBot="1">
      <c r="A97" s="176" t="s">
        <v>202</v>
      </c>
      <c r="B97" s="181">
        <v>371</v>
      </c>
      <c r="C97" s="181">
        <v>371</v>
      </c>
      <c r="D97" s="181">
        <v>371</v>
      </c>
      <c r="E97" s="181">
        <v>371</v>
      </c>
      <c r="F97" s="181">
        <v>371</v>
      </c>
      <c r="G97" s="181">
        <v>371</v>
      </c>
      <c r="H97" s="181">
        <v>371</v>
      </c>
      <c r="I97" s="181">
        <v>371</v>
      </c>
      <c r="J97" s="181">
        <v>371</v>
      </c>
      <c r="K97" s="181">
        <v>371</v>
      </c>
      <c r="L97" s="181">
        <v>371</v>
      </c>
      <c r="M97" s="181">
        <v>371</v>
      </c>
      <c r="N97" s="181">
        <f>SUM(B97:M97)</f>
        <v>4452</v>
      </c>
    </row>
    <row r="98" spans="1:14" s="2" customFormat="1" ht="13.5" thickBot="1">
      <c r="A98" s="54" t="s">
        <v>28</v>
      </c>
      <c r="B98" s="52">
        <f aca="true" t="shared" si="6" ref="B98:M98">B95-B94</f>
        <v>-2195.64</v>
      </c>
      <c r="C98" s="52">
        <f t="shared" si="6"/>
        <v>-4054.50999999999</v>
      </c>
      <c r="D98" s="52">
        <f t="shared" si="6"/>
        <v>3472.34</v>
      </c>
      <c r="E98" s="52">
        <f t="shared" si="6"/>
        <v>2202.07000000001</v>
      </c>
      <c r="F98" s="52">
        <f t="shared" si="6"/>
        <v>-7038.55</v>
      </c>
      <c r="G98" s="52">
        <f t="shared" si="6"/>
        <v>4442.07999999999</v>
      </c>
      <c r="H98" s="52">
        <f t="shared" si="6"/>
        <v>6524.01999999999</v>
      </c>
      <c r="I98" s="52">
        <f t="shared" si="6"/>
        <v>1787.31</v>
      </c>
      <c r="J98" s="52">
        <f t="shared" si="6"/>
        <v>1078.12</v>
      </c>
      <c r="K98" s="52">
        <f t="shared" si="6"/>
        <v>-8030.36</v>
      </c>
      <c r="L98" s="52">
        <f t="shared" si="6"/>
        <v>7702.06999999999</v>
      </c>
      <c r="M98" s="52">
        <f t="shared" si="6"/>
        <v>1279.92999999999</v>
      </c>
      <c r="N98" s="52">
        <f>B98+C98+D98+E98+F98+G98+H98+I98+J98+K98+L98+M98</f>
        <v>7168.87999999998</v>
      </c>
    </row>
    <row r="99" spans="1:14" s="2" customFormat="1" ht="13.5" thickBot="1">
      <c r="A99" s="54" t="s">
        <v>26</v>
      </c>
      <c r="B99" s="182">
        <f>B93+B95+B96+B97</f>
        <v>-59643.88</v>
      </c>
      <c r="C99" s="182">
        <f>C93+C95+C96+C97</f>
        <v>53501.72</v>
      </c>
      <c r="D99" s="183">
        <f>D93+D95+D96+D97-D90</f>
        <v>-13535.27</v>
      </c>
      <c r="E99" s="182">
        <f>E93+E95+E96+E97</f>
        <v>102709.95</v>
      </c>
      <c r="F99" s="182">
        <f>F93+F95+F96+F97</f>
        <v>209548.5</v>
      </c>
      <c r="G99" s="183">
        <f>G93+G95+G96+G97-G90</f>
        <v>-449606.89</v>
      </c>
      <c r="H99" s="182">
        <f>H93+H95+H96+H97</f>
        <v>-329205.77</v>
      </c>
      <c r="I99" s="182">
        <f>I93+I95+I96+I97</f>
        <v>-213541.36</v>
      </c>
      <c r="J99" s="183">
        <f>J93+J95+J96+J97-J90</f>
        <v>-284706.13</v>
      </c>
      <c r="K99" s="182">
        <f>K93+K95+K96+K97</f>
        <v>-178859.39</v>
      </c>
      <c r="L99" s="182">
        <f>L93+L95+L96+L97</f>
        <v>-57280.22</v>
      </c>
      <c r="M99" s="183">
        <f>M93+M95+M96+M97-M90</f>
        <v>-92746.06</v>
      </c>
      <c r="N99" s="52"/>
    </row>
    <row r="100" spans="7:14" s="2" customFormat="1" ht="57" customHeight="1">
      <c r="G100" s="34"/>
      <c r="H100" s="224" t="s">
        <v>234</v>
      </c>
      <c r="I100" s="224"/>
      <c r="J100" s="224"/>
      <c r="K100" s="224"/>
      <c r="L100" s="225" t="s">
        <v>235</v>
      </c>
      <c r="M100" s="225"/>
      <c r="N100" s="225"/>
    </row>
    <row r="101" spans="8:14" s="2" customFormat="1" ht="72" customHeight="1">
      <c r="H101" s="226" t="s">
        <v>236</v>
      </c>
      <c r="I101" s="226"/>
      <c r="J101" s="226"/>
      <c r="K101" s="226"/>
      <c r="L101" s="227" t="s">
        <v>247</v>
      </c>
      <c r="M101" s="227"/>
      <c r="N101" s="227"/>
    </row>
    <row r="102" s="2" customFormat="1" ht="12.75"/>
    <row r="103" spans="8:13" s="2" customFormat="1" ht="15">
      <c r="H103" s="247" t="s">
        <v>203</v>
      </c>
      <c r="I103" s="247"/>
      <c r="J103" s="247"/>
      <c r="K103" s="184">
        <f>O90</f>
        <v>1298548.51</v>
      </c>
      <c r="L103" s="185"/>
      <c r="M103"/>
    </row>
    <row r="104" spans="8:13" s="2" customFormat="1" ht="15">
      <c r="H104" s="247" t="s">
        <v>204</v>
      </c>
      <c r="I104" s="247"/>
      <c r="J104" s="247"/>
      <c r="K104" s="184">
        <f>N94</f>
        <v>1357153.2</v>
      </c>
      <c r="L104" s="185"/>
      <c r="M104"/>
    </row>
    <row r="105" spans="8:13" s="2" customFormat="1" ht="15">
      <c r="H105" s="247" t="s">
        <v>205</v>
      </c>
      <c r="I105" s="247"/>
      <c r="J105" s="247"/>
      <c r="K105" s="184">
        <f>N95</f>
        <v>1364322.08</v>
      </c>
      <c r="L105" s="185"/>
      <c r="M105"/>
    </row>
    <row r="106" spans="8:13" s="2" customFormat="1" ht="15">
      <c r="H106" s="247" t="s">
        <v>206</v>
      </c>
      <c r="I106" s="247"/>
      <c r="J106" s="247"/>
      <c r="K106" s="184">
        <f>K105-K104</f>
        <v>7168.88</v>
      </c>
      <c r="L106" s="185"/>
      <c r="M106"/>
    </row>
    <row r="107" spans="8:13" s="2" customFormat="1" ht="15">
      <c r="H107" s="228" t="s">
        <v>207</v>
      </c>
      <c r="I107" s="228"/>
      <c r="J107" s="228"/>
      <c r="K107" s="184">
        <f>K104-K103</f>
        <v>58604.69</v>
      </c>
      <c r="L107" s="185"/>
      <c r="M107"/>
    </row>
    <row r="108" spans="8:13" s="2" customFormat="1" ht="15">
      <c r="H108" s="229" t="s">
        <v>208</v>
      </c>
      <c r="I108" s="230"/>
      <c r="J108" s="231"/>
      <c r="K108" s="184">
        <f>B93</f>
        <v>-167891.63</v>
      </c>
      <c r="L108" s="185"/>
      <c r="M108"/>
    </row>
    <row r="109" spans="8:13" s="2" customFormat="1" ht="15.75">
      <c r="H109" s="233" t="s">
        <v>209</v>
      </c>
      <c r="I109" s="233"/>
      <c r="J109" s="233"/>
      <c r="K109" s="186">
        <f>K108+K107+K106+K110</f>
        <v>-92746.06</v>
      </c>
      <c r="L109" s="185"/>
      <c r="M109"/>
    </row>
    <row r="110" spans="8:13" s="2" customFormat="1" ht="15">
      <c r="H110" s="234" t="s">
        <v>210</v>
      </c>
      <c r="I110" s="235"/>
      <c r="J110" s="236"/>
      <c r="K110" s="187">
        <f>N97+N96</f>
        <v>9372</v>
      </c>
      <c r="L110" s="185"/>
      <c r="M110"/>
    </row>
    <row r="111" spans="8:13" s="2" customFormat="1" ht="15">
      <c r="H111" s="228" t="s">
        <v>211</v>
      </c>
      <c r="I111" s="228"/>
      <c r="J111" s="228"/>
      <c r="K111" s="184">
        <f>D81+G81+J81+M81</f>
        <v>23543.81</v>
      </c>
      <c r="L111" s="237" t="s">
        <v>217</v>
      </c>
      <c r="M111" s="238"/>
    </row>
    <row r="112" spans="8:13" s="2" customFormat="1" ht="15">
      <c r="H112" s="232" t="s">
        <v>212</v>
      </c>
      <c r="I112" s="232"/>
      <c r="J112" s="232"/>
      <c r="K112" s="188">
        <v>51507.49</v>
      </c>
      <c r="L112" s="189"/>
      <c r="M112" s="3"/>
    </row>
    <row r="113" spans="8:13" s="2" customFormat="1" ht="15">
      <c r="H113" s="232" t="s">
        <v>213</v>
      </c>
      <c r="I113" s="232"/>
      <c r="J113" s="232"/>
      <c r="K113" s="188">
        <v>6339.12</v>
      </c>
      <c r="L113" s="189"/>
      <c r="M113" s="3"/>
    </row>
    <row r="114" spans="8:12" ht="15">
      <c r="H114" s="232" t="s">
        <v>214</v>
      </c>
      <c r="I114" s="232"/>
      <c r="J114" s="232"/>
      <c r="K114" s="188">
        <f>K112+K113</f>
        <v>57846.61</v>
      </c>
      <c r="L114" s="189"/>
    </row>
    <row r="115" spans="8:12" ht="15">
      <c r="H115" s="232" t="s">
        <v>215</v>
      </c>
      <c r="I115" s="232"/>
      <c r="J115" s="232"/>
      <c r="K115" s="188">
        <f>K114-K111+23000</f>
        <v>57302.8</v>
      </c>
      <c r="L115" s="189"/>
    </row>
    <row r="116" spans="8:12" ht="15.75">
      <c r="H116" s="232" t="s">
        <v>216</v>
      </c>
      <c r="I116" s="232"/>
      <c r="J116" s="232"/>
      <c r="K116" s="190">
        <f>K107-K115</f>
        <v>1301.89</v>
      </c>
      <c r="L116" s="191"/>
    </row>
  </sheetData>
  <sheetProtection/>
  <mergeCells count="33">
    <mergeCell ref="A1:N1"/>
    <mergeCell ref="A82:N82"/>
    <mergeCell ref="A59:N59"/>
    <mergeCell ref="B2:D2"/>
    <mergeCell ref="E2:G2"/>
    <mergeCell ref="H2:J2"/>
    <mergeCell ref="K2:M2"/>
    <mergeCell ref="A4:O4"/>
    <mergeCell ref="A54:N54"/>
    <mergeCell ref="A19:A20"/>
    <mergeCell ref="L111:M111"/>
    <mergeCell ref="H112:J112"/>
    <mergeCell ref="A49:A50"/>
    <mergeCell ref="E55:E56"/>
    <mergeCell ref="F55:F56"/>
    <mergeCell ref="G55:G56"/>
    <mergeCell ref="H103:J103"/>
    <mergeCell ref="H104:J104"/>
    <mergeCell ref="H105:J105"/>
    <mergeCell ref="H106:J106"/>
    <mergeCell ref="H114:J114"/>
    <mergeCell ref="H115:J115"/>
    <mergeCell ref="H116:J116"/>
    <mergeCell ref="H109:J109"/>
    <mergeCell ref="H110:J110"/>
    <mergeCell ref="H111:J111"/>
    <mergeCell ref="H113:J113"/>
    <mergeCell ref="H100:K100"/>
    <mergeCell ref="L100:N100"/>
    <mergeCell ref="H101:K101"/>
    <mergeCell ref="L101:N101"/>
    <mergeCell ref="H107:J107"/>
    <mergeCell ref="H108:J108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2014-06-25T11:19:07Z</cp:lastPrinted>
  <dcterms:created xsi:type="dcterms:W3CDTF">2010-04-02T14:46:04Z</dcterms:created>
  <dcterms:modified xsi:type="dcterms:W3CDTF">2014-07-10T08:55:42Z</dcterms:modified>
  <cp:category/>
  <cp:version/>
  <cp:contentType/>
  <cp:contentStatus/>
</cp:coreProperties>
</file>