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1"/>
  </bookViews>
  <sheets>
    <sheet name="по голосованию" sheetId="1" r:id="rId1"/>
    <sheet name="ЛС" sheetId="2" r:id="rId2"/>
    <sheet name="Лист1" sheetId="3" r:id="rId3"/>
  </sheets>
  <definedNames>
    <definedName name="_xlnm.Print_Area" localSheetId="0">'по голосованию'!$A$1:$H$135</definedName>
  </definedNames>
  <calcPr fullCalcOnLoad="1" fullPrecision="0"/>
</workbook>
</file>

<file path=xl/sharedStrings.xml><?xml version="1.0" encoding="utf-8"?>
<sst xmlns="http://schemas.openxmlformats.org/spreadsheetml/2006/main" count="357" uniqueCount="235">
  <si>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</si>
  <si>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</si>
  <si>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</si>
  <si>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</si>
  <si>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</si>
  <si>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</si>
  <si>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</si>
  <si>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</si>
  <si>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</si>
  <si>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</si>
  <si>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</si>
  <si>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</si>
  <si>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</si>
  <si>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</si>
  <si>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</si>
  <si>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</si>
  <si>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</si>
  <si>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</si>
  <si>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</si>
  <si>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</si>
  <si>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</si>
  <si>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</si>
  <si>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</si>
  <si>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</si>
  <si>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</si>
  <si>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</si>
  <si>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</si>
  <si>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</si>
  <si>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</si>
  <si>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</si>
  <si>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 xml:space="preserve">Управляющая организация   _____________________                                            Собственник __________________________                               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</si>
  <si>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</si>
  <si>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</si>
  <si>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</si>
  <si>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</si>
  <si>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</si>
  <si>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</si>
  <si>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перевод реле времени</t>
  </si>
  <si>
    <t>ревизия ВРУ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</si>
  <si>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</si>
  <si>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</si>
  <si>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</si>
  <si>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отключение системы отопления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</si>
  <si>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</si>
  <si>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</si>
  <si>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</si>
  <si>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</si>
  <si>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</si>
  <si>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</si>
  <si>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восстановление общедомового уличного освещения</t>
  </si>
  <si>
    <t>Обслуживание общедомовых приборов учета горячего водоснабжения</t>
  </si>
  <si>
    <t>ревизия ШР, ЩЭ</t>
  </si>
  <si>
    <t>ремонт кровли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</si>
  <si>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</si>
  <si>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</si>
  <si>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</si>
  <si>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</si>
  <si>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</si>
  <si>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</si>
  <si>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</si>
  <si>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</si>
  <si>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</si>
  <si>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</si>
  <si>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</si>
  <si>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</si>
  <si>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1 раз в 4 месяца</t>
  </si>
  <si>
    <t>ВСЕГО:</t>
  </si>
  <si>
    <t>подключение системы отопления с регулировкой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</si>
  <si>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</si>
  <si>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</si>
  <si>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</si>
  <si>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</si>
  <si>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</si>
  <si>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</si>
  <si>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</si>
  <si>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</si>
  <si>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</si>
  <si>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</si>
  <si>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</si>
  <si>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</si>
  <si>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</si>
  <si>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</si>
  <si>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</si>
  <si>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</si>
  <si>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</si>
  <si>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</si>
  <si>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</si>
  <si>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</si>
  <si>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</si>
  <si>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Сбор, вывоз и утилизация ТБО, руб/м2</t>
  </si>
  <si>
    <t>восстановление чердачного освещения</t>
  </si>
  <si>
    <t>восстановление подвального освещения</t>
  </si>
  <si>
    <t>восстановление подъездного освещения</t>
  </si>
  <si>
    <t>Работы заявочного характера, в т.ч.</t>
  </si>
  <si>
    <t>окос травы</t>
  </si>
  <si>
    <t>2-3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</si>
  <si>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</si>
  <si>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</si>
  <si>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</si>
  <si>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</si>
  <si>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</si>
  <si>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</si>
  <si>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</si>
  <si>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</si>
  <si>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</si>
  <si>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</si>
  <si>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</si>
  <si>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</si>
  <si>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</si>
  <si>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</si>
  <si>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Регламентные работы по системе водоотведения в т.числе:</t>
  </si>
  <si>
    <t>чеканка и замазка канализационных стыков</t>
  </si>
  <si>
    <t>Регламентные работы по содержанию кровли в т.числе:</t>
  </si>
  <si>
    <t>восстановление водостоков ( мелкий ремонт после очистки от снега и льда )</t>
  </si>
  <si>
    <t>восстановление изоляции</t>
  </si>
  <si>
    <t>Задолженность за жителями и ЮЛ</t>
  </si>
  <si>
    <t>по адресу: ул.Ленинского Комсомола, д.13 (Sобщ.=4458,2 м2, Sзем.уч.=3076,47 м2)</t>
  </si>
  <si>
    <t>(многоквартирный дом с газовыми плитами )</t>
  </si>
  <si>
    <t>Обслуживание вводных и внутренних газопроводов жилого фонда</t>
  </si>
  <si>
    <t>замена ( поверка ) КИП</t>
  </si>
  <si>
    <t>обслуживание насосов холодного водоснабжения</t>
  </si>
  <si>
    <t>очистка кровли от снега и скалывание сосулек</t>
  </si>
  <si>
    <t>ремонт вентшахт</t>
  </si>
  <si>
    <t>ремонт секций бойлера</t>
  </si>
  <si>
    <t>ремонт канализации</t>
  </si>
  <si>
    <t>электроосвещение</t>
  </si>
  <si>
    <t>Предлагаемый перечень работ по текущему ремонту                                       ( на выбор собственников)</t>
  </si>
  <si>
    <t>ремонт кровли 100 м2</t>
  </si>
  <si>
    <t>М.П.</t>
  </si>
  <si>
    <t>Жители МКД</t>
  </si>
  <si>
    <t>Струлева Н.А.</t>
  </si>
  <si>
    <t>Баженова Л.В.</t>
  </si>
  <si>
    <t>Красиков Ю.В. (Ковры)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</si>
  <si>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</si>
  <si>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</si>
  <si>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</si>
  <si>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</si>
  <si>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Поступления от Ростелекома</t>
  </si>
  <si>
    <t>Поступления от Вымпелкома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</si>
  <si>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</si>
  <si>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</si>
  <si>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</si>
  <si>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</si>
  <si>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</si>
  <si>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Ростелеком+Вымпелком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</si>
  <si>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</si>
  <si>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</si>
  <si>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</si>
  <si>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</si>
  <si>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</si>
  <si>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</si>
  <si>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Литова Г.В. (Компьютеры)</t>
  </si>
  <si>
    <t>Генеральный директор</t>
  </si>
  <si>
    <t>А.В. Митрофанов</t>
  </si>
  <si>
    <t>Экономист 2-ой категории по учету лицевых счетов МКД</t>
  </si>
  <si>
    <t>2014 -2015гг.</t>
  </si>
  <si>
    <t>(стоимость услуг  увеличена на 6,6% в соответствии с уровнем инфляции 2013 г.)</t>
  </si>
  <si>
    <t>Управление многоквартирным домом, всего в т .ч.</t>
  </si>
  <si>
    <t>Итого:</t>
  </si>
  <si>
    <t>заполнение электронных паспортов</t>
  </si>
  <si>
    <t>Обслуживание общедомовых приборов учета теплоэнергии</t>
  </si>
  <si>
    <t>гидравлическое испытание элеваторных узлов и запорной арматуры</t>
  </si>
  <si>
    <t>Регламентные работы по системе вентиляции в т.числе:</t>
  </si>
  <si>
    <t>пробивка вентканалов</t>
  </si>
  <si>
    <t>1 раз в 3 года</t>
  </si>
  <si>
    <t>прочистка вентиляционных каналов и канализационных вытяжек</t>
  </si>
  <si>
    <t>изготовление и установка мет.решеток на подвальные продухи 5 шт.</t>
  </si>
  <si>
    <t>ремонт помещений  после пожара</t>
  </si>
  <si>
    <t>уборка мусора из подвала 30 м3</t>
  </si>
  <si>
    <t>смена дверей в подвал (1,6 подъезды)</t>
  </si>
  <si>
    <t>установка спускников на отоплении диам.15 мм - 10 шт.</t>
  </si>
  <si>
    <t>уборка мусора (грунта) вручную (под 6 подъездом)</t>
  </si>
  <si>
    <t>ремонт освещения в подвале</t>
  </si>
  <si>
    <t>Лицевой счет многоквартирного дома по адресу: ул. Ленинского Комсомола, д. 13 на период с 1 мая 2014 по 30 апреля 2015 года</t>
  </si>
  <si>
    <t>29959,10 (по тарифу)</t>
  </si>
  <si>
    <t>Остаток(+) / Долг(-) на 1.05.14г.</t>
  </si>
  <si>
    <t>Ремонт стояка ХВС ( кв.51,64)</t>
  </si>
  <si>
    <t>53</t>
  </si>
  <si>
    <t>72</t>
  </si>
  <si>
    <t>55</t>
  </si>
  <si>
    <t>73</t>
  </si>
  <si>
    <t>88</t>
  </si>
  <si>
    <t>Н.Ф.Каюткина</t>
  </si>
  <si>
    <t>Замена  канализационного тройника на стояке в перекрытии ( кв. 83)</t>
  </si>
  <si>
    <t>109</t>
  </si>
  <si>
    <t>Определение по замене канализационного стояка</t>
  </si>
  <si>
    <t>Замена крана на стояке ГВС в подвале под 2 подъездом</t>
  </si>
  <si>
    <t xml:space="preserve"> Экономия(+) / Долг(-) на 1.05.2015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</si>
  <si>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</si>
  <si>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</si>
  <si>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ремонт кровли 100 м2 ( факт 200 м2)</t>
  </si>
  <si>
    <t>Сумма уплаты за размещение(выставленные счета)</t>
  </si>
  <si>
    <t>Сумма списанная с л/ч(с учетом оплаты)</t>
  </si>
  <si>
    <t>2011-2012</t>
  </si>
  <si>
    <t>2012-2013</t>
  </si>
  <si>
    <t>2013-2014</t>
  </si>
  <si>
    <t>Поступления от Вымпелкома ( 1 точка с октября 2012г.)</t>
  </si>
  <si>
    <t>Поступления от Ростелекома ( 1 точка с декабря 2010 года)</t>
  </si>
  <si>
    <t>пробивка вентканалов ( ООО "Трубочист 44)</t>
  </si>
  <si>
    <t>Замена вентиля на СО ( кв. 4)</t>
  </si>
  <si>
    <t>131</t>
  </si>
  <si>
    <t>Ремонт батареи  ( кв.4)</t>
  </si>
  <si>
    <t>133</t>
  </si>
  <si>
    <t>134</t>
  </si>
  <si>
    <t>143</t>
  </si>
  <si>
    <t>Перевод ВВП на зимнюю схему</t>
  </si>
  <si>
    <t>Ремонт системы отопления ( 1-й подъезд)</t>
  </si>
  <si>
    <t>161</t>
  </si>
  <si>
    <t>5/02194</t>
  </si>
  <si>
    <t>Смена циркуляционного насоса  ( со стоимостью насоса)( тариф 2013-2014)</t>
  </si>
  <si>
    <t>Проверка  вентканалов ( ООО "Трубочист 44)</t>
  </si>
  <si>
    <t>190</t>
  </si>
  <si>
    <t>Замена деталей</t>
  </si>
  <si>
    <t>4</t>
  </si>
  <si>
    <t>Смена спускника на узле ХВС</t>
  </si>
  <si>
    <t>17</t>
  </si>
  <si>
    <t>75</t>
  </si>
  <si>
    <t>акт 3</t>
  </si>
  <si>
    <t>Замена табличек на доме</t>
  </si>
  <si>
    <t>Стоимость таблички - 1 таб. ( ООО "РЕКОМ")</t>
  </si>
  <si>
    <t>Ревизия ЩЭ.замена деталей ( кв.90)</t>
  </si>
  <si>
    <t>92</t>
  </si>
  <si>
    <t>Замена стояка ХВС, ГВС ( кв.90)</t>
  </si>
  <si>
    <t>108</t>
  </si>
  <si>
    <t>Обслуживание вводных и внутренних газопроводов жилого фонда( Корректировка по выставленному счету фактуре № 3802 от 30.03.2015 г. на сумму 31297,11 руб.)</t>
  </si>
  <si>
    <t>Регулировка датчика движения</t>
  </si>
  <si>
    <t>144</t>
  </si>
  <si>
    <t>Замена лампочек 60 Вт в подъезде</t>
  </si>
  <si>
    <t>Ремонт отмостки 12 м2 ( предписание ГЖИ)</t>
  </si>
  <si>
    <t>147</t>
  </si>
  <si>
    <t>Устройство кровли в один слой (10 м2)</t>
  </si>
  <si>
    <t>Услуги типографии по печати доп.соглашений</t>
  </si>
  <si>
    <t>т/н 185</t>
  </si>
  <si>
    <t>2014-2015</t>
  </si>
  <si>
    <t>Данные  по состоянию на 01.05.2015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</si>
</sst>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Black"/>
      <family val="2"/>
    </font>
    <font>
      <sz val="14"/>
      <name val="Arial Cyr"/>
      <family val="0"/>
    </font>
    <font>
      <b/>
      <sz val="14"/>
      <name val="Arial Cyr"/>
      <family val="0"/>
    </font>
    <font>
      <b/>
      <i/>
      <u val="single"/>
      <sz val="20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i/>
      <sz val="10"/>
      <name val="Arial Cyr"/>
      <family val="2"/>
    </font>
    <font>
      <b/>
      <sz val="12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medium"/>
      <bottom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2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19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23" fillId="24" borderId="20" xfId="0" applyNumberFormat="1" applyFont="1" applyFill="1" applyBorder="1" applyAlignment="1">
      <alignment horizontal="center"/>
    </xf>
    <xf numFmtId="0" fontId="18" fillId="24" borderId="17" xfId="0" applyFont="1" applyFill="1" applyBorder="1" applyAlignment="1">
      <alignment horizontal="center" vertical="center"/>
    </xf>
    <xf numFmtId="2" fontId="23" fillId="24" borderId="17" xfId="0" applyNumberFormat="1" applyFont="1" applyFill="1" applyBorder="1" applyAlignment="1">
      <alignment horizontal="center" vertical="center" wrapText="1"/>
    </xf>
    <xf numFmtId="2" fontId="0" fillId="25" borderId="21" xfId="0" applyNumberFormat="1" applyFont="1" applyFill="1" applyBorder="1" applyAlignment="1">
      <alignment horizontal="center" vertical="center" wrapText="1"/>
    </xf>
    <xf numFmtId="2" fontId="23" fillId="0" borderId="17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/>
    </xf>
    <xf numFmtId="2" fontId="0" fillId="24" borderId="22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vertical="center"/>
    </xf>
    <xf numFmtId="2" fontId="0" fillId="24" borderId="23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5" borderId="25" xfId="0" applyFont="1" applyFill="1" applyBorder="1" applyAlignment="1">
      <alignment horizontal="left" vertical="center" wrapText="1"/>
    </xf>
    <xf numFmtId="0" fontId="23" fillId="24" borderId="26" xfId="0" applyFont="1" applyFill="1" applyBorder="1" applyAlignment="1">
      <alignment horizontal="left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0" fillId="25" borderId="27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left" vertical="center"/>
    </xf>
    <xf numFmtId="0" fontId="25" fillId="24" borderId="29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18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2" fontId="18" fillId="0" borderId="33" xfId="0" applyNumberFormat="1" applyFont="1" applyFill="1" applyBorder="1" applyAlignment="1">
      <alignment horizontal="center" vertical="center" wrapText="1"/>
    </xf>
    <xf numFmtId="2" fontId="18" fillId="0" borderId="32" xfId="0" applyNumberFormat="1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2" fontId="18" fillId="24" borderId="23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4" fontId="24" fillId="24" borderId="34" xfId="0" applyNumberFormat="1" applyFont="1" applyFill="1" applyBorder="1" applyAlignment="1">
      <alignment horizontal="left" vertical="center" wrapText="1"/>
    </xf>
    <xf numFmtId="4" fontId="24" fillId="24" borderId="13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27" fillId="26" borderId="0" xfId="0" applyFont="1" applyFill="1" applyAlignment="1">
      <alignment horizontal="center"/>
    </xf>
    <xf numFmtId="2" fontId="20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 wrapText="1"/>
    </xf>
    <xf numFmtId="2" fontId="0" fillId="24" borderId="33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49" fontId="0" fillId="24" borderId="22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18" fillId="24" borderId="28" xfId="0" applyNumberFormat="1" applyFont="1" applyFill="1" applyBorder="1" applyAlignment="1">
      <alignment horizontal="center" vertical="center" wrapText="1"/>
    </xf>
    <xf numFmtId="49" fontId="0" fillId="24" borderId="31" xfId="0" applyNumberFormat="1" applyFont="1" applyFill="1" applyBorder="1" applyAlignment="1">
      <alignment horizontal="center" vertical="center" wrapText="1"/>
    </xf>
    <xf numFmtId="14" fontId="0" fillId="24" borderId="33" xfId="0" applyNumberFormat="1" applyFont="1" applyFill="1" applyBorder="1" applyAlignment="1">
      <alignment horizontal="center" vertical="center" wrapText="1"/>
    </xf>
    <xf numFmtId="0" fontId="30" fillId="24" borderId="26" xfId="0" applyFont="1" applyFill="1" applyBorder="1" applyAlignment="1">
      <alignment horizontal="center" vertical="center" wrapText="1"/>
    </xf>
    <xf numFmtId="0" fontId="0" fillId="26" borderId="29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23" fillId="24" borderId="26" xfId="0" applyNumberFormat="1" applyFont="1" applyFill="1" applyBorder="1" applyAlignment="1">
      <alignment horizontal="left" vertical="center" wrapText="1"/>
    </xf>
    <xf numFmtId="2" fontId="0" fillId="24" borderId="41" xfId="0" applyNumberFormat="1" applyFill="1" applyBorder="1" applyAlignment="1">
      <alignment horizontal="center" vertical="center"/>
    </xf>
    <xf numFmtId="2" fontId="41" fillId="25" borderId="29" xfId="0" applyNumberFormat="1" applyFont="1" applyFill="1" applyBorder="1" applyAlignment="1">
      <alignment horizontal="center" vertical="center" wrapText="1"/>
    </xf>
    <xf numFmtId="0" fontId="0" fillId="24" borderId="42" xfId="0" applyFill="1" applyBorder="1" applyAlignment="1">
      <alignment horizontal="left" vertical="center"/>
    </xf>
    <xf numFmtId="0" fontId="32" fillId="26" borderId="10" xfId="0" applyFont="1" applyFill="1" applyBorder="1" applyAlignment="1">
      <alignment horizontal="left" vertical="center" wrapText="1"/>
    </xf>
    <xf numFmtId="2" fontId="0" fillId="26" borderId="43" xfId="0" applyNumberFormat="1" applyFill="1" applyBorder="1" applyAlignment="1">
      <alignment horizontal="center" vertical="center"/>
    </xf>
    <xf numFmtId="2" fontId="0" fillId="24" borderId="29" xfId="0" applyNumberFormat="1" applyFill="1" applyBorder="1" applyAlignment="1">
      <alignment horizontal="center" vertical="center"/>
    </xf>
    <xf numFmtId="2" fontId="25" fillId="24" borderId="29" xfId="0" applyNumberFormat="1" applyFont="1" applyFill="1" applyBorder="1" applyAlignment="1">
      <alignment horizontal="center" vertical="center"/>
    </xf>
    <xf numFmtId="2" fontId="0" fillId="26" borderId="29" xfId="0" applyNumberForma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2" fillId="0" borderId="10" xfId="0" applyNumberFormat="1" applyFont="1" applyBorder="1" applyAlignment="1">
      <alignment horizontal="center" vertical="center"/>
    </xf>
    <xf numFmtId="2" fontId="34" fillId="25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5" fillId="0" borderId="10" xfId="0" applyNumberFormat="1" applyFont="1" applyBorder="1" applyAlignment="1">
      <alignment horizontal="center"/>
    </xf>
    <xf numFmtId="2" fontId="25" fillId="25" borderId="0" xfId="0" applyNumberFormat="1" applyFont="1" applyFill="1" applyAlignment="1">
      <alignment/>
    </xf>
    <xf numFmtId="0" fontId="0" fillId="24" borderId="31" xfId="0" applyFont="1" applyFill="1" applyBorder="1" applyAlignment="1">
      <alignment horizontal="center" vertical="center" wrapText="1"/>
    </xf>
    <xf numFmtId="14" fontId="0" fillId="24" borderId="33" xfId="0" applyNumberFormat="1" applyFont="1" applyFill="1" applyBorder="1" applyAlignment="1">
      <alignment horizontal="center" vertical="center" wrapText="1"/>
    </xf>
    <xf numFmtId="0" fontId="0" fillId="24" borderId="33" xfId="0" applyFont="1" applyFill="1" applyBorder="1" applyAlignment="1">
      <alignment horizontal="center" vertical="center" wrapText="1"/>
    </xf>
    <xf numFmtId="49" fontId="0" fillId="24" borderId="30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2" fontId="18" fillId="0" borderId="46" xfId="0" applyNumberFormat="1" applyFont="1" applyFill="1" applyBorder="1" applyAlignment="1">
      <alignment horizontal="center" vertical="center" wrapText="1"/>
    </xf>
    <xf numFmtId="0" fontId="18" fillId="25" borderId="34" xfId="0" applyFont="1" applyFill="1" applyBorder="1" applyAlignment="1">
      <alignment horizontal="left" vertical="center" wrapText="1"/>
    </xf>
    <xf numFmtId="0" fontId="24" fillId="25" borderId="13" xfId="0" applyFont="1" applyFill="1" applyBorder="1" applyAlignment="1">
      <alignment horizontal="center" vertical="center" wrapText="1"/>
    </xf>
    <xf numFmtId="2" fontId="24" fillId="25" borderId="13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>
      <alignment horizontal="center" vertical="center" wrapText="1"/>
    </xf>
    <xf numFmtId="2" fontId="24" fillId="0" borderId="13" xfId="0" applyNumberFormat="1" applyFont="1" applyFill="1" applyBorder="1" applyAlignment="1">
      <alignment horizontal="center" vertical="center" wrapText="1"/>
    </xf>
    <xf numFmtId="2" fontId="24" fillId="0" borderId="46" xfId="0" applyNumberFormat="1" applyFont="1" applyFill="1" applyBorder="1" applyAlignment="1">
      <alignment horizontal="center" vertical="center" wrapText="1"/>
    </xf>
    <xf numFmtId="0" fontId="24" fillId="25" borderId="34" xfId="0" applyFont="1" applyFill="1" applyBorder="1" applyAlignment="1">
      <alignment horizontal="left" vertical="center" wrapText="1"/>
    </xf>
    <xf numFmtId="2" fontId="18" fillId="0" borderId="47" xfId="0" applyNumberFormat="1" applyFont="1" applyFill="1" applyBorder="1" applyAlignment="1">
      <alignment horizontal="center" vertical="center" wrapText="1"/>
    </xf>
    <xf numFmtId="2" fontId="18" fillId="0" borderId="48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47" xfId="0" applyNumberFormat="1" applyFont="1" applyFill="1" applyBorder="1" applyAlignment="1">
      <alignment horizontal="center" vertical="center" wrapText="1"/>
    </xf>
    <xf numFmtId="2" fontId="0" fillId="24" borderId="47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33" xfId="0" applyNumberFormat="1" applyFont="1" applyFill="1" applyBorder="1" applyAlignment="1">
      <alignment horizontal="center" vertical="center" wrapText="1"/>
    </xf>
    <xf numFmtId="2" fontId="0" fillId="0" borderId="48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2" fontId="18" fillId="0" borderId="44" xfId="0" applyNumberFormat="1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left" vertical="center" wrapText="1"/>
    </xf>
    <xf numFmtId="0" fontId="18" fillId="0" borderId="50" xfId="0" applyFont="1" applyFill="1" applyBorder="1" applyAlignment="1">
      <alignment horizontal="center" vertical="center" wrapText="1"/>
    </xf>
    <xf numFmtId="2" fontId="18" fillId="0" borderId="50" xfId="0" applyNumberFormat="1" applyFont="1" applyFill="1" applyBorder="1" applyAlignment="1">
      <alignment horizontal="center" vertical="center" wrapText="1"/>
    </xf>
    <xf numFmtId="2" fontId="18" fillId="0" borderId="51" xfId="0" applyNumberFormat="1" applyFont="1" applyFill="1" applyBorder="1" applyAlignment="1">
      <alignment horizontal="center" vertical="center" wrapText="1"/>
    </xf>
    <xf numFmtId="2" fontId="19" fillId="0" borderId="52" xfId="0" applyNumberFormat="1" applyFont="1" applyFill="1" applyBorder="1" applyAlignment="1">
      <alignment horizontal="center"/>
    </xf>
    <xf numFmtId="2" fontId="19" fillId="0" borderId="44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9" fillId="0" borderId="32" xfId="0" applyNumberFormat="1" applyFont="1" applyFill="1" applyBorder="1" applyAlignment="1">
      <alignment horizontal="center"/>
    </xf>
    <xf numFmtId="2" fontId="37" fillId="25" borderId="15" xfId="0" applyNumberFormat="1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vertical="center" wrapText="1"/>
    </xf>
    <xf numFmtId="2" fontId="20" fillId="0" borderId="10" xfId="0" applyNumberFormat="1" applyFont="1" applyBorder="1" applyAlignment="1">
      <alignment horizontal="center"/>
    </xf>
    <xf numFmtId="0" fontId="0" fillId="25" borderId="12" xfId="0" applyFont="1" applyFill="1" applyBorder="1" applyAlignment="1">
      <alignment horizontal="left" vertical="center" wrapText="1"/>
    </xf>
    <xf numFmtId="0" fontId="0" fillId="25" borderId="22" xfId="0" applyFont="1" applyFill="1" applyBorder="1" applyAlignment="1">
      <alignment horizontal="center" vertical="center" wrapText="1"/>
    </xf>
    <xf numFmtId="14" fontId="0" fillId="25" borderId="10" xfId="0" applyNumberFormat="1" applyFont="1" applyFill="1" applyBorder="1" applyAlignment="1">
      <alignment horizontal="center" vertical="center" wrapText="1"/>
    </xf>
    <xf numFmtId="0" fontId="18" fillId="25" borderId="23" xfId="0" applyFont="1" applyFill="1" applyBorder="1" applyAlignment="1">
      <alignment horizontal="center" vertical="center" wrapText="1"/>
    </xf>
    <xf numFmtId="49" fontId="0" fillId="25" borderId="31" xfId="0" applyNumberFormat="1" applyFont="1" applyFill="1" applyBorder="1" applyAlignment="1">
      <alignment horizontal="center" vertical="center" wrapText="1"/>
    </xf>
    <xf numFmtId="14" fontId="0" fillId="25" borderId="33" xfId="0" applyNumberFormat="1" applyFont="1" applyFill="1" applyBorder="1" applyAlignment="1">
      <alignment horizontal="center" vertical="center" wrapText="1"/>
    </xf>
    <xf numFmtId="2" fontId="18" fillId="25" borderId="28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24" borderId="28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14" fontId="24" fillId="24" borderId="10" xfId="0" applyNumberFormat="1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left" vertical="center" wrapText="1"/>
    </xf>
    <xf numFmtId="0" fontId="18" fillId="26" borderId="22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2" fontId="18" fillId="26" borderId="23" xfId="0" applyNumberFormat="1" applyFont="1" applyFill="1" applyBorder="1" applyAlignment="1">
      <alignment horizontal="center" vertical="center" wrapText="1"/>
    </xf>
    <xf numFmtId="49" fontId="0" fillId="26" borderId="31" xfId="0" applyNumberFormat="1" applyFont="1" applyFill="1" applyBorder="1" applyAlignment="1">
      <alignment horizontal="center" vertical="center" wrapText="1"/>
    </xf>
    <xf numFmtId="14" fontId="0" fillId="26" borderId="33" xfId="0" applyNumberFormat="1" applyFont="1" applyFill="1" applyBorder="1" applyAlignment="1">
      <alignment horizontal="center" vertical="center" wrapText="1"/>
    </xf>
    <xf numFmtId="0" fontId="24" fillId="26" borderId="22" xfId="0" applyFont="1" applyFill="1" applyBorder="1" applyAlignment="1">
      <alignment horizontal="center" vertical="center" wrapText="1"/>
    </xf>
    <xf numFmtId="14" fontId="24" fillId="26" borderId="10" xfId="0" applyNumberFormat="1" applyFont="1" applyFill="1" applyBorder="1" applyAlignment="1">
      <alignment horizontal="center" vertical="center" wrapText="1"/>
    </xf>
    <xf numFmtId="0" fontId="40" fillId="26" borderId="19" xfId="0" applyFont="1" applyFill="1" applyBorder="1" applyAlignment="1">
      <alignment horizontal="center" vertical="center" wrapText="1"/>
    </xf>
    <xf numFmtId="2" fontId="18" fillId="26" borderId="14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2" fontId="0" fillId="24" borderId="10" xfId="0" applyNumberForma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1" fillId="0" borderId="0" xfId="0" applyFont="1" applyFill="1" applyAlignment="1">
      <alignment horizontal="left" vertical="center"/>
    </xf>
    <xf numFmtId="0" fontId="20" fillId="25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54" xfId="0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36" fillId="24" borderId="0" xfId="0" applyFont="1" applyFill="1" applyAlignment="1">
      <alignment horizontal="right"/>
    </xf>
    <xf numFmtId="0" fontId="23" fillId="24" borderId="57" xfId="0" applyFont="1" applyFill="1" applyBorder="1" applyAlignment="1">
      <alignment horizontal="center" vertical="center" wrapText="1"/>
    </xf>
    <xf numFmtId="0" fontId="23" fillId="24" borderId="58" xfId="0" applyFont="1" applyFill="1" applyBorder="1" applyAlignment="1">
      <alignment horizontal="center" vertical="center" wrapText="1"/>
    </xf>
    <xf numFmtId="0" fontId="23" fillId="24" borderId="59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2" fontId="21" fillId="0" borderId="15" xfId="0" applyNumberFormat="1" applyFont="1" applyBorder="1" applyAlignment="1">
      <alignment horizontal="center"/>
    </xf>
    <xf numFmtId="2" fontId="21" fillId="0" borderId="19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36" fillId="24" borderId="62" xfId="0" applyFont="1" applyFill="1" applyBorder="1" applyAlignment="1">
      <alignment horizontal="left"/>
    </xf>
    <xf numFmtId="0" fontId="36" fillId="24" borderId="62" xfId="0" applyFont="1" applyFill="1" applyBorder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36" fillId="24" borderId="0" xfId="0" applyFont="1" applyFill="1" applyAlignment="1">
      <alignment horizontal="left" wrapText="1"/>
    </xf>
    <xf numFmtId="0" fontId="20" fillId="0" borderId="15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/>
    </xf>
    <xf numFmtId="0" fontId="31" fillId="24" borderId="63" xfId="0" applyFont="1" applyFill="1" applyBorder="1" applyAlignment="1">
      <alignment horizontal="center" vertical="center" wrapText="1"/>
    </xf>
    <xf numFmtId="0" fontId="31" fillId="24" borderId="55" xfId="0" applyFont="1" applyFill="1" applyBorder="1" applyAlignment="1">
      <alignment horizontal="center" vertical="center" wrapText="1"/>
    </xf>
    <xf numFmtId="0" fontId="31" fillId="24" borderId="64" xfId="0" applyFont="1" applyFill="1" applyBorder="1" applyAlignment="1">
      <alignment horizontal="center" vertical="center" wrapText="1"/>
    </xf>
    <xf numFmtId="0" fontId="26" fillId="25" borderId="25" xfId="0" applyFont="1" applyFill="1" applyBorder="1" applyAlignment="1">
      <alignment horizontal="center" vertical="center" wrapText="1"/>
    </xf>
    <xf numFmtId="0" fontId="26" fillId="25" borderId="55" xfId="0" applyFont="1" applyFill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center"/>
    </xf>
    <xf numFmtId="0" fontId="20" fillId="25" borderId="55" xfId="0" applyFont="1" applyFill="1" applyBorder="1" applyAlignment="1">
      <alignment horizontal="center"/>
    </xf>
    <xf numFmtId="0" fontId="20" fillId="25" borderId="19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zoomScale="75" zoomScaleNormal="75" zoomScalePageLayoutView="0" workbookViewId="0" topLeftCell="A49">
      <selection activeCell="A98" sqref="A98:A105"/>
    </sheetView>
  </sheetViews>
  <sheetFormatPr defaultColWidth="9.00390625" defaultRowHeight="12.75"/>
  <cols>
    <col min="1" max="1" width="72.75390625" style="75" customWidth="1"/>
    <col min="2" max="2" width="19.125" style="75" customWidth="1"/>
    <col min="3" max="3" width="13.875" style="75" hidden="1" customWidth="1"/>
    <col min="4" max="4" width="14.875" style="75" customWidth="1"/>
    <col min="5" max="5" width="13.875" style="75" hidden="1" customWidth="1"/>
    <col min="6" max="6" width="20.875" style="75" hidden="1" customWidth="1"/>
    <col min="7" max="7" width="13.875" style="75" customWidth="1"/>
    <col min="8" max="8" width="20.875" style="75" customWidth="1"/>
    <col min="9" max="9" width="15.375" style="75" customWidth="1"/>
    <col min="10" max="10" width="15.375" style="112" hidden="1" customWidth="1"/>
    <col min="11" max="14" width="15.375" style="75" customWidth="1"/>
    <col min="15" max="16384" width="9.125" style="75" customWidth="1"/>
  </cols>
  <sheetData>
    <row r="1" spans="1:8" ht="16.5" customHeight="1">
      <c r="A1" s="224" t="s">
        <v>0</v>
      </c>
      <c r="B1" s="225"/>
      <c r="C1" s="225"/>
      <c r="D1" s="225"/>
      <c r="E1" s="225"/>
      <c r="F1" s="225"/>
      <c r="G1" s="225"/>
      <c r="H1" s="225"/>
    </row>
    <row r="2" spans="2:8" ht="12.75" customHeight="1">
      <c r="B2" s="226" t="s">
        <v>1</v>
      </c>
      <c r="C2" s="226"/>
      <c r="D2" s="226"/>
      <c r="E2" s="226"/>
      <c r="F2" s="226"/>
      <c r="G2" s="225"/>
      <c r="H2" s="225"/>
    </row>
    <row r="3" spans="1:8" ht="22.5" customHeight="1">
      <c r="A3" s="113" t="s">
        <v>155</v>
      </c>
      <c r="B3" s="226" t="s">
        <v>2</v>
      </c>
      <c r="C3" s="226"/>
      <c r="D3" s="226"/>
      <c r="E3" s="226"/>
      <c r="F3" s="226"/>
      <c r="G3" s="225"/>
      <c r="H3" s="225"/>
    </row>
    <row r="4" spans="2:8" ht="14.25" customHeight="1">
      <c r="B4" s="226" t="s">
        <v>34</v>
      </c>
      <c r="C4" s="226"/>
      <c r="D4" s="226"/>
      <c r="E4" s="226"/>
      <c r="F4" s="226"/>
      <c r="G4" s="225"/>
      <c r="H4" s="225"/>
    </row>
    <row r="5" spans="1:10" ht="39.75" customHeight="1">
      <c r="A5" s="227"/>
      <c r="B5" s="228"/>
      <c r="C5" s="228"/>
      <c r="D5" s="228"/>
      <c r="E5" s="228"/>
      <c r="F5" s="228"/>
      <c r="G5" s="228"/>
      <c r="H5" s="228"/>
      <c r="J5" s="75"/>
    </row>
    <row r="6" spans="1:10" ht="39.75" customHeight="1">
      <c r="A6" s="227"/>
      <c r="B6" s="227"/>
      <c r="C6" s="227"/>
      <c r="D6" s="227"/>
      <c r="E6" s="227"/>
      <c r="F6" s="227"/>
      <c r="G6" s="227"/>
      <c r="H6" s="227"/>
      <c r="J6" s="75"/>
    </row>
    <row r="7" spans="1:10" ht="22.5" customHeight="1">
      <c r="A7" s="230" t="s">
        <v>156</v>
      </c>
      <c r="B7" s="230"/>
      <c r="C7" s="230"/>
      <c r="D7" s="230"/>
      <c r="E7" s="230"/>
      <c r="F7" s="230"/>
      <c r="G7" s="230"/>
      <c r="H7" s="230"/>
      <c r="J7" s="75"/>
    </row>
    <row r="8" spans="1:10" s="107" customFormat="1" ht="22.5" customHeight="1">
      <c r="A8" s="231" t="s">
        <v>3</v>
      </c>
      <c r="B8" s="231"/>
      <c r="C8" s="231"/>
      <c r="D8" s="231"/>
      <c r="E8" s="232"/>
      <c r="F8" s="232"/>
      <c r="G8" s="232"/>
      <c r="H8" s="232"/>
      <c r="J8" s="114"/>
    </row>
    <row r="9" spans="1:8" s="105" customFormat="1" ht="18.75" customHeight="1">
      <c r="A9" s="231" t="s">
        <v>116</v>
      </c>
      <c r="B9" s="231"/>
      <c r="C9" s="231"/>
      <c r="D9" s="231"/>
      <c r="E9" s="232"/>
      <c r="F9" s="232"/>
      <c r="G9" s="232"/>
      <c r="H9" s="232"/>
    </row>
    <row r="10" spans="1:8" s="106" customFormat="1" ht="17.25" customHeight="1">
      <c r="A10" s="233" t="s">
        <v>117</v>
      </c>
      <c r="B10" s="233"/>
      <c r="C10" s="233"/>
      <c r="D10" s="233"/>
      <c r="E10" s="234"/>
      <c r="F10" s="234"/>
      <c r="G10" s="234"/>
      <c r="H10" s="234"/>
    </row>
    <row r="11" spans="1:8" s="105" customFormat="1" ht="30" customHeight="1" thickBot="1">
      <c r="A11" s="235" t="s">
        <v>53</v>
      </c>
      <c r="B11" s="235"/>
      <c r="C11" s="235"/>
      <c r="D11" s="235"/>
      <c r="E11" s="236"/>
      <c r="F11" s="236"/>
      <c r="G11" s="236"/>
      <c r="H11" s="236"/>
    </row>
    <row r="12" spans="1:10" s="12" customFormat="1" ht="139.5" customHeight="1" thickBot="1">
      <c r="A12" s="104" t="s">
        <v>4</v>
      </c>
      <c r="B12" s="103" t="s">
        <v>5</v>
      </c>
      <c r="C12" s="89" t="s">
        <v>6</v>
      </c>
      <c r="D12" s="89" t="s">
        <v>35</v>
      </c>
      <c r="E12" s="89" t="s">
        <v>6</v>
      </c>
      <c r="F12" s="161" t="s">
        <v>7</v>
      </c>
      <c r="G12" s="89" t="s">
        <v>6</v>
      </c>
      <c r="H12" s="161" t="s">
        <v>7</v>
      </c>
      <c r="J12" s="115"/>
    </row>
    <row r="13" spans="1:10" s="83" customFormat="1" ht="12.75">
      <c r="A13" s="102">
        <v>1</v>
      </c>
      <c r="B13" s="100">
        <v>2</v>
      </c>
      <c r="C13" s="100">
        <v>3</v>
      </c>
      <c r="D13" s="101"/>
      <c r="E13" s="100">
        <v>3</v>
      </c>
      <c r="F13" s="162">
        <v>4</v>
      </c>
      <c r="G13" s="99">
        <v>3</v>
      </c>
      <c r="H13" s="98">
        <v>4</v>
      </c>
      <c r="J13" s="116"/>
    </row>
    <row r="14" spans="1:10" s="83" customFormat="1" ht="49.5" customHeight="1">
      <c r="A14" s="237" t="s">
        <v>8</v>
      </c>
      <c r="B14" s="238"/>
      <c r="C14" s="238"/>
      <c r="D14" s="238"/>
      <c r="E14" s="238"/>
      <c r="F14" s="238"/>
      <c r="G14" s="239"/>
      <c r="H14" s="240"/>
      <c r="J14" s="116"/>
    </row>
    <row r="15" spans="1:10" s="12" customFormat="1" ht="21.75" customHeight="1">
      <c r="A15" s="97" t="s">
        <v>157</v>
      </c>
      <c r="B15" s="32"/>
      <c r="C15" s="13">
        <f>F15*12</f>
        <v>0</v>
      </c>
      <c r="D15" s="163">
        <f>G15*I15</f>
        <v>142840.73</v>
      </c>
      <c r="E15" s="13">
        <f>H15*12</f>
        <v>32.04</v>
      </c>
      <c r="F15" s="164"/>
      <c r="G15" s="13">
        <f>H15*12</f>
        <v>32.04</v>
      </c>
      <c r="H15" s="164">
        <f>H20+H22</f>
        <v>2.67</v>
      </c>
      <c r="I15" s="12">
        <v>4458.2</v>
      </c>
      <c r="J15" s="115">
        <v>2.24</v>
      </c>
    </row>
    <row r="16" spans="1:10" s="12" customFormat="1" ht="28.5" customHeight="1">
      <c r="A16" s="110" t="s">
        <v>54</v>
      </c>
      <c r="B16" s="111" t="s">
        <v>55</v>
      </c>
      <c r="C16" s="13"/>
      <c r="D16" s="163"/>
      <c r="E16" s="13"/>
      <c r="F16" s="164"/>
      <c r="G16" s="13"/>
      <c r="H16" s="164"/>
      <c r="J16" s="115"/>
    </row>
    <row r="17" spans="1:10" s="12" customFormat="1" ht="15">
      <c r="A17" s="110" t="s">
        <v>56</v>
      </c>
      <c r="B17" s="111" t="s">
        <v>55</v>
      </c>
      <c r="C17" s="13"/>
      <c r="D17" s="163"/>
      <c r="E17" s="13"/>
      <c r="F17" s="164"/>
      <c r="G17" s="13"/>
      <c r="H17" s="164"/>
      <c r="J17" s="115"/>
    </row>
    <row r="18" spans="1:10" s="12" customFormat="1" ht="15">
      <c r="A18" s="110" t="s">
        <v>57</v>
      </c>
      <c r="B18" s="111" t="s">
        <v>58</v>
      </c>
      <c r="C18" s="13"/>
      <c r="D18" s="163"/>
      <c r="E18" s="13"/>
      <c r="F18" s="164"/>
      <c r="G18" s="13"/>
      <c r="H18" s="164"/>
      <c r="J18" s="115"/>
    </row>
    <row r="19" spans="1:10" s="12" customFormat="1" ht="15">
      <c r="A19" s="110" t="s">
        <v>59</v>
      </c>
      <c r="B19" s="111" t="s">
        <v>55</v>
      </c>
      <c r="C19" s="13"/>
      <c r="D19" s="163"/>
      <c r="E19" s="13"/>
      <c r="F19" s="164"/>
      <c r="G19" s="13"/>
      <c r="H19" s="164"/>
      <c r="J19" s="115"/>
    </row>
    <row r="20" spans="1:10" s="12" customFormat="1" ht="15">
      <c r="A20" s="165" t="s">
        <v>158</v>
      </c>
      <c r="B20" s="166"/>
      <c r="C20" s="167"/>
      <c r="D20" s="168"/>
      <c r="E20" s="169"/>
      <c r="F20" s="170"/>
      <c r="G20" s="169"/>
      <c r="H20" s="164">
        <v>2.56</v>
      </c>
      <c r="J20" s="115"/>
    </row>
    <row r="21" spans="1:10" s="12" customFormat="1" ht="15">
      <c r="A21" s="171" t="s">
        <v>159</v>
      </c>
      <c r="B21" s="166" t="s">
        <v>55</v>
      </c>
      <c r="C21" s="167"/>
      <c r="D21" s="168"/>
      <c r="E21" s="169"/>
      <c r="F21" s="170"/>
      <c r="G21" s="169"/>
      <c r="H21" s="164"/>
      <c r="J21" s="115"/>
    </row>
    <row r="22" spans="1:10" s="12" customFormat="1" ht="15">
      <c r="A22" s="165" t="s">
        <v>158</v>
      </c>
      <c r="B22" s="166"/>
      <c r="C22" s="167"/>
      <c r="D22" s="168"/>
      <c r="E22" s="169"/>
      <c r="F22" s="170"/>
      <c r="G22" s="169"/>
      <c r="H22" s="164">
        <v>0.11</v>
      </c>
      <c r="J22" s="115"/>
    </row>
    <row r="23" spans="1:10" s="12" customFormat="1" ht="30">
      <c r="A23" s="97" t="s">
        <v>11</v>
      </c>
      <c r="B23" s="96"/>
      <c r="C23" s="13">
        <f>F23*12</f>
        <v>0</v>
      </c>
      <c r="D23" s="163">
        <f>G23*I23</f>
        <v>121976.35</v>
      </c>
      <c r="E23" s="13">
        <f>H23*12</f>
        <v>27.36</v>
      </c>
      <c r="F23" s="164"/>
      <c r="G23" s="13">
        <f>H23*12</f>
        <v>27.36</v>
      </c>
      <c r="H23" s="164">
        <v>2.28</v>
      </c>
      <c r="I23" s="12">
        <v>4458.2</v>
      </c>
      <c r="J23" s="115">
        <v>2</v>
      </c>
    </row>
    <row r="24" spans="1:10" s="12" customFormat="1" ht="15">
      <c r="A24" s="110" t="s">
        <v>60</v>
      </c>
      <c r="B24" s="111" t="s">
        <v>12</v>
      </c>
      <c r="C24" s="13"/>
      <c r="D24" s="163"/>
      <c r="E24" s="13"/>
      <c r="F24" s="164"/>
      <c r="G24" s="13"/>
      <c r="H24" s="164"/>
      <c r="J24" s="115"/>
    </row>
    <row r="25" spans="1:10" s="12" customFormat="1" ht="15">
      <c r="A25" s="110" t="s">
        <v>61</v>
      </c>
      <c r="B25" s="111" t="s">
        <v>12</v>
      </c>
      <c r="C25" s="13"/>
      <c r="D25" s="163"/>
      <c r="E25" s="13"/>
      <c r="F25" s="164"/>
      <c r="G25" s="13"/>
      <c r="H25" s="164"/>
      <c r="J25" s="115"/>
    </row>
    <row r="26" spans="1:10" s="12" customFormat="1" ht="15">
      <c r="A26" s="110" t="s">
        <v>94</v>
      </c>
      <c r="B26" s="111" t="s">
        <v>95</v>
      </c>
      <c r="C26" s="13"/>
      <c r="D26" s="163"/>
      <c r="E26" s="13"/>
      <c r="F26" s="164"/>
      <c r="G26" s="13"/>
      <c r="H26" s="164"/>
      <c r="J26" s="115"/>
    </row>
    <row r="27" spans="1:10" s="12" customFormat="1" ht="15">
      <c r="A27" s="110" t="s">
        <v>62</v>
      </c>
      <c r="B27" s="111" t="s">
        <v>12</v>
      </c>
      <c r="C27" s="13"/>
      <c r="D27" s="163"/>
      <c r="E27" s="13"/>
      <c r="F27" s="164"/>
      <c r="G27" s="13"/>
      <c r="H27" s="164"/>
      <c r="J27" s="115"/>
    </row>
    <row r="28" spans="1:10" s="12" customFormat="1" ht="25.5">
      <c r="A28" s="110" t="s">
        <v>63</v>
      </c>
      <c r="B28" s="111" t="s">
        <v>13</v>
      </c>
      <c r="C28" s="13"/>
      <c r="D28" s="163"/>
      <c r="E28" s="13"/>
      <c r="F28" s="164"/>
      <c r="G28" s="13"/>
      <c r="H28" s="164"/>
      <c r="J28" s="115"/>
    </row>
    <row r="29" spans="1:10" s="12" customFormat="1" ht="15">
      <c r="A29" s="110" t="s">
        <v>96</v>
      </c>
      <c r="B29" s="111" t="s">
        <v>12</v>
      </c>
      <c r="C29" s="13"/>
      <c r="D29" s="163"/>
      <c r="E29" s="13"/>
      <c r="F29" s="164"/>
      <c r="G29" s="13"/>
      <c r="H29" s="164"/>
      <c r="J29" s="115"/>
    </row>
    <row r="30" spans="1:10" s="12" customFormat="1" ht="15">
      <c r="A30" s="110" t="s">
        <v>97</v>
      </c>
      <c r="B30" s="111" t="s">
        <v>12</v>
      </c>
      <c r="C30" s="13"/>
      <c r="D30" s="163"/>
      <c r="E30" s="13"/>
      <c r="F30" s="164"/>
      <c r="G30" s="13"/>
      <c r="H30" s="164"/>
      <c r="J30" s="115"/>
    </row>
    <row r="31" spans="1:10" s="12" customFormat="1" ht="25.5">
      <c r="A31" s="110" t="s">
        <v>98</v>
      </c>
      <c r="B31" s="111" t="s">
        <v>64</v>
      </c>
      <c r="C31" s="13"/>
      <c r="D31" s="163"/>
      <c r="E31" s="13"/>
      <c r="F31" s="164"/>
      <c r="G31" s="13"/>
      <c r="H31" s="164"/>
      <c r="J31" s="115"/>
    </row>
    <row r="32" spans="1:10" s="93" customFormat="1" ht="15">
      <c r="A32" s="92" t="s">
        <v>14</v>
      </c>
      <c r="B32" s="32" t="s">
        <v>15</v>
      </c>
      <c r="C32" s="13">
        <f>F32*12</f>
        <v>0</v>
      </c>
      <c r="D32" s="163">
        <f aca="true" t="shared" si="0" ref="D32:D42">G32*I32</f>
        <v>36378.91</v>
      </c>
      <c r="E32" s="13">
        <f>H32*12</f>
        <v>8.16</v>
      </c>
      <c r="F32" s="172"/>
      <c r="G32" s="13">
        <f>H32*12</f>
        <v>8.16</v>
      </c>
      <c r="H32" s="164">
        <v>0.68</v>
      </c>
      <c r="I32" s="12">
        <v>4458.2</v>
      </c>
      <c r="J32" s="115">
        <v>0.6</v>
      </c>
    </row>
    <row r="33" spans="1:10" s="12" customFormat="1" ht="15">
      <c r="A33" s="92" t="s">
        <v>16</v>
      </c>
      <c r="B33" s="32" t="s">
        <v>17</v>
      </c>
      <c r="C33" s="13">
        <f>F33*12</f>
        <v>0</v>
      </c>
      <c r="D33" s="163">
        <f t="shared" si="0"/>
        <v>118766.45</v>
      </c>
      <c r="E33" s="13">
        <f>H33*12</f>
        <v>26.64</v>
      </c>
      <c r="F33" s="172"/>
      <c r="G33" s="13">
        <f>H33*12</f>
        <v>26.64</v>
      </c>
      <c r="H33" s="164">
        <v>2.22</v>
      </c>
      <c r="I33" s="12">
        <v>4458.2</v>
      </c>
      <c r="J33" s="115">
        <v>1.94</v>
      </c>
    </row>
    <row r="34" spans="1:10" s="83" customFormat="1" ht="30">
      <c r="A34" s="92" t="s">
        <v>43</v>
      </c>
      <c r="B34" s="32" t="s">
        <v>10</v>
      </c>
      <c r="C34" s="85"/>
      <c r="D34" s="163">
        <v>1848.15</v>
      </c>
      <c r="E34" s="85">
        <f>H34*12</f>
        <v>0.36</v>
      </c>
      <c r="F34" s="172"/>
      <c r="G34" s="13">
        <f aca="true" t="shared" si="1" ref="G34:G40">D34/I34</f>
        <v>0.41</v>
      </c>
      <c r="H34" s="164">
        <f aca="true" t="shared" si="2" ref="H34:H40">G34/12</f>
        <v>0.03</v>
      </c>
      <c r="I34" s="12">
        <v>4458.2</v>
      </c>
      <c r="J34" s="115">
        <v>0.03</v>
      </c>
    </row>
    <row r="35" spans="1:12" s="83" customFormat="1" ht="30">
      <c r="A35" s="92" t="s">
        <v>50</v>
      </c>
      <c r="B35" s="32" t="s">
        <v>10</v>
      </c>
      <c r="C35" s="85"/>
      <c r="D35" s="163">
        <v>1848.15</v>
      </c>
      <c r="E35" s="85">
        <f>H35*12</f>
        <v>0.36</v>
      </c>
      <c r="F35" s="172"/>
      <c r="G35" s="13">
        <f t="shared" si="1"/>
        <v>0.41</v>
      </c>
      <c r="H35" s="164">
        <f t="shared" si="2"/>
        <v>0.03</v>
      </c>
      <c r="I35" s="12">
        <v>4458.2</v>
      </c>
      <c r="J35" s="115">
        <v>0.03</v>
      </c>
      <c r="L35" s="116"/>
    </row>
    <row r="36" spans="1:10" s="83" customFormat="1" ht="20.25" customHeight="1">
      <c r="A36" s="92" t="s">
        <v>160</v>
      </c>
      <c r="B36" s="32" t="s">
        <v>10</v>
      </c>
      <c r="C36" s="85"/>
      <c r="D36" s="163">
        <v>11670.68</v>
      </c>
      <c r="E36" s="85"/>
      <c r="F36" s="172"/>
      <c r="G36" s="13">
        <f t="shared" si="1"/>
        <v>2.62</v>
      </c>
      <c r="H36" s="164">
        <f t="shared" si="2"/>
        <v>0.22</v>
      </c>
      <c r="I36" s="12">
        <v>4458.2</v>
      </c>
      <c r="J36" s="115">
        <v>0.19</v>
      </c>
    </row>
    <row r="37" spans="1:10" s="83" customFormat="1" ht="30" hidden="1">
      <c r="A37" s="92" t="s">
        <v>99</v>
      </c>
      <c r="B37" s="32" t="s">
        <v>13</v>
      </c>
      <c r="C37" s="85"/>
      <c r="D37" s="163">
        <f t="shared" si="0"/>
        <v>0</v>
      </c>
      <c r="E37" s="85"/>
      <c r="F37" s="172"/>
      <c r="G37" s="13">
        <f t="shared" si="1"/>
        <v>2.46</v>
      </c>
      <c r="H37" s="164">
        <f t="shared" si="2"/>
        <v>0.2</v>
      </c>
      <c r="I37" s="12">
        <v>4458.2</v>
      </c>
      <c r="J37" s="115">
        <v>0</v>
      </c>
    </row>
    <row r="38" spans="1:10" s="83" customFormat="1" ht="30" hidden="1">
      <c r="A38" s="92" t="s">
        <v>100</v>
      </c>
      <c r="B38" s="32" t="s">
        <v>13</v>
      </c>
      <c r="C38" s="85"/>
      <c r="D38" s="163">
        <f t="shared" si="0"/>
        <v>0</v>
      </c>
      <c r="E38" s="85"/>
      <c r="F38" s="172"/>
      <c r="G38" s="13">
        <f t="shared" si="1"/>
        <v>2.46</v>
      </c>
      <c r="H38" s="164">
        <f t="shared" si="2"/>
        <v>0.2</v>
      </c>
      <c r="I38" s="12">
        <v>4458.2</v>
      </c>
      <c r="J38" s="115">
        <v>0</v>
      </c>
    </row>
    <row r="39" spans="1:10" s="83" customFormat="1" ht="30" hidden="1">
      <c r="A39" s="92" t="s">
        <v>101</v>
      </c>
      <c r="B39" s="32" t="s">
        <v>13</v>
      </c>
      <c r="C39" s="85"/>
      <c r="D39" s="163">
        <f t="shared" si="0"/>
        <v>0</v>
      </c>
      <c r="E39" s="85"/>
      <c r="F39" s="172"/>
      <c r="G39" s="13">
        <f t="shared" si="1"/>
        <v>2.46</v>
      </c>
      <c r="H39" s="164">
        <f t="shared" si="2"/>
        <v>0.2</v>
      </c>
      <c r="I39" s="12">
        <v>4458.2</v>
      </c>
      <c r="J39" s="115">
        <v>0</v>
      </c>
    </row>
    <row r="40" spans="1:10" s="83" customFormat="1" ht="30">
      <c r="A40" s="92" t="s">
        <v>99</v>
      </c>
      <c r="B40" s="32" t="s">
        <v>13</v>
      </c>
      <c r="C40" s="85"/>
      <c r="D40" s="163">
        <v>3305.23</v>
      </c>
      <c r="E40" s="85"/>
      <c r="F40" s="172"/>
      <c r="G40" s="13">
        <f t="shared" si="1"/>
        <v>0.74</v>
      </c>
      <c r="H40" s="164">
        <f t="shared" si="2"/>
        <v>0.06</v>
      </c>
      <c r="I40" s="12">
        <v>4458.2</v>
      </c>
      <c r="J40" s="115"/>
    </row>
    <row r="41" spans="1:10" s="83" customFormat="1" ht="30">
      <c r="A41" s="92" t="s">
        <v>118</v>
      </c>
      <c r="B41" s="32"/>
      <c r="C41" s="85">
        <f>F41*12</f>
        <v>0</v>
      </c>
      <c r="D41" s="163">
        <f t="shared" si="0"/>
        <v>10164.7</v>
      </c>
      <c r="E41" s="85">
        <f>H41*12</f>
        <v>2.28</v>
      </c>
      <c r="F41" s="172"/>
      <c r="G41" s="13">
        <f>H41*12</f>
        <v>2.28</v>
      </c>
      <c r="H41" s="164">
        <v>0.19</v>
      </c>
      <c r="I41" s="12">
        <v>4458.2</v>
      </c>
      <c r="J41" s="115">
        <v>0.14</v>
      </c>
    </row>
    <row r="42" spans="1:10" s="12" customFormat="1" ht="15">
      <c r="A42" s="92" t="s">
        <v>25</v>
      </c>
      <c r="B42" s="32" t="s">
        <v>26</v>
      </c>
      <c r="C42" s="85">
        <f>F42*12</f>
        <v>0</v>
      </c>
      <c r="D42" s="163">
        <f t="shared" si="0"/>
        <v>2139.94</v>
      </c>
      <c r="E42" s="85">
        <f>H42*12</f>
        <v>0.48</v>
      </c>
      <c r="F42" s="172"/>
      <c r="G42" s="13">
        <f>H42*12</f>
        <v>0.48</v>
      </c>
      <c r="H42" s="164">
        <v>0.04</v>
      </c>
      <c r="I42" s="12">
        <v>4458.2</v>
      </c>
      <c r="J42" s="115">
        <v>0.03</v>
      </c>
    </row>
    <row r="43" spans="1:10" s="12" customFormat="1" ht="15">
      <c r="A43" s="92" t="s">
        <v>27</v>
      </c>
      <c r="B43" s="91" t="s">
        <v>28</v>
      </c>
      <c r="C43" s="87">
        <f>F43*12</f>
        <v>0</v>
      </c>
      <c r="D43" s="163">
        <f>G43*I43</f>
        <v>1604.95</v>
      </c>
      <c r="E43" s="87">
        <f>H43*12</f>
        <v>0.36</v>
      </c>
      <c r="F43" s="173"/>
      <c r="G43" s="13">
        <f>12*H43</f>
        <v>0.36</v>
      </c>
      <c r="H43" s="164">
        <v>0.03</v>
      </c>
      <c r="I43" s="12">
        <v>4458.2</v>
      </c>
      <c r="J43" s="115">
        <v>0.02</v>
      </c>
    </row>
    <row r="44" spans="1:10" s="95" customFormat="1" ht="30">
      <c r="A44" s="74" t="s">
        <v>24</v>
      </c>
      <c r="B44" s="86" t="s">
        <v>65</v>
      </c>
      <c r="C44" s="18">
        <f>F44*12</f>
        <v>0</v>
      </c>
      <c r="D44" s="163">
        <f>G44*I44</f>
        <v>2139.94</v>
      </c>
      <c r="E44" s="85">
        <f>H44*12</f>
        <v>0.48</v>
      </c>
      <c r="F44" s="172"/>
      <c r="G44" s="13">
        <f>12*H44</f>
        <v>0.48</v>
      </c>
      <c r="H44" s="164">
        <v>0.04</v>
      </c>
      <c r="I44" s="12">
        <v>4458.2</v>
      </c>
      <c r="J44" s="117">
        <v>0.03</v>
      </c>
    </row>
    <row r="45" spans="1:10" s="93" customFormat="1" ht="15">
      <c r="A45" s="92" t="s">
        <v>36</v>
      </c>
      <c r="B45" s="32"/>
      <c r="C45" s="13"/>
      <c r="D45" s="13">
        <f>D46+D47+D48+D49+D50+D51+D52+D53+D54+D55</f>
        <v>15046.37</v>
      </c>
      <c r="E45" s="13"/>
      <c r="F45" s="172"/>
      <c r="G45" s="13">
        <f>D45/I45</f>
        <v>3.37</v>
      </c>
      <c r="H45" s="164">
        <f>G45/12</f>
        <v>0.28</v>
      </c>
      <c r="I45" s="12">
        <v>4458.2</v>
      </c>
      <c r="J45" s="115">
        <v>0.46</v>
      </c>
    </row>
    <row r="46" spans="1:10" s="83" customFormat="1" ht="15">
      <c r="A46" s="15" t="s">
        <v>42</v>
      </c>
      <c r="B46" s="84" t="s">
        <v>18</v>
      </c>
      <c r="C46" s="1"/>
      <c r="D46" s="174">
        <v>196.5</v>
      </c>
      <c r="E46" s="175"/>
      <c r="F46" s="176"/>
      <c r="G46" s="175"/>
      <c r="H46" s="176"/>
      <c r="I46" s="12">
        <v>4458.2</v>
      </c>
      <c r="J46" s="177">
        <v>0.01</v>
      </c>
    </row>
    <row r="47" spans="1:10" s="83" customFormat="1" ht="15">
      <c r="A47" s="15" t="s">
        <v>19</v>
      </c>
      <c r="B47" s="84" t="s">
        <v>23</v>
      </c>
      <c r="C47" s="1">
        <f>F47*12</f>
        <v>0</v>
      </c>
      <c r="D47" s="174">
        <v>415.82</v>
      </c>
      <c r="E47" s="175">
        <f>H47*12</f>
        <v>0</v>
      </c>
      <c r="F47" s="176"/>
      <c r="G47" s="175"/>
      <c r="H47" s="176"/>
      <c r="I47" s="12">
        <v>4458.2</v>
      </c>
      <c r="J47" s="177">
        <v>0.01</v>
      </c>
    </row>
    <row r="48" spans="1:10" s="83" customFormat="1" ht="15">
      <c r="A48" s="15" t="s">
        <v>161</v>
      </c>
      <c r="B48" s="118" t="s">
        <v>18</v>
      </c>
      <c r="C48" s="1"/>
      <c r="D48" s="174">
        <v>740.94</v>
      </c>
      <c r="E48" s="175"/>
      <c r="F48" s="176"/>
      <c r="G48" s="175"/>
      <c r="H48" s="176"/>
      <c r="I48" s="12"/>
      <c r="J48" s="177"/>
    </row>
    <row r="49" spans="1:10" s="83" customFormat="1" ht="15">
      <c r="A49" s="15" t="s">
        <v>48</v>
      </c>
      <c r="B49" s="84" t="s">
        <v>18</v>
      </c>
      <c r="C49" s="1">
        <f>F49*12</f>
        <v>0</v>
      </c>
      <c r="D49" s="174">
        <v>792.41</v>
      </c>
      <c r="E49" s="175">
        <f>H49*12</f>
        <v>0</v>
      </c>
      <c r="F49" s="176"/>
      <c r="G49" s="175"/>
      <c r="H49" s="176"/>
      <c r="I49" s="12">
        <v>4458.2</v>
      </c>
      <c r="J49" s="177">
        <v>0.01</v>
      </c>
    </row>
    <row r="50" spans="1:10" s="83" customFormat="1" ht="15">
      <c r="A50" s="15" t="s">
        <v>20</v>
      </c>
      <c r="B50" s="84" t="s">
        <v>18</v>
      </c>
      <c r="C50" s="1">
        <f>F50*12</f>
        <v>0</v>
      </c>
      <c r="D50" s="174">
        <v>3532.78</v>
      </c>
      <c r="E50" s="175">
        <f>H50*12</f>
        <v>0</v>
      </c>
      <c r="F50" s="176"/>
      <c r="G50" s="175"/>
      <c r="H50" s="176"/>
      <c r="I50" s="12">
        <v>4458.2</v>
      </c>
      <c r="J50" s="177">
        <v>0.05</v>
      </c>
    </row>
    <row r="51" spans="1:10" s="83" customFormat="1" ht="15">
      <c r="A51" s="15" t="s">
        <v>21</v>
      </c>
      <c r="B51" s="84" t="s">
        <v>18</v>
      </c>
      <c r="C51" s="1">
        <f>F51*12</f>
        <v>0</v>
      </c>
      <c r="D51" s="174">
        <v>831.63</v>
      </c>
      <c r="E51" s="175">
        <f>H51*12</f>
        <v>0</v>
      </c>
      <c r="F51" s="176"/>
      <c r="G51" s="175"/>
      <c r="H51" s="176"/>
      <c r="I51" s="12">
        <v>4458.2</v>
      </c>
      <c r="J51" s="177">
        <v>0.01</v>
      </c>
    </row>
    <row r="52" spans="1:10" s="83" customFormat="1" ht="15">
      <c r="A52" s="15" t="s">
        <v>45</v>
      </c>
      <c r="B52" s="84" t="s">
        <v>18</v>
      </c>
      <c r="C52" s="1"/>
      <c r="D52" s="174">
        <v>396.19</v>
      </c>
      <c r="E52" s="175"/>
      <c r="F52" s="176"/>
      <c r="G52" s="175"/>
      <c r="H52" s="176"/>
      <c r="I52" s="12">
        <v>4458.2</v>
      </c>
      <c r="J52" s="177">
        <v>0.01</v>
      </c>
    </row>
    <row r="53" spans="1:10" s="83" customFormat="1" ht="15">
      <c r="A53" s="15" t="s">
        <v>46</v>
      </c>
      <c r="B53" s="84" t="s">
        <v>23</v>
      </c>
      <c r="C53" s="1"/>
      <c r="D53" s="174">
        <v>1584.82</v>
      </c>
      <c r="E53" s="175"/>
      <c r="F53" s="176"/>
      <c r="G53" s="175"/>
      <c r="H53" s="176"/>
      <c r="I53" s="12">
        <v>4458.2</v>
      </c>
      <c r="J53" s="177">
        <v>0.02</v>
      </c>
    </row>
    <row r="54" spans="1:10" s="83" customFormat="1" ht="25.5">
      <c r="A54" s="15" t="s">
        <v>22</v>
      </c>
      <c r="B54" s="84" t="s">
        <v>18</v>
      </c>
      <c r="C54" s="1">
        <f>F54*12</f>
        <v>0</v>
      </c>
      <c r="D54" s="174">
        <v>3765.23</v>
      </c>
      <c r="E54" s="175">
        <f>H54*12</f>
        <v>0</v>
      </c>
      <c r="F54" s="176"/>
      <c r="G54" s="175"/>
      <c r="H54" s="176"/>
      <c r="I54" s="12">
        <v>4458.2</v>
      </c>
      <c r="J54" s="177">
        <v>0.06</v>
      </c>
    </row>
    <row r="55" spans="1:10" s="83" customFormat="1" ht="15">
      <c r="A55" s="15" t="s">
        <v>67</v>
      </c>
      <c r="B55" s="84" t="s">
        <v>18</v>
      </c>
      <c r="C55" s="1"/>
      <c r="D55" s="174">
        <v>2790.05</v>
      </c>
      <c r="E55" s="175"/>
      <c r="F55" s="176"/>
      <c r="G55" s="175"/>
      <c r="H55" s="176"/>
      <c r="I55" s="12">
        <v>4458.2</v>
      </c>
      <c r="J55" s="177">
        <v>0.01</v>
      </c>
    </row>
    <row r="56" spans="1:10" s="83" customFormat="1" ht="15" hidden="1">
      <c r="A56" s="5"/>
      <c r="B56" s="84"/>
      <c r="C56" s="1"/>
      <c r="D56" s="174"/>
      <c r="E56" s="175"/>
      <c r="F56" s="176"/>
      <c r="G56" s="175"/>
      <c r="H56" s="176"/>
      <c r="I56" s="12">
        <v>4458.2</v>
      </c>
      <c r="J56" s="177"/>
    </row>
    <row r="57" spans="1:10" s="93" customFormat="1" ht="30">
      <c r="A57" s="92" t="s">
        <v>39</v>
      </c>
      <c r="B57" s="32"/>
      <c r="C57" s="13"/>
      <c r="D57" s="13">
        <f>D58+D59+D60+D62+D63</f>
        <v>12846.7</v>
      </c>
      <c r="E57" s="13"/>
      <c r="F57" s="172"/>
      <c r="G57" s="13">
        <f>D57/I57</f>
        <v>2.88</v>
      </c>
      <c r="H57" s="164">
        <f>G57/12+0.01</f>
        <v>0.25</v>
      </c>
      <c r="I57" s="12">
        <v>4458.2</v>
      </c>
      <c r="J57" s="115">
        <v>0.35</v>
      </c>
    </row>
    <row r="58" spans="1:10" s="83" customFormat="1" ht="15">
      <c r="A58" s="15" t="s">
        <v>102</v>
      </c>
      <c r="B58" s="84" t="s">
        <v>103</v>
      </c>
      <c r="C58" s="1"/>
      <c r="D58" s="174">
        <v>2377.23</v>
      </c>
      <c r="E58" s="175"/>
      <c r="F58" s="176"/>
      <c r="G58" s="175"/>
      <c r="H58" s="176"/>
      <c r="I58" s="12">
        <v>4458.2</v>
      </c>
      <c r="J58" s="177">
        <v>0.04</v>
      </c>
    </row>
    <row r="59" spans="1:10" s="83" customFormat="1" ht="25.5">
      <c r="A59" s="15" t="s">
        <v>104</v>
      </c>
      <c r="B59" s="84" t="s">
        <v>105</v>
      </c>
      <c r="C59" s="1"/>
      <c r="D59" s="174">
        <v>1584.82</v>
      </c>
      <c r="E59" s="175"/>
      <c r="F59" s="176"/>
      <c r="G59" s="175"/>
      <c r="H59" s="176"/>
      <c r="I59" s="12">
        <v>4458.2</v>
      </c>
      <c r="J59" s="177">
        <v>0.02</v>
      </c>
    </row>
    <row r="60" spans="1:10" s="83" customFormat="1" ht="15">
      <c r="A60" s="15" t="s">
        <v>106</v>
      </c>
      <c r="B60" s="84" t="s">
        <v>107</v>
      </c>
      <c r="C60" s="1"/>
      <c r="D60" s="174">
        <v>1663.21</v>
      </c>
      <c r="E60" s="175"/>
      <c r="F60" s="176"/>
      <c r="G60" s="175"/>
      <c r="H60" s="176"/>
      <c r="I60" s="12">
        <v>4458.2</v>
      </c>
      <c r="J60" s="177">
        <v>0.03</v>
      </c>
    </row>
    <row r="61" spans="1:10" s="83" customFormat="1" ht="25.5" hidden="1">
      <c r="A61" s="15" t="s">
        <v>108</v>
      </c>
      <c r="B61" s="84" t="s">
        <v>109</v>
      </c>
      <c r="C61" s="1"/>
      <c r="D61" s="174"/>
      <c r="E61" s="175"/>
      <c r="F61" s="176"/>
      <c r="G61" s="175"/>
      <c r="H61" s="176"/>
      <c r="I61" s="12">
        <v>4458.2</v>
      </c>
      <c r="J61" s="177">
        <v>0</v>
      </c>
    </row>
    <row r="62" spans="1:10" s="83" customFormat="1" ht="25.5">
      <c r="A62" s="15" t="s">
        <v>108</v>
      </c>
      <c r="B62" s="118" t="s">
        <v>109</v>
      </c>
      <c r="C62" s="1"/>
      <c r="D62" s="174">
        <v>1584.8</v>
      </c>
      <c r="E62" s="175"/>
      <c r="F62" s="176"/>
      <c r="G62" s="175"/>
      <c r="H62" s="176"/>
      <c r="I62" s="12">
        <v>4458.2</v>
      </c>
      <c r="J62" s="177">
        <v>0</v>
      </c>
    </row>
    <row r="63" spans="1:10" s="83" customFormat="1" ht="15">
      <c r="A63" s="5" t="s">
        <v>47</v>
      </c>
      <c r="B63" s="84" t="s">
        <v>10</v>
      </c>
      <c r="C63" s="119"/>
      <c r="D63" s="174">
        <v>5636.64</v>
      </c>
      <c r="E63" s="178"/>
      <c r="F63" s="176"/>
      <c r="G63" s="175"/>
      <c r="H63" s="176"/>
      <c r="I63" s="12">
        <v>4458.2</v>
      </c>
      <c r="J63" s="177">
        <v>0.1</v>
      </c>
    </row>
    <row r="64" spans="1:10" s="83" customFormat="1" ht="15" hidden="1">
      <c r="A64" s="5" t="s">
        <v>119</v>
      </c>
      <c r="B64" s="84" t="s">
        <v>18</v>
      </c>
      <c r="C64" s="1"/>
      <c r="D64" s="174">
        <f>G64*I64</f>
        <v>0</v>
      </c>
      <c r="E64" s="175"/>
      <c r="F64" s="176"/>
      <c r="G64" s="175">
        <f>H64*12</f>
        <v>0</v>
      </c>
      <c r="H64" s="176">
        <v>0</v>
      </c>
      <c r="I64" s="12">
        <v>4458.2</v>
      </c>
      <c r="J64" s="115">
        <v>0</v>
      </c>
    </row>
    <row r="65" spans="1:10" s="83" customFormat="1" ht="30" hidden="1">
      <c r="A65" s="92" t="s">
        <v>40</v>
      </c>
      <c r="B65" s="84"/>
      <c r="C65" s="1"/>
      <c r="D65" s="13">
        <v>0</v>
      </c>
      <c r="E65" s="175"/>
      <c r="F65" s="176"/>
      <c r="G65" s="13">
        <f>D65/I65</f>
        <v>0</v>
      </c>
      <c r="H65" s="164">
        <f>G65/12</f>
        <v>0</v>
      </c>
      <c r="I65" s="12">
        <v>4458.2</v>
      </c>
      <c r="J65" s="115">
        <v>0.04</v>
      </c>
    </row>
    <row r="66" spans="1:10" s="83" customFormat="1" ht="15" hidden="1">
      <c r="A66" s="15" t="s">
        <v>120</v>
      </c>
      <c r="B66" s="84" t="s">
        <v>10</v>
      </c>
      <c r="C66" s="1"/>
      <c r="D66" s="174">
        <f>G66*I66</f>
        <v>0</v>
      </c>
      <c r="E66" s="175"/>
      <c r="F66" s="176"/>
      <c r="G66" s="175">
        <f>H66*12</f>
        <v>0</v>
      </c>
      <c r="H66" s="176">
        <v>0</v>
      </c>
      <c r="I66" s="12">
        <v>4458.2</v>
      </c>
      <c r="J66" s="115">
        <v>0</v>
      </c>
    </row>
    <row r="67" spans="1:10" s="83" customFormat="1" ht="15">
      <c r="A67" s="92" t="s">
        <v>41</v>
      </c>
      <c r="B67" s="84"/>
      <c r="C67" s="1"/>
      <c r="D67" s="13">
        <f>D69+D70</f>
        <v>12424.49</v>
      </c>
      <c r="E67" s="175"/>
      <c r="F67" s="176"/>
      <c r="G67" s="13">
        <f>D67/I67</f>
        <v>2.79</v>
      </c>
      <c r="H67" s="164">
        <f>G67/12</f>
        <v>0.23</v>
      </c>
      <c r="I67" s="12">
        <v>4458.2</v>
      </c>
      <c r="J67" s="115">
        <v>0.27</v>
      </c>
    </row>
    <row r="68" spans="1:10" s="83" customFormat="1" ht="15" hidden="1">
      <c r="A68" s="15" t="s">
        <v>37</v>
      </c>
      <c r="B68" s="84" t="s">
        <v>10</v>
      </c>
      <c r="C68" s="1"/>
      <c r="D68" s="174">
        <f aca="true" t="shared" si="3" ref="D68:D74">G68*I68</f>
        <v>0</v>
      </c>
      <c r="E68" s="175"/>
      <c r="F68" s="176"/>
      <c r="G68" s="175">
        <f aca="true" t="shared" si="4" ref="G68:G74">H68*12</f>
        <v>0</v>
      </c>
      <c r="H68" s="176">
        <v>0</v>
      </c>
      <c r="I68" s="12">
        <v>4458.2</v>
      </c>
      <c r="J68" s="115">
        <v>0</v>
      </c>
    </row>
    <row r="69" spans="1:10" s="83" customFormat="1" ht="15">
      <c r="A69" s="15" t="s">
        <v>51</v>
      </c>
      <c r="B69" s="84" t="s">
        <v>18</v>
      </c>
      <c r="C69" s="1"/>
      <c r="D69" s="174">
        <v>11596.18</v>
      </c>
      <c r="E69" s="175"/>
      <c r="F69" s="176"/>
      <c r="G69" s="175"/>
      <c r="H69" s="176"/>
      <c r="I69" s="12">
        <v>4458.2</v>
      </c>
      <c r="J69" s="177">
        <v>0.19</v>
      </c>
    </row>
    <row r="70" spans="1:10" s="83" customFormat="1" ht="15">
      <c r="A70" s="15" t="s">
        <v>38</v>
      </c>
      <c r="B70" s="84" t="s">
        <v>18</v>
      </c>
      <c r="C70" s="1"/>
      <c r="D70" s="174">
        <v>828.31</v>
      </c>
      <c r="E70" s="175"/>
      <c r="F70" s="176"/>
      <c r="G70" s="175"/>
      <c r="H70" s="176"/>
      <c r="I70" s="12">
        <v>4458.2</v>
      </c>
      <c r="J70" s="177">
        <v>0.01</v>
      </c>
    </row>
    <row r="71" spans="1:10" s="83" customFormat="1" ht="25.5" hidden="1">
      <c r="A71" s="5" t="s">
        <v>92</v>
      </c>
      <c r="B71" s="84" t="s">
        <v>13</v>
      </c>
      <c r="C71" s="1"/>
      <c r="D71" s="174">
        <f t="shared" si="3"/>
        <v>0</v>
      </c>
      <c r="E71" s="175"/>
      <c r="F71" s="176"/>
      <c r="G71" s="175">
        <f t="shared" si="4"/>
        <v>0</v>
      </c>
      <c r="H71" s="176">
        <v>0</v>
      </c>
      <c r="I71" s="12">
        <v>4458.2</v>
      </c>
      <c r="J71" s="115">
        <v>0</v>
      </c>
    </row>
    <row r="72" spans="1:10" s="83" customFormat="1" ht="25.5" hidden="1">
      <c r="A72" s="5" t="s">
        <v>91</v>
      </c>
      <c r="B72" s="84" t="s">
        <v>13</v>
      </c>
      <c r="C72" s="1"/>
      <c r="D72" s="174">
        <f t="shared" si="3"/>
        <v>0</v>
      </c>
      <c r="E72" s="175"/>
      <c r="F72" s="176"/>
      <c r="G72" s="175">
        <f t="shared" si="4"/>
        <v>0</v>
      </c>
      <c r="H72" s="176">
        <v>0</v>
      </c>
      <c r="I72" s="12">
        <v>4458.2</v>
      </c>
      <c r="J72" s="115">
        <v>0</v>
      </c>
    </row>
    <row r="73" spans="1:10" s="83" customFormat="1" ht="25.5" hidden="1">
      <c r="A73" s="5" t="s">
        <v>90</v>
      </c>
      <c r="B73" s="84" t="s">
        <v>13</v>
      </c>
      <c r="C73" s="1"/>
      <c r="D73" s="174">
        <f t="shared" si="3"/>
        <v>0</v>
      </c>
      <c r="E73" s="175"/>
      <c r="F73" s="176"/>
      <c r="G73" s="175">
        <f t="shared" si="4"/>
        <v>0</v>
      </c>
      <c r="H73" s="176">
        <v>0</v>
      </c>
      <c r="I73" s="12">
        <v>4458.2</v>
      </c>
      <c r="J73" s="115">
        <v>0</v>
      </c>
    </row>
    <row r="74" spans="1:10" s="83" customFormat="1" ht="25.5" hidden="1">
      <c r="A74" s="5" t="s">
        <v>49</v>
      </c>
      <c r="B74" s="84" t="s">
        <v>13</v>
      </c>
      <c r="C74" s="1"/>
      <c r="D74" s="174">
        <f t="shared" si="3"/>
        <v>0</v>
      </c>
      <c r="E74" s="175"/>
      <c r="F74" s="176"/>
      <c r="G74" s="175">
        <f t="shared" si="4"/>
        <v>0</v>
      </c>
      <c r="H74" s="176">
        <v>0</v>
      </c>
      <c r="I74" s="12">
        <v>4458.2</v>
      </c>
      <c r="J74" s="115">
        <v>0</v>
      </c>
    </row>
    <row r="75" spans="1:10" s="83" customFormat="1" ht="15">
      <c r="A75" s="92" t="s">
        <v>110</v>
      </c>
      <c r="B75" s="84"/>
      <c r="C75" s="1"/>
      <c r="D75" s="13">
        <v>0</v>
      </c>
      <c r="E75" s="175"/>
      <c r="F75" s="176"/>
      <c r="G75" s="13">
        <f>D75/I75</f>
        <v>0</v>
      </c>
      <c r="H75" s="164">
        <f>G75/12</f>
        <v>0</v>
      </c>
      <c r="I75" s="12">
        <v>4458.2</v>
      </c>
      <c r="J75" s="115">
        <v>0.13</v>
      </c>
    </row>
    <row r="76" spans="1:10" s="83" customFormat="1" ht="15" hidden="1">
      <c r="A76" s="15" t="s">
        <v>111</v>
      </c>
      <c r="B76" s="84" t="s">
        <v>18</v>
      </c>
      <c r="C76" s="1"/>
      <c r="D76" s="174"/>
      <c r="E76" s="175"/>
      <c r="F76" s="176"/>
      <c r="G76" s="175"/>
      <c r="H76" s="176"/>
      <c r="I76" s="12">
        <v>4458.2</v>
      </c>
      <c r="J76" s="177">
        <v>0.01</v>
      </c>
    </row>
    <row r="77" spans="1:10" s="12" customFormat="1" ht="15">
      <c r="A77" s="92" t="s">
        <v>162</v>
      </c>
      <c r="B77" s="32"/>
      <c r="C77" s="13"/>
      <c r="D77" s="13">
        <f>D78</f>
        <v>15180</v>
      </c>
      <c r="E77" s="13"/>
      <c r="F77" s="172"/>
      <c r="G77" s="13">
        <f>D77/I77</f>
        <v>3.4</v>
      </c>
      <c r="H77" s="164">
        <f>G77/12+0.01</f>
        <v>0.29</v>
      </c>
      <c r="I77" s="12">
        <v>4458.2</v>
      </c>
      <c r="J77" s="115">
        <v>0.02</v>
      </c>
    </row>
    <row r="78" spans="1:10" s="83" customFormat="1" ht="15">
      <c r="A78" s="15" t="s">
        <v>163</v>
      </c>
      <c r="B78" s="94" t="s">
        <v>164</v>
      </c>
      <c r="C78" s="1"/>
      <c r="D78" s="19">
        <f>45540/3</f>
        <v>15180</v>
      </c>
      <c r="E78" s="175"/>
      <c r="F78" s="176"/>
      <c r="G78" s="175"/>
      <c r="H78" s="176"/>
      <c r="I78" s="12">
        <v>4458.2</v>
      </c>
      <c r="J78" s="177">
        <v>0.02</v>
      </c>
    </row>
    <row r="79" spans="1:10" s="83" customFormat="1" ht="25.5" hidden="1">
      <c r="A79" s="15" t="s">
        <v>165</v>
      </c>
      <c r="B79" s="84" t="s">
        <v>13</v>
      </c>
      <c r="C79" s="1">
        <f>F79*12</f>
        <v>0</v>
      </c>
      <c r="D79" s="174"/>
      <c r="E79" s="175"/>
      <c r="F79" s="176"/>
      <c r="G79" s="175"/>
      <c r="H79" s="176">
        <v>0</v>
      </c>
      <c r="I79" s="12">
        <v>4458.2</v>
      </c>
      <c r="J79" s="115">
        <v>0</v>
      </c>
    </row>
    <row r="80" spans="1:10" s="12" customFormat="1" ht="15">
      <c r="A80" s="92" t="s">
        <v>112</v>
      </c>
      <c r="B80" s="32"/>
      <c r="C80" s="13"/>
      <c r="D80" s="13">
        <f>D81</f>
        <v>15702.99</v>
      </c>
      <c r="E80" s="13"/>
      <c r="F80" s="172"/>
      <c r="G80" s="13">
        <f>D80/I80</f>
        <v>3.52</v>
      </c>
      <c r="H80" s="164">
        <f>G80/12</f>
        <v>0.29</v>
      </c>
      <c r="I80" s="12">
        <v>4458.2</v>
      </c>
      <c r="J80" s="115">
        <v>0.33</v>
      </c>
    </row>
    <row r="81" spans="1:10" s="83" customFormat="1" ht="15.75" thickBot="1">
      <c r="A81" s="15" t="s">
        <v>121</v>
      </c>
      <c r="B81" s="84" t="s">
        <v>103</v>
      </c>
      <c r="C81" s="1"/>
      <c r="D81" s="174">
        <v>15702.99</v>
      </c>
      <c r="E81" s="175"/>
      <c r="F81" s="176"/>
      <c r="G81" s="175"/>
      <c r="H81" s="176"/>
      <c r="I81" s="12">
        <v>4458.2</v>
      </c>
      <c r="J81" s="177">
        <v>0.26</v>
      </c>
    </row>
    <row r="82" spans="1:10" s="83" customFormat="1" ht="25.5" customHeight="1" hidden="1" thickBot="1">
      <c r="A82" s="120" t="s">
        <v>113</v>
      </c>
      <c r="B82" s="121" t="s">
        <v>18</v>
      </c>
      <c r="C82" s="122"/>
      <c r="D82" s="179"/>
      <c r="E82" s="180"/>
      <c r="F82" s="181"/>
      <c r="G82" s="180"/>
      <c r="H82" s="181">
        <v>0</v>
      </c>
      <c r="I82" s="12">
        <v>4458.2</v>
      </c>
      <c r="J82" s="115">
        <v>0</v>
      </c>
    </row>
    <row r="83" spans="1:10" s="12" customFormat="1" ht="30.75" thickBot="1">
      <c r="A83" s="182" t="s">
        <v>33</v>
      </c>
      <c r="B83" s="89" t="s">
        <v>13</v>
      </c>
      <c r="C83" s="88">
        <f>F83*12</f>
        <v>0</v>
      </c>
      <c r="D83" s="88">
        <f>G83*I83</f>
        <v>29959.1</v>
      </c>
      <c r="E83" s="88">
        <f>H83*12</f>
        <v>6.72</v>
      </c>
      <c r="F83" s="183"/>
      <c r="G83" s="88">
        <f>H83*12</f>
        <v>6.72</v>
      </c>
      <c r="H83" s="183">
        <f>0.45+0.11</f>
        <v>0.56</v>
      </c>
      <c r="I83" s="12">
        <v>4458.2</v>
      </c>
      <c r="J83" s="115">
        <v>0.39</v>
      </c>
    </row>
    <row r="84" spans="1:10" s="12" customFormat="1" ht="19.5" hidden="1" thickBot="1">
      <c r="A84" s="184" t="s">
        <v>31</v>
      </c>
      <c r="B84" s="185"/>
      <c r="C84" s="186">
        <f>F84*12</f>
        <v>0</v>
      </c>
      <c r="D84" s="186"/>
      <c r="E84" s="186"/>
      <c r="F84" s="187"/>
      <c r="G84" s="186"/>
      <c r="H84" s="187"/>
      <c r="I84" s="12">
        <v>4458.2</v>
      </c>
      <c r="J84" s="115"/>
    </row>
    <row r="85" spans="1:10" s="83" customFormat="1" ht="15.75" hidden="1" thickBot="1">
      <c r="A85" s="15" t="s">
        <v>52</v>
      </c>
      <c r="B85" s="84"/>
      <c r="C85" s="1"/>
      <c r="D85" s="174"/>
      <c r="E85" s="175"/>
      <c r="F85" s="176"/>
      <c r="G85" s="175"/>
      <c r="H85" s="176"/>
      <c r="I85" s="12">
        <v>4458.2</v>
      </c>
      <c r="J85" s="116"/>
    </row>
    <row r="86" spans="1:10" s="83" customFormat="1" ht="15.75" hidden="1" thickBot="1">
      <c r="A86" s="15" t="s">
        <v>122</v>
      </c>
      <c r="B86" s="84"/>
      <c r="C86" s="1"/>
      <c r="D86" s="174"/>
      <c r="E86" s="175"/>
      <c r="F86" s="176"/>
      <c r="G86" s="175"/>
      <c r="H86" s="176"/>
      <c r="I86" s="12">
        <v>4458.2</v>
      </c>
      <c r="J86" s="116"/>
    </row>
    <row r="87" spans="1:10" s="83" customFormat="1" ht="15.75" hidden="1" thickBot="1">
      <c r="A87" s="15" t="s">
        <v>114</v>
      </c>
      <c r="B87" s="84"/>
      <c r="C87" s="1"/>
      <c r="D87" s="174"/>
      <c r="E87" s="175"/>
      <c r="F87" s="176"/>
      <c r="G87" s="175"/>
      <c r="H87" s="176"/>
      <c r="I87" s="12">
        <v>4458.2</v>
      </c>
      <c r="J87" s="116"/>
    </row>
    <row r="88" spans="1:10" s="83" customFormat="1" ht="15.75" hidden="1" thickBot="1">
      <c r="A88" s="15" t="s">
        <v>123</v>
      </c>
      <c r="B88" s="84"/>
      <c r="C88" s="1"/>
      <c r="D88" s="174"/>
      <c r="E88" s="175"/>
      <c r="F88" s="176"/>
      <c r="G88" s="175"/>
      <c r="H88" s="176"/>
      <c r="I88" s="12">
        <v>4458.2</v>
      </c>
      <c r="J88" s="116"/>
    </row>
    <row r="89" spans="1:10" s="83" customFormat="1" ht="15.75" hidden="1" thickBot="1">
      <c r="A89" s="15" t="s">
        <v>124</v>
      </c>
      <c r="B89" s="84"/>
      <c r="C89" s="1"/>
      <c r="D89" s="174"/>
      <c r="E89" s="175"/>
      <c r="F89" s="176"/>
      <c r="G89" s="175"/>
      <c r="H89" s="176"/>
      <c r="I89" s="12">
        <v>4458.2</v>
      </c>
      <c r="J89" s="116"/>
    </row>
    <row r="90" spans="1:10" s="83" customFormat="1" ht="15.75" hidden="1" thickBot="1">
      <c r="A90" s="120" t="s">
        <v>125</v>
      </c>
      <c r="B90" s="121"/>
      <c r="C90" s="122"/>
      <c r="D90" s="179"/>
      <c r="E90" s="180"/>
      <c r="F90" s="181"/>
      <c r="G90" s="180"/>
      <c r="H90" s="181"/>
      <c r="I90" s="12">
        <v>4458.2</v>
      </c>
      <c r="J90" s="116"/>
    </row>
    <row r="91" spans="1:9" s="12" customFormat="1" ht="19.5" thickBot="1">
      <c r="A91" s="4" t="s">
        <v>89</v>
      </c>
      <c r="B91" s="82" t="s">
        <v>12</v>
      </c>
      <c r="C91" s="88"/>
      <c r="D91" s="188">
        <f>G91*I91</f>
        <v>86595.12</v>
      </c>
      <c r="E91" s="88"/>
      <c r="F91" s="189"/>
      <c r="G91" s="188">
        <f>12*H91</f>
        <v>20.64</v>
      </c>
      <c r="H91" s="189">
        <v>1.72</v>
      </c>
      <c r="I91" s="12">
        <f>4458.2-262.7</f>
        <v>4195.5</v>
      </c>
    </row>
    <row r="92" spans="1:10" s="12" customFormat="1" ht="19.5" thickBot="1">
      <c r="A92" s="90" t="s">
        <v>32</v>
      </c>
      <c r="B92" s="89"/>
      <c r="C92" s="88">
        <f>F92*12</f>
        <v>0</v>
      </c>
      <c r="D92" s="189">
        <f>D91+D83+D80+D77+D75+D67+D65+D57+D45+D44+D43+D42+D41+D40+D36+D35+D34+D33+D32+D23+D15</f>
        <v>642438.95</v>
      </c>
      <c r="E92" s="189">
        <f>E91+E83+E80+E77+E75+E67+E65+E57+E45+E44+E43+E42+E41+E40+E36+E35+E34+E33+E32+E23+E15</f>
        <v>105.24</v>
      </c>
      <c r="F92" s="189">
        <f>F91+F83+F80+F77+F75+F67+F65+F57+F45+F44+F43+F42+F41+F40+F36+F35+F34+F33+F32+F23+F15</f>
        <v>0</v>
      </c>
      <c r="G92" s="189">
        <f>G91+G83+G80+G77+G75+G67+G65+G57+G45+G44+G43+G42+G41+G40+G36+G35+G34+G33+G32+G23+G15</f>
        <v>145.3</v>
      </c>
      <c r="H92" s="189">
        <f>H91+H83+H80+H77+H75+H67+H65+H57+H45+H44+H43+H42+H41+H40+H36+H35+H34+H33+H32+H23+H15</f>
        <v>12.11</v>
      </c>
      <c r="I92" s="12">
        <v>4458.2</v>
      </c>
      <c r="J92" s="115"/>
    </row>
    <row r="93" spans="1:10" s="12" customFormat="1" ht="18.75">
      <c r="A93" s="123"/>
      <c r="B93" s="124"/>
      <c r="C93" s="125"/>
      <c r="D93" s="190"/>
      <c r="E93" s="190"/>
      <c r="F93" s="190"/>
      <c r="G93" s="190"/>
      <c r="H93" s="190"/>
      <c r="J93" s="115"/>
    </row>
    <row r="94" spans="1:10" s="12" customFormat="1" ht="18.75">
      <c r="A94" s="123"/>
      <c r="B94" s="124"/>
      <c r="C94" s="125"/>
      <c r="D94" s="190"/>
      <c r="E94" s="125"/>
      <c r="F94" s="190"/>
      <c r="G94" s="125"/>
      <c r="H94" s="190"/>
      <c r="J94" s="115"/>
    </row>
    <row r="95" spans="1:10" s="12" customFormat="1" ht="18.75">
      <c r="A95" s="126"/>
      <c r="B95" s="124"/>
      <c r="C95" s="125"/>
      <c r="D95" s="190"/>
      <c r="E95" s="190"/>
      <c r="F95" s="190"/>
      <c r="G95" s="190"/>
      <c r="H95" s="190"/>
      <c r="J95" s="115"/>
    </row>
    <row r="96" spans="1:10" s="12" customFormat="1" ht="19.5" thickBot="1">
      <c r="A96" s="123"/>
      <c r="B96" s="124"/>
      <c r="C96" s="125"/>
      <c r="D96" s="190"/>
      <c r="E96" s="125"/>
      <c r="F96" s="190"/>
      <c r="G96" s="125"/>
      <c r="H96" s="190"/>
      <c r="J96" s="115"/>
    </row>
    <row r="97" spans="1:10" s="12" customFormat="1" ht="30.75" thickBot="1">
      <c r="A97" s="90" t="s">
        <v>126</v>
      </c>
      <c r="B97" s="89"/>
      <c r="C97" s="88">
        <f>F97*12</f>
        <v>0</v>
      </c>
      <c r="D97" s="88">
        <f>D98+D99+D100+D102+D103+D104+D105+D101</f>
        <v>208830.46</v>
      </c>
      <c r="E97" s="88">
        <f>E98+E99+E100+E102+E103+E104+E105+E101</f>
        <v>0</v>
      </c>
      <c r="F97" s="88">
        <f>F98+F99+F100+F102+F103+F104+F105+F101</f>
        <v>0</v>
      </c>
      <c r="G97" s="88">
        <f>G98+G99+G100+G102+G103+G104+G105+G101</f>
        <v>46.85</v>
      </c>
      <c r="H97" s="88">
        <f>H98+H99+H100+H102+H103+H104+H105+H101</f>
        <v>3.91</v>
      </c>
      <c r="I97" s="12">
        <v>4458.2</v>
      </c>
      <c r="J97" s="115"/>
    </row>
    <row r="98" spans="1:10" s="83" customFormat="1" ht="15">
      <c r="A98" s="15" t="s">
        <v>127</v>
      </c>
      <c r="B98" s="84"/>
      <c r="C98" s="1"/>
      <c r="D98" s="19">
        <v>48227.22</v>
      </c>
      <c r="E98" s="175"/>
      <c r="F98" s="176"/>
      <c r="G98" s="175">
        <f>D98/I98</f>
        <v>10.82</v>
      </c>
      <c r="H98" s="176">
        <f>G98/12</f>
        <v>0.9</v>
      </c>
      <c r="I98" s="12">
        <v>4458.2</v>
      </c>
      <c r="J98" s="116"/>
    </row>
    <row r="99" spans="1:10" s="83" customFormat="1" ht="15">
      <c r="A99" s="15" t="s">
        <v>166</v>
      </c>
      <c r="B99" s="84"/>
      <c r="C99" s="1"/>
      <c r="D99" s="19">
        <v>2887.7</v>
      </c>
      <c r="E99" s="175"/>
      <c r="F99" s="176"/>
      <c r="G99" s="175">
        <f aca="true" t="shared" si="5" ref="G99:G105">D99/I99</f>
        <v>0.65</v>
      </c>
      <c r="H99" s="176">
        <v>0.06</v>
      </c>
      <c r="I99" s="12">
        <v>4458.2</v>
      </c>
      <c r="J99" s="116"/>
    </row>
    <row r="100" spans="1:10" s="83" customFormat="1" ht="15">
      <c r="A100" s="15" t="s">
        <v>167</v>
      </c>
      <c r="B100" s="84"/>
      <c r="C100" s="1"/>
      <c r="D100" s="19">
        <v>7758.39</v>
      </c>
      <c r="E100" s="175"/>
      <c r="F100" s="176"/>
      <c r="G100" s="175">
        <f t="shared" si="5"/>
        <v>1.74</v>
      </c>
      <c r="H100" s="176">
        <f aca="true" t="shared" si="6" ref="H100:H105">G100/12</f>
        <v>0.15</v>
      </c>
      <c r="I100" s="12">
        <v>4458.2</v>
      </c>
      <c r="J100" s="116"/>
    </row>
    <row r="101" spans="1:10" s="83" customFormat="1" ht="15">
      <c r="A101" s="15" t="s">
        <v>168</v>
      </c>
      <c r="B101" s="84"/>
      <c r="C101" s="1"/>
      <c r="D101" s="19">
        <v>22006.79</v>
      </c>
      <c r="E101" s="175"/>
      <c r="F101" s="176"/>
      <c r="G101" s="175">
        <f t="shared" si="5"/>
        <v>4.94</v>
      </c>
      <c r="H101" s="176">
        <f t="shared" si="6"/>
        <v>0.41</v>
      </c>
      <c r="I101" s="12">
        <v>4458.2</v>
      </c>
      <c r="J101" s="116"/>
    </row>
    <row r="102" spans="1:10" s="83" customFormat="1" ht="15">
      <c r="A102" s="15" t="s">
        <v>169</v>
      </c>
      <c r="B102" s="84"/>
      <c r="C102" s="1"/>
      <c r="D102" s="19">
        <v>9286.28</v>
      </c>
      <c r="E102" s="175"/>
      <c r="F102" s="176"/>
      <c r="G102" s="175">
        <f t="shared" si="5"/>
        <v>2.08</v>
      </c>
      <c r="H102" s="176">
        <f t="shared" si="6"/>
        <v>0.17</v>
      </c>
      <c r="I102" s="12">
        <v>4458.2</v>
      </c>
      <c r="J102" s="116"/>
    </row>
    <row r="103" spans="1:10" s="83" customFormat="1" ht="15">
      <c r="A103" s="15" t="s">
        <v>170</v>
      </c>
      <c r="B103" s="84"/>
      <c r="C103" s="1"/>
      <c r="D103" s="19">
        <v>6450.54</v>
      </c>
      <c r="E103" s="175"/>
      <c r="F103" s="176"/>
      <c r="G103" s="175">
        <f t="shared" si="5"/>
        <v>1.45</v>
      </c>
      <c r="H103" s="176">
        <f t="shared" si="6"/>
        <v>0.12</v>
      </c>
      <c r="I103" s="12">
        <v>4458.2</v>
      </c>
      <c r="J103" s="116"/>
    </row>
    <row r="104" spans="1:10" s="83" customFormat="1" ht="15">
      <c r="A104" s="15" t="s">
        <v>171</v>
      </c>
      <c r="B104" s="84"/>
      <c r="C104" s="1"/>
      <c r="D104" s="19">
        <v>15966.04</v>
      </c>
      <c r="E104" s="175"/>
      <c r="F104" s="176"/>
      <c r="G104" s="175">
        <f t="shared" si="5"/>
        <v>3.58</v>
      </c>
      <c r="H104" s="176">
        <f t="shared" si="6"/>
        <v>0.3</v>
      </c>
      <c r="I104" s="12">
        <v>4458.2</v>
      </c>
      <c r="J104" s="116"/>
    </row>
    <row r="105" spans="1:10" s="83" customFormat="1" ht="15">
      <c r="A105" s="15" t="s">
        <v>172</v>
      </c>
      <c r="B105" s="84"/>
      <c r="C105" s="1"/>
      <c r="D105" s="19">
        <v>96247.5</v>
      </c>
      <c r="E105" s="175"/>
      <c r="F105" s="176"/>
      <c r="G105" s="175">
        <f t="shared" si="5"/>
        <v>21.59</v>
      </c>
      <c r="H105" s="176">
        <f t="shared" si="6"/>
        <v>1.8</v>
      </c>
      <c r="I105" s="12">
        <v>4458.2</v>
      </c>
      <c r="J105" s="116"/>
    </row>
    <row r="106" spans="1:10" s="12" customFormat="1" ht="19.5" thickBot="1">
      <c r="A106" s="123"/>
      <c r="B106" s="124"/>
      <c r="C106" s="125"/>
      <c r="D106" s="190"/>
      <c r="E106" s="125"/>
      <c r="F106" s="190"/>
      <c r="G106" s="125"/>
      <c r="H106" s="190"/>
      <c r="J106" s="115"/>
    </row>
    <row r="107" spans="1:10" s="12" customFormat="1" ht="19.5" thickBot="1">
      <c r="A107" s="90" t="s">
        <v>66</v>
      </c>
      <c r="B107" s="89"/>
      <c r="C107" s="88"/>
      <c r="D107" s="191">
        <f>D92+D97</f>
        <v>851269.41</v>
      </c>
      <c r="E107" s="191">
        <f>E92+E97</f>
        <v>105.24</v>
      </c>
      <c r="F107" s="191">
        <f>F92+F97</f>
        <v>0</v>
      </c>
      <c r="G107" s="191">
        <f>G92+G97</f>
        <v>192.15</v>
      </c>
      <c r="H107" s="189">
        <f>H92+H97</f>
        <v>16.02</v>
      </c>
      <c r="J107" s="115"/>
    </row>
    <row r="108" spans="1:10" s="78" customFormat="1" ht="19.5">
      <c r="A108" s="127"/>
      <c r="B108" s="128"/>
      <c r="C108" s="128"/>
      <c r="D108" s="128"/>
      <c r="E108" s="128"/>
      <c r="F108" s="128"/>
      <c r="G108" s="128"/>
      <c r="H108" s="128"/>
      <c r="J108" s="129"/>
    </row>
    <row r="109" spans="1:10" s="76" customFormat="1" ht="12.75">
      <c r="A109" s="77"/>
      <c r="J109" s="130"/>
    </row>
    <row r="110" spans="1:10" s="78" customFormat="1" ht="19.5">
      <c r="A110" s="81"/>
      <c r="B110" s="80"/>
      <c r="C110" s="79"/>
      <c r="D110" s="79"/>
      <c r="E110" s="79"/>
      <c r="F110" s="79"/>
      <c r="G110" s="79"/>
      <c r="H110" s="79"/>
      <c r="J110" s="129"/>
    </row>
    <row r="111" spans="1:10" s="76" customFormat="1" ht="14.25">
      <c r="A111" s="229" t="s">
        <v>30</v>
      </c>
      <c r="B111" s="229"/>
      <c r="C111" s="229"/>
      <c r="D111" s="229"/>
      <c r="E111" s="229"/>
      <c r="F111" s="229"/>
      <c r="J111" s="130"/>
    </row>
    <row r="112" s="76" customFormat="1" ht="12.75">
      <c r="J112" s="130"/>
    </row>
    <row r="113" spans="1:10" s="76" customFormat="1" ht="12.75">
      <c r="A113" s="77" t="s">
        <v>128</v>
      </c>
      <c r="J113" s="130"/>
    </row>
    <row r="114" s="76" customFormat="1" ht="12.75">
      <c r="J114" s="130"/>
    </row>
    <row r="115" s="76" customFormat="1" ht="12.75">
      <c r="J115" s="130"/>
    </row>
    <row r="116" s="76" customFormat="1" ht="12.75">
      <c r="J116" s="130"/>
    </row>
    <row r="117" s="76" customFormat="1" ht="12.75">
      <c r="J117" s="130"/>
    </row>
    <row r="118" s="76" customFormat="1" ht="12.75">
      <c r="J118" s="130"/>
    </row>
    <row r="119" s="76" customFormat="1" ht="12.75">
      <c r="J119" s="130"/>
    </row>
    <row r="120" s="76" customFormat="1" ht="12.75">
      <c r="J120" s="130"/>
    </row>
    <row r="121" s="76" customFormat="1" ht="12.75">
      <c r="J121" s="130"/>
    </row>
    <row r="122" s="76" customFormat="1" ht="12.75">
      <c r="J122" s="130"/>
    </row>
    <row r="123" s="76" customFormat="1" ht="12.75">
      <c r="J123" s="130"/>
    </row>
    <row r="124" s="76" customFormat="1" ht="12.75">
      <c r="J124" s="130"/>
    </row>
    <row r="125" s="76" customFormat="1" ht="12.75">
      <c r="J125" s="130"/>
    </row>
    <row r="126" s="76" customFormat="1" ht="12.75">
      <c r="J126" s="130"/>
    </row>
    <row r="127" s="76" customFormat="1" ht="12.75">
      <c r="J127" s="130"/>
    </row>
    <row r="128" s="76" customFormat="1" ht="12.75">
      <c r="J128" s="130"/>
    </row>
    <row r="129" s="76" customFormat="1" ht="12.75">
      <c r="J129" s="130"/>
    </row>
    <row r="130" s="76" customFormat="1" ht="12.75">
      <c r="J130" s="130"/>
    </row>
    <row r="131" s="76" customFormat="1" ht="12.75">
      <c r="J131" s="130"/>
    </row>
  </sheetData>
  <sheetProtection/>
  <mergeCells count="13">
    <mergeCell ref="A111:F111"/>
    <mergeCell ref="A7:H7"/>
    <mergeCell ref="A8:H8"/>
    <mergeCell ref="A9:H9"/>
    <mergeCell ref="A10:H10"/>
    <mergeCell ref="A11:H11"/>
    <mergeCell ref="A14:H14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zoomScale="80" zoomScaleNormal="80" zoomScalePageLayoutView="0" workbookViewId="0" topLeftCell="A1">
      <pane xSplit="1" ySplit="2" topLeftCell="B4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O107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54" customHeight="1" thickBot="1">
      <c r="A1" s="259" t="s">
        <v>173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15" s="6" customFormat="1" ht="88.5" customHeight="1" thickBot="1">
      <c r="A2" s="136" t="s">
        <v>4</v>
      </c>
      <c r="B2" s="260" t="s">
        <v>133</v>
      </c>
      <c r="C2" s="261"/>
      <c r="D2" s="262"/>
      <c r="E2" s="261" t="s">
        <v>134</v>
      </c>
      <c r="F2" s="261"/>
      <c r="G2" s="261"/>
      <c r="H2" s="260" t="s">
        <v>135</v>
      </c>
      <c r="I2" s="261"/>
      <c r="J2" s="262"/>
      <c r="K2" s="260" t="s">
        <v>136</v>
      </c>
      <c r="L2" s="261"/>
      <c r="M2" s="262"/>
      <c r="N2" s="59" t="s">
        <v>71</v>
      </c>
      <c r="O2" s="24" t="s">
        <v>35</v>
      </c>
    </row>
    <row r="3" spans="1:15" s="7" customFormat="1" ht="12.75">
      <c r="A3" s="51"/>
      <c r="B3" s="37" t="s">
        <v>68</v>
      </c>
      <c r="C3" s="16" t="s">
        <v>69</v>
      </c>
      <c r="D3" s="45" t="s">
        <v>70</v>
      </c>
      <c r="E3" s="58" t="s">
        <v>68</v>
      </c>
      <c r="F3" s="16" t="s">
        <v>69</v>
      </c>
      <c r="G3" s="22" t="s">
        <v>70</v>
      </c>
      <c r="H3" s="37" t="s">
        <v>68</v>
      </c>
      <c r="I3" s="16" t="s">
        <v>69</v>
      </c>
      <c r="J3" s="45" t="s">
        <v>70</v>
      </c>
      <c r="K3" s="37" t="s">
        <v>68</v>
      </c>
      <c r="L3" s="16" t="s">
        <v>69</v>
      </c>
      <c r="M3" s="45" t="s">
        <v>70</v>
      </c>
      <c r="N3" s="62"/>
      <c r="O3" s="25"/>
    </row>
    <row r="4" spans="1:15" s="7" customFormat="1" ht="49.5" customHeight="1">
      <c r="A4" s="263" t="s">
        <v>8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5"/>
    </row>
    <row r="5" spans="1:15" s="6" customFormat="1" ht="14.25" customHeight="1">
      <c r="A5" s="97" t="s">
        <v>9</v>
      </c>
      <c r="B5" s="38"/>
      <c r="C5" s="8"/>
      <c r="D5" s="108">
        <f>O5/4</f>
        <v>35710.18</v>
      </c>
      <c r="E5" s="59"/>
      <c r="F5" s="8"/>
      <c r="G5" s="108">
        <f>O5/4</f>
        <v>35710.18</v>
      </c>
      <c r="H5" s="38"/>
      <c r="I5" s="8"/>
      <c r="J5" s="108">
        <f>O5/4</f>
        <v>35710.18</v>
      </c>
      <c r="K5" s="38"/>
      <c r="L5" s="8"/>
      <c r="M5" s="108">
        <f>O5/4</f>
        <v>35710.18</v>
      </c>
      <c r="N5" s="65">
        <f>M5+J5+G5+D5</f>
        <v>142840.72</v>
      </c>
      <c r="O5" s="17">
        <v>142840.73</v>
      </c>
    </row>
    <row r="6" spans="1:15" s="6" customFormat="1" ht="30.75" customHeight="1">
      <c r="A6" s="97" t="s">
        <v>11</v>
      </c>
      <c r="B6" s="38"/>
      <c r="C6" s="8"/>
      <c r="D6" s="108">
        <f aca="true" t="shared" si="0" ref="D6:D17">O6/4</f>
        <v>30494.09</v>
      </c>
      <c r="E6" s="59"/>
      <c r="F6" s="8"/>
      <c r="G6" s="108">
        <f aca="true" t="shared" si="1" ref="G6:G17">O6/4</f>
        <v>30494.09</v>
      </c>
      <c r="H6" s="38"/>
      <c r="I6" s="8"/>
      <c r="J6" s="108">
        <f aca="true" t="shared" si="2" ref="J6:J16">O6/4</f>
        <v>30494.09</v>
      </c>
      <c r="K6" s="38"/>
      <c r="L6" s="8"/>
      <c r="M6" s="108">
        <f aca="true" t="shared" si="3" ref="M6:M17">O6/4</f>
        <v>30494.09</v>
      </c>
      <c r="N6" s="65">
        <f>M6+J6+G6+D6</f>
        <v>121976.36</v>
      </c>
      <c r="O6" s="17">
        <v>121976.35</v>
      </c>
    </row>
    <row r="7" spans="1:15" s="6" customFormat="1" ht="15">
      <c r="A7" s="92" t="s">
        <v>14</v>
      </c>
      <c r="B7" s="38"/>
      <c r="C7" s="8"/>
      <c r="D7" s="108">
        <f t="shared" si="0"/>
        <v>9094.73</v>
      </c>
      <c r="E7" s="59"/>
      <c r="F7" s="8"/>
      <c r="G7" s="108">
        <f t="shared" si="1"/>
        <v>9094.73</v>
      </c>
      <c r="H7" s="38"/>
      <c r="I7" s="8"/>
      <c r="J7" s="108">
        <f t="shared" si="2"/>
        <v>9094.73</v>
      </c>
      <c r="K7" s="38"/>
      <c r="L7" s="8"/>
      <c r="M7" s="108">
        <f t="shared" si="3"/>
        <v>9094.73</v>
      </c>
      <c r="N7" s="65">
        <f aca="true" t="shared" si="4" ref="N7:N46">M7+J7+G7+D7</f>
        <v>36378.92</v>
      </c>
      <c r="O7" s="17">
        <v>36378.91</v>
      </c>
    </row>
    <row r="8" spans="1:15" s="6" customFormat="1" ht="15">
      <c r="A8" s="92" t="s">
        <v>16</v>
      </c>
      <c r="B8" s="38"/>
      <c r="C8" s="8"/>
      <c r="D8" s="108">
        <f t="shared" si="0"/>
        <v>29691.61</v>
      </c>
      <c r="E8" s="59"/>
      <c r="F8" s="8"/>
      <c r="G8" s="108">
        <f t="shared" si="1"/>
        <v>29691.61</v>
      </c>
      <c r="H8" s="38"/>
      <c r="I8" s="8"/>
      <c r="J8" s="108">
        <f t="shared" si="2"/>
        <v>29691.61</v>
      </c>
      <c r="K8" s="38"/>
      <c r="L8" s="8"/>
      <c r="M8" s="108">
        <f t="shared" si="3"/>
        <v>29691.61</v>
      </c>
      <c r="N8" s="65">
        <f t="shared" si="4"/>
        <v>118766.44</v>
      </c>
      <c r="O8" s="17">
        <v>118766.45</v>
      </c>
    </row>
    <row r="9" spans="1:15" s="6" customFormat="1" ht="30">
      <c r="A9" s="92" t="s">
        <v>43</v>
      </c>
      <c r="B9" s="38"/>
      <c r="C9" s="8"/>
      <c r="D9" s="108">
        <f t="shared" si="0"/>
        <v>462.04</v>
      </c>
      <c r="E9" s="59"/>
      <c r="F9" s="8"/>
      <c r="G9" s="108">
        <f t="shared" si="1"/>
        <v>462.04</v>
      </c>
      <c r="H9" s="38"/>
      <c r="I9" s="8"/>
      <c r="J9" s="108">
        <f t="shared" si="2"/>
        <v>462.04</v>
      </c>
      <c r="K9" s="38"/>
      <c r="L9" s="8"/>
      <c r="M9" s="108">
        <f t="shared" si="3"/>
        <v>462.04</v>
      </c>
      <c r="N9" s="65">
        <f t="shared" si="4"/>
        <v>1848.16</v>
      </c>
      <c r="O9" s="17">
        <v>1848.15</v>
      </c>
    </row>
    <row r="10" spans="1:15" s="6" customFormat="1" ht="30">
      <c r="A10" s="92" t="s">
        <v>50</v>
      </c>
      <c r="B10" s="38"/>
      <c r="C10" s="8"/>
      <c r="D10" s="108">
        <f t="shared" si="0"/>
        <v>462.04</v>
      </c>
      <c r="E10" s="59"/>
      <c r="F10" s="8"/>
      <c r="G10" s="108">
        <f t="shared" si="1"/>
        <v>462.04</v>
      </c>
      <c r="H10" s="38"/>
      <c r="I10" s="8"/>
      <c r="J10" s="108">
        <f t="shared" si="2"/>
        <v>462.04</v>
      </c>
      <c r="K10" s="38"/>
      <c r="L10" s="8"/>
      <c r="M10" s="108">
        <f t="shared" si="3"/>
        <v>462.04</v>
      </c>
      <c r="N10" s="65">
        <f t="shared" si="4"/>
        <v>1848.16</v>
      </c>
      <c r="O10" s="17">
        <v>1848.15</v>
      </c>
    </row>
    <row r="11" spans="1:15" s="6" customFormat="1" ht="15">
      <c r="A11" s="92" t="s">
        <v>44</v>
      </c>
      <c r="B11" s="38"/>
      <c r="C11" s="8"/>
      <c r="D11" s="108">
        <f t="shared" si="0"/>
        <v>2917.67</v>
      </c>
      <c r="E11" s="59"/>
      <c r="F11" s="8"/>
      <c r="G11" s="108">
        <f t="shared" si="1"/>
        <v>2917.67</v>
      </c>
      <c r="H11" s="38"/>
      <c r="I11" s="8"/>
      <c r="J11" s="108">
        <f t="shared" si="2"/>
        <v>2917.67</v>
      </c>
      <c r="K11" s="38"/>
      <c r="L11" s="8"/>
      <c r="M11" s="108">
        <f t="shared" si="3"/>
        <v>2917.67</v>
      </c>
      <c r="N11" s="65">
        <f t="shared" si="4"/>
        <v>11670.68</v>
      </c>
      <c r="O11" s="17">
        <v>11670.68</v>
      </c>
    </row>
    <row r="12" spans="1:15" s="222" customFormat="1" ht="29.25" customHeight="1">
      <c r="A12" s="212" t="s">
        <v>99</v>
      </c>
      <c r="B12" s="213"/>
      <c r="C12" s="214"/>
      <c r="D12" s="215">
        <f t="shared" si="0"/>
        <v>0</v>
      </c>
      <c r="E12" s="216"/>
      <c r="F12" s="217"/>
      <c r="G12" s="215">
        <f t="shared" si="1"/>
        <v>0</v>
      </c>
      <c r="H12" s="213"/>
      <c r="I12" s="214"/>
      <c r="J12" s="215">
        <f t="shared" si="2"/>
        <v>0</v>
      </c>
      <c r="K12" s="218">
        <v>74</v>
      </c>
      <c r="L12" s="219">
        <v>42076</v>
      </c>
      <c r="M12" s="215">
        <v>3305.23</v>
      </c>
      <c r="N12" s="220">
        <f t="shared" si="4"/>
        <v>3305.23</v>
      </c>
      <c r="O12" s="221"/>
    </row>
    <row r="13" spans="1:15" s="6" customFormat="1" ht="30">
      <c r="A13" s="92" t="s">
        <v>118</v>
      </c>
      <c r="B13" s="38"/>
      <c r="C13" s="8"/>
      <c r="D13" s="108">
        <f t="shared" si="0"/>
        <v>2541.18</v>
      </c>
      <c r="E13" s="59"/>
      <c r="F13" s="8"/>
      <c r="G13" s="108">
        <f t="shared" si="1"/>
        <v>2541.18</v>
      </c>
      <c r="H13" s="38"/>
      <c r="I13" s="8"/>
      <c r="J13" s="108">
        <f t="shared" si="2"/>
        <v>2541.18</v>
      </c>
      <c r="K13" s="38"/>
      <c r="L13" s="8"/>
      <c r="M13" s="108">
        <f t="shared" si="3"/>
        <v>2541.18</v>
      </c>
      <c r="N13" s="65">
        <f t="shared" si="4"/>
        <v>10164.72</v>
      </c>
      <c r="O13" s="17">
        <v>10164.7</v>
      </c>
    </row>
    <row r="14" spans="1:15" s="6" customFormat="1" ht="45">
      <c r="A14" s="74" t="s">
        <v>224</v>
      </c>
      <c r="B14" s="38"/>
      <c r="C14" s="8"/>
      <c r="D14" s="108"/>
      <c r="E14" s="59"/>
      <c r="F14" s="8"/>
      <c r="G14" s="108"/>
      <c r="H14" s="38"/>
      <c r="I14" s="8"/>
      <c r="J14" s="108"/>
      <c r="K14" s="38"/>
      <c r="L14" s="8"/>
      <c r="M14" s="108">
        <v>4019.25</v>
      </c>
      <c r="N14" s="65">
        <f t="shared" si="4"/>
        <v>4019.25</v>
      </c>
      <c r="O14" s="17"/>
    </row>
    <row r="15" spans="1:15" s="6" customFormat="1" ht="15">
      <c r="A15" s="92" t="s">
        <v>25</v>
      </c>
      <c r="B15" s="38"/>
      <c r="C15" s="8"/>
      <c r="D15" s="108">
        <f t="shared" si="0"/>
        <v>534.99</v>
      </c>
      <c r="E15" s="59"/>
      <c r="F15" s="8"/>
      <c r="G15" s="108">
        <f t="shared" si="1"/>
        <v>534.99</v>
      </c>
      <c r="H15" s="38"/>
      <c r="I15" s="8"/>
      <c r="J15" s="108">
        <f t="shared" si="2"/>
        <v>534.99</v>
      </c>
      <c r="K15" s="38"/>
      <c r="L15" s="8"/>
      <c r="M15" s="108">
        <f t="shared" si="3"/>
        <v>534.99</v>
      </c>
      <c r="N15" s="65">
        <f t="shared" si="4"/>
        <v>2139.96</v>
      </c>
      <c r="O15" s="17">
        <v>2139.94</v>
      </c>
    </row>
    <row r="16" spans="1:15" s="12" customFormat="1" ht="15">
      <c r="A16" s="92" t="s">
        <v>27</v>
      </c>
      <c r="B16" s="39"/>
      <c r="C16" s="32"/>
      <c r="D16" s="108">
        <f t="shared" si="0"/>
        <v>401.24</v>
      </c>
      <c r="E16" s="60"/>
      <c r="F16" s="32"/>
      <c r="G16" s="108">
        <f t="shared" si="1"/>
        <v>401.24</v>
      </c>
      <c r="H16" s="39"/>
      <c r="I16" s="32"/>
      <c r="J16" s="108">
        <f t="shared" si="2"/>
        <v>401.24</v>
      </c>
      <c r="K16" s="39"/>
      <c r="L16" s="32"/>
      <c r="M16" s="108">
        <f t="shared" si="3"/>
        <v>401.24</v>
      </c>
      <c r="N16" s="65">
        <f t="shared" si="4"/>
        <v>1604.96</v>
      </c>
      <c r="O16" s="17">
        <v>1604.95</v>
      </c>
    </row>
    <row r="17" spans="1:15" s="6" customFormat="1" ht="30">
      <c r="A17" s="74" t="s">
        <v>24</v>
      </c>
      <c r="B17" s="38"/>
      <c r="C17" s="8"/>
      <c r="D17" s="108">
        <f t="shared" si="0"/>
        <v>0</v>
      </c>
      <c r="E17" s="59"/>
      <c r="F17" s="8"/>
      <c r="G17" s="108">
        <f t="shared" si="1"/>
        <v>0</v>
      </c>
      <c r="H17" s="209" t="s">
        <v>208</v>
      </c>
      <c r="I17" s="210">
        <v>41948</v>
      </c>
      <c r="J17" s="108">
        <v>2432.4</v>
      </c>
      <c r="K17" s="38"/>
      <c r="L17" s="8"/>
      <c r="M17" s="108">
        <f t="shared" si="3"/>
        <v>0</v>
      </c>
      <c r="N17" s="65">
        <f t="shared" si="4"/>
        <v>2432.4</v>
      </c>
      <c r="O17" s="17"/>
    </row>
    <row r="18" spans="1:15" s="9" customFormat="1" ht="15">
      <c r="A18" s="92" t="s">
        <v>36</v>
      </c>
      <c r="B18" s="40"/>
      <c r="C18" s="33"/>
      <c r="D18" s="108"/>
      <c r="E18" s="61"/>
      <c r="F18" s="33"/>
      <c r="G18" s="35"/>
      <c r="H18" s="40"/>
      <c r="I18" s="33"/>
      <c r="J18" s="47"/>
      <c r="K18" s="40"/>
      <c r="L18" s="33"/>
      <c r="M18" s="47"/>
      <c r="N18" s="65">
        <f t="shared" si="4"/>
        <v>0</v>
      </c>
      <c r="O18" s="17"/>
    </row>
    <row r="19" spans="1:15" s="6" customFormat="1" ht="15">
      <c r="A19" s="15" t="s">
        <v>42</v>
      </c>
      <c r="B19" s="134"/>
      <c r="C19" s="135"/>
      <c r="D19" s="133"/>
      <c r="E19" s="134"/>
      <c r="F19" s="135"/>
      <c r="G19" s="133"/>
      <c r="H19" s="38"/>
      <c r="I19" s="8"/>
      <c r="J19" s="46"/>
      <c r="K19" s="38"/>
      <c r="L19" s="8"/>
      <c r="M19" s="46"/>
      <c r="N19" s="65">
        <f t="shared" si="4"/>
        <v>0</v>
      </c>
      <c r="O19" s="17"/>
    </row>
    <row r="20" spans="1:15" s="6" customFormat="1" ht="15">
      <c r="A20" s="193" t="s">
        <v>19</v>
      </c>
      <c r="B20" s="134" t="s">
        <v>179</v>
      </c>
      <c r="C20" s="135">
        <v>41775</v>
      </c>
      <c r="D20" s="133">
        <v>207.91</v>
      </c>
      <c r="E20" s="134" t="s">
        <v>203</v>
      </c>
      <c r="F20" s="135">
        <v>41901</v>
      </c>
      <c r="G20" s="133">
        <v>207.91</v>
      </c>
      <c r="H20" s="38"/>
      <c r="I20" s="8"/>
      <c r="J20" s="46"/>
      <c r="K20" s="38"/>
      <c r="L20" s="8"/>
      <c r="M20" s="46"/>
      <c r="N20" s="65">
        <f t="shared" si="4"/>
        <v>415.82</v>
      </c>
      <c r="O20" s="17"/>
    </row>
    <row r="21" spans="1:15" s="6" customFormat="1" ht="15">
      <c r="A21" s="193" t="s">
        <v>161</v>
      </c>
      <c r="B21" s="134" t="s">
        <v>178</v>
      </c>
      <c r="C21" s="135">
        <v>41782</v>
      </c>
      <c r="D21" s="133">
        <v>740.94</v>
      </c>
      <c r="E21" s="59"/>
      <c r="F21" s="8"/>
      <c r="G21" s="20"/>
      <c r="H21" s="38"/>
      <c r="I21" s="8"/>
      <c r="J21" s="46"/>
      <c r="K21" s="38"/>
      <c r="L21" s="8"/>
      <c r="M21" s="46"/>
      <c r="N21" s="65">
        <f t="shared" si="4"/>
        <v>740.94</v>
      </c>
      <c r="O21" s="17"/>
    </row>
    <row r="22" spans="1:15" s="6" customFormat="1" ht="15">
      <c r="A22" s="15" t="s">
        <v>48</v>
      </c>
      <c r="B22" s="134" t="s">
        <v>180</v>
      </c>
      <c r="C22" s="135">
        <v>41789</v>
      </c>
      <c r="D22" s="133">
        <v>792.41</v>
      </c>
      <c r="E22" s="59"/>
      <c r="F22" s="8"/>
      <c r="G22" s="20"/>
      <c r="H22" s="38"/>
      <c r="I22" s="8"/>
      <c r="J22" s="46"/>
      <c r="K22" s="38"/>
      <c r="L22" s="8"/>
      <c r="M22" s="46"/>
      <c r="N22" s="65">
        <f t="shared" si="4"/>
        <v>792.41</v>
      </c>
      <c r="O22" s="17"/>
    </row>
    <row r="23" spans="1:15" s="6" customFormat="1" ht="15">
      <c r="A23" s="15" t="s">
        <v>20</v>
      </c>
      <c r="B23" s="134" t="s">
        <v>181</v>
      </c>
      <c r="C23" s="135">
        <v>41817</v>
      </c>
      <c r="D23" s="133">
        <v>3532.78</v>
      </c>
      <c r="E23" s="59"/>
      <c r="F23" s="8"/>
      <c r="G23" s="20"/>
      <c r="H23" s="38"/>
      <c r="I23" s="8"/>
      <c r="J23" s="46"/>
      <c r="K23" s="38"/>
      <c r="L23" s="8"/>
      <c r="M23" s="46"/>
      <c r="N23" s="65">
        <f t="shared" si="4"/>
        <v>3532.78</v>
      </c>
      <c r="O23" s="17"/>
    </row>
    <row r="24" spans="1:15" s="6" customFormat="1" ht="15">
      <c r="A24" s="15" t="s">
        <v>21</v>
      </c>
      <c r="B24" s="134" t="s">
        <v>181</v>
      </c>
      <c r="C24" s="135">
        <v>41817</v>
      </c>
      <c r="D24" s="133">
        <v>831.63</v>
      </c>
      <c r="E24" s="59"/>
      <c r="F24" s="8"/>
      <c r="G24" s="20"/>
      <c r="H24" s="38"/>
      <c r="I24" s="8"/>
      <c r="J24" s="46"/>
      <c r="K24" s="38"/>
      <c r="L24" s="8"/>
      <c r="M24" s="46"/>
      <c r="N24" s="65">
        <f t="shared" si="4"/>
        <v>831.63</v>
      </c>
      <c r="O24" s="17"/>
    </row>
    <row r="25" spans="1:15" s="6" customFormat="1" ht="15">
      <c r="A25" s="15" t="s">
        <v>45</v>
      </c>
      <c r="B25" s="134" t="s">
        <v>180</v>
      </c>
      <c r="C25" s="135">
        <v>41789</v>
      </c>
      <c r="D25" s="133">
        <v>396.19</v>
      </c>
      <c r="E25" s="59"/>
      <c r="F25" s="8"/>
      <c r="G25" s="20"/>
      <c r="H25" s="38"/>
      <c r="I25" s="8"/>
      <c r="J25" s="46"/>
      <c r="K25" s="38"/>
      <c r="L25" s="8"/>
      <c r="M25" s="46"/>
      <c r="N25" s="65">
        <f t="shared" si="4"/>
        <v>396.19</v>
      </c>
      <c r="O25" s="17"/>
    </row>
    <row r="26" spans="1:15" s="6" customFormat="1" ht="15">
      <c r="A26" s="15" t="s">
        <v>46</v>
      </c>
      <c r="B26" s="41"/>
      <c r="C26" s="10"/>
      <c r="D26" s="108"/>
      <c r="E26" s="59"/>
      <c r="F26" s="8"/>
      <c r="G26" s="20"/>
      <c r="H26" s="38"/>
      <c r="I26" s="8"/>
      <c r="J26" s="46"/>
      <c r="K26" s="38"/>
      <c r="L26" s="8"/>
      <c r="M26" s="46"/>
      <c r="N26" s="65">
        <f t="shared" si="4"/>
        <v>0</v>
      </c>
      <c r="O26" s="17"/>
    </row>
    <row r="27" spans="1:15" s="6" customFormat="1" ht="25.5">
      <c r="A27" s="15" t="s">
        <v>22</v>
      </c>
      <c r="B27" s="134" t="s">
        <v>181</v>
      </c>
      <c r="C27" s="135">
        <v>41817</v>
      </c>
      <c r="D27" s="133">
        <v>3765.52</v>
      </c>
      <c r="E27" s="59"/>
      <c r="F27" s="8"/>
      <c r="G27" s="20"/>
      <c r="H27" s="38"/>
      <c r="I27" s="8"/>
      <c r="J27" s="46"/>
      <c r="K27" s="38"/>
      <c r="L27" s="8"/>
      <c r="M27" s="46"/>
      <c r="N27" s="65">
        <f t="shared" si="4"/>
        <v>3765.52</v>
      </c>
      <c r="O27" s="17"/>
    </row>
    <row r="28" spans="1:15" s="7" customFormat="1" ht="15">
      <c r="A28" s="15" t="s">
        <v>67</v>
      </c>
      <c r="B28" s="41"/>
      <c r="C28" s="10"/>
      <c r="D28" s="108"/>
      <c r="E28" s="134" t="s">
        <v>204</v>
      </c>
      <c r="F28" s="135">
        <v>41912</v>
      </c>
      <c r="G28" s="133">
        <v>2790.05</v>
      </c>
      <c r="H28" s="41"/>
      <c r="I28" s="10"/>
      <c r="J28" s="48"/>
      <c r="K28" s="41"/>
      <c r="L28" s="10"/>
      <c r="M28" s="48"/>
      <c r="N28" s="65">
        <f t="shared" si="4"/>
        <v>2790.05</v>
      </c>
      <c r="O28" s="17"/>
    </row>
    <row r="29" spans="1:15" s="7" customFormat="1" ht="30">
      <c r="A29" s="92" t="s">
        <v>39</v>
      </c>
      <c r="B29" s="41"/>
      <c r="C29" s="10"/>
      <c r="D29" s="108"/>
      <c r="E29" s="62"/>
      <c r="F29" s="10"/>
      <c r="G29" s="21"/>
      <c r="H29" s="41"/>
      <c r="I29" s="10"/>
      <c r="J29" s="48"/>
      <c r="K29" s="41"/>
      <c r="L29" s="10"/>
      <c r="M29" s="48"/>
      <c r="N29" s="65">
        <f t="shared" si="4"/>
        <v>0</v>
      </c>
      <c r="O29" s="17"/>
    </row>
    <row r="30" spans="1:15" s="7" customFormat="1" ht="15">
      <c r="A30" s="246" t="s">
        <v>102</v>
      </c>
      <c r="B30" s="134"/>
      <c r="C30" s="135"/>
      <c r="D30" s="133"/>
      <c r="E30" s="205">
        <v>119</v>
      </c>
      <c r="F30" s="157">
        <v>41859</v>
      </c>
      <c r="G30" s="206">
        <v>792.41</v>
      </c>
      <c r="H30" s="134"/>
      <c r="I30" s="135"/>
      <c r="J30" s="133"/>
      <c r="K30" s="134" t="s">
        <v>216</v>
      </c>
      <c r="L30" s="135">
        <v>42076</v>
      </c>
      <c r="M30" s="133">
        <v>792.41</v>
      </c>
      <c r="N30" s="65">
        <f t="shared" si="4"/>
        <v>1584.82</v>
      </c>
      <c r="O30" s="17"/>
    </row>
    <row r="31" spans="1:15" s="7" customFormat="1" ht="15">
      <c r="A31" s="247"/>
      <c r="B31" s="134"/>
      <c r="C31" s="135"/>
      <c r="D31" s="133"/>
      <c r="E31" s="205">
        <v>155</v>
      </c>
      <c r="F31" s="157">
        <v>41943</v>
      </c>
      <c r="G31" s="206">
        <v>792.41</v>
      </c>
      <c r="H31" s="134"/>
      <c r="I31" s="135"/>
      <c r="J31" s="133"/>
      <c r="K31" s="134"/>
      <c r="L31" s="135"/>
      <c r="M31" s="133"/>
      <c r="N31" s="65">
        <f t="shared" si="4"/>
        <v>792.41</v>
      </c>
      <c r="O31" s="17"/>
    </row>
    <row r="32" spans="1:15" s="6" customFormat="1" ht="25.5">
      <c r="A32" s="15" t="s">
        <v>104</v>
      </c>
      <c r="B32" s="38"/>
      <c r="C32" s="8"/>
      <c r="D32" s="108"/>
      <c r="E32" s="59"/>
      <c r="F32" s="8"/>
      <c r="G32" s="20"/>
      <c r="H32" s="156">
        <v>161</v>
      </c>
      <c r="I32" s="157">
        <v>41957</v>
      </c>
      <c r="J32" s="208">
        <v>1584.82</v>
      </c>
      <c r="K32" s="134"/>
      <c r="L32" s="135"/>
      <c r="M32" s="133"/>
      <c r="N32" s="65">
        <f t="shared" si="4"/>
        <v>1584.82</v>
      </c>
      <c r="O32" s="17"/>
    </row>
    <row r="33" spans="1:15" s="9" customFormat="1" ht="15">
      <c r="A33" s="15" t="s">
        <v>106</v>
      </c>
      <c r="B33" s="134" t="s">
        <v>178</v>
      </c>
      <c r="C33" s="135">
        <v>41782</v>
      </c>
      <c r="D33" s="133">
        <v>1663.21</v>
      </c>
      <c r="E33" s="61"/>
      <c r="F33" s="33"/>
      <c r="G33" s="35"/>
      <c r="H33" s="156"/>
      <c r="I33" s="158"/>
      <c r="J33" s="66"/>
      <c r="K33" s="40"/>
      <c r="L33" s="33"/>
      <c r="M33" s="47"/>
      <c r="N33" s="65">
        <f t="shared" si="4"/>
        <v>1663.21</v>
      </c>
      <c r="O33" s="17"/>
    </row>
    <row r="34" spans="1:15" s="9" customFormat="1" ht="25.5">
      <c r="A34" s="15" t="s">
        <v>108</v>
      </c>
      <c r="B34" s="40"/>
      <c r="C34" s="33"/>
      <c r="D34" s="108"/>
      <c r="E34" s="134"/>
      <c r="F34" s="135"/>
      <c r="G34" s="133"/>
      <c r="H34" s="134"/>
      <c r="I34" s="135"/>
      <c r="J34" s="133"/>
      <c r="K34" s="40"/>
      <c r="L34" s="33"/>
      <c r="M34" s="48"/>
      <c r="N34" s="65">
        <f t="shared" si="4"/>
        <v>0</v>
      </c>
      <c r="O34" s="17"/>
    </row>
    <row r="35" spans="1:15" s="7" customFormat="1" ht="15">
      <c r="A35" s="5" t="s">
        <v>47</v>
      </c>
      <c r="B35" s="41"/>
      <c r="C35" s="10"/>
      <c r="D35" s="108">
        <f>O35/4</f>
        <v>1409.16</v>
      </c>
      <c r="E35" s="62"/>
      <c r="F35" s="10"/>
      <c r="G35" s="108">
        <f>O35/4</f>
        <v>1409.16</v>
      </c>
      <c r="H35" s="41"/>
      <c r="I35" s="10"/>
      <c r="J35" s="108">
        <f>O35/4</f>
        <v>1409.16</v>
      </c>
      <c r="K35" s="41"/>
      <c r="L35" s="10"/>
      <c r="M35" s="108">
        <f>O35/4</f>
        <v>1409.16</v>
      </c>
      <c r="N35" s="65">
        <f t="shared" si="4"/>
        <v>5636.64</v>
      </c>
      <c r="O35" s="17">
        <v>5636.64</v>
      </c>
    </row>
    <row r="36" spans="1:15" s="7" customFormat="1" ht="15">
      <c r="A36" s="92" t="s">
        <v>41</v>
      </c>
      <c r="B36" s="41"/>
      <c r="C36" s="10"/>
      <c r="D36" s="108"/>
      <c r="E36" s="62"/>
      <c r="F36" s="10"/>
      <c r="G36" s="21"/>
      <c r="H36" s="41"/>
      <c r="I36" s="10"/>
      <c r="J36" s="48"/>
      <c r="K36" s="41"/>
      <c r="L36" s="10"/>
      <c r="M36" s="48"/>
      <c r="N36" s="65">
        <f t="shared" si="4"/>
        <v>0</v>
      </c>
      <c r="O36" s="17"/>
    </row>
    <row r="37" spans="1:15" s="7" customFormat="1" ht="15">
      <c r="A37" s="15" t="s">
        <v>51</v>
      </c>
      <c r="B37" s="41"/>
      <c r="C37" s="10"/>
      <c r="D37" s="108"/>
      <c r="E37" s="134"/>
      <c r="F37" s="135"/>
      <c r="G37" s="133"/>
      <c r="H37" s="41">
        <v>4</v>
      </c>
      <c r="I37" s="132">
        <v>42020</v>
      </c>
      <c r="J37" s="46">
        <v>11596.18</v>
      </c>
      <c r="K37" s="41"/>
      <c r="L37" s="10"/>
      <c r="M37" s="48"/>
      <c r="N37" s="65">
        <f t="shared" si="4"/>
        <v>11596.18</v>
      </c>
      <c r="O37" s="17"/>
    </row>
    <row r="38" spans="1:15" s="7" customFormat="1" ht="15">
      <c r="A38" s="52" t="s">
        <v>212</v>
      </c>
      <c r="B38" s="41"/>
      <c r="C38" s="10"/>
      <c r="D38" s="46"/>
      <c r="E38" s="159"/>
      <c r="F38" s="135"/>
      <c r="G38" s="160"/>
      <c r="H38" s="134" t="s">
        <v>213</v>
      </c>
      <c r="I38" s="135">
        <v>42020</v>
      </c>
      <c r="J38" s="133">
        <v>1218.95</v>
      </c>
      <c r="K38" s="41"/>
      <c r="L38" s="10"/>
      <c r="M38" s="48"/>
      <c r="N38" s="65">
        <f t="shared" si="4"/>
        <v>1218.95</v>
      </c>
      <c r="O38" s="26"/>
    </row>
    <row r="39" spans="1:15" s="7" customFormat="1" ht="15">
      <c r="A39" s="15" t="s">
        <v>38</v>
      </c>
      <c r="B39" s="41"/>
      <c r="C39" s="10"/>
      <c r="D39" s="108"/>
      <c r="E39" s="62"/>
      <c r="F39" s="10"/>
      <c r="G39" s="21"/>
      <c r="H39" s="41"/>
      <c r="I39" s="10"/>
      <c r="J39" s="48"/>
      <c r="K39" s="41">
        <v>86</v>
      </c>
      <c r="L39" s="132">
        <v>42083</v>
      </c>
      <c r="M39" s="46">
        <v>828.31</v>
      </c>
      <c r="N39" s="65">
        <f t="shared" si="4"/>
        <v>828.31</v>
      </c>
      <c r="O39" s="17"/>
    </row>
    <row r="40" spans="1:15" s="7" customFormat="1" ht="15">
      <c r="A40" s="92" t="s">
        <v>162</v>
      </c>
      <c r="B40" s="41"/>
      <c r="C40" s="10"/>
      <c r="D40" s="108"/>
      <c r="E40" s="62"/>
      <c r="F40" s="10"/>
      <c r="G40" s="21"/>
      <c r="H40" s="41"/>
      <c r="I40" s="10"/>
      <c r="J40" s="48"/>
      <c r="K40" s="41"/>
      <c r="L40" s="10"/>
      <c r="M40" s="48"/>
      <c r="N40" s="65">
        <f t="shared" si="4"/>
        <v>0</v>
      </c>
      <c r="O40" s="17"/>
    </row>
    <row r="41" spans="1:15" s="7" customFormat="1" ht="15">
      <c r="A41" s="15" t="s">
        <v>198</v>
      </c>
      <c r="B41" s="41"/>
      <c r="C41" s="10"/>
      <c r="D41" s="108"/>
      <c r="E41" s="62">
        <v>4</v>
      </c>
      <c r="F41" s="132">
        <v>41879</v>
      </c>
      <c r="G41" s="20">
        <v>17000</v>
      </c>
      <c r="H41" s="134"/>
      <c r="I41" s="135"/>
      <c r="J41" s="133"/>
      <c r="K41" s="41"/>
      <c r="L41" s="10"/>
      <c r="M41" s="48"/>
      <c r="N41" s="65">
        <f t="shared" si="4"/>
        <v>17000</v>
      </c>
      <c r="O41" s="17"/>
    </row>
    <row r="42" spans="1:15" s="7" customFormat="1" ht="15">
      <c r="A42" s="92" t="s">
        <v>112</v>
      </c>
      <c r="B42" s="41"/>
      <c r="C42" s="10"/>
      <c r="D42" s="108"/>
      <c r="E42" s="62"/>
      <c r="F42" s="10"/>
      <c r="G42" s="21"/>
      <c r="H42" s="41"/>
      <c r="I42" s="10"/>
      <c r="J42" s="48"/>
      <c r="K42" s="41"/>
      <c r="L42" s="10"/>
      <c r="M42" s="48"/>
      <c r="N42" s="65">
        <f t="shared" si="4"/>
        <v>0</v>
      </c>
      <c r="O42" s="17"/>
    </row>
    <row r="43" spans="1:15" s="7" customFormat="1" ht="15">
      <c r="A43" s="246" t="s">
        <v>121</v>
      </c>
      <c r="B43" s="41"/>
      <c r="C43" s="10"/>
      <c r="D43" s="108"/>
      <c r="E43" s="205">
        <v>152</v>
      </c>
      <c r="F43" s="157">
        <v>41936</v>
      </c>
      <c r="G43" s="133">
        <v>745.3</v>
      </c>
      <c r="H43" s="134" t="s">
        <v>211</v>
      </c>
      <c r="I43" s="135">
        <v>41999</v>
      </c>
      <c r="J43" s="133">
        <v>745.3</v>
      </c>
      <c r="K43" s="41">
        <v>29</v>
      </c>
      <c r="L43" s="132">
        <v>42041</v>
      </c>
      <c r="M43" s="46">
        <v>518.47</v>
      </c>
      <c r="N43" s="65">
        <f t="shared" si="4"/>
        <v>2009.07</v>
      </c>
      <c r="O43" s="17"/>
    </row>
    <row r="44" spans="1:15" s="7" customFormat="1" ht="15.75" thickBot="1">
      <c r="A44" s="248"/>
      <c r="B44" s="41"/>
      <c r="C44" s="10"/>
      <c r="D44" s="108"/>
      <c r="E44" s="205">
        <v>152</v>
      </c>
      <c r="F44" s="157">
        <v>41936</v>
      </c>
      <c r="G44" s="133">
        <v>596.24</v>
      </c>
      <c r="H44" s="134"/>
      <c r="I44" s="135"/>
      <c r="J44" s="133"/>
      <c r="K44" s="41"/>
      <c r="L44" s="10"/>
      <c r="M44" s="48"/>
      <c r="N44" s="65">
        <f t="shared" si="4"/>
        <v>596.24</v>
      </c>
      <c r="O44" s="17"/>
    </row>
    <row r="45" spans="1:15" s="7" customFormat="1" ht="19.5" thickBot="1">
      <c r="A45" s="4" t="s">
        <v>89</v>
      </c>
      <c r="B45" s="41"/>
      <c r="C45" s="10"/>
      <c r="D45" s="108">
        <f>O45/4</f>
        <v>21648.78</v>
      </c>
      <c r="E45" s="62"/>
      <c r="F45" s="10"/>
      <c r="G45" s="108">
        <f>O45/4</f>
        <v>21648.78</v>
      </c>
      <c r="H45" s="41"/>
      <c r="I45" s="10"/>
      <c r="J45" s="108">
        <f>O45/4</f>
        <v>21648.78</v>
      </c>
      <c r="K45" s="41"/>
      <c r="L45" s="10"/>
      <c r="M45" s="108">
        <f>O45/4</f>
        <v>21648.78</v>
      </c>
      <c r="N45" s="65">
        <f t="shared" si="4"/>
        <v>86595.12</v>
      </c>
      <c r="O45" s="17">
        <v>86595.12</v>
      </c>
    </row>
    <row r="46" spans="1:15" s="6" customFormat="1" ht="20.25" thickBot="1">
      <c r="A46" s="54" t="s">
        <v>32</v>
      </c>
      <c r="B46" s="38"/>
      <c r="C46" s="8"/>
      <c r="D46" s="27">
        <f>SUM(D5:D45)</f>
        <v>147298.3</v>
      </c>
      <c r="E46" s="59"/>
      <c r="F46" s="8"/>
      <c r="G46" s="27">
        <f>SUM(G5:G45)</f>
        <v>158292.03</v>
      </c>
      <c r="H46" s="38"/>
      <c r="I46" s="8"/>
      <c r="J46" s="27">
        <f>SUM(J5:J45)</f>
        <v>152945.36</v>
      </c>
      <c r="K46" s="38"/>
      <c r="L46" s="8"/>
      <c r="M46" s="27">
        <f>SUM(M5:M45)</f>
        <v>144831.38</v>
      </c>
      <c r="N46" s="65">
        <f t="shared" si="4"/>
        <v>603367.07</v>
      </c>
      <c r="O46" s="27">
        <f>SUM(O5:O45)</f>
        <v>541470.77</v>
      </c>
    </row>
    <row r="47" spans="1:15" s="11" customFormat="1" ht="20.25" hidden="1" thickBot="1">
      <c r="A47" s="55" t="s">
        <v>29</v>
      </c>
      <c r="B47" s="42"/>
      <c r="C47" s="34"/>
      <c r="D47" s="49"/>
      <c r="E47" s="63"/>
      <c r="F47" s="34"/>
      <c r="G47" s="36"/>
      <c r="H47" s="42"/>
      <c r="I47" s="34"/>
      <c r="J47" s="49"/>
      <c r="K47" s="42"/>
      <c r="L47" s="34"/>
      <c r="M47" s="49"/>
      <c r="N47" s="63"/>
      <c r="O47" s="28"/>
    </row>
    <row r="48" spans="1:15" s="14" customFormat="1" ht="39.75" customHeight="1" thickBot="1">
      <c r="A48" s="243" t="s">
        <v>31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5"/>
      <c r="O48" s="29"/>
    </row>
    <row r="49" spans="1:15" s="7" customFormat="1" ht="15" customHeight="1">
      <c r="A49" s="15" t="s">
        <v>190</v>
      </c>
      <c r="B49" s="41"/>
      <c r="C49" s="10"/>
      <c r="D49" s="48"/>
      <c r="E49" s="62">
        <v>122</v>
      </c>
      <c r="F49" s="132">
        <v>41873</v>
      </c>
      <c r="G49" s="46">
        <v>81942</v>
      </c>
      <c r="H49" s="41"/>
      <c r="I49" s="10"/>
      <c r="J49" s="48"/>
      <c r="K49" s="41"/>
      <c r="L49" s="10"/>
      <c r="M49" s="48"/>
      <c r="N49" s="65">
        <f aca="true" t="shared" si="5" ref="N49:N57">M49+J49+G49+D49</f>
        <v>81942</v>
      </c>
      <c r="O49" s="109"/>
    </row>
    <row r="50" spans="1:15" s="7" customFormat="1" ht="12.75" customHeight="1">
      <c r="A50" s="15" t="s">
        <v>166</v>
      </c>
      <c r="B50" s="41"/>
      <c r="C50" s="10"/>
      <c r="D50" s="48"/>
      <c r="E50" s="41"/>
      <c r="F50" s="10"/>
      <c r="G50" s="46"/>
      <c r="H50" s="41">
        <v>10</v>
      </c>
      <c r="I50" s="132">
        <v>42020</v>
      </c>
      <c r="J50" s="46">
        <v>2887.7</v>
      </c>
      <c r="K50" s="41"/>
      <c r="L50" s="10"/>
      <c r="M50" s="48"/>
      <c r="N50" s="65">
        <f t="shared" si="5"/>
        <v>2887.7</v>
      </c>
      <c r="O50" s="109"/>
    </row>
    <row r="51" spans="1:15" s="7" customFormat="1" ht="12.75" customHeight="1">
      <c r="A51" s="15" t="s">
        <v>167</v>
      </c>
      <c r="B51" s="41"/>
      <c r="C51" s="10"/>
      <c r="D51" s="48"/>
      <c r="E51" s="41"/>
      <c r="F51" s="10"/>
      <c r="G51" s="46"/>
      <c r="H51" s="41"/>
      <c r="I51" s="10"/>
      <c r="J51" s="48"/>
      <c r="K51" s="41">
        <v>31</v>
      </c>
      <c r="L51" s="132">
        <v>42048</v>
      </c>
      <c r="M51" s="46">
        <v>7758.39</v>
      </c>
      <c r="N51" s="65">
        <f t="shared" si="5"/>
        <v>7758.39</v>
      </c>
      <c r="O51" s="109"/>
    </row>
    <row r="52" spans="1:15" s="7" customFormat="1" ht="15">
      <c r="A52" s="15" t="s">
        <v>168</v>
      </c>
      <c r="B52" s="41"/>
      <c r="C52" s="10"/>
      <c r="D52" s="48"/>
      <c r="E52" s="134"/>
      <c r="F52" s="135"/>
      <c r="G52" s="133"/>
      <c r="H52" s="134" t="s">
        <v>211</v>
      </c>
      <c r="I52" s="135">
        <v>41999</v>
      </c>
      <c r="J52" s="133">
        <v>22006.79</v>
      </c>
      <c r="K52" s="41"/>
      <c r="L52" s="10"/>
      <c r="M52" s="46"/>
      <c r="N52" s="65">
        <f t="shared" si="5"/>
        <v>22006.79</v>
      </c>
      <c r="O52" s="109"/>
    </row>
    <row r="53" spans="1:15" s="7" customFormat="1" ht="15.75" customHeight="1">
      <c r="A53" s="15" t="s">
        <v>169</v>
      </c>
      <c r="B53" s="41"/>
      <c r="C53" s="10"/>
      <c r="D53" s="48"/>
      <c r="E53" s="134"/>
      <c r="F53" s="135"/>
      <c r="G53" s="133"/>
      <c r="H53" s="134" t="s">
        <v>211</v>
      </c>
      <c r="I53" s="135">
        <v>41999</v>
      </c>
      <c r="J53" s="46">
        <v>9286.22</v>
      </c>
      <c r="K53" s="41"/>
      <c r="L53" s="10"/>
      <c r="M53" s="46"/>
      <c r="N53" s="65">
        <f t="shared" si="5"/>
        <v>9286.22</v>
      </c>
      <c r="O53" s="109"/>
    </row>
    <row r="54" spans="1:15" s="204" customFormat="1" ht="15" customHeight="1">
      <c r="A54" s="195" t="s">
        <v>170</v>
      </c>
      <c r="B54" s="196">
        <v>53</v>
      </c>
      <c r="C54" s="197">
        <v>41768</v>
      </c>
      <c r="D54" s="198">
        <v>4185.45</v>
      </c>
      <c r="E54" s="199"/>
      <c r="F54" s="200"/>
      <c r="G54" s="201"/>
      <c r="H54" s="196"/>
      <c r="I54" s="202"/>
      <c r="J54" s="203"/>
      <c r="K54" s="196"/>
      <c r="L54" s="202"/>
      <c r="M54" s="46"/>
      <c r="N54" s="65">
        <f t="shared" si="5"/>
        <v>4185.45</v>
      </c>
      <c r="O54" s="109"/>
    </row>
    <row r="55" spans="1:15" s="7" customFormat="1" ht="15.75" customHeight="1">
      <c r="A55" s="15" t="s">
        <v>171</v>
      </c>
      <c r="B55" s="41"/>
      <c r="C55" s="10"/>
      <c r="D55" s="48"/>
      <c r="E55" s="62"/>
      <c r="F55" s="10"/>
      <c r="G55" s="20"/>
      <c r="H55" s="41"/>
      <c r="I55" s="10"/>
      <c r="J55" s="48"/>
      <c r="K55" s="41">
        <v>31</v>
      </c>
      <c r="L55" s="132">
        <v>42048</v>
      </c>
      <c r="M55" s="46">
        <v>15966.04</v>
      </c>
      <c r="N55" s="65">
        <f t="shared" si="5"/>
        <v>15966.04</v>
      </c>
      <c r="O55" s="109"/>
    </row>
    <row r="56" spans="1:15" s="7" customFormat="1" ht="17.25" customHeight="1" thickBot="1">
      <c r="A56" s="15" t="s">
        <v>172</v>
      </c>
      <c r="B56" s="41"/>
      <c r="C56" s="10"/>
      <c r="D56" s="48"/>
      <c r="E56" s="62"/>
      <c r="F56" s="10"/>
      <c r="G56" s="20"/>
      <c r="H56" s="41"/>
      <c r="I56" s="10"/>
      <c r="J56" s="48"/>
      <c r="K56" s="41"/>
      <c r="L56" s="10"/>
      <c r="M56" s="48"/>
      <c r="N56" s="65">
        <f t="shared" si="5"/>
        <v>0</v>
      </c>
      <c r="O56" s="109"/>
    </row>
    <row r="57" spans="1:15" s="7" customFormat="1" ht="25.5" customHeight="1" thickBot="1">
      <c r="A57" s="54" t="s">
        <v>32</v>
      </c>
      <c r="B57" s="54"/>
      <c r="C57" s="54"/>
      <c r="D57" s="139">
        <f>SUM(D49:D56)</f>
        <v>4185.45</v>
      </c>
      <c r="E57" s="54"/>
      <c r="F57" s="54"/>
      <c r="G57" s="139">
        <f>SUM(G49:G56)</f>
        <v>81942</v>
      </c>
      <c r="H57" s="54"/>
      <c r="I57" s="54"/>
      <c r="J57" s="139">
        <f>SUM(J49:J56)</f>
        <v>34180.71</v>
      </c>
      <c r="K57" s="54"/>
      <c r="L57" s="54"/>
      <c r="M57" s="139">
        <f>SUM(M49:M56)</f>
        <v>23724.43</v>
      </c>
      <c r="N57" s="65">
        <f t="shared" si="5"/>
        <v>144032.59</v>
      </c>
      <c r="O57" s="192">
        <f>M57+J57+G57+D57</f>
        <v>144032.59</v>
      </c>
    </row>
    <row r="58" spans="1:15" s="7" customFormat="1" ht="42" customHeight="1">
      <c r="A58" s="243" t="s">
        <v>93</v>
      </c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5"/>
      <c r="O58" s="19"/>
    </row>
    <row r="59" spans="1:15" s="7" customFormat="1" ht="15">
      <c r="A59" s="52" t="s">
        <v>176</v>
      </c>
      <c r="B59" s="131" t="s">
        <v>177</v>
      </c>
      <c r="C59" s="132">
        <v>41768</v>
      </c>
      <c r="D59" s="133">
        <v>1610.75</v>
      </c>
      <c r="E59" s="26"/>
      <c r="F59" s="1"/>
      <c r="G59" s="19"/>
      <c r="H59" s="43"/>
      <c r="I59" s="1"/>
      <c r="J59" s="50"/>
      <c r="K59" s="43"/>
      <c r="L59" s="1"/>
      <c r="M59" s="50"/>
      <c r="N59" s="65">
        <f aca="true" t="shared" si="6" ref="N59:N83">M59+J59+G59+D59</f>
        <v>1610.75</v>
      </c>
      <c r="O59" s="26"/>
    </row>
    <row r="60" spans="1:15" s="7" customFormat="1" ht="21" customHeight="1">
      <c r="A60" s="52" t="s">
        <v>209</v>
      </c>
      <c r="B60" s="134" t="s">
        <v>180</v>
      </c>
      <c r="C60" s="135">
        <v>41789</v>
      </c>
      <c r="D60" s="133">
        <v>16849.83</v>
      </c>
      <c r="E60" s="62"/>
      <c r="F60" s="10"/>
      <c r="G60" s="21"/>
      <c r="H60" s="41"/>
      <c r="I60" s="10"/>
      <c r="J60" s="48"/>
      <c r="K60" s="41"/>
      <c r="L60" s="10"/>
      <c r="M60" s="48"/>
      <c r="N60" s="65">
        <f t="shared" si="6"/>
        <v>16849.83</v>
      </c>
      <c r="O60" s="26"/>
    </row>
    <row r="61" spans="1:15" s="7" customFormat="1" ht="15">
      <c r="A61" s="52" t="s">
        <v>183</v>
      </c>
      <c r="B61" s="134" t="s">
        <v>184</v>
      </c>
      <c r="C61" s="135">
        <v>41851</v>
      </c>
      <c r="D61" s="133">
        <v>5209.72</v>
      </c>
      <c r="E61" s="62"/>
      <c r="F61" s="10"/>
      <c r="G61" s="21"/>
      <c r="H61" s="41"/>
      <c r="I61" s="10"/>
      <c r="J61" s="48"/>
      <c r="K61" s="41"/>
      <c r="L61" s="10"/>
      <c r="M61" s="48"/>
      <c r="N61" s="65">
        <f t="shared" si="6"/>
        <v>5209.72</v>
      </c>
      <c r="O61" s="26"/>
    </row>
    <row r="62" spans="1:15" s="7" customFormat="1" ht="15">
      <c r="A62" s="52" t="s">
        <v>185</v>
      </c>
      <c r="B62" s="134" t="s">
        <v>184</v>
      </c>
      <c r="C62" s="135">
        <v>41851</v>
      </c>
      <c r="D62" s="133">
        <v>510.13</v>
      </c>
      <c r="E62" s="62"/>
      <c r="F62" s="10"/>
      <c r="G62" s="21"/>
      <c r="H62" s="41"/>
      <c r="I62" s="10"/>
      <c r="J62" s="48"/>
      <c r="K62" s="41"/>
      <c r="L62" s="10"/>
      <c r="M62" s="48"/>
      <c r="N62" s="65">
        <f t="shared" si="6"/>
        <v>510.13</v>
      </c>
      <c r="O62" s="26"/>
    </row>
    <row r="63" spans="1:15" s="7" customFormat="1" ht="15">
      <c r="A63" s="52" t="s">
        <v>186</v>
      </c>
      <c r="B63" s="41">
        <v>105</v>
      </c>
      <c r="C63" s="132">
        <v>41845</v>
      </c>
      <c r="D63" s="46">
        <v>1534.96</v>
      </c>
      <c r="E63" s="134"/>
      <c r="F63" s="135"/>
      <c r="G63" s="133"/>
      <c r="H63" s="41"/>
      <c r="I63" s="10"/>
      <c r="J63" s="48"/>
      <c r="K63" s="41"/>
      <c r="L63" s="10"/>
      <c r="M63" s="48"/>
      <c r="N63" s="65">
        <f t="shared" si="6"/>
        <v>1534.96</v>
      </c>
      <c r="O63" s="26"/>
    </row>
    <row r="64" spans="1:15" s="7" customFormat="1" ht="15">
      <c r="A64" s="52" t="s">
        <v>188</v>
      </c>
      <c r="B64" s="134"/>
      <c r="C64" s="135"/>
      <c r="D64" s="133"/>
      <c r="E64" s="62">
        <v>122</v>
      </c>
      <c r="F64" s="132">
        <v>41873</v>
      </c>
      <c r="G64" s="20">
        <v>196.5</v>
      </c>
      <c r="H64" s="41"/>
      <c r="I64" s="10"/>
      <c r="J64" s="48"/>
      <c r="K64" s="41"/>
      <c r="L64" s="10"/>
      <c r="M64" s="48"/>
      <c r="N64" s="65">
        <f t="shared" si="6"/>
        <v>196.5</v>
      </c>
      <c r="O64" s="26"/>
    </row>
    <row r="65" spans="1:15" s="7" customFormat="1" ht="15">
      <c r="A65" s="52" t="s">
        <v>189</v>
      </c>
      <c r="B65" s="134"/>
      <c r="C65" s="135"/>
      <c r="D65" s="133"/>
      <c r="E65" s="62">
        <v>122</v>
      </c>
      <c r="F65" s="132">
        <v>41873</v>
      </c>
      <c r="G65" s="20">
        <v>196.5</v>
      </c>
      <c r="H65" s="41"/>
      <c r="I65" s="10"/>
      <c r="J65" s="48"/>
      <c r="K65" s="41"/>
      <c r="L65" s="10"/>
      <c r="M65" s="48"/>
      <c r="N65" s="65">
        <f t="shared" si="6"/>
        <v>196.5</v>
      </c>
      <c r="O65" s="26"/>
    </row>
    <row r="66" spans="1:15" s="7" customFormat="1" ht="15">
      <c r="A66" s="52" t="s">
        <v>199</v>
      </c>
      <c r="B66" s="41"/>
      <c r="C66" s="10"/>
      <c r="D66" s="46"/>
      <c r="E66" s="134" t="s">
        <v>200</v>
      </c>
      <c r="F66" s="135">
        <v>41887</v>
      </c>
      <c r="G66" s="133">
        <v>2319.53</v>
      </c>
      <c r="H66" s="41"/>
      <c r="I66" s="10"/>
      <c r="J66" s="48"/>
      <c r="K66" s="41"/>
      <c r="L66" s="10"/>
      <c r="M66" s="48"/>
      <c r="N66" s="65">
        <f t="shared" si="6"/>
        <v>2319.53</v>
      </c>
      <c r="O66" s="26"/>
    </row>
    <row r="67" spans="1:15" s="7" customFormat="1" ht="15">
      <c r="A67" s="52" t="s">
        <v>201</v>
      </c>
      <c r="B67" s="41"/>
      <c r="C67" s="10"/>
      <c r="D67" s="46"/>
      <c r="E67" s="134" t="s">
        <v>202</v>
      </c>
      <c r="F67" s="135">
        <v>41894</v>
      </c>
      <c r="G67" s="133">
        <v>1136.99</v>
      </c>
      <c r="H67" s="41"/>
      <c r="I67" s="10"/>
      <c r="J67" s="48"/>
      <c r="K67" s="41"/>
      <c r="L67" s="10"/>
      <c r="M67" s="48"/>
      <c r="N67" s="65">
        <f t="shared" si="6"/>
        <v>1136.99</v>
      </c>
      <c r="O67" s="26"/>
    </row>
    <row r="68" spans="1:15" s="7" customFormat="1" ht="15">
      <c r="A68" s="52" t="s">
        <v>205</v>
      </c>
      <c r="B68" s="41"/>
      <c r="C68" s="10"/>
      <c r="D68" s="46"/>
      <c r="E68" s="134" t="s">
        <v>204</v>
      </c>
      <c r="F68" s="135">
        <v>41912</v>
      </c>
      <c r="G68" s="133">
        <v>734.14</v>
      </c>
      <c r="H68" s="41"/>
      <c r="I68" s="10"/>
      <c r="J68" s="48"/>
      <c r="K68" s="41"/>
      <c r="L68" s="10"/>
      <c r="M68" s="48"/>
      <c r="N68" s="65">
        <f t="shared" si="6"/>
        <v>734.14</v>
      </c>
      <c r="O68" s="26"/>
    </row>
    <row r="69" spans="1:15" s="7" customFormat="1" ht="15">
      <c r="A69" s="52" t="s">
        <v>206</v>
      </c>
      <c r="B69" s="41"/>
      <c r="C69" s="10"/>
      <c r="D69" s="46"/>
      <c r="E69" s="134"/>
      <c r="F69" s="135"/>
      <c r="G69" s="133"/>
      <c r="H69" s="134" t="s">
        <v>207</v>
      </c>
      <c r="I69" s="135">
        <v>41957</v>
      </c>
      <c r="J69" s="133">
        <v>3402.78</v>
      </c>
      <c r="K69" s="41"/>
      <c r="L69" s="10"/>
      <c r="M69" s="48"/>
      <c r="N69" s="65">
        <f t="shared" si="6"/>
        <v>3402.78</v>
      </c>
      <c r="O69" s="26"/>
    </row>
    <row r="70" spans="1:15" s="7" customFormat="1" ht="15">
      <c r="A70" s="15" t="s">
        <v>210</v>
      </c>
      <c r="B70" s="41"/>
      <c r="C70" s="10"/>
      <c r="D70" s="108"/>
      <c r="E70" s="62">
        <v>4</v>
      </c>
      <c r="F70" s="132">
        <v>41879</v>
      </c>
      <c r="G70" s="20">
        <v>10958.4</v>
      </c>
      <c r="H70" s="134"/>
      <c r="I70" s="135"/>
      <c r="J70" s="133"/>
      <c r="K70" s="37" t="s">
        <v>217</v>
      </c>
      <c r="L70" s="132">
        <v>42036</v>
      </c>
      <c r="M70" s="46">
        <v>10166.7</v>
      </c>
      <c r="N70" s="65">
        <f t="shared" si="6"/>
        <v>21125.1</v>
      </c>
      <c r="O70" s="17"/>
    </row>
    <row r="71" spans="1:15" s="7" customFormat="1" ht="15">
      <c r="A71" s="52" t="s">
        <v>214</v>
      </c>
      <c r="B71" s="41"/>
      <c r="C71" s="10"/>
      <c r="D71" s="46"/>
      <c r="E71" s="159"/>
      <c r="F71" s="135"/>
      <c r="G71" s="160"/>
      <c r="H71" s="134" t="s">
        <v>215</v>
      </c>
      <c r="I71" s="135">
        <v>42034</v>
      </c>
      <c r="J71" s="133">
        <v>855.66</v>
      </c>
      <c r="K71" s="41"/>
      <c r="L71" s="10"/>
      <c r="M71" s="48"/>
      <c r="N71" s="65">
        <f t="shared" si="6"/>
        <v>855.66</v>
      </c>
      <c r="O71" s="26"/>
    </row>
    <row r="72" spans="1:15" s="7" customFormat="1" ht="15">
      <c r="A72" s="53" t="s">
        <v>218</v>
      </c>
      <c r="B72" s="41"/>
      <c r="C72" s="10"/>
      <c r="D72" s="46"/>
      <c r="E72" s="62"/>
      <c r="F72" s="10"/>
      <c r="G72" s="21"/>
      <c r="H72" s="134"/>
      <c r="I72" s="135"/>
      <c r="J72" s="133"/>
      <c r="K72" s="41">
        <v>72</v>
      </c>
      <c r="L72" s="132">
        <v>42069</v>
      </c>
      <c r="M72" s="46">
        <v>445</v>
      </c>
      <c r="N72" s="65">
        <f t="shared" si="6"/>
        <v>445</v>
      </c>
      <c r="O72" s="26"/>
    </row>
    <row r="73" spans="1:15" s="7" customFormat="1" ht="15">
      <c r="A73" s="53" t="s">
        <v>219</v>
      </c>
      <c r="B73" s="41"/>
      <c r="C73" s="10"/>
      <c r="D73" s="46"/>
      <c r="E73" s="159"/>
      <c r="F73" s="135"/>
      <c r="G73" s="160"/>
      <c r="H73" s="211"/>
      <c r="I73" s="157"/>
      <c r="J73" s="133"/>
      <c r="K73" s="156">
        <v>80</v>
      </c>
      <c r="L73" s="157">
        <v>42066</v>
      </c>
      <c r="M73" s="208">
        <v>1051.61</v>
      </c>
      <c r="N73" s="65">
        <f t="shared" si="6"/>
        <v>1051.61</v>
      </c>
      <c r="O73" s="26"/>
    </row>
    <row r="74" spans="1:15" s="7" customFormat="1" ht="15">
      <c r="A74" s="52" t="s">
        <v>220</v>
      </c>
      <c r="B74" s="41"/>
      <c r="C74" s="10"/>
      <c r="D74" s="46"/>
      <c r="E74" s="62"/>
      <c r="F74" s="10"/>
      <c r="G74" s="21"/>
      <c r="H74" s="41"/>
      <c r="I74" s="10"/>
      <c r="J74" s="48"/>
      <c r="K74" s="134" t="s">
        <v>221</v>
      </c>
      <c r="L74" s="135">
        <v>42090</v>
      </c>
      <c r="M74" s="133">
        <v>762.27</v>
      </c>
      <c r="N74" s="65">
        <f t="shared" si="6"/>
        <v>762.27</v>
      </c>
      <c r="O74" s="26"/>
    </row>
    <row r="75" spans="1:15" s="7" customFormat="1" ht="15">
      <c r="A75" s="52" t="s">
        <v>222</v>
      </c>
      <c r="B75" s="41"/>
      <c r="C75" s="10"/>
      <c r="D75" s="46"/>
      <c r="E75" s="159"/>
      <c r="F75" s="135"/>
      <c r="G75" s="160"/>
      <c r="H75" s="134"/>
      <c r="I75" s="135"/>
      <c r="J75" s="133"/>
      <c r="K75" s="134" t="s">
        <v>223</v>
      </c>
      <c r="L75" s="135">
        <v>42090</v>
      </c>
      <c r="M75" s="133">
        <v>6056.92</v>
      </c>
      <c r="N75" s="65">
        <f t="shared" si="6"/>
        <v>6056.92</v>
      </c>
      <c r="O75" s="26"/>
    </row>
    <row r="76" spans="1:15" s="7" customFormat="1" ht="15">
      <c r="A76" s="52" t="s">
        <v>225</v>
      </c>
      <c r="B76" s="41"/>
      <c r="C76" s="10"/>
      <c r="D76" s="46"/>
      <c r="E76" s="159"/>
      <c r="F76" s="135"/>
      <c r="G76" s="160"/>
      <c r="H76" s="134"/>
      <c r="I76" s="135"/>
      <c r="J76" s="133"/>
      <c r="K76" s="134" t="s">
        <v>226</v>
      </c>
      <c r="L76" s="135">
        <v>42118</v>
      </c>
      <c r="M76" s="133">
        <v>645.73</v>
      </c>
      <c r="N76" s="65">
        <f t="shared" si="6"/>
        <v>645.73</v>
      </c>
      <c r="O76" s="26"/>
    </row>
    <row r="77" spans="1:15" s="7" customFormat="1" ht="15">
      <c r="A77" s="52" t="s">
        <v>227</v>
      </c>
      <c r="B77" s="41"/>
      <c r="C77" s="10"/>
      <c r="D77" s="46"/>
      <c r="E77" s="159"/>
      <c r="F77" s="135"/>
      <c r="G77" s="160"/>
      <c r="H77" s="134"/>
      <c r="I77" s="135"/>
      <c r="J77" s="133"/>
      <c r="K77" s="134" t="s">
        <v>226</v>
      </c>
      <c r="L77" s="135">
        <v>42118</v>
      </c>
      <c r="M77" s="133">
        <v>156.18</v>
      </c>
      <c r="N77" s="65">
        <f t="shared" si="6"/>
        <v>156.18</v>
      </c>
      <c r="O77" s="26"/>
    </row>
    <row r="78" spans="1:15" s="7" customFormat="1" ht="15">
      <c r="A78" s="52" t="s">
        <v>228</v>
      </c>
      <c r="B78" s="41"/>
      <c r="C78" s="10"/>
      <c r="D78" s="46"/>
      <c r="E78" s="159"/>
      <c r="F78" s="135"/>
      <c r="G78" s="160"/>
      <c r="H78" s="134"/>
      <c r="I78" s="135"/>
      <c r="J78" s="133"/>
      <c r="K78" s="134" t="s">
        <v>229</v>
      </c>
      <c r="L78" s="135">
        <v>42124</v>
      </c>
      <c r="M78" s="133">
        <v>18300.77</v>
      </c>
      <c r="N78" s="65">
        <f t="shared" si="6"/>
        <v>18300.77</v>
      </c>
      <c r="O78" s="26"/>
    </row>
    <row r="79" spans="1:15" s="7" customFormat="1" ht="15">
      <c r="A79" s="52" t="s">
        <v>230</v>
      </c>
      <c r="B79" s="41"/>
      <c r="C79" s="10"/>
      <c r="D79" s="46"/>
      <c r="E79" s="159"/>
      <c r="F79" s="135"/>
      <c r="G79" s="160"/>
      <c r="H79" s="134"/>
      <c r="I79" s="135"/>
      <c r="J79" s="133"/>
      <c r="K79" s="134" t="s">
        <v>229</v>
      </c>
      <c r="L79" s="135">
        <v>42124</v>
      </c>
      <c r="M79" s="133">
        <v>4097.1</v>
      </c>
      <c r="N79" s="65">
        <f t="shared" si="6"/>
        <v>4097.1</v>
      </c>
      <c r="O79" s="26"/>
    </row>
    <row r="80" spans="1:15" s="7" customFormat="1" ht="18.75" customHeight="1">
      <c r="A80" s="53" t="s">
        <v>231</v>
      </c>
      <c r="B80" s="156"/>
      <c r="C80" s="158"/>
      <c r="D80" s="66"/>
      <c r="E80" s="205"/>
      <c r="F80" s="158"/>
      <c r="G80" s="206"/>
      <c r="H80" s="134"/>
      <c r="I80" s="135"/>
      <c r="J80" s="133"/>
      <c r="K80" s="134" t="s">
        <v>232</v>
      </c>
      <c r="L80" s="135">
        <v>42088</v>
      </c>
      <c r="M80" s="133">
        <v>119</v>
      </c>
      <c r="N80" s="65">
        <f t="shared" si="6"/>
        <v>119</v>
      </c>
      <c r="O80" s="26"/>
    </row>
    <row r="81" spans="1:15" s="7" customFormat="1" ht="15">
      <c r="A81" s="52"/>
      <c r="B81" s="41"/>
      <c r="C81" s="10"/>
      <c r="D81" s="46"/>
      <c r="E81" s="159"/>
      <c r="F81" s="135"/>
      <c r="G81" s="160"/>
      <c r="H81" s="134"/>
      <c r="I81" s="135"/>
      <c r="J81" s="133"/>
      <c r="K81" s="41"/>
      <c r="L81" s="10"/>
      <c r="M81" s="48"/>
      <c r="N81" s="65">
        <f t="shared" si="6"/>
        <v>0</v>
      </c>
      <c r="O81" s="26"/>
    </row>
    <row r="82" spans="1:15" s="7" customFormat="1" ht="15.75" thickBot="1">
      <c r="A82" s="53"/>
      <c r="B82" s="41"/>
      <c r="C82" s="10"/>
      <c r="D82" s="46"/>
      <c r="E82" s="62"/>
      <c r="F82" s="10"/>
      <c r="G82" s="21"/>
      <c r="H82" s="41"/>
      <c r="I82" s="10"/>
      <c r="J82" s="48"/>
      <c r="K82" s="41"/>
      <c r="L82" s="10"/>
      <c r="M82" s="48"/>
      <c r="N82" s="65">
        <f t="shared" si="6"/>
        <v>0</v>
      </c>
      <c r="O82" s="26"/>
    </row>
    <row r="83" spans="1:15" s="7" customFormat="1" ht="20.25" customHeight="1" thickBot="1">
      <c r="A83" s="54" t="s">
        <v>32</v>
      </c>
      <c r="B83" s="54"/>
      <c r="C83" s="54"/>
      <c r="D83" s="139">
        <f>SUM(D59:D82)</f>
        <v>25715.39</v>
      </c>
      <c r="E83" s="54"/>
      <c r="F83" s="54"/>
      <c r="G83" s="139">
        <f>SUM(G59:G82)</f>
        <v>15542.06</v>
      </c>
      <c r="H83" s="54"/>
      <c r="I83" s="54"/>
      <c r="J83" s="139">
        <f>SUM(J59:J82)</f>
        <v>4258.44</v>
      </c>
      <c r="K83" s="54"/>
      <c r="L83" s="54"/>
      <c r="M83" s="139">
        <f>SUM(M59:M82)</f>
        <v>41801.28</v>
      </c>
      <c r="N83" s="65">
        <f t="shared" si="6"/>
        <v>87317.17</v>
      </c>
      <c r="O83" s="26"/>
    </row>
    <row r="84" spans="1:15" s="7" customFormat="1" ht="39.75" customHeight="1" thickBot="1">
      <c r="A84" s="56"/>
      <c r="B84" s="41"/>
      <c r="C84" s="10"/>
      <c r="D84" s="66"/>
      <c r="E84" s="62"/>
      <c r="F84" s="10"/>
      <c r="G84" s="23"/>
      <c r="H84" s="41"/>
      <c r="I84" s="10"/>
      <c r="J84" s="66"/>
      <c r="K84" s="41"/>
      <c r="L84" s="10"/>
      <c r="M84" s="66"/>
      <c r="N84" s="62"/>
      <c r="O84" s="30"/>
    </row>
    <row r="85" spans="1:15" s="2" customFormat="1" ht="20.25" thickBot="1">
      <c r="A85" s="57" t="s">
        <v>66</v>
      </c>
      <c r="B85" s="70"/>
      <c r="C85" s="69"/>
      <c r="D85" s="140">
        <f>D46+D57+D83</f>
        <v>177199.14</v>
      </c>
      <c r="E85" s="68"/>
      <c r="F85" s="69"/>
      <c r="G85" s="140">
        <f>G46+G57+G83</f>
        <v>255776.09</v>
      </c>
      <c r="H85" s="68"/>
      <c r="I85" s="69"/>
      <c r="J85" s="140">
        <f>J46+J57+J83</f>
        <v>191384.51</v>
      </c>
      <c r="K85" s="68"/>
      <c r="L85" s="69"/>
      <c r="M85" s="140">
        <f>M46+M57+M83</f>
        <v>210357.09</v>
      </c>
      <c r="N85" s="64"/>
      <c r="O85" s="31">
        <f>M85+J85+G85+D85</f>
        <v>834716.83</v>
      </c>
    </row>
    <row r="86" spans="1:13" s="2" customFormat="1" ht="13.5" thickBot="1">
      <c r="A86" s="72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</row>
    <row r="87" spans="1:14" s="2" customFormat="1" ht="13.5" thickBot="1">
      <c r="A87" s="67"/>
      <c r="B87" s="73" t="s">
        <v>79</v>
      </c>
      <c r="C87" s="73" t="s">
        <v>80</v>
      </c>
      <c r="D87" s="73" t="s">
        <v>81</v>
      </c>
      <c r="E87" s="73" t="s">
        <v>82</v>
      </c>
      <c r="F87" s="73" t="s">
        <v>83</v>
      </c>
      <c r="G87" s="73" t="s">
        <v>84</v>
      </c>
      <c r="H87" s="73" t="s">
        <v>85</v>
      </c>
      <c r="I87" s="73" t="s">
        <v>86</v>
      </c>
      <c r="J87" s="73" t="s">
        <v>75</v>
      </c>
      <c r="K87" s="73" t="s">
        <v>76</v>
      </c>
      <c r="L87" s="73" t="s">
        <v>77</v>
      </c>
      <c r="M87" s="73" t="s">
        <v>78</v>
      </c>
      <c r="N87" s="73" t="s">
        <v>88</v>
      </c>
    </row>
    <row r="88" spans="1:14" s="2" customFormat="1" ht="13.5" thickBot="1">
      <c r="A88" s="72" t="s">
        <v>74</v>
      </c>
      <c r="B88" s="141">
        <v>81971.07</v>
      </c>
      <c r="C88" s="67">
        <f aca="true" t="shared" si="7" ref="C88:M88">B104</f>
        <v>143220.16</v>
      </c>
      <c r="D88" s="67">
        <f t="shared" si="7"/>
        <v>219908.51</v>
      </c>
      <c r="E88" s="71">
        <f t="shared" si="7"/>
        <v>110590.05</v>
      </c>
      <c r="F88" s="67">
        <f t="shared" si="7"/>
        <v>177026.43</v>
      </c>
      <c r="G88" s="67">
        <f t="shared" si="7"/>
        <v>250710.91</v>
      </c>
      <c r="H88" s="71">
        <f t="shared" si="7"/>
        <v>67230.95</v>
      </c>
      <c r="I88" s="67">
        <f t="shared" si="7"/>
        <v>141934.8</v>
      </c>
      <c r="J88" s="67">
        <f t="shared" si="7"/>
        <v>212265.5</v>
      </c>
      <c r="K88" s="71">
        <f t="shared" si="7"/>
        <v>97894.06</v>
      </c>
      <c r="L88" s="67">
        <f t="shared" si="7"/>
        <v>162996.92</v>
      </c>
      <c r="M88" s="67">
        <f t="shared" si="7"/>
        <v>236694.28</v>
      </c>
      <c r="N88" s="67"/>
    </row>
    <row r="89" spans="1:14" s="2" customFormat="1" ht="13.5" thickBot="1">
      <c r="A89" s="72" t="s">
        <v>72</v>
      </c>
      <c r="B89" s="67">
        <f aca="true" t="shared" si="8" ref="B89:L89">SUM(B90:B94)</f>
        <v>70945.91</v>
      </c>
      <c r="C89" s="67">
        <f t="shared" si="8"/>
        <v>70945.91</v>
      </c>
      <c r="D89" s="67">
        <f t="shared" si="8"/>
        <v>70945.91</v>
      </c>
      <c r="E89" s="67">
        <f t="shared" si="8"/>
        <v>70945.91</v>
      </c>
      <c r="F89" s="67">
        <f t="shared" si="8"/>
        <v>70958.72</v>
      </c>
      <c r="G89" s="67">
        <f t="shared" si="8"/>
        <v>70958.72</v>
      </c>
      <c r="H89" s="67">
        <f t="shared" si="8"/>
        <v>70958.72</v>
      </c>
      <c r="I89" s="67">
        <f t="shared" si="8"/>
        <v>70958.72</v>
      </c>
      <c r="J89" s="67">
        <f t="shared" si="8"/>
        <v>71018.49</v>
      </c>
      <c r="K89" s="67">
        <f t="shared" si="8"/>
        <v>71018.49</v>
      </c>
      <c r="L89" s="67">
        <f t="shared" si="8"/>
        <v>71018.49</v>
      </c>
      <c r="M89" s="67">
        <f>SUM(M90:M94)</f>
        <v>71018.49</v>
      </c>
      <c r="N89" s="67">
        <f>SUM(B89:M89)</f>
        <v>851692.48</v>
      </c>
    </row>
    <row r="90" spans="1:14" s="138" customFormat="1" ht="13.5" thickBot="1">
      <c r="A90" s="143" t="s">
        <v>129</v>
      </c>
      <c r="B90" s="137">
        <v>67248.78</v>
      </c>
      <c r="C90" s="137">
        <v>67248.78</v>
      </c>
      <c r="D90" s="137">
        <v>67248.78</v>
      </c>
      <c r="E90" s="137">
        <v>67248.78</v>
      </c>
      <c r="F90" s="137">
        <v>67261.59</v>
      </c>
      <c r="G90" s="137">
        <v>67261.59</v>
      </c>
      <c r="H90" s="137">
        <v>67261.59</v>
      </c>
      <c r="I90" s="137">
        <v>67261.59</v>
      </c>
      <c r="J90" s="137">
        <v>67261.59</v>
      </c>
      <c r="K90" s="137">
        <v>67261.59</v>
      </c>
      <c r="L90" s="137">
        <v>67261.59</v>
      </c>
      <c r="M90" s="137">
        <v>67261.59</v>
      </c>
      <c r="N90" s="137">
        <f aca="true" t="shared" si="9" ref="N90:N103">SUM(B90:M90)</f>
        <v>807087.84</v>
      </c>
    </row>
    <row r="91" spans="1:14" s="138" customFormat="1" ht="13.5" thickBot="1">
      <c r="A91" s="143" t="s">
        <v>130</v>
      </c>
      <c r="B91" s="137">
        <v>617.81</v>
      </c>
      <c r="C91" s="137">
        <v>617.81</v>
      </c>
      <c r="D91" s="137">
        <v>617.81</v>
      </c>
      <c r="E91" s="137">
        <v>617.81</v>
      </c>
      <c r="F91" s="137">
        <v>617.81</v>
      </c>
      <c r="G91" s="137">
        <v>617.81</v>
      </c>
      <c r="H91" s="137">
        <v>617.81</v>
      </c>
      <c r="I91" s="137">
        <v>617.81</v>
      </c>
      <c r="J91" s="137">
        <v>617.81</v>
      </c>
      <c r="K91" s="137">
        <v>617.81</v>
      </c>
      <c r="L91" s="137">
        <v>617.81</v>
      </c>
      <c r="M91" s="137">
        <v>617.81</v>
      </c>
      <c r="N91" s="137">
        <f t="shared" si="9"/>
        <v>7413.72</v>
      </c>
    </row>
    <row r="92" spans="1:14" s="138" customFormat="1" ht="13.5" thickBot="1">
      <c r="A92" s="143" t="s">
        <v>131</v>
      </c>
      <c r="B92" s="137">
        <v>1402.94</v>
      </c>
      <c r="C92" s="137">
        <v>1402.94</v>
      </c>
      <c r="D92" s="137">
        <v>1402.94</v>
      </c>
      <c r="E92" s="137">
        <v>1402.94</v>
      </c>
      <c r="F92" s="137">
        <v>1402.94</v>
      </c>
      <c r="G92" s="137">
        <v>1402.94</v>
      </c>
      <c r="H92" s="137">
        <v>1402.94</v>
      </c>
      <c r="I92" s="137">
        <v>1402.94</v>
      </c>
      <c r="J92" s="137">
        <v>1402.94</v>
      </c>
      <c r="K92" s="137">
        <v>1402.94</v>
      </c>
      <c r="L92" s="137">
        <v>1402.94</v>
      </c>
      <c r="M92" s="137">
        <v>1402.94</v>
      </c>
      <c r="N92" s="137">
        <f t="shared" si="9"/>
        <v>16835.28</v>
      </c>
    </row>
    <row r="93" spans="1:14" s="138" customFormat="1" ht="13.5" thickBot="1">
      <c r="A93" s="143" t="s">
        <v>132</v>
      </c>
      <c r="B93" s="137">
        <v>829.76</v>
      </c>
      <c r="C93" s="137">
        <v>829.76</v>
      </c>
      <c r="D93" s="137">
        <v>829.76</v>
      </c>
      <c r="E93" s="137">
        <v>829.76</v>
      </c>
      <c r="F93" s="137">
        <v>829.76</v>
      </c>
      <c r="G93" s="137">
        <v>829.76</v>
      </c>
      <c r="H93" s="137">
        <v>829.76</v>
      </c>
      <c r="I93" s="137">
        <v>829.76</v>
      </c>
      <c r="J93" s="137">
        <v>889.53</v>
      </c>
      <c r="K93" s="137">
        <v>889.53</v>
      </c>
      <c r="L93" s="137">
        <v>889.53</v>
      </c>
      <c r="M93" s="137">
        <v>889.53</v>
      </c>
      <c r="N93" s="137">
        <f t="shared" si="9"/>
        <v>10196.2</v>
      </c>
    </row>
    <row r="94" spans="1:14" s="138" customFormat="1" ht="13.5" thickBot="1">
      <c r="A94" s="143" t="s">
        <v>151</v>
      </c>
      <c r="B94" s="137">
        <v>846.62</v>
      </c>
      <c r="C94" s="137">
        <v>846.62</v>
      </c>
      <c r="D94" s="137">
        <v>846.62</v>
      </c>
      <c r="E94" s="137">
        <v>846.62</v>
      </c>
      <c r="F94" s="137">
        <v>846.62</v>
      </c>
      <c r="G94" s="137">
        <v>846.62</v>
      </c>
      <c r="H94" s="137">
        <v>846.62</v>
      </c>
      <c r="I94" s="137">
        <v>846.62</v>
      </c>
      <c r="J94" s="137">
        <v>846.62</v>
      </c>
      <c r="K94" s="137">
        <v>846.62</v>
      </c>
      <c r="L94" s="137">
        <v>846.62</v>
      </c>
      <c r="M94" s="137">
        <v>846.62</v>
      </c>
      <c r="N94" s="137">
        <f t="shared" si="9"/>
        <v>10159.44</v>
      </c>
    </row>
    <row r="95" spans="1:14" s="2" customFormat="1" ht="13.5" thickBot="1">
      <c r="A95" s="72" t="s">
        <v>73</v>
      </c>
      <c r="B95" s="67">
        <f>SUM(B96:B100)</f>
        <v>61249.09</v>
      </c>
      <c r="C95" s="67">
        <f aca="true" t="shared" si="10" ref="C95:M95">SUM(C96:C100)</f>
        <v>76688.35</v>
      </c>
      <c r="D95" s="67">
        <f t="shared" si="10"/>
        <v>67880.68</v>
      </c>
      <c r="E95" s="67">
        <f t="shared" si="10"/>
        <v>66436.38</v>
      </c>
      <c r="F95" s="67">
        <f t="shared" si="10"/>
        <v>73684.48</v>
      </c>
      <c r="G95" s="67">
        <f t="shared" si="10"/>
        <v>72296.13</v>
      </c>
      <c r="H95" s="67">
        <f t="shared" si="10"/>
        <v>74703.85</v>
      </c>
      <c r="I95" s="67">
        <f t="shared" si="10"/>
        <v>70330.7</v>
      </c>
      <c r="J95" s="67">
        <f t="shared" si="10"/>
        <v>77013.07</v>
      </c>
      <c r="K95" s="67">
        <f t="shared" si="10"/>
        <v>65102.86</v>
      </c>
      <c r="L95" s="67">
        <f t="shared" si="10"/>
        <v>73697.36</v>
      </c>
      <c r="M95" s="67">
        <f t="shared" si="10"/>
        <v>66153.49</v>
      </c>
      <c r="N95" s="67">
        <f t="shared" si="9"/>
        <v>845236.44</v>
      </c>
    </row>
    <row r="96" spans="1:14" s="138" customFormat="1" ht="13.5" thickBot="1">
      <c r="A96" s="143" t="s">
        <v>129</v>
      </c>
      <c r="B96" s="137">
        <v>57551.96</v>
      </c>
      <c r="C96" s="137">
        <v>72991.22</v>
      </c>
      <c r="D96" s="137">
        <v>64183.55</v>
      </c>
      <c r="E96" s="137">
        <v>62739.25</v>
      </c>
      <c r="F96" s="137">
        <v>69987.35</v>
      </c>
      <c r="G96" s="137">
        <v>68599</v>
      </c>
      <c r="H96" s="137">
        <v>71006.72</v>
      </c>
      <c r="I96" s="137">
        <v>66633.57</v>
      </c>
      <c r="J96" s="137">
        <v>73256.17</v>
      </c>
      <c r="K96" s="137">
        <v>61345.96</v>
      </c>
      <c r="L96" s="137">
        <v>69940.46</v>
      </c>
      <c r="M96" s="137">
        <v>64132.74</v>
      </c>
      <c r="N96" s="137">
        <f t="shared" si="9"/>
        <v>802367.95</v>
      </c>
    </row>
    <row r="97" spans="1:14" s="138" customFormat="1" ht="13.5" thickBot="1">
      <c r="A97" s="143" t="s">
        <v>130</v>
      </c>
      <c r="B97" s="137">
        <v>617.81</v>
      </c>
      <c r="C97" s="137">
        <v>617.81</v>
      </c>
      <c r="D97" s="137">
        <v>617.81</v>
      </c>
      <c r="E97" s="137">
        <v>617.81</v>
      </c>
      <c r="F97" s="137">
        <v>617.81</v>
      </c>
      <c r="G97" s="137">
        <v>617.81</v>
      </c>
      <c r="H97" s="137">
        <v>617.81</v>
      </c>
      <c r="I97" s="137">
        <v>617.81</v>
      </c>
      <c r="J97" s="137">
        <v>617.81</v>
      </c>
      <c r="K97" s="137">
        <v>617.81</v>
      </c>
      <c r="L97" s="137">
        <v>617.81</v>
      </c>
      <c r="M97" s="137">
        <v>617.81</v>
      </c>
      <c r="N97" s="137">
        <f t="shared" si="9"/>
        <v>7413.72</v>
      </c>
    </row>
    <row r="98" spans="1:14" s="138" customFormat="1" ht="13.5" thickBot="1">
      <c r="A98" s="143" t="s">
        <v>131</v>
      </c>
      <c r="B98" s="137">
        <v>1402.94</v>
      </c>
      <c r="C98" s="137">
        <v>1402.94</v>
      </c>
      <c r="D98" s="137">
        <v>1402.94</v>
      </c>
      <c r="E98" s="137">
        <v>1402.94</v>
      </c>
      <c r="F98" s="137">
        <v>1402.94</v>
      </c>
      <c r="G98" s="137">
        <v>1402.94</v>
      </c>
      <c r="H98" s="137">
        <v>1402.94</v>
      </c>
      <c r="I98" s="137">
        <v>1402.94</v>
      </c>
      <c r="J98" s="137">
        <v>1402.94</v>
      </c>
      <c r="K98" s="137">
        <v>1402.94</v>
      </c>
      <c r="L98" s="137">
        <v>1402.94</v>
      </c>
      <c r="M98" s="137">
        <v>1402.94</v>
      </c>
      <c r="N98" s="137">
        <f t="shared" si="9"/>
        <v>16835.28</v>
      </c>
    </row>
    <row r="99" spans="1:14" s="138" customFormat="1" ht="13.5" thickBot="1">
      <c r="A99" s="143" t="s">
        <v>132</v>
      </c>
      <c r="B99" s="137">
        <v>829.76</v>
      </c>
      <c r="C99" s="137">
        <v>829.76</v>
      </c>
      <c r="D99" s="137">
        <v>829.76</v>
      </c>
      <c r="E99" s="137">
        <v>829.76</v>
      </c>
      <c r="F99" s="137">
        <v>829.76</v>
      </c>
      <c r="G99" s="137">
        <v>829.76</v>
      </c>
      <c r="H99" s="137">
        <v>829.76</v>
      </c>
      <c r="I99" s="137">
        <v>829.76</v>
      </c>
      <c r="J99" s="137">
        <v>889.53</v>
      </c>
      <c r="K99" s="137">
        <v>889.53</v>
      </c>
      <c r="L99" s="137">
        <v>889.53</v>
      </c>
      <c r="M99" s="137"/>
      <c r="N99" s="137">
        <f t="shared" si="9"/>
        <v>9306.67</v>
      </c>
    </row>
    <row r="100" spans="1:14" s="138" customFormat="1" ht="13.5" thickBot="1">
      <c r="A100" s="143" t="s">
        <v>151</v>
      </c>
      <c r="B100" s="137">
        <v>846.62</v>
      </c>
      <c r="C100" s="137">
        <v>846.62</v>
      </c>
      <c r="D100" s="137">
        <v>846.62</v>
      </c>
      <c r="E100" s="137">
        <v>846.62</v>
      </c>
      <c r="F100" s="137">
        <v>846.62</v>
      </c>
      <c r="G100" s="137">
        <v>846.62</v>
      </c>
      <c r="H100" s="137">
        <v>846.62</v>
      </c>
      <c r="I100" s="137">
        <v>846.62</v>
      </c>
      <c r="J100" s="137">
        <v>846.62</v>
      </c>
      <c r="K100" s="137">
        <v>846.62</v>
      </c>
      <c r="L100" s="137">
        <v>846.62</v>
      </c>
      <c r="M100" s="137"/>
      <c r="N100" s="137">
        <f t="shared" si="9"/>
        <v>9312.82</v>
      </c>
    </row>
    <row r="101" spans="1:14" s="138" customFormat="1" ht="13.5" thickBot="1">
      <c r="A101" s="143" t="s">
        <v>137</v>
      </c>
      <c r="B101" s="144">
        <v>246</v>
      </c>
      <c r="C101" s="144">
        <v>246</v>
      </c>
      <c r="D101" s="144">
        <v>246</v>
      </c>
      <c r="E101" s="144">
        <v>246</v>
      </c>
      <c r="F101" s="144">
        <v>246</v>
      </c>
      <c r="G101" s="144">
        <v>246</v>
      </c>
      <c r="H101" s="144">
        <v>246</v>
      </c>
      <c r="I101" s="144">
        <v>246</v>
      </c>
      <c r="J101" s="144">
        <v>246</v>
      </c>
      <c r="K101" s="144">
        <v>201</v>
      </c>
      <c r="L101" s="144">
        <v>201</v>
      </c>
      <c r="M101" s="144">
        <v>200</v>
      </c>
      <c r="N101" s="147">
        <f t="shared" si="9"/>
        <v>2816</v>
      </c>
    </row>
    <row r="102" spans="1:14" s="138" customFormat="1" ht="13.5" thickBot="1">
      <c r="A102" s="143" t="s">
        <v>138</v>
      </c>
      <c r="B102" s="144">
        <v>-1066</v>
      </c>
      <c r="C102" s="144">
        <v>164</v>
      </c>
      <c r="D102" s="144">
        <v>164</v>
      </c>
      <c r="E102" s="144">
        <v>328</v>
      </c>
      <c r="F102" s="144">
        <v>328</v>
      </c>
      <c r="G102" s="144">
        <v>328</v>
      </c>
      <c r="H102" s="144">
        <v>246</v>
      </c>
      <c r="I102" s="144">
        <v>246</v>
      </c>
      <c r="J102" s="144">
        <v>246</v>
      </c>
      <c r="K102" s="144">
        <v>250</v>
      </c>
      <c r="L102" s="144">
        <v>250</v>
      </c>
      <c r="M102" s="144">
        <v>250</v>
      </c>
      <c r="N102" s="147">
        <f t="shared" si="9"/>
        <v>1734</v>
      </c>
    </row>
    <row r="103" spans="1:14" s="2" customFormat="1" ht="13.5" thickBot="1">
      <c r="A103" s="142" t="s">
        <v>115</v>
      </c>
      <c r="B103" s="67">
        <f aca="true" t="shared" si="11" ref="B103:M103">B95-B89</f>
        <v>-9696.82000000001</v>
      </c>
      <c r="C103" s="67">
        <f t="shared" si="11"/>
        <v>5742.44</v>
      </c>
      <c r="D103" s="67">
        <f t="shared" si="11"/>
        <v>-3065.23000000001</v>
      </c>
      <c r="E103" s="67">
        <f t="shared" si="11"/>
        <v>-4509.53</v>
      </c>
      <c r="F103" s="67">
        <f t="shared" si="11"/>
        <v>2725.75999999999</v>
      </c>
      <c r="G103" s="67">
        <f>G95-G89</f>
        <v>1337.41</v>
      </c>
      <c r="H103" s="67">
        <f t="shared" si="11"/>
        <v>3745.13</v>
      </c>
      <c r="I103" s="67">
        <f t="shared" si="11"/>
        <v>-628.020000000004</v>
      </c>
      <c r="J103" s="67">
        <f t="shared" si="11"/>
        <v>5994.58</v>
      </c>
      <c r="K103" s="67">
        <f t="shared" si="11"/>
        <v>-5915.63</v>
      </c>
      <c r="L103" s="67">
        <f t="shared" si="11"/>
        <v>2678.87</v>
      </c>
      <c r="M103" s="67">
        <f t="shared" si="11"/>
        <v>-4865</v>
      </c>
      <c r="N103" s="67">
        <f t="shared" si="9"/>
        <v>-6456.04000000003</v>
      </c>
    </row>
    <row r="104" spans="1:14" s="2" customFormat="1" ht="13.5" thickBot="1">
      <c r="A104" s="72" t="s">
        <v>87</v>
      </c>
      <c r="B104" s="145">
        <f>B88+B95</f>
        <v>143220.16</v>
      </c>
      <c r="C104" s="67">
        <f>C88+C95</f>
        <v>219908.51</v>
      </c>
      <c r="D104" s="146">
        <f>D88+D95-D85</f>
        <v>110590.05</v>
      </c>
      <c r="E104" s="67">
        <f>E88+E95</f>
        <v>177026.43</v>
      </c>
      <c r="F104" s="67">
        <f>F88+F95</f>
        <v>250710.91</v>
      </c>
      <c r="G104" s="146">
        <f>G88+G95-G85</f>
        <v>67230.95</v>
      </c>
      <c r="H104" s="67">
        <f>H88+H95</f>
        <v>141934.8</v>
      </c>
      <c r="I104" s="67">
        <f>I88+I95</f>
        <v>212265.5</v>
      </c>
      <c r="J104" s="146">
        <f>J88+J95-J85</f>
        <v>97894.06</v>
      </c>
      <c r="K104" s="67">
        <f>K88+K95</f>
        <v>162996.92</v>
      </c>
      <c r="L104" s="67">
        <f>L88+L95</f>
        <v>236694.28</v>
      </c>
      <c r="M104" s="146">
        <f>M88+M95-M85</f>
        <v>92490.68</v>
      </c>
      <c r="N104" s="145">
        <f>M104+N101+N102</f>
        <v>97040.68</v>
      </c>
    </row>
    <row r="105" spans="7:14" s="2" customFormat="1" ht="57" customHeight="1">
      <c r="G105" s="44"/>
      <c r="H105" s="252" t="s">
        <v>152</v>
      </c>
      <c r="I105" s="252"/>
      <c r="J105" s="252"/>
      <c r="K105" s="252"/>
      <c r="L105" s="253" t="s">
        <v>153</v>
      </c>
      <c r="M105" s="253"/>
      <c r="N105" s="253"/>
    </row>
    <row r="106" spans="8:14" s="2" customFormat="1" ht="71.25" customHeight="1">
      <c r="H106" s="255" t="s">
        <v>154</v>
      </c>
      <c r="I106" s="255"/>
      <c r="J106" s="255"/>
      <c r="K106" s="255"/>
      <c r="L106" s="242" t="s">
        <v>182</v>
      </c>
      <c r="M106" s="242"/>
      <c r="N106" s="242"/>
    </row>
    <row r="107" s="2" customFormat="1" ht="12.75"/>
    <row r="108" spans="8:14" s="2" customFormat="1" ht="15">
      <c r="H108" s="241" t="s">
        <v>139</v>
      </c>
      <c r="I108" s="241"/>
      <c r="J108" s="241"/>
      <c r="K108" s="148">
        <f>O85</f>
        <v>834716.83</v>
      </c>
      <c r="L108" s="149">
        <v>834716.83</v>
      </c>
      <c r="M108"/>
      <c r="N108" s="223">
        <f>L108+M108</f>
        <v>834716.83</v>
      </c>
    </row>
    <row r="109" spans="8:14" s="2" customFormat="1" ht="15">
      <c r="H109" s="241" t="s">
        <v>140</v>
      </c>
      <c r="I109" s="241"/>
      <c r="J109" s="241"/>
      <c r="K109" s="148">
        <f>N89</f>
        <v>851692.48</v>
      </c>
      <c r="L109" s="149">
        <v>851692.48</v>
      </c>
      <c r="M109"/>
      <c r="N109" s="223">
        <f aca="true" t="shared" si="12" ref="N109:N114">L109+M109</f>
        <v>851692.48</v>
      </c>
    </row>
    <row r="110" spans="8:14" s="2" customFormat="1" ht="15">
      <c r="H110" s="241" t="s">
        <v>141</v>
      </c>
      <c r="I110" s="241"/>
      <c r="J110" s="241"/>
      <c r="K110" s="148">
        <f>N95</f>
        <v>845236.44</v>
      </c>
      <c r="L110" s="149">
        <v>845236.44</v>
      </c>
      <c r="M110">
        <v>4550</v>
      </c>
      <c r="N110" s="223">
        <f t="shared" si="12"/>
        <v>849786.44</v>
      </c>
    </row>
    <row r="111" spans="8:14" s="2" customFormat="1" ht="15">
      <c r="H111" s="241" t="s">
        <v>142</v>
      </c>
      <c r="I111" s="241"/>
      <c r="J111" s="241"/>
      <c r="K111" s="148">
        <f>K110-K109</f>
        <v>-6456.04</v>
      </c>
      <c r="L111" s="149">
        <v>-6456.04</v>
      </c>
      <c r="M111">
        <v>4550</v>
      </c>
      <c r="N111" s="223">
        <f t="shared" si="12"/>
        <v>-1906.04</v>
      </c>
    </row>
    <row r="112" spans="8:14" s="2" customFormat="1" ht="15">
      <c r="H112" s="254" t="s">
        <v>143</v>
      </c>
      <c r="I112" s="254"/>
      <c r="J112" s="254"/>
      <c r="K112" s="148">
        <f>K109-K108</f>
        <v>16975.65</v>
      </c>
      <c r="L112" s="149">
        <v>16975.65</v>
      </c>
      <c r="M112"/>
      <c r="N112" s="223">
        <f t="shared" si="12"/>
        <v>16975.65</v>
      </c>
    </row>
    <row r="113" spans="8:14" s="2" customFormat="1" ht="15">
      <c r="H113" s="256" t="s">
        <v>175</v>
      </c>
      <c r="I113" s="257"/>
      <c r="J113" s="258"/>
      <c r="K113" s="148">
        <f>B88</f>
        <v>81971.07</v>
      </c>
      <c r="L113" s="149">
        <v>67403.07</v>
      </c>
      <c r="M113">
        <v>14568</v>
      </c>
      <c r="N113" s="223">
        <f t="shared" si="12"/>
        <v>81971.07</v>
      </c>
    </row>
    <row r="114" spans="8:14" s="2" customFormat="1" ht="16.5" customHeight="1">
      <c r="H114" s="266" t="s">
        <v>187</v>
      </c>
      <c r="I114" s="266"/>
      <c r="J114" s="266"/>
      <c r="K114" s="150">
        <f>K113+K112+K111+K115</f>
        <v>97040.68</v>
      </c>
      <c r="L114" s="150">
        <f>L113+L112+L111+L115</f>
        <v>77922.68</v>
      </c>
      <c r="M114" s="150">
        <f>M113+M112+M111+M115</f>
        <v>19118</v>
      </c>
      <c r="N114" s="223">
        <f t="shared" si="12"/>
        <v>97040.68</v>
      </c>
    </row>
    <row r="115" spans="8:13" s="2" customFormat="1" ht="15" customHeight="1">
      <c r="H115" s="267" t="s">
        <v>144</v>
      </c>
      <c r="I115" s="268"/>
      <c r="J115" s="269"/>
      <c r="K115" s="151">
        <f>N102+N101</f>
        <v>4550</v>
      </c>
      <c r="L115" s="149"/>
      <c r="M115"/>
    </row>
    <row r="116" spans="8:13" s="2" customFormat="1" ht="15">
      <c r="H116" s="254" t="s">
        <v>145</v>
      </c>
      <c r="I116" s="254"/>
      <c r="J116" s="254"/>
      <c r="K116" s="148">
        <f>D83+G83+J83+M83</f>
        <v>87317.17</v>
      </c>
      <c r="L116" s="249" t="s">
        <v>174</v>
      </c>
      <c r="M116" s="250"/>
    </row>
    <row r="117" spans="8:13" s="2" customFormat="1" ht="15">
      <c r="H117" s="251" t="s">
        <v>146</v>
      </c>
      <c r="I117" s="251"/>
      <c r="J117" s="251"/>
      <c r="K117" s="152">
        <v>39072.26</v>
      </c>
      <c r="L117" s="153"/>
      <c r="M117" s="3"/>
    </row>
    <row r="118" spans="8:13" s="2" customFormat="1" ht="15">
      <c r="H118" s="251" t="s">
        <v>147</v>
      </c>
      <c r="I118" s="251"/>
      <c r="J118" s="251"/>
      <c r="K118" s="152">
        <v>64797.87</v>
      </c>
      <c r="L118" s="153"/>
      <c r="M118" s="3"/>
    </row>
    <row r="119" spans="8:12" ht="15">
      <c r="H119" s="251" t="s">
        <v>148</v>
      </c>
      <c r="I119" s="251"/>
      <c r="J119" s="251"/>
      <c r="K119" s="194">
        <f>K117+K118</f>
        <v>103870.13</v>
      </c>
      <c r="L119" s="153"/>
    </row>
    <row r="120" spans="8:12" ht="15">
      <c r="H120" s="251" t="s">
        <v>149</v>
      </c>
      <c r="I120" s="251"/>
      <c r="J120" s="251"/>
      <c r="K120" s="152">
        <f>K119-K116</f>
        <v>16552.96</v>
      </c>
      <c r="L120" s="153"/>
    </row>
    <row r="121" spans="8:12" ht="15.75">
      <c r="H121" s="251" t="s">
        <v>150</v>
      </c>
      <c r="I121" s="251"/>
      <c r="J121" s="251"/>
      <c r="K121" s="154">
        <f>K112-K120</f>
        <v>422.69</v>
      </c>
      <c r="L121" s="155"/>
    </row>
  </sheetData>
  <sheetProtection/>
  <mergeCells count="29">
    <mergeCell ref="H121:J121"/>
    <mergeCell ref="H114:J114"/>
    <mergeCell ref="H115:J115"/>
    <mergeCell ref="H116:J116"/>
    <mergeCell ref="H119:J119"/>
    <mergeCell ref="H120:J120"/>
    <mergeCell ref="A1:N1"/>
    <mergeCell ref="A58:N58"/>
    <mergeCell ref="B2:D2"/>
    <mergeCell ref="E2:G2"/>
    <mergeCell ref="H2:J2"/>
    <mergeCell ref="K2:M2"/>
    <mergeCell ref="A4:O4"/>
    <mergeCell ref="L116:M116"/>
    <mergeCell ref="H118:J118"/>
    <mergeCell ref="H105:K105"/>
    <mergeCell ref="L105:N105"/>
    <mergeCell ref="H110:J110"/>
    <mergeCell ref="H111:J111"/>
    <mergeCell ref="H112:J112"/>
    <mergeCell ref="H106:K106"/>
    <mergeCell ref="H113:J113"/>
    <mergeCell ref="H117:J117"/>
    <mergeCell ref="H108:J108"/>
    <mergeCell ref="H109:J109"/>
    <mergeCell ref="L106:N106"/>
    <mergeCell ref="A48:N48"/>
    <mergeCell ref="A30:A31"/>
    <mergeCell ref="A43:A44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5:J31"/>
  <sheetViews>
    <sheetView zoomScalePageLayoutView="0" workbookViewId="0" topLeftCell="A1">
      <selection activeCell="C5" sqref="C5:K37"/>
    </sheetView>
  </sheetViews>
  <sheetFormatPr defaultColWidth="9.00390625" defaultRowHeight="12.75"/>
  <cols>
    <col min="6" max="6" width="18.125" style="0" customWidth="1"/>
    <col min="8" max="8" width="18.125" style="0" customWidth="1"/>
  </cols>
  <sheetData>
    <row r="5" ht="12.75">
      <c r="D5" t="s">
        <v>234</v>
      </c>
    </row>
    <row r="7" ht="12.75">
      <c r="D7" t="s">
        <v>197</v>
      </c>
    </row>
    <row r="8" spans="6:8" ht="12.75">
      <c r="F8" s="270" t="s">
        <v>191</v>
      </c>
      <c r="H8" s="271" t="s">
        <v>192</v>
      </c>
    </row>
    <row r="9" spans="6:8" ht="12.75">
      <c r="F9" s="270"/>
      <c r="H9" s="271"/>
    </row>
    <row r="10" spans="6:8" ht="12.75">
      <c r="F10" s="270"/>
      <c r="H10" s="271"/>
    </row>
    <row r="11" ht="12.75">
      <c r="H11" s="207"/>
    </row>
    <row r="12" spans="4:8" ht="12.75">
      <c r="D12" t="s">
        <v>193</v>
      </c>
      <c r="F12">
        <v>3048</v>
      </c>
      <c r="H12">
        <v>3048</v>
      </c>
    </row>
    <row r="13" spans="4:8" ht="12.75">
      <c r="D13" t="s">
        <v>194</v>
      </c>
      <c r="F13">
        <v>2952</v>
      </c>
      <c r="H13">
        <v>2952</v>
      </c>
    </row>
    <row r="14" spans="4:8" ht="12.75">
      <c r="D14" t="s">
        <v>195</v>
      </c>
      <c r="F14">
        <v>2952</v>
      </c>
      <c r="H14">
        <v>2952</v>
      </c>
    </row>
    <row r="15" spans="4:8" ht="12.75">
      <c r="D15" t="s">
        <v>233</v>
      </c>
      <c r="F15">
        <v>2952</v>
      </c>
      <c r="H15">
        <v>2816</v>
      </c>
    </row>
    <row r="19" spans="4:8" ht="12.75">
      <c r="D19" t="s">
        <v>88</v>
      </c>
      <c r="F19">
        <v>11904</v>
      </c>
      <c r="H19">
        <v>11768</v>
      </c>
    </row>
    <row r="23" ht="12.75">
      <c r="D23" t="s">
        <v>196</v>
      </c>
    </row>
    <row r="25" spans="4:10" ht="12.75">
      <c r="D25" t="s">
        <v>194</v>
      </c>
      <c r="F25">
        <v>1722</v>
      </c>
      <c r="H25">
        <v>2952</v>
      </c>
      <c r="J25">
        <v>-1230</v>
      </c>
    </row>
    <row r="26" spans="4:8" ht="12.75">
      <c r="D26" t="s">
        <v>195</v>
      </c>
      <c r="F26">
        <v>2952</v>
      </c>
      <c r="H26">
        <v>2664</v>
      </c>
    </row>
    <row r="27" spans="4:8" ht="12.75">
      <c r="D27" t="s">
        <v>233</v>
      </c>
      <c r="F27">
        <v>2952</v>
      </c>
      <c r="H27">
        <v>1734</v>
      </c>
    </row>
    <row r="31" spans="6:10" ht="12.75">
      <c r="F31">
        <v>7626</v>
      </c>
      <c r="H31">
        <v>7350</v>
      </c>
      <c r="J31">
        <v>-1230</v>
      </c>
    </row>
  </sheetData>
  <sheetProtection/>
  <mergeCells count="2">
    <mergeCell ref="F8:F10"/>
    <mergeCell ref="H8:H10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2015-07-27T10:44:13Z</cp:lastPrinted>
  <dcterms:created xsi:type="dcterms:W3CDTF">2010-04-02T14:46:04Z</dcterms:created>
  <dcterms:modified xsi:type="dcterms:W3CDTF">2015-08-18T06:18:11Z</dcterms:modified>
  <cp:category/>
  <cp:version/>
  <cp:contentType/>
  <cp:contentStatus/>
</cp:coreProperties>
</file>