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activeTab="4"/>
  </bookViews>
  <sheets>
    <sheet name="проект общий" sheetId="2" r:id="rId1"/>
    <sheet name="по заявлению" sheetId="10" r:id="rId2"/>
    <sheet name="тариф дома" sheetId="8" r:id="rId3"/>
    <sheet name="по голосованию" sheetId="11" r:id="rId4"/>
    <sheet name="для встроенных" sheetId="12" r:id="rId5"/>
    <sheet name="библиотека" sheetId="9" r:id="rId6"/>
  </sheets>
  <definedNames>
    <definedName name="_xlnm.Print_Area" localSheetId="5">библиотека!$A$1:$H$116</definedName>
    <definedName name="_xlnm.Print_Area" localSheetId="4">'для встроенных'!$A$1:$H$142</definedName>
    <definedName name="_xlnm.Print_Area" localSheetId="3">'по голосованию'!$A$1:$H$143</definedName>
    <definedName name="_xlnm.Print_Area" localSheetId="1">'по заявлению'!$A$1:$H$155</definedName>
    <definedName name="_xlnm.Print_Area" localSheetId="0">'проект общий'!$A$1:$H$151</definedName>
    <definedName name="_xlnm.Print_Area" localSheetId="2">'тариф дома'!$A$1:$H$143</definedName>
  </definedNames>
  <calcPr calcId="145621" fullPrecision="0"/>
</workbook>
</file>

<file path=xl/calcChain.xml><?xml version="1.0" encoding="utf-8"?>
<calcChain xmlns="http://schemas.openxmlformats.org/spreadsheetml/2006/main">
  <c r="E96" i="12" l="1"/>
  <c r="F96" i="12"/>
  <c r="G96" i="12"/>
  <c r="H96" i="12"/>
  <c r="D96" i="12"/>
  <c r="G106" i="12"/>
  <c r="H106" i="12" s="1"/>
  <c r="G105" i="12"/>
  <c r="H105" i="12" s="1"/>
  <c r="G104" i="12"/>
  <c r="H104" i="12" s="1"/>
  <c r="D104" i="12"/>
  <c r="D103" i="12"/>
  <c r="G103" i="12" s="1"/>
  <c r="G102" i="12"/>
  <c r="H102" i="12" s="1"/>
  <c r="F101" i="12"/>
  <c r="E101" i="12"/>
  <c r="C101" i="12"/>
  <c r="H94" i="12"/>
  <c r="G94" i="12" s="1"/>
  <c r="D94" i="12" s="1"/>
  <c r="F94" i="12"/>
  <c r="C94" i="12" s="1"/>
  <c r="G93" i="12"/>
  <c r="E93" i="12"/>
  <c r="D93" i="12"/>
  <c r="C93" i="12"/>
  <c r="D89" i="12"/>
  <c r="G89" i="12" s="1"/>
  <c r="H89" i="12" s="1"/>
  <c r="G87" i="12"/>
  <c r="H87" i="12" s="1"/>
  <c r="D85" i="12"/>
  <c r="D84" i="12"/>
  <c r="G84" i="12" s="1"/>
  <c r="H84" i="12" s="1"/>
  <c r="D80" i="12"/>
  <c r="D79" i="12"/>
  <c r="D78" i="12"/>
  <c r="D77" i="12"/>
  <c r="D74" i="12" s="1"/>
  <c r="G74" i="12" s="1"/>
  <c r="H74" i="12" s="1"/>
  <c r="G73" i="12"/>
  <c r="D73" i="12" s="1"/>
  <c r="D72" i="12"/>
  <c r="D71" i="12"/>
  <c r="D70" i="12"/>
  <c r="G70" i="12" s="1"/>
  <c r="H70" i="12" s="1"/>
  <c r="D69" i="12"/>
  <c r="D68" i="12"/>
  <c r="D63" i="12"/>
  <c r="D62" i="12"/>
  <c r="D61" i="12"/>
  <c r="D60" i="12"/>
  <c r="D59" i="12" s="1"/>
  <c r="G59" i="12" s="1"/>
  <c r="H59" i="12" s="1"/>
  <c r="D58" i="12"/>
  <c r="D57" i="12"/>
  <c r="D54" i="12"/>
  <c r="E53" i="12"/>
  <c r="D53" i="12"/>
  <c r="C53" i="12"/>
  <c r="D52" i="12"/>
  <c r="D51" i="12"/>
  <c r="E50" i="12"/>
  <c r="C50" i="12"/>
  <c r="E49" i="12"/>
  <c r="C49" i="12"/>
  <c r="E48" i="12"/>
  <c r="D48" i="12"/>
  <c r="C48" i="12"/>
  <c r="E46" i="12"/>
  <c r="E43" i="12" s="1"/>
  <c r="D46" i="12"/>
  <c r="C46" i="12"/>
  <c r="D45" i="12"/>
  <c r="F43" i="12"/>
  <c r="G42" i="12"/>
  <c r="E42" i="12"/>
  <c r="D42" i="12"/>
  <c r="C42" i="12"/>
  <c r="G41" i="12"/>
  <c r="E41" i="12"/>
  <c r="D41" i="12"/>
  <c r="C41" i="12"/>
  <c r="G40" i="12"/>
  <c r="E40" i="12"/>
  <c r="D40" i="12"/>
  <c r="C40" i="12"/>
  <c r="G39" i="12"/>
  <c r="D39" i="12" s="1"/>
  <c r="G38" i="12"/>
  <c r="D38" i="12" s="1"/>
  <c r="G37" i="12"/>
  <c r="D37" i="12" s="1"/>
  <c r="D36" i="12"/>
  <c r="G36" i="12" s="1"/>
  <c r="H36" i="12" s="1"/>
  <c r="E36" i="12" s="1"/>
  <c r="H35" i="12"/>
  <c r="G35" i="12"/>
  <c r="D34" i="12"/>
  <c r="G34" i="12" s="1"/>
  <c r="H34" i="12" s="1"/>
  <c r="E34" i="12" s="1"/>
  <c r="D33" i="12"/>
  <c r="G33" i="12" s="1"/>
  <c r="H33" i="12" s="1"/>
  <c r="E33" i="12" s="1"/>
  <c r="G32" i="12"/>
  <c r="E32" i="12"/>
  <c r="D32" i="12"/>
  <c r="C32" i="12"/>
  <c r="G31" i="12"/>
  <c r="D31" i="12" s="1"/>
  <c r="E31" i="12"/>
  <c r="C31" i="12"/>
  <c r="G22" i="12"/>
  <c r="E22" i="12"/>
  <c r="D22" i="12"/>
  <c r="C22" i="12"/>
  <c r="H21" i="12"/>
  <c r="H14" i="12" s="1"/>
  <c r="C14" i="12"/>
  <c r="D43" i="12" l="1"/>
  <c r="G43" i="12" s="1"/>
  <c r="H43" i="12" s="1"/>
  <c r="H108" i="12" s="1"/>
  <c r="H103" i="12"/>
  <c r="H101" i="12" s="1"/>
  <c r="G101" i="12"/>
  <c r="E14" i="12"/>
  <c r="E108" i="12" s="1"/>
  <c r="G14" i="12"/>
  <c r="F108" i="12"/>
  <c r="C96" i="12"/>
  <c r="E94" i="12"/>
  <c r="D101" i="12"/>
  <c r="G107" i="11"/>
  <c r="H107" i="11" s="1"/>
  <c r="G106" i="11"/>
  <c r="H106" i="11" s="1"/>
  <c r="G105" i="11"/>
  <c r="H105" i="11" s="1"/>
  <c r="D105" i="11"/>
  <c r="D104" i="11"/>
  <c r="G104" i="11" s="1"/>
  <c r="G103" i="11"/>
  <c r="H103" i="11" s="1"/>
  <c r="F102" i="11"/>
  <c r="E102" i="11"/>
  <c r="C102" i="11"/>
  <c r="I96" i="11"/>
  <c r="G96" i="11"/>
  <c r="D96" i="11" s="1"/>
  <c r="H94" i="11"/>
  <c r="G94" i="11" s="1"/>
  <c r="D94" i="11" s="1"/>
  <c r="F94" i="11"/>
  <c r="C94" i="11" s="1"/>
  <c r="G93" i="11"/>
  <c r="E93" i="11"/>
  <c r="D93" i="11"/>
  <c r="C93" i="11"/>
  <c r="D89" i="11"/>
  <c r="G89" i="11" s="1"/>
  <c r="H89" i="11" s="1"/>
  <c r="G87" i="11"/>
  <c r="H87" i="11" s="1"/>
  <c r="D85" i="11"/>
  <c r="D84" i="11"/>
  <c r="G84" i="11" s="1"/>
  <c r="H84" i="11" s="1"/>
  <c r="D80" i="11"/>
  <c r="D79" i="11"/>
  <c r="D78" i="11"/>
  <c r="D77" i="11"/>
  <c r="D74" i="11" s="1"/>
  <c r="G74" i="11" s="1"/>
  <c r="H74" i="11" s="1"/>
  <c r="G73" i="11"/>
  <c r="D73" i="11" s="1"/>
  <c r="D72" i="11"/>
  <c r="D71" i="11"/>
  <c r="D70" i="11"/>
  <c r="G70" i="11" s="1"/>
  <c r="H70" i="11" s="1"/>
  <c r="D69" i="11"/>
  <c r="D68" i="11"/>
  <c r="D63" i="11"/>
  <c r="D62" i="11"/>
  <c r="D61" i="11"/>
  <c r="D60" i="11"/>
  <c r="D59" i="11" s="1"/>
  <c r="G59" i="11" s="1"/>
  <c r="H59" i="11" s="1"/>
  <c r="D58" i="11"/>
  <c r="D57" i="11"/>
  <c r="D54" i="11"/>
  <c r="E53" i="11"/>
  <c r="D53" i="11"/>
  <c r="C53" i="11"/>
  <c r="D52" i="11"/>
  <c r="D51" i="11"/>
  <c r="E50" i="11"/>
  <c r="C50" i="11"/>
  <c r="E49" i="11"/>
  <c r="C49" i="11"/>
  <c r="E48" i="11"/>
  <c r="D48" i="11"/>
  <c r="C48" i="11"/>
  <c r="E46" i="11"/>
  <c r="D46" i="11"/>
  <c r="C46" i="11"/>
  <c r="D45" i="11"/>
  <c r="D43" i="11" s="1"/>
  <c r="G43" i="11" s="1"/>
  <c r="H43" i="11" s="1"/>
  <c r="F43" i="11"/>
  <c r="F97" i="11" s="1"/>
  <c r="E43" i="11"/>
  <c r="G42" i="11"/>
  <c r="E42" i="11"/>
  <c r="D42" i="11"/>
  <c r="C42" i="11"/>
  <c r="G41" i="11"/>
  <c r="D41" i="11" s="1"/>
  <c r="E41" i="11"/>
  <c r="C41" i="11"/>
  <c r="G40" i="11"/>
  <c r="D40" i="11" s="1"/>
  <c r="E40" i="11"/>
  <c r="C40" i="11"/>
  <c r="G39" i="11"/>
  <c r="D39" i="11" s="1"/>
  <c r="G38" i="11"/>
  <c r="D38" i="11" s="1"/>
  <c r="G37" i="11"/>
  <c r="D37" i="11" s="1"/>
  <c r="D36" i="11"/>
  <c r="G36" i="11" s="1"/>
  <c r="H36" i="11" s="1"/>
  <c r="E36" i="11" s="1"/>
  <c r="H35" i="11"/>
  <c r="G35" i="11"/>
  <c r="D34" i="11"/>
  <c r="G34" i="11" s="1"/>
  <c r="H34" i="11" s="1"/>
  <c r="E34" i="11" s="1"/>
  <c r="D33" i="11"/>
  <c r="G33" i="11" s="1"/>
  <c r="H33" i="11" s="1"/>
  <c r="E33" i="11" s="1"/>
  <c r="G32" i="11"/>
  <c r="D32" i="11" s="1"/>
  <c r="E32" i="11"/>
  <c r="C32" i="11"/>
  <c r="G31" i="11"/>
  <c r="D31" i="11" s="1"/>
  <c r="E31" i="11"/>
  <c r="C31" i="11"/>
  <c r="G22" i="11"/>
  <c r="D22" i="11" s="1"/>
  <c r="E22" i="11"/>
  <c r="C22" i="11"/>
  <c r="H21" i="11"/>
  <c r="H14" i="11" s="1"/>
  <c r="C14" i="11"/>
  <c r="G108" i="12" l="1"/>
  <c r="D14" i="12"/>
  <c r="D108" i="12" s="1"/>
  <c r="H104" i="11"/>
  <c r="H102" i="11" s="1"/>
  <c r="G102" i="11"/>
  <c r="H97" i="11"/>
  <c r="H109" i="11" s="1"/>
  <c r="E14" i="11"/>
  <c r="E97" i="11" s="1"/>
  <c r="E109" i="11" s="1"/>
  <c r="G14" i="11"/>
  <c r="F109" i="11"/>
  <c r="C97" i="11"/>
  <c r="E94" i="11"/>
  <c r="D102" i="11"/>
  <c r="H22" i="9"/>
  <c r="H21" i="8"/>
  <c r="G97" i="11" l="1"/>
  <c r="G109" i="11" s="1"/>
  <c r="D14" i="11"/>
  <c r="D97" i="11" s="1"/>
  <c r="D109" i="11" s="1"/>
  <c r="E102" i="8"/>
  <c r="F102" i="8"/>
  <c r="G106" i="8" l="1"/>
  <c r="H106" i="8" s="1"/>
  <c r="G107" i="8"/>
  <c r="H107" i="8" s="1"/>
  <c r="D108" i="10" l="1"/>
  <c r="G118" i="10"/>
  <c r="H118" i="10" s="1"/>
  <c r="G117" i="10"/>
  <c r="H117" i="10"/>
  <c r="D71" i="8" l="1"/>
  <c r="D60" i="9"/>
  <c r="D73" i="10"/>
  <c r="D45" i="10"/>
  <c r="D46" i="9"/>
  <c r="D57" i="8"/>
  <c r="D58" i="8" l="1"/>
  <c r="E76" i="9"/>
  <c r="F76" i="9"/>
  <c r="D89" i="8"/>
  <c r="D61" i="9"/>
  <c r="D59" i="9" s="1"/>
  <c r="D72" i="8"/>
  <c r="D70" i="8" s="1"/>
  <c r="D47" i="9"/>
  <c r="G116" i="10"/>
  <c r="H116" i="10" s="1"/>
  <c r="G115" i="10"/>
  <c r="H115" i="10" s="1"/>
  <c r="G114" i="10"/>
  <c r="H114" i="10" s="1"/>
  <c r="G113" i="10"/>
  <c r="H113" i="10" s="1"/>
  <c r="G112" i="10"/>
  <c r="H112" i="10" s="1"/>
  <c r="G111" i="10"/>
  <c r="H111" i="10" s="1"/>
  <c r="G110" i="10"/>
  <c r="H110" i="10" s="1"/>
  <c r="H108" i="10" s="1"/>
  <c r="G109" i="10"/>
  <c r="H109" i="10" s="1"/>
  <c r="G108" i="10"/>
  <c r="F108" i="10"/>
  <c r="E108" i="10"/>
  <c r="C108" i="10"/>
  <c r="I102" i="10"/>
  <c r="G102" i="10"/>
  <c r="D102" i="10" s="1"/>
  <c r="H100" i="10"/>
  <c r="G100" i="10" s="1"/>
  <c r="D100" i="10" s="1"/>
  <c r="F100" i="10"/>
  <c r="C100" i="10" s="1"/>
  <c r="G99" i="10"/>
  <c r="E99" i="10"/>
  <c r="D99" i="10"/>
  <c r="C99" i="10"/>
  <c r="D94" i="10"/>
  <c r="G94" i="10" s="1"/>
  <c r="H94" i="10" s="1"/>
  <c r="E93" i="10"/>
  <c r="C93" i="10"/>
  <c r="D90" i="10"/>
  <c r="G90" i="10" s="1"/>
  <c r="H90" i="10" s="1"/>
  <c r="D87" i="10"/>
  <c r="G87" i="10" s="1"/>
  <c r="H87" i="10" s="1"/>
  <c r="D83" i="10"/>
  <c r="D82" i="10"/>
  <c r="D81" i="10"/>
  <c r="D77" i="10"/>
  <c r="G77" i="10" s="1"/>
  <c r="H77" i="10" s="1"/>
  <c r="G76" i="10"/>
  <c r="D76" i="10"/>
  <c r="G73" i="10"/>
  <c r="H73" i="10" s="1"/>
  <c r="D61" i="10"/>
  <c r="G61" i="10" s="1"/>
  <c r="H61" i="10" s="1"/>
  <c r="E55" i="10"/>
  <c r="C55" i="10"/>
  <c r="E52" i="10"/>
  <c r="C52" i="10"/>
  <c r="E51" i="10"/>
  <c r="C51" i="10"/>
  <c r="E50" i="10"/>
  <c r="C50" i="10"/>
  <c r="E48" i="10"/>
  <c r="C48" i="10"/>
  <c r="F45" i="10"/>
  <c r="F103" i="10" s="1"/>
  <c r="E45" i="10"/>
  <c r="G45" i="10"/>
  <c r="H45" i="10" s="1"/>
  <c r="G44" i="10"/>
  <c r="E44" i="10"/>
  <c r="D44" i="10"/>
  <c r="C44" i="10"/>
  <c r="G43" i="10"/>
  <c r="E43" i="10"/>
  <c r="D43" i="10"/>
  <c r="C43" i="10"/>
  <c r="G42" i="10"/>
  <c r="D42" i="10" s="1"/>
  <c r="E42" i="10"/>
  <c r="C42" i="10"/>
  <c r="G41" i="10"/>
  <c r="D41" i="10" s="1"/>
  <c r="G40" i="10"/>
  <c r="D40" i="10" s="1"/>
  <c r="G39" i="10"/>
  <c r="D39" i="10" s="1"/>
  <c r="H38" i="10"/>
  <c r="E38" i="10" s="1"/>
  <c r="G38" i="10"/>
  <c r="G37" i="10"/>
  <c r="H37" i="10" s="1"/>
  <c r="G36" i="10"/>
  <c r="H36" i="10" s="1"/>
  <c r="E36" i="10" s="1"/>
  <c r="H35" i="10"/>
  <c r="E35" i="10" s="1"/>
  <c r="G35" i="10"/>
  <c r="G34" i="10"/>
  <c r="E34" i="10"/>
  <c r="D34" i="10"/>
  <c r="C34" i="10"/>
  <c r="G33" i="10"/>
  <c r="E33" i="10"/>
  <c r="D33" i="10"/>
  <c r="C33" i="10"/>
  <c r="G24" i="10"/>
  <c r="E24" i="10"/>
  <c r="D24" i="10"/>
  <c r="C24" i="10"/>
  <c r="H23" i="10"/>
  <c r="H14" i="10" s="1"/>
  <c r="G14" i="10" s="1"/>
  <c r="D14" i="10" s="1"/>
  <c r="C14" i="10"/>
  <c r="D103" i="10" l="1"/>
  <c r="D121" i="10" s="1"/>
  <c r="F121" i="10"/>
  <c r="C103" i="10"/>
  <c r="E14" i="10"/>
  <c r="E100" i="10"/>
  <c r="C76" i="9"/>
  <c r="D79" i="9"/>
  <c r="G79" i="9" s="1"/>
  <c r="H79" i="9" s="1"/>
  <c r="D78" i="9"/>
  <c r="G77" i="9"/>
  <c r="H77" i="9" s="1"/>
  <c r="D69" i="9"/>
  <c r="D68" i="9" s="1"/>
  <c r="G68" i="9" s="1"/>
  <c r="H68" i="9" s="1"/>
  <c r="D67" i="9"/>
  <c r="D66" i="9"/>
  <c r="D65" i="9"/>
  <c r="D64" i="9"/>
  <c r="D63" i="9" s="1"/>
  <c r="G62" i="9"/>
  <c r="D62" i="9" s="1"/>
  <c r="G59" i="9"/>
  <c r="H59" i="9" s="1"/>
  <c r="D58" i="9"/>
  <c r="D57" i="9"/>
  <c r="D52" i="9"/>
  <c r="D51" i="9"/>
  <c r="D50" i="9"/>
  <c r="D49" i="9"/>
  <c r="D48" i="9" s="1"/>
  <c r="D43" i="9"/>
  <c r="E42" i="9"/>
  <c r="D42" i="9"/>
  <c r="C42" i="9"/>
  <c r="D41" i="9"/>
  <c r="D40" i="9"/>
  <c r="E39" i="9"/>
  <c r="D39" i="9"/>
  <c r="C39" i="9"/>
  <c r="E38" i="9"/>
  <c r="D38" i="9"/>
  <c r="C38" i="9"/>
  <c r="D37" i="9"/>
  <c r="F35" i="9"/>
  <c r="F71" i="9" s="1"/>
  <c r="G34" i="9"/>
  <c r="D34" i="9" s="1"/>
  <c r="E34" i="9"/>
  <c r="C34" i="9"/>
  <c r="G33" i="9"/>
  <c r="D33" i="9" s="1"/>
  <c r="E33" i="9"/>
  <c r="C33" i="9"/>
  <c r="G32" i="9"/>
  <c r="D32" i="9" s="1"/>
  <c r="E32" i="9"/>
  <c r="C32" i="9"/>
  <c r="G31" i="9"/>
  <c r="D31" i="9" s="1"/>
  <c r="G30" i="9"/>
  <c r="D30" i="9" s="1"/>
  <c r="G29" i="9"/>
  <c r="D29" i="9" s="1"/>
  <c r="D28" i="9"/>
  <c r="G28" i="9" s="1"/>
  <c r="H28" i="9" s="1"/>
  <c r="E28" i="9" s="1"/>
  <c r="G27" i="9"/>
  <c r="H27" i="9" s="1"/>
  <c r="D26" i="9"/>
  <c r="G26" i="9" s="1"/>
  <c r="H26" i="9" s="1"/>
  <c r="E26" i="9" s="1"/>
  <c r="D25" i="9"/>
  <c r="G25" i="9" s="1"/>
  <c r="H25" i="9" s="1"/>
  <c r="E25" i="9" s="1"/>
  <c r="G24" i="9"/>
  <c r="D24" i="9" s="1"/>
  <c r="E24" i="9"/>
  <c r="C24" i="9"/>
  <c r="G23" i="9"/>
  <c r="D23" i="9" s="1"/>
  <c r="E23" i="9"/>
  <c r="C23" i="9"/>
  <c r="H15" i="9"/>
  <c r="G15" i="9" s="1"/>
  <c r="C15" i="9"/>
  <c r="D105" i="8"/>
  <c r="G105" i="8" s="1"/>
  <c r="H105" i="8" s="1"/>
  <c r="D104" i="8"/>
  <c r="D85" i="8"/>
  <c r="D77" i="8"/>
  <c r="D74" i="8" s="1"/>
  <c r="G74" i="8" s="1"/>
  <c r="H74" i="8" s="1"/>
  <c r="D69" i="8"/>
  <c r="D68" i="8"/>
  <c r="D63" i="8"/>
  <c r="D62" i="8"/>
  <c r="D61" i="8"/>
  <c r="D60" i="8"/>
  <c r="D54" i="8"/>
  <c r="D53" i="8"/>
  <c r="D52" i="8"/>
  <c r="D51" i="8"/>
  <c r="D48" i="8"/>
  <c r="D46" i="8"/>
  <c r="D45" i="8"/>
  <c r="D43" i="8" s="1"/>
  <c r="D36" i="8"/>
  <c r="G36" i="8" s="1"/>
  <c r="H36" i="8" s="1"/>
  <c r="E36" i="8" s="1"/>
  <c r="D34" i="8"/>
  <c r="G34" i="8" s="1"/>
  <c r="H34" i="8" s="1"/>
  <c r="E34" i="8" s="1"/>
  <c r="D33" i="8"/>
  <c r="G33" i="8" s="1"/>
  <c r="H33" i="8" s="1"/>
  <c r="E33" i="8" s="1"/>
  <c r="G103" i="8"/>
  <c r="H103" i="8" s="1"/>
  <c r="C102" i="8"/>
  <c r="I96" i="8"/>
  <c r="G96" i="8"/>
  <c r="H94" i="8"/>
  <c r="E94" i="8" s="1"/>
  <c r="F94" i="8"/>
  <c r="C94" i="8" s="1"/>
  <c r="G93" i="8"/>
  <c r="E93" i="8"/>
  <c r="D93" i="8"/>
  <c r="C93" i="8"/>
  <c r="G89" i="8"/>
  <c r="H89" i="8" s="1"/>
  <c r="G87" i="8"/>
  <c r="H87" i="8" s="1"/>
  <c r="D84" i="8"/>
  <c r="G84" i="8" s="1"/>
  <c r="H84" i="8" s="1"/>
  <c r="D80" i="8"/>
  <c r="D79" i="8"/>
  <c r="D78" i="8"/>
  <c r="G73" i="8"/>
  <c r="D73" i="8" s="1"/>
  <c r="G70" i="8"/>
  <c r="H70" i="8" s="1"/>
  <c r="E53" i="8"/>
  <c r="C53" i="8"/>
  <c r="E50" i="8"/>
  <c r="C50" i="8"/>
  <c r="E49" i="8"/>
  <c r="C49" i="8"/>
  <c r="E48" i="8"/>
  <c r="C48" i="8"/>
  <c r="E46" i="8"/>
  <c r="E43" i="8" s="1"/>
  <c r="C46" i="8"/>
  <c r="F43" i="8"/>
  <c r="F97" i="8" s="1"/>
  <c r="G42" i="8"/>
  <c r="E42" i="8"/>
  <c r="D42" i="8"/>
  <c r="C42" i="8"/>
  <c r="G41" i="8"/>
  <c r="E41" i="8"/>
  <c r="D41" i="8"/>
  <c r="C41" i="8"/>
  <c r="G40" i="8"/>
  <c r="E40" i="8"/>
  <c r="D40" i="8"/>
  <c r="C40" i="8"/>
  <c r="G39" i="8"/>
  <c r="D39" i="8" s="1"/>
  <c r="G38" i="8"/>
  <c r="D38" i="8" s="1"/>
  <c r="G37" i="8"/>
  <c r="D37" i="8" s="1"/>
  <c r="G35" i="8"/>
  <c r="H35" i="8" s="1"/>
  <c r="G32" i="8"/>
  <c r="D32" i="8" s="1"/>
  <c r="E32" i="8"/>
  <c r="C32" i="8"/>
  <c r="G31" i="8"/>
  <c r="D31" i="8" s="1"/>
  <c r="E31" i="8"/>
  <c r="C31" i="8"/>
  <c r="G22" i="8"/>
  <c r="D22" i="8" s="1"/>
  <c r="E22" i="8"/>
  <c r="C22" i="8"/>
  <c r="H14" i="8"/>
  <c r="E14" i="8" s="1"/>
  <c r="C14" i="8"/>
  <c r="E106" i="2"/>
  <c r="F106" i="2"/>
  <c r="D106" i="2"/>
  <c r="D92" i="2"/>
  <c r="D75" i="2"/>
  <c r="D72" i="2"/>
  <c r="D102" i="8" l="1"/>
  <c r="D35" i="9"/>
  <c r="D59" i="8"/>
  <c r="G59" i="8" s="1"/>
  <c r="H59" i="8" s="1"/>
  <c r="G104" i="8"/>
  <c r="G102" i="8" s="1"/>
  <c r="D76" i="9"/>
  <c r="E97" i="8"/>
  <c r="E109" i="8" s="1"/>
  <c r="E103" i="10"/>
  <c r="E121" i="10" s="1"/>
  <c r="C97" i="8"/>
  <c r="F109" i="8"/>
  <c r="D96" i="8"/>
  <c r="G78" i="9"/>
  <c r="G76" i="9" s="1"/>
  <c r="G63" i="9"/>
  <c r="H63" i="9" s="1"/>
  <c r="G35" i="9"/>
  <c r="H35" i="9" s="1"/>
  <c r="E35" i="9"/>
  <c r="G48" i="9"/>
  <c r="H48" i="9" s="1"/>
  <c r="C71" i="9"/>
  <c r="F82" i="9"/>
  <c r="E15" i="9"/>
  <c r="D15" i="9"/>
  <c r="G43" i="8"/>
  <c r="H43" i="8" s="1"/>
  <c r="G14" i="8"/>
  <c r="G94" i="8"/>
  <c r="D94" i="8" s="1"/>
  <c r="G114" i="2"/>
  <c r="H114" i="2" s="1"/>
  <c r="D88" i="2"/>
  <c r="D60" i="2"/>
  <c r="F45" i="2"/>
  <c r="D45" i="2"/>
  <c r="G45" i="2" s="1"/>
  <c r="H45" i="2" s="1"/>
  <c r="H23" i="2"/>
  <c r="H14" i="2" s="1"/>
  <c r="H104" i="8" l="1"/>
  <c r="H102" i="8" s="1"/>
  <c r="H97" i="8"/>
  <c r="H71" i="9"/>
  <c r="H78" i="9"/>
  <c r="H76" i="9" s="1"/>
  <c r="G71" i="9"/>
  <c r="G82" i="9" s="1"/>
  <c r="D14" i="8"/>
  <c r="G97" i="8"/>
  <c r="G109" i="8" s="1"/>
  <c r="E71" i="9"/>
  <c r="E82" i="9" s="1"/>
  <c r="D71" i="9"/>
  <c r="D82" i="9" s="1"/>
  <c r="D97" i="8"/>
  <c r="D109" i="8" s="1"/>
  <c r="G108" i="2"/>
  <c r="H108" i="2" s="1"/>
  <c r="G109" i="2"/>
  <c r="H109" i="2" s="1"/>
  <c r="G110" i="2"/>
  <c r="H110" i="2" s="1"/>
  <c r="G111" i="2"/>
  <c r="G112" i="2"/>
  <c r="H112" i="2" s="1"/>
  <c r="G113" i="2"/>
  <c r="H113" i="2" s="1"/>
  <c r="H109" i="8" l="1"/>
  <c r="H82" i="9"/>
  <c r="H111" i="2"/>
  <c r="H106" i="2" s="1"/>
  <c r="G106" i="2"/>
  <c r="I100" i="2" l="1"/>
  <c r="G107" i="2" l="1"/>
  <c r="C106" i="2"/>
  <c r="G100" i="2"/>
  <c r="D100" i="2" s="1"/>
  <c r="H98" i="2"/>
  <c r="G98" i="2" s="1"/>
  <c r="D98" i="2" s="1"/>
  <c r="F98" i="2"/>
  <c r="C98" i="2" s="1"/>
  <c r="G97" i="2"/>
  <c r="E97" i="2"/>
  <c r="D97" i="2"/>
  <c r="C97" i="2"/>
  <c r="G92" i="2"/>
  <c r="H92" i="2" s="1"/>
  <c r="E91" i="2"/>
  <c r="C91" i="2"/>
  <c r="G88" i="2"/>
  <c r="H88" i="2" s="1"/>
  <c r="D85" i="2"/>
  <c r="G85" i="2" s="1"/>
  <c r="H85" i="2" s="1"/>
  <c r="D81" i="2"/>
  <c r="D80" i="2"/>
  <c r="D79" i="2"/>
  <c r="G75" i="2"/>
  <c r="H75" i="2" s="1"/>
  <c r="G74" i="2"/>
  <c r="D74" i="2" s="1"/>
  <c r="G72" i="2"/>
  <c r="H72" i="2" s="1"/>
  <c r="G60" i="2"/>
  <c r="H60" i="2" s="1"/>
  <c r="E55" i="2"/>
  <c r="C55" i="2"/>
  <c r="E52" i="2"/>
  <c r="C52" i="2"/>
  <c r="E51" i="2"/>
  <c r="C51" i="2"/>
  <c r="E50" i="2"/>
  <c r="C50" i="2"/>
  <c r="E48" i="2"/>
  <c r="E45" i="2" s="1"/>
  <c r="C48" i="2"/>
  <c r="G44" i="2"/>
  <c r="D44" i="2" s="1"/>
  <c r="E44" i="2"/>
  <c r="C44" i="2"/>
  <c r="G43" i="2"/>
  <c r="D43" i="2" s="1"/>
  <c r="E43" i="2"/>
  <c r="C43" i="2"/>
  <c r="G42" i="2"/>
  <c r="D42" i="2" s="1"/>
  <c r="E42" i="2"/>
  <c r="C42" i="2"/>
  <c r="G41" i="2"/>
  <c r="D41" i="2" s="1"/>
  <c r="G40" i="2"/>
  <c r="D40" i="2" s="1"/>
  <c r="G39" i="2"/>
  <c r="D39" i="2" s="1"/>
  <c r="G38" i="2"/>
  <c r="H38" i="2" s="1"/>
  <c r="E38" i="2" s="1"/>
  <c r="G37" i="2"/>
  <c r="H37" i="2" s="1"/>
  <c r="G36" i="2"/>
  <c r="H36" i="2" s="1"/>
  <c r="E36" i="2" s="1"/>
  <c r="G35" i="2"/>
  <c r="H35" i="2" s="1"/>
  <c r="E35" i="2" s="1"/>
  <c r="G34" i="2"/>
  <c r="D34" i="2" s="1"/>
  <c r="E34" i="2"/>
  <c r="C34" i="2"/>
  <c r="G33" i="2"/>
  <c r="E33" i="2"/>
  <c r="D33" i="2"/>
  <c r="C33" i="2"/>
  <c r="G24" i="2"/>
  <c r="D24" i="2" s="1"/>
  <c r="E24" i="2"/>
  <c r="C24" i="2"/>
  <c r="G14" i="2"/>
  <c r="D14" i="2" s="1"/>
  <c r="D101" i="2" s="1"/>
  <c r="E14" i="2"/>
  <c r="C14" i="2"/>
  <c r="H107" i="2" l="1"/>
  <c r="D117" i="2"/>
  <c r="F101" i="2"/>
  <c r="E98" i="2"/>
  <c r="E101" i="2" s="1"/>
  <c r="E117" i="2" s="1"/>
  <c r="F117" i="2" l="1"/>
  <c r="C101" i="2"/>
</calcChain>
</file>

<file path=xl/sharedStrings.xml><?xml version="1.0" encoding="utf-8"?>
<sst xmlns="http://schemas.openxmlformats.org/spreadsheetml/2006/main" count="1017" uniqueCount="139">
  <si>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</si>
  <si>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</si>
  <si>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</si>
  <si>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</si>
  <si>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по адресу: ул.Ленинского Комсомола, д.12 (Sобщ.=4221,5 м2, Sзем.уч.=3012,55 м2)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</si>
  <si>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</si>
  <si>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</si>
  <si>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</si>
  <si>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</si>
  <si>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</si>
  <si>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</si>
  <si>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</si>
  <si>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</si>
  <si>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</si>
  <si>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</si>
  <si>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</si>
  <si>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</si>
  <si>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</si>
  <si>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</si>
  <si>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</si>
  <si>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</si>
  <si>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</si>
  <si>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</si>
  <si>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</si>
  <si>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</si>
  <si>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</si>
  <si>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</si>
  <si>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</si>
  <si>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</si>
  <si>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</si>
  <si>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</si>
  <si>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</si>
  <si>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</si>
  <si>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</si>
  <si>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</si>
  <si>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</si>
  <si>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</si>
  <si>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</si>
  <si>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</si>
  <si>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</si>
  <si>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Поверка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</si>
  <si>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</si>
  <si>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</si>
  <si>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</si>
  <si>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</si>
  <si>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</si>
  <si>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</si>
  <si>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</si>
  <si>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</si>
  <si>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</si>
  <si>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</si>
  <si>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</si>
  <si>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</si>
  <si>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</si>
  <si>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</si>
  <si>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</si>
  <si>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</si>
  <si>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</si>
  <si>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</si>
  <si>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</si>
  <si>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</si>
  <si>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</si>
  <si>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</si>
  <si>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</si>
  <si>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</si>
  <si>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</si>
  <si>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</si>
  <si>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</si>
  <si>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</si>
  <si>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</si>
  <si>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</si>
  <si>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</si>
  <si>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</si>
  <si>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</si>
  <si>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</si>
  <si>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</si>
  <si>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</si>
  <si>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</si>
  <si>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</si>
  <si>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</si>
  <si>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</si>
  <si>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</si>
  <si>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</si>
  <si>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</si>
  <si>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</si>
  <si>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</si>
  <si>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</si>
  <si>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</si>
  <si>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</si>
  <si>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</si>
  <si>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</si>
  <si>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козырьков подъездов</t>
  </si>
  <si>
    <t>Работы по текущему ремонту, в т.ч.:</t>
  </si>
  <si>
    <t>ремонт отмостки</t>
  </si>
  <si>
    <t>Сбор, вывоз и утилизация ТБО, руб/м2</t>
  </si>
  <si>
    <t>ИТОГО:</t>
  </si>
  <si>
    <t>руб./чел.</t>
  </si>
  <si>
    <t>Предлагаемый перечень работ по текущему ремонту                                       ( на выбор собственников)</t>
  </si>
  <si>
    <t>ремонт отмостки 100 м2</t>
  </si>
  <si>
    <t>устройство ж/бетонных лотков с 1 по 5 подъезд</t>
  </si>
  <si>
    <t>ВСЕГО</t>
  </si>
  <si>
    <t xml:space="preserve">Управляющая организация   _____________________                                                                      Собственник </t>
  </si>
  <si>
    <t>______________</t>
  </si>
  <si>
    <t>М.П.</t>
  </si>
  <si>
    <t>Проект 1 ( с учетом поверки общедомового прибора учета ХВС)</t>
  </si>
  <si>
    <t>пылеудаление и дезинфекция вентканалов без пробивки</t>
  </si>
  <si>
    <t>1 раз в 3 года</t>
  </si>
  <si>
    <t>заполнение электронных паспортов</t>
  </si>
  <si>
    <t>учет работ по капремонту</t>
  </si>
  <si>
    <t>гидравлическое испытание элеваторных узлов и запорной арматуры</t>
  </si>
  <si>
    <t>Итого:</t>
  </si>
  <si>
    <t>очистка водосточных воронок</t>
  </si>
  <si>
    <t>по адресу: ул.Ленинского Комсомола, д.12 (Sобщ.= 630,2м2)</t>
  </si>
  <si>
    <t>Библиотека</t>
  </si>
  <si>
    <t>ремонт кровли 50 м2</t>
  </si>
  <si>
    <t>ремонт панельных швов 50 п.м.</t>
  </si>
  <si>
    <t>смена задвижек отопления ( эл.узлы) диам .80 мм - 10 шт.,диам. 50 мм - 1 шт.</t>
  </si>
  <si>
    <t>смена задвижек ВВП ( на ввод ХВС) диам.50мм - 1 шт.</t>
  </si>
  <si>
    <t>смена задвижек ХВС диам.80 мм - 3 шт.</t>
  </si>
  <si>
    <t>установка шарового крана на ГВС диам.15 мм - 1 шт.</t>
  </si>
  <si>
    <t>установка фильтра на ввод ХВС диам.80 мм - 1 шт. и обратного клапана диам 80 мм - 1 шт.</t>
  </si>
  <si>
    <t>смена шаровых кранов под промывку диам.32 мм - 2 шт.</t>
  </si>
  <si>
    <t>2015 - 2016 г.г.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</si>
  <si>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</si>
  <si>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</si>
  <si>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с переводом  системв ГВС на летнюю схему</t>
  </si>
  <si>
    <t>подключение системы отопления с регулировкой и переводом системы ГВС на зимнюю схему</t>
  </si>
  <si>
    <t>замена трансформатора тока</t>
  </si>
  <si>
    <t>1 раз в 4 года</t>
  </si>
  <si>
    <t>электротехнические измерения и испытания электрооборудования</t>
  </si>
  <si>
    <t>установка регуляторов температуры ГВС</t>
  </si>
  <si>
    <t>Работы заявочного характера, в т.ч работы по предписанию надзорных органов</t>
  </si>
  <si>
    <t>смена задвижек отопления ( эл.узлы) диам .80 мм - 4 шт.,диам. 50 мм - 1 шт.</t>
  </si>
  <si>
    <t>смена задвижек ХВС диам.80 мм - 1 шт.</t>
  </si>
  <si>
    <t>ревизия задвижек отопления  диам.80 мм - 6 шт.</t>
  </si>
  <si>
    <t>ревизия задвижек ХВС диам.80 мм - 2 шт.</t>
  </si>
  <si>
    <t>косметический ремонт подъезда № 6</t>
  </si>
  <si>
    <t>по адресу: ул.Ленинского Комсомола, д.12 (S жилые + нежилые = 4850,6 м2, Sзем.уч.=3012,55 м2)</t>
  </si>
  <si>
    <t>косметический ремонт подъезда № 5 (предписание ГЖИ)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</si>
</sst>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sz val="12"/>
      <name val="Arial Black"/>
      <family val="2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left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/>
    <xf numFmtId="2" fontId="1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2" fontId="8" fillId="4" borderId="20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2" fontId="10" fillId="4" borderId="21" xfId="0" applyNumberFormat="1" applyFont="1" applyFill="1" applyBorder="1" applyAlignment="1">
      <alignment horizontal="center" vertical="center" wrapText="1"/>
    </xf>
    <xf numFmtId="2" fontId="10" fillId="4" borderId="2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9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2" fontId="8" fillId="4" borderId="2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4" borderId="3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2" fontId="1" fillId="2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2" fontId="10" fillId="2" borderId="18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/>
    </xf>
    <xf numFmtId="0" fontId="7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2" fontId="13" fillId="2" borderId="23" xfId="0" applyNumberFormat="1" applyFont="1" applyFill="1" applyBorder="1" applyAlignment="1">
      <alignment horizontal="center" vertical="center" wrapText="1"/>
    </xf>
    <xf numFmtId="2" fontId="13" fillId="4" borderId="23" xfId="0" applyNumberFormat="1" applyFont="1" applyFill="1" applyBorder="1" applyAlignment="1">
      <alignment horizontal="center" vertical="center" wrapText="1"/>
    </xf>
    <xf numFmtId="2" fontId="14" fillId="4" borderId="16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2" fontId="14" fillId="4" borderId="17" xfId="0" applyNumberFormat="1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 vertical="center" wrapText="1"/>
    </xf>
    <xf numFmtId="2" fontId="0" fillId="4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opLeftCell="A75" zoomScale="75" zoomScaleNormal="75" workbookViewId="0">
      <selection activeCell="H121" sqref="H12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42578125" style="77" customWidth="1"/>
    <col min="5" max="5" width="13.85546875" style="77" hidden="1" customWidth="1"/>
    <col min="6" max="6" width="20.85546875" style="77" hidden="1" customWidth="1"/>
    <col min="7" max="7" width="17.140625" style="77" bestFit="1" customWidth="1"/>
    <col min="8" max="8" width="20.85546875" style="77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83" t="s">
        <v>0</v>
      </c>
      <c r="B1" s="184"/>
      <c r="C1" s="184"/>
      <c r="D1" s="184"/>
      <c r="E1" s="184"/>
      <c r="F1" s="184"/>
      <c r="G1" s="184"/>
      <c r="H1" s="184"/>
    </row>
    <row r="2" spans="1:11" ht="27" customHeight="1" x14ac:dyDescent="0.3">
      <c r="A2" s="3" t="s">
        <v>122</v>
      </c>
      <c r="B2" s="185" t="s">
        <v>1</v>
      </c>
      <c r="C2" s="185"/>
      <c r="D2" s="185"/>
      <c r="E2" s="185"/>
      <c r="F2" s="185"/>
      <c r="G2" s="184"/>
      <c r="H2" s="184"/>
    </row>
    <row r="3" spans="1:11" ht="14.25" customHeight="1" x14ac:dyDescent="0.3">
      <c r="B3" s="185" t="s">
        <v>2</v>
      </c>
      <c r="C3" s="185"/>
      <c r="D3" s="185"/>
      <c r="E3" s="185"/>
      <c r="F3" s="185"/>
      <c r="G3" s="184"/>
      <c r="H3" s="184"/>
    </row>
    <row r="4" spans="1:11" ht="14.25" customHeight="1" x14ac:dyDescent="0.3">
      <c r="B4" s="185" t="s">
        <v>3</v>
      </c>
      <c r="C4" s="185"/>
      <c r="D4" s="185"/>
      <c r="E4" s="185"/>
      <c r="F4" s="185"/>
      <c r="G4" s="184"/>
      <c r="H4" s="184"/>
    </row>
    <row r="5" spans="1:11" ht="21" customHeight="1" x14ac:dyDescent="0.3">
      <c r="A5" s="114"/>
      <c r="B5" s="4"/>
      <c r="C5" s="4"/>
      <c r="D5" s="51"/>
      <c r="E5" s="51"/>
      <c r="F5" s="51"/>
      <c r="G5" s="52"/>
      <c r="H5" s="52"/>
    </row>
    <row r="6" spans="1:11" ht="20.25" customHeight="1" x14ac:dyDescent="0.4">
      <c r="A6" s="186" t="s">
        <v>104</v>
      </c>
      <c r="B6" s="187"/>
      <c r="C6" s="187"/>
      <c r="D6" s="187"/>
      <c r="E6" s="187"/>
      <c r="F6" s="187"/>
      <c r="G6" s="187"/>
      <c r="H6" s="187"/>
      <c r="K6" s="1"/>
    </row>
    <row r="7" spans="1:11" ht="20.25" customHeight="1" x14ac:dyDescent="0.2">
      <c r="A7" s="199" t="s">
        <v>123</v>
      </c>
      <c r="B7" s="199"/>
      <c r="C7" s="199"/>
      <c r="D7" s="199"/>
      <c r="E7" s="199"/>
      <c r="F7" s="199"/>
      <c r="G7" s="199"/>
      <c r="H7" s="199"/>
      <c r="K7" s="1"/>
    </row>
    <row r="8" spans="1:11" s="5" customFormat="1" ht="18.75" customHeight="1" x14ac:dyDescent="0.4">
      <c r="A8" s="188" t="s">
        <v>4</v>
      </c>
      <c r="B8" s="188"/>
      <c r="C8" s="188"/>
      <c r="D8" s="188"/>
      <c r="E8" s="189"/>
      <c r="F8" s="189"/>
      <c r="G8" s="189"/>
      <c r="H8" s="189"/>
    </row>
    <row r="9" spans="1:11" s="6" customFormat="1" ht="17.25" customHeight="1" x14ac:dyDescent="0.2">
      <c r="A9" s="190" t="s">
        <v>5</v>
      </c>
      <c r="B9" s="190"/>
      <c r="C9" s="190"/>
      <c r="D9" s="190"/>
      <c r="E9" s="191"/>
      <c r="F9" s="191"/>
      <c r="G9" s="191"/>
      <c r="H9" s="191"/>
    </row>
    <row r="10" spans="1:11" s="5" customFormat="1" ht="30" customHeight="1" thickBot="1" x14ac:dyDescent="0.25">
      <c r="A10" s="192" t="s">
        <v>6</v>
      </c>
      <c r="B10" s="192"/>
      <c r="C10" s="192"/>
      <c r="D10" s="192"/>
      <c r="E10" s="193"/>
      <c r="F10" s="193"/>
      <c r="G10" s="193"/>
      <c r="H10" s="193"/>
    </row>
    <row r="11" spans="1:11" s="10" customFormat="1" ht="139.5" customHeight="1" thickBot="1" x14ac:dyDescent="0.25">
      <c r="A11" s="7" t="s">
        <v>7</v>
      </c>
      <c r="B11" s="8" t="s">
        <v>8</v>
      </c>
      <c r="C11" s="9" t="s">
        <v>9</v>
      </c>
      <c r="D11" s="53" t="s">
        <v>10</v>
      </c>
      <c r="E11" s="53" t="s">
        <v>9</v>
      </c>
      <c r="F11" s="54" t="s">
        <v>11</v>
      </c>
      <c r="G11" s="53" t="s">
        <v>9</v>
      </c>
      <c r="H11" s="54" t="s">
        <v>11</v>
      </c>
      <c r="K11" s="11"/>
    </row>
    <row r="12" spans="1:11" s="14" customFormat="1" x14ac:dyDescent="0.2">
      <c r="A12" s="12">
        <v>1</v>
      </c>
      <c r="B12" s="13">
        <v>2</v>
      </c>
      <c r="C12" s="13">
        <v>3</v>
      </c>
      <c r="D12" s="55"/>
      <c r="E12" s="56">
        <v>3</v>
      </c>
      <c r="F12" s="57">
        <v>4</v>
      </c>
      <c r="G12" s="58">
        <v>3</v>
      </c>
      <c r="H12" s="59">
        <v>4</v>
      </c>
      <c r="K12" s="15"/>
    </row>
    <row r="13" spans="1:11" s="14" customFormat="1" ht="49.5" customHeight="1" x14ac:dyDescent="0.2">
      <c r="A13" s="194" t="s">
        <v>12</v>
      </c>
      <c r="B13" s="195"/>
      <c r="C13" s="195"/>
      <c r="D13" s="195"/>
      <c r="E13" s="195"/>
      <c r="F13" s="195"/>
      <c r="G13" s="196"/>
      <c r="H13" s="197"/>
      <c r="K13" s="15"/>
    </row>
    <row r="14" spans="1:11" s="10" customFormat="1" ht="24.75" customHeight="1" x14ac:dyDescent="0.2">
      <c r="A14" s="16" t="s">
        <v>13</v>
      </c>
      <c r="B14" s="17"/>
      <c r="C14" s="18">
        <f>F14*12</f>
        <v>0</v>
      </c>
      <c r="D14" s="60">
        <f>G14*I14</f>
        <v>185140.87</v>
      </c>
      <c r="E14" s="61">
        <f>H14*12</f>
        <v>38.159999999999997</v>
      </c>
      <c r="F14" s="62"/>
      <c r="G14" s="61">
        <f>H14*12</f>
        <v>38.159999999999997</v>
      </c>
      <c r="H14" s="62">
        <f>H19+H23</f>
        <v>3.18</v>
      </c>
      <c r="I14" s="10">
        <v>4851.7</v>
      </c>
      <c r="J14" s="10">
        <v>1.07</v>
      </c>
      <c r="K14" s="11">
        <v>2.2400000000000002</v>
      </c>
    </row>
    <row r="15" spans="1:11" s="10" customFormat="1" ht="24.75" customHeight="1" x14ac:dyDescent="0.2">
      <c r="A15" s="19" t="s">
        <v>14</v>
      </c>
      <c r="B15" s="20" t="s">
        <v>15</v>
      </c>
      <c r="C15" s="18"/>
      <c r="D15" s="60"/>
      <c r="E15" s="61"/>
      <c r="F15" s="62"/>
      <c r="G15" s="61"/>
      <c r="H15" s="62"/>
      <c r="K15" s="11"/>
    </row>
    <row r="16" spans="1:11" s="21" customFormat="1" ht="15" x14ac:dyDescent="0.2">
      <c r="A16" s="19" t="s">
        <v>16</v>
      </c>
      <c r="B16" s="20" t="s">
        <v>15</v>
      </c>
      <c r="C16" s="18"/>
      <c r="D16" s="60"/>
      <c r="E16" s="61"/>
      <c r="F16" s="62"/>
      <c r="G16" s="61"/>
      <c r="H16" s="62"/>
      <c r="I16" s="10"/>
      <c r="K16" s="22"/>
    </row>
    <row r="17" spans="1:11" s="10" customFormat="1" ht="15" x14ac:dyDescent="0.2">
      <c r="A17" s="19" t="s">
        <v>17</v>
      </c>
      <c r="B17" s="20" t="s">
        <v>18</v>
      </c>
      <c r="C17" s="18"/>
      <c r="D17" s="60"/>
      <c r="E17" s="61"/>
      <c r="F17" s="62"/>
      <c r="G17" s="61"/>
      <c r="H17" s="62"/>
      <c r="K17" s="11"/>
    </row>
    <row r="18" spans="1:11" s="14" customFormat="1" ht="15" x14ac:dyDescent="0.2">
      <c r="A18" s="19" t="s">
        <v>19</v>
      </c>
      <c r="B18" s="20" t="s">
        <v>15</v>
      </c>
      <c r="C18" s="18"/>
      <c r="D18" s="60"/>
      <c r="E18" s="61"/>
      <c r="F18" s="62"/>
      <c r="G18" s="61"/>
      <c r="H18" s="62"/>
      <c r="I18" s="10"/>
      <c r="K18" s="15"/>
    </row>
    <row r="19" spans="1:11" s="14" customFormat="1" ht="15" x14ac:dyDescent="0.2">
      <c r="A19" s="104" t="s">
        <v>110</v>
      </c>
      <c r="B19" s="105"/>
      <c r="C19" s="106"/>
      <c r="D19" s="107"/>
      <c r="E19" s="106"/>
      <c r="F19" s="108"/>
      <c r="G19" s="106"/>
      <c r="H19" s="62">
        <v>2.83</v>
      </c>
      <c r="I19" s="10"/>
      <c r="K19" s="15"/>
    </row>
    <row r="20" spans="1:11" s="14" customFormat="1" ht="15" x14ac:dyDescent="0.2">
      <c r="A20" s="109" t="s">
        <v>107</v>
      </c>
      <c r="B20" s="110" t="s">
        <v>15</v>
      </c>
      <c r="C20" s="111"/>
      <c r="D20" s="107"/>
      <c r="E20" s="106"/>
      <c r="F20" s="108"/>
      <c r="G20" s="106"/>
      <c r="H20" s="131">
        <v>0.12</v>
      </c>
      <c r="I20" s="10"/>
      <c r="K20" s="15"/>
    </row>
    <row r="21" spans="1:11" s="14" customFormat="1" ht="15" x14ac:dyDescent="0.2">
      <c r="A21" s="109" t="s">
        <v>108</v>
      </c>
      <c r="B21" s="110" t="s">
        <v>15</v>
      </c>
      <c r="C21" s="111"/>
      <c r="D21" s="107"/>
      <c r="E21" s="106"/>
      <c r="F21" s="108"/>
      <c r="G21" s="106"/>
      <c r="H21" s="131">
        <v>0.11</v>
      </c>
      <c r="I21" s="10"/>
      <c r="K21" s="15"/>
    </row>
    <row r="22" spans="1:11" s="14" customFormat="1" ht="15" x14ac:dyDescent="0.2">
      <c r="A22" s="109" t="s">
        <v>124</v>
      </c>
      <c r="B22" s="110" t="s">
        <v>15</v>
      </c>
      <c r="C22" s="111"/>
      <c r="D22" s="107"/>
      <c r="E22" s="106"/>
      <c r="F22" s="108"/>
      <c r="G22" s="106"/>
      <c r="H22" s="131">
        <v>0.12</v>
      </c>
      <c r="I22" s="10"/>
      <c r="K22" s="15"/>
    </row>
    <row r="23" spans="1:11" s="14" customFormat="1" ht="15" x14ac:dyDescent="0.2">
      <c r="A23" s="104" t="s">
        <v>110</v>
      </c>
      <c r="B23" s="105"/>
      <c r="C23" s="106"/>
      <c r="D23" s="107"/>
      <c r="E23" s="106"/>
      <c r="F23" s="108"/>
      <c r="G23" s="106"/>
      <c r="H23" s="62">
        <f>H20+H21+H22</f>
        <v>0.35</v>
      </c>
      <c r="I23" s="10"/>
      <c r="K23" s="15"/>
    </row>
    <row r="24" spans="1:11" s="14" customFormat="1" ht="30" x14ac:dyDescent="0.2">
      <c r="A24" s="16" t="s">
        <v>20</v>
      </c>
      <c r="B24" s="23"/>
      <c r="C24" s="18">
        <f>F24*12</f>
        <v>0</v>
      </c>
      <c r="D24" s="60">
        <f>G24*I24</f>
        <v>131710.79999999999</v>
      </c>
      <c r="E24" s="61">
        <f>H24*12</f>
        <v>31.2</v>
      </c>
      <c r="F24" s="62"/>
      <c r="G24" s="61">
        <f>H24*12</f>
        <v>31.2</v>
      </c>
      <c r="H24" s="132">
        <v>2.6</v>
      </c>
      <c r="I24" s="10">
        <v>4221.5</v>
      </c>
      <c r="J24" s="10">
        <v>1.07</v>
      </c>
      <c r="K24" s="11">
        <v>2.09</v>
      </c>
    </row>
    <row r="25" spans="1:11" s="14" customFormat="1" ht="15" x14ac:dyDescent="0.2">
      <c r="A25" s="19" t="s">
        <v>21</v>
      </c>
      <c r="B25" s="20" t="s">
        <v>22</v>
      </c>
      <c r="C25" s="18"/>
      <c r="D25" s="60"/>
      <c r="E25" s="61"/>
      <c r="F25" s="62"/>
      <c r="G25" s="61"/>
      <c r="H25" s="62"/>
      <c r="I25" s="10"/>
      <c r="K25" s="15"/>
    </row>
    <row r="26" spans="1:11" s="14" customFormat="1" ht="18.75" customHeight="1" x14ac:dyDescent="0.2">
      <c r="A26" s="19" t="s">
        <v>23</v>
      </c>
      <c r="B26" s="20" t="s">
        <v>22</v>
      </c>
      <c r="C26" s="18"/>
      <c r="D26" s="60"/>
      <c r="E26" s="61"/>
      <c r="F26" s="62"/>
      <c r="G26" s="61"/>
      <c r="H26" s="62"/>
      <c r="I26" s="10"/>
      <c r="K26" s="15"/>
    </row>
    <row r="27" spans="1:11" s="14" customFormat="1" ht="18.75" customHeight="1" x14ac:dyDescent="0.2">
      <c r="A27" s="19" t="s">
        <v>24</v>
      </c>
      <c r="B27" s="20" t="s">
        <v>25</v>
      </c>
      <c r="C27" s="18"/>
      <c r="D27" s="60"/>
      <c r="E27" s="61"/>
      <c r="F27" s="62"/>
      <c r="G27" s="61"/>
      <c r="H27" s="62"/>
      <c r="I27" s="10"/>
      <c r="K27" s="15"/>
    </row>
    <row r="28" spans="1:11" s="14" customFormat="1" ht="18" customHeight="1" x14ac:dyDescent="0.2">
      <c r="A28" s="19" t="s">
        <v>26</v>
      </c>
      <c r="B28" s="20" t="s">
        <v>22</v>
      </c>
      <c r="C28" s="18"/>
      <c r="D28" s="60"/>
      <c r="E28" s="61"/>
      <c r="F28" s="62"/>
      <c r="G28" s="61"/>
      <c r="H28" s="62"/>
      <c r="I28" s="10"/>
      <c r="K28" s="15"/>
    </row>
    <row r="29" spans="1:11" s="14" customFormat="1" ht="30.75" customHeight="1" x14ac:dyDescent="0.2">
      <c r="A29" s="19" t="s">
        <v>27</v>
      </c>
      <c r="B29" s="20" t="s">
        <v>28</v>
      </c>
      <c r="C29" s="18"/>
      <c r="D29" s="60"/>
      <c r="E29" s="61"/>
      <c r="F29" s="62"/>
      <c r="G29" s="61"/>
      <c r="H29" s="62"/>
      <c r="I29" s="10"/>
      <c r="K29" s="15"/>
    </row>
    <row r="30" spans="1:11" s="10" customFormat="1" ht="15" x14ac:dyDescent="0.2">
      <c r="A30" s="19" t="s">
        <v>29</v>
      </c>
      <c r="B30" s="20" t="s">
        <v>22</v>
      </c>
      <c r="C30" s="18"/>
      <c r="D30" s="60"/>
      <c r="E30" s="61"/>
      <c r="F30" s="62"/>
      <c r="G30" s="61"/>
      <c r="H30" s="62"/>
      <c r="K30" s="11"/>
    </row>
    <row r="31" spans="1:11" s="10" customFormat="1" ht="15" x14ac:dyDescent="0.2">
      <c r="A31" s="19" t="s">
        <v>30</v>
      </c>
      <c r="B31" s="20" t="s">
        <v>22</v>
      </c>
      <c r="C31" s="18"/>
      <c r="D31" s="60"/>
      <c r="E31" s="61"/>
      <c r="F31" s="62"/>
      <c r="G31" s="61"/>
      <c r="H31" s="62"/>
      <c r="K31" s="11"/>
    </row>
    <row r="32" spans="1:11" s="21" customFormat="1" ht="25.5" x14ac:dyDescent="0.2">
      <c r="A32" s="19" t="s">
        <v>31</v>
      </c>
      <c r="B32" s="20" t="s">
        <v>32</v>
      </c>
      <c r="C32" s="18"/>
      <c r="D32" s="60"/>
      <c r="E32" s="61"/>
      <c r="F32" s="62"/>
      <c r="G32" s="61"/>
      <c r="H32" s="62"/>
      <c r="I32" s="10"/>
      <c r="K32" s="22"/>
    </row>
    <row r="33" spans="1:11" s="21" customFormat="1" ht="15" x14ac:dyDescent="0.2">
      <c r="A33" s="24" t="s">
        <v>33</v>
      </c>
      <c r="B33" s="17" t="s">
        <v>34</v>
      </c>
      <c r="C33" s="18">
        <f>F33*12</f>
        <v>0</v>
      </c>
      <c r="D33" s="60">
        <f>G33*I33</f>
        <v>43665.3</v>
      </c>
      <c r="E33" s="61">
        <f>H33*12</f>
        <v>9</v>
      </c>
      <c r="F33" s="63"/>
      <c r="G33" s="61">
        <f>H33*12</f>
        <v>9</v>
      </c>
      <c r="H33" s="132">
        <v>0.75</v>
      </c>
      <c r="I33" s="10">
        <v>4851.7</v>
      </c>
      <c r="J33" s="10">
        <v>1.07</v>
      </c>
      <c r="K33" s="11">
        <v>0.6</v>
      </c>
    </row>
    <row r="34" spans="1:11" s="14" customFormat="1" ht="15" x14ac:dyDescent="0.2">
      <c r="A34" s="24" t="s">
        <v>35</v>
      </c>
      <c r="B34" s="17" t="s">
        <v>36</v>
      </c>
      <c r="C34" s="18">
        <f>F34*12</f>
        <v>0</v>
      </c>
      <c r="D34" s="60">
        <f>G34*I34</f>
        <v>142639.98000000001</v>
      </c>
      <c r="E34" s="61">
        <f>H34*12</f>
        <v>29.4</v>
      </c>
      <c r="F34" s="63"/>
      <c r="G34" s="61">
        <f>H34*12</f>
        <v>29.4</v>
      </c>
      <c r="H34" s="132">
        <v>2.4500000000000002</v>
      </c>
      <c r="I34" s="10">
        <v>4851.7</v>
      </c>
      <c r="J34" s="10">
        <v>1.07</v>
      </c>
      <c r="K34" s="11">
        <v>1.94</v>
      </c>
    </row>
    <row r="35" spans="1:11" s="14" customFormat="1" ht="30" x14ac:dyDescent="0.2">
      <c r="A35" s="24" t="s">
        <v>37</v>
      </c>
      <c r="B35" s="17" t="s">
        <v>38</v>
      </c>
      <c r="C35" s="25"/>
      <c r="D35" s="60">
        <v>2042.21</v>
      </c>
      <c r="E35" s="64">
        <f>H35*12</f>
        <v>0.48</v>
      </c>
      <c r="F35" s="63"/>
      <c r="G35" s="61">
        <f>D35/I35</f>
        <v>0.42</v>
      </c>
      <c r="H35" s="132">
        <f>G35/12</f>
        <v>0.04</v>
      </c>
      <c r="I35" s="10">
        <v>4851.7</v>
      </c>
      <c r="J35" s="10">
        <v>1.07</v>
      </c>
      <c r="K35" s="11">
        <v>0.03</v>
      </c>
    </row>
    <row r="36" spans="1:11" s="14" customFormat="1" ht="30" x14ac:dyDescent="0.2">
      <c r="A36" s="24" t="s">
        <v>39</v>
      </c>
      <c r="B36" s="17" t="s">
        <v>38</v>
      </c>
      <c r="C36" s="25"/>
      <c r="D36" s="60">
        <v>2042.21</v>
      </c>
      <c r="E36" s="64">
        <f>H36*12</f>
        <v>0.48</v>
      </c>
      <c r="F36" s="63"/>
      <c r="G36" s="61">
        <f>D36/I36</f>
        <v>0.42</v>
      </c>
      <c r="H36" s="132">
        <f>G36/12</f>
        <v>0.04</v>
      </c>
      <c r="I36" s="10">
        <v>4851.7</v>
      </c>
      <c r="J36" s="10">
        <v>1.07</v>
      </c>
      <c r="K36" s="11">
        <v>0.03</v>
      </c>
    </row>
    <row r="37" spans="1:11" s="14" customFormat="1" ht="29.25" hidden="1" customHeight="1" x14ac:dyDescent="0.2">
      <c r="A37" s="24"/>
      <c r="B37" s="17" t="s">
        <v>28</v>
      </c>
      <c r="C37" s="25"/>
      <c r="D37" s="60"/>
      <c r="E37" s="64"/>
      <c r="F37" s="63"/>
      <c r="G37" s="61">
        <f>D37/I37</f>
        <v>0</v>
      </c>
      <c r="H37" s="62">
        <f>G37/12</f>
        <v>0</v>
      </c>
      <c r="I37" s="10">
        <v>4851.7</v>
      </c>
      <c r="J37" s="10"/>
      <c r="K37" s="11"/>
    </row>
    <row r="38" spans="1:11" s="14" customFormat="1" ht="20.25" customHeight="1" x14ac:dyDescent="0.2">
      <c r="A38" s="24" t="s">
        <v>41</v>
      </c>
      <c r="B38" s="17" t="s">
        <v>38</v>
      </c>
      <c r="C38" s="25"/>
      <c r="D38" s="60">
        <v>12896.1</v>
      </c>
      <c r="E38" s="64">
        <f>H38*12</f>
        <v>2.64</v>
      </c>
      <c r="F38" s="63"/>
      <c r="G38" s="61">
        <f>D38/I38</f>
        <v>2.66</v>
      </c>
      <c r="H38" s="132">
        <f>G38/12</f>
        <v>0.22</v>
      </c>
      <c r="I38" s="10">
        <v>4851.7</v>
      </c>
      <c r="J38" s="10">
        <v>1.07</v>
      </c>
      <c r="K38" s="11">
        <v>0.2</v>
      </c>
    </row>
    <row r="39" spans="1:11" s="14" customFormat="1" ht="30" hidden="1" x14ac:dyDescent="0.2">
      <c r="A39" s="24" t="s">
        <v>42</v>
      </c>
      <c r="B39" s="17" t="s">
        <v>28</v>
      </c>
      <c r="C39" s="25"/>
      <c r="D39" s="60">
        <f t="shared" ref="D39:D44" si="0">G39*I39</f>
        <v>0</v>
      </c>
      <c r="E39" s="64"/>
      <c r="F39" s="63"/>
      <c r="G39" s="61">
        <f t="shared" ref="G39:G44" si="1">H39*12</f>
        <v>0</v>
      </c>
      <c r="H39" s="62">
        <v>0</v>
      </c>
      <c r="I39" s="10">
        <v>4851.7</v>
      </c>
      <c r="J39" s="10">
        <v>1.07</v>
      </c>
      <c r="K39" s="11">
        <v>0</v>
      </c>
    </row>
    <row r="40" spans="1:11" s="14" customFormat="1" ht="30" hidden="1" x14ac:dyDescent="0.2">
      <c r="A40" s="24" t="s">
        <v>40</v>
      </c>
      <c r="B40" s="17" t="s">
        <v>28</v>
      </c>
      <c r="C40" s="25"/>
      <c r="D40" s="60">
        <f t="shared" si="0"/>
        <v>0</v>
      </c>
      <c r="E40" s="64"/>
      <c r="F40" s="63"/>
      <c r="G40" s="61">
        <f t="shared" si="1"/>
        <v>0</v>
      </c>
      <c r="H40" s="62">
        <v>0</v>
      </c>
      <c r="I40" s="10">
        <v>4851.7</v>
      </c>
      <c r="J40" s="10">
        <v>1.07</v>
      </c>
      <c r="K40" s="11">
        <v>0</v>
      </c>
    </row>
    <row r="41" spans="1:11" s="14" customFormat="1" ht="30" hidden="1" x14ac:dyDescent="0.2">
      <c r="A41" s="24" t="s">
        <v>43</v>
      </c>
      <c r="B41" s="17" t="s">
        <v>28</v>
      </c>
      <c r="C41" s="25"/>
      <c r="D41" s="60">
        <f t="shared" si="0"/>
        <v>0</v>
      </c>
      <c r="E41" s="64"/>
      <c r="F41" s="63"/>
      <c r="G41" s="61">
        <f t="shared" si="1"/>
        <v>0</v>
      </c>
      <c r="H41" s="62">
        <v>0</v>
      </c>
      <c r="I41" s="10">
        <v>4851.7</v>
      </c>
      <c r="J41" s="10">
        <v>1.07</v>
      </c>
      <c r="K41" s="11">
        <v>0</v>
      </c>
    </row>
    <row r="42" spans="1:11" s="14" customFormat="1" ht="15" x14ac:dyDescent="0.2">
      <c r="A42" s="24" t="s">
        <v>44</v>
      </c>
      <c r="B42" s="17" t="s">
        <v>45</v>
      </c>
      <c r="C42" s="25">
        <f>F42*12</f>
        <v>0</v>
      </c>
      <c r="D42" s="60">
        <f t="shared" si="0"/>
        <v>3493.22</v>
      </c>
      <c r="E42" s="64">
        <f>H42*12</f>
        <v>0.72</v>
      </c>
      <c r="F42" s="63"/>
      <c r="G42" s="61">
        <f t="shared" si="1"/>
        <v>0.72</v>
      </c>
      <c r="H42" s="132">
        <v>0.06</v>
      </c>
      <c r="I42" s="10">
        <v>4851.7</v>
      </c>
      <c r="J42" s="10">
        <v>1.07</v>
      </c>
      <c r="K42" s="11">
        <v>0.03</v>
      </c>
    </row>
    <row r="43" spans="1:11" s="14" customFormat="1" ht="15" x14ac:dyDescent="0.2">
      <c r="A43" s="24" t="s">
        <v>46</v>
      </c>
      <c r="B43" s="26" t="s">
        <v>47</v>
      </c>
      <c r="C43" s="27">
        <f>F43*12</f>
        <v>0</v>
      </c>
      <c r="D43" s="60">
        <f t="shared" si="0"/>
        <v>2328.8200000000002</v>
      </c>
      <c r="E43" s="64">
        <f>H43*12</f>
        <v>0.48</v>
      </c>
      <c r="F43" s="63"/>
      <c r="G43" s="61">
        <f t="shared" si="1"/>
        <v>0.48</v>
      </c>
      <c r="H43" s="132">
        <v>0.04</v>
      </c>
      <c r="I43" s="10">
        <v>4851.7</v>
      </c>
      <c r="J43" s="10">
        <v>1.07</v>
      </c>
      <c r="K43" s="11">
        <v>0.02</v>
      </c>
    </row>
    <row r="44" spans="1:11" s="14" customFormat="1" ht="30" x14ac:dyDescent="0.2">
      <c r="A44" s="24" t="s">
        <v>48</v>
      </c>
      <c r="B44" s="17" t="s">
        <v>49</v>
      </c>
      <c r="C44" s="25">
        <f>F44*12</f>
        <v>0</v>
      </c>
      <c r="D44" s="60">
        <f t="shared" si="0"/>
        <v>2911.02</v>
      </c>
      <c r="E44" s="64">
        <f>H44*12</f>
        <v>0.6</v>
      </c>
      <c r="F44" s="63"/>
      <c r="G44" s="61">
        <f t="shared" si="1"/>
        <v>0.6</v>
      </c>
      <c r="H44" s="132">
        <v>0.05</v>
      </c>
      <c r="I44" s="10">
        <v>4851.7</v>
      </c>
      <c r="J44" s="10">
        <v>1.07</v>
      </c>
      <c r="K44" s="11">
        <v>0.03</v>
      </c>
    </row>
    <row r="45" spans="1:11" s="14" customFormat="1" ht="15" x14ac:dyDescent="0.2">
      <c r="A45" s="24" t="s">
        <v>50</v>
      </c>
      <c r="B45" s="17"/>
      <c r="C45" s="18"/>
      <c r="D45" s="61">
        <f>D47+D48+D49+D50+D51+D52+D53+D54+D55+D56+D59</f>
        <v>115604.48</v>
      </c>
      <c r="E45" s="61">
        <f t="shared" ref="E45:F45" si="2">E47+E48+E49+E50+E51+E52+E53+E54+E55+E56+E59</f>
        <v>0</v>
      </c>
      <c r="F45" s="61">
        <f t="shared" si="2"/>
        <v>0</v>
      </c>
      <c r="G45" s="61">
        <f>D45/I45</f>
        <v>27.38</v>
      </c>
      <c r="H45" s="61">
        <f>G45/12</f>
        <v>2.2799999999999998</v>
      </c>
      <c r="I45" s="10">
        <v>4221.5</v>
      </c>
      <c r="J45" s="10">
        <v>1.07</v>
      </c>
      <c r="K45" s="11">
        <v>0.82</v>
      </c>
    </row>
    <row r="46" spans="1:11" s="14" customFormat="1" ht="15" hidden="1" x14ac:dyDescent="0.2">
      <c r="A46" s="28"/>
      <c r="B46" s="29"/>
      <c r="C46" s="30"/>
      <c r="D46" s="65"/>
      <c r="E46" s="66"/>
      <c r="F46" s="67"/>
      <c r="G46" s="66"/>
      <c r="H46" s="67"/>
      <c r="I46" s="10"/>
      <c r="J46" s="10"/>
      <c r="K46" s="11"/>
    </row>
    <row r="47" spans="1:11" s="14" customFormat="1" ht="30" customHeight="1" x14ac:dyDescent="0.2">
      <c r="A47" s="28" t="s">
        <v>125</v>
      </c>
      <c r="B47" s="29" t="s">
        <v>51</v>
      </c>
      <c r="C47" s="30"/>
      <c r="D47" s="115">
        <v>839.86</v>
      </c>
      <c r="E47" s="66"/>
      <c r="F47" s="67"/>
      <c r="G47" s="66"/>
      <c r="H47" s="67"/>
      <c r="I47" s="10">
        <v>4851.7</v>
      </c>
      <c r="J47" s="10">
        <v>1.07</v>
      </c>
      <c r="K47" s="11">
        <v>0.01</v>
      </c>
    </row>
    <row r="48" spans="1:11" s="14" customFormat="1" ht="15" x14ac:dyDescent="0.2">
      <c r="A48" s="28" t="s">
        <v>52</v>
      </c>
      <c r="B48" s="29" t="s">
        <v>53</v>
      </c>
      <c r="C48" s="30">
        <f>F48*12</f>
        <v>0</v>
      </c>
      <c r="D48" s="115">
        <v>1378.44</v>
      </c>
      <c r="E48" s="66">
        <f>H48*12</f>
        <v>0</v>
      </c>
      <c r="F48" s="67"/>
      <c r="G48" s="66"/>
      <c r="H48" s="67"/>
      <c r="I48" s="10">
        <v>4851.7</v>
      </c>
      <c r="J48" s="10">
        <v>1.07</v>
      </c>
      <c r="K48" s="11">
        <v>0.02</v>
      </c>
    </row>
    <row r="49" spans="1:11" s="14" customFormat="1" ht="18.75" customHeight="1" x14ac:dyDescent="0.2">
      <c r="A49" s="28" t="s">
        <v>109</v>
      </c>
      <c r="B49" s="33" t="s">
        <v>51</v>
      </c>
      <c r="C49" s="34"/>
      <c r="D49" s="115">
        <v>2456.2199999999998</v>
      </c>
      <c r="E49" s="34"/>
      <c r="F49" s="113"/>
      <c r="G49" s="34"/>
      <c r="H49" s="113"/>
      <c r="I49" s="10">
        <v>4221.5</v>
      </c>
      <c r="J49" s="10"/>
      <c r="K49" s="11"/>
    </row>
    <row r="50" spans="1:11" s="21" customFormat="1" ht="15" x14ac:dyDescent="0.2">
      <c r="A50" s="28" t="s">
        <v>54</v>
      </c>
      <c r="B50" s="29" t="s">
        <v>51</v>
      </c>
      <c r="C50" s="30">
        <f>F50*12</f>
        <v>0</v>
      </c>
      <c r="D50" s="115">
        <v>2626.83</v>
      </c>
      <c r="E50" s="66">
        <f>H50*12</f>
        <v>0</v>
      </c>
      <c r="F50" s="67"/>
      <c r="G50" s="66"/>
      <c r="H50" s="67"/>
      <c r="I50" s="10">
        <v>4851.7</v>
      </c>
      <c r="J50" s="10">
        <v>1.07</v>
      </c>
      <c r="K50" s="11">
        <v>0.04</v>
      </c>
    </row>
    <row r="51" spans="1:11" s="14" customFormat="1" ht="15" x14ac:dyDescent="0.2">
      <c r="A51" s="28" t="s">
        <v>55</v>
      </c>
      <c r="B51" s="29" t="s">
        <v>51</v>
      </c>
      <c r="C51" s="30">
        <f>F51*12</f>
        <v>0</v>
      </c>
      <c r="D51" s="115">
        <v>7807.43</v>
      </c>
      <c r="E51" s="66">
        <f>H51*12</f>
        <v>0</v>
      </c>
      <c r="F51" s="67"/>
      <c r="G51" s="66"/>
      <c r="H51" s="67"/>
      <c r="I51" s="10">
        <v>4221.5</v>
      </c>
      <c r="J51" s="10">
        <v>1.07</v>
      </c>
      <c r="K51" s="11">
        <v>0.12</v>
      </c>
    </row>
    <row r="52" spans="1:11" s="14" customFormat="1" ht="15" x14ac:dyDescent="0.2">
      <c r="A52" s="28" t="s">
        <v>56</v>
      </c>
      <c r="B52" s="29" t="s">
        <v>51</v>
      </c>
      <c r="C52" s="30">
        <f>F52*12</f>
        <v>0</v>
      </c>
      <c r="D52" s="115">
        <v>918.95</v>
      </c>
      <c r="E52" s="66">
        <f>H52*12</f>
        <v>0</v>
      </c>
      <c r="F52" s="67"/>
      <c r="G52" s="66"/>
      <c r="H52" s="67"/>
      <c r="I52" s="10">
        <v>4221.5</v>
      </c>
      <c r="J52" s="10">
        <v>1.07</v>
      </c>
      <c r="K52" s="11">
        <v>0.01</v>
      </c>
    </row>
    <row r="53" spans="1:11" s="14" customFormat="1" ht="15" x14ac:dyDescent="0.2">
      <c r="A53" s="28" t="s">
        <v>57</v>
      </c>
      <c r="B53" s="29" t="s">
        <v>51</v>
      </c>
      <c r="C53" s="30"/>
      <c r="D53" s="115">
        <v>1313.37</v>
      </c>
      <c r="E53" s="66"/>
      <c r="F53" s="67"/>
      <c r="G53" s="66"/>
      <c r="H53" s="67"/>
      <c r="I53" s="10">
        <v>4851.7</v>
      </c>
      <c r="J53" s="10">
        <v>1.07</v>
      </c>
      <c r="K53" s="11">
        <v>0.02</v>
      </c>
    </row>
    <row r="54" spans="1:11" s="14" customFormat="1" ht="15" x14ac:dyDescent="0.2">
      <c r="A54" s="28" t="s">
        <v>58</v>
      </c>
      <c r="B54" s="29" t="s">
        <v>53</v>
      </c>
      <c r="C54" s="30"/>
      <c r="D54" s="115">
        <v>5253.69</v>
      </c>
      <c r="E54" s="66"/>
      <c r="F54" s="67"/>
      <c r="G54" s="66"/>
      <c r="H54" s="67"/>
      <c r="I54" s="10">
        <v>4851.7</v>
      </c>
      <c r="J54" s="10">
        <v>1.07</v>
      </c>
      <c r="K54" s="11">
        <v>0.09</v>
      </c>
    </row>
    <row r="55" spans="1:11" s="14" customFormat="1" ht="25.5" x14ac:dyDescent="0.2">
      <c r="A55" s="28" t="s">
        <v>59</v>
      </c>
      <c r="B55" s="29" t="s">
        <v>51</v>
      </c>
      <c r="C55" s="30">
        <f>F55*12</f>
        <v>0</v>
      </c>
      <c r="D55" s="115">
        <v>3601.73</v>
      </c>
      <c r="E55" s="66">
        <f>H55*12</f>
        <v>0</v>
      </c>
      <c r="F55" s="67"/>
      <c r="G55" s="66"/>
      <c r="H55" s="67"/>
      <c r="I55" s="10">
        <v>4851.7</v>
      </c>
      <c r="J55" s="10">
        <v>1.07</v>
      </c>
      <c r="K55" s="11">
        <v>0.05</v>
      </c>
    </row>
    <row r="56" spans="1:11" s="14" customFormat="1" ht="25.5" x14ac:dyDescent="0.2">
      <c r="A56" s="28" t="s">
        <v>126</v>
      </c>
      <c r="B56" s="29" t="s">
        <v>51</v>
      </c>
      <c r="C56" s="30"/>
      <c r="D56" s="115">
        <v>9437.4699999999993</v>
      </c>
      <c r="E56" s="66"/>
      <c r="F56" s="67"/>
      <c r="G56" s="66"/>
      <c r="H56" s="67"/>
      <c r="I56" s="10">
        <v>4851.7</v>
      </c>
      <c r="J56" s="10">
        <v>1.07</v>
      </c>
      <c r="K56" s="11">
        <v>0.01</v>
      </c>
    </row>
    <row r="57" spans="1:11" s="14" customFormat="1" ht="15" hidden="1" x14ac:dyDescent="0.2">
      <c r="A57" s="28"/>
      <c r="B57" s="29"/>
      <c r="C57" s="31"/>
      <c r="D57" s="65"/>
      <c r="E57" s="68"/>
      <c r="F57" s="67"/>
      <c r="G57" s="66"/>
      <c r="H57" s="67"/>
      <c r="I57" s="10"/>
      <c r="J57" s="10"/>
      <c r="K57" s="11"/>
    </row>
    <row r="58" spans="1:11" s="14" customFormat="1" ht="15" hidden="1" x14ac:dyDescent="0.2">
      <c r="A58" s="32"/>
      <c r="B58" s="29"/>
      <c r="C58" s="30"/>
      <c r="D58" s="65"/>
      <c r="E58" s="66"/>
      <c r="F58" s="67"/>
      <c r="G58" s="66"/>
      <c r="H58" s="67"/>
      <c r="I58" s="10"/>
      <c r="J58" s="10"/>
      <c r="K58" s="11"/>
    </row>
    <row r="59" spans="1:11" s="14" customFormat="1" ht="27" customHeight="1" x14ac:dyDescent="0.2">
      <c r="A59" s="127" t="s">
        <v>116</v>
      </c>
      <c r="B59" s="133" t="s">
        <v>28</v>
      </c>
      <c r="C59" s="117"/>
      <c r="D59" s="115">
        <v>79970.490000000005</v>
      </c>
      <c r="E59" s="34"/>
      <c r="F59" s="113"/>
      <c r="G59" s="34"/>
      <c r="H59" s="113"/>
      <c r="I59" s="10">
        <v>4851.7</v>
      </c>
      <c r="J59" s="10">
        <v>1.07</v>
      </c>
      <c r="K59" s="11">
        <v>0.02</v>
      </c>
    </row>
    <row r="60" spans="1:11" s="14" customFormat="1" ht="30" x14ac:dyDescent="0.2">
      <c r="A60" s="24" t="s">
        <v>60</v>
      </c>
      <c r="B60" s="17"/>
      <c r="C60" s="18"/>
      <c r="D60" s="61">
        <f>D61+D62+D63+D64+D69+D70+D71</f>
        <v>31623.51</v>
      </c>
      <c r="E60" s="61"/>
      <c r="F60" s="63"/>
      <c r="G60" s="61">
        <f>D60/I60</f>
        <v>6.52</v>
      </c>
      <c r="H60" s="62">
        <f>G60/12</f>
        <v>0.54</v>
      </c>
      <c r="I60" s="10">
        <v>4851.7</v>
      </c>
      <c r="J60" s="10">
        <v>1.07</v>
      </c>
      <c r="K60" s="11">
        <v>0.87</v>
      </c>
    </row>
    <row r="61" spans="1:11" s="14" customFormat="1" ht="15" customHeight="1" x14ac:dyDescent="0.2">
      <c r="A61" s="28" t="s">
        <v>61</v>
      </c>
      <c r="B61" s="29" t="s">
        <v>62</v>
      </c>
      <c r="C61" s="30"/>
      <c r="D61" s="115">
        <v>2626.83</v>
      </c>
      <c r="E61" s="66"/>
      <c r="F61" s="67"/>
      <c r="G61" s="66"/>
      <c r="H61" s="67"/>
      <c r="I61" s="10">
        <v>4851.7</v>
      </c>
      <c r="J61" s="10">
        <v>1.07</v>
      </c>
      <c r="K61" s="11">
        <v>0.03</v>
      </c>
    </row>
    <row r="62" spans="1:11" s="14" customFormat="1" ht="25.5" x14ac:dyDescent="0.2">
      <c r="A62" s="28" t="s">
        <v>63</v>
      </c>
      <c r="B62" s="33" t="s">
        <v>51</v>
      </c>
      <c r="C62" s="30"/>
      <c r="D62" s="115">
        <v>1751.23</v>
      </c>
      <c r="E62" s="66"/>
      <c r="F62" s="67"/>
      <c r="G62" s="66"/>
      <c r="H62" s="67"/>
      <c r="I62" s="10">
        <v>4851.7</v>
      </c>
      <c r="J62" s="10">
        <v>1.07</v>
      </c>
      <c r="K62" s="11">
        <v>0.02</v>
      </c>
    </row>
    <row r="63" spans="1:11" s="14" customFormat="1" ht="17.25" customHeight="1" x14ac:dyDescent="0.2">
      <c r="A63" s="28" t="s">
        <v>64</v>
      </c>
      <c r="B63" s="29" t="s">
        <v>65</v>
      </c>
      <c r="C63" s="30"/>
      <c r="D63" s="115">
        <v>1837.85</v>
      </c>
      <c r="E63" s="66"/>
      <c r="F63" s="67"/>
      <c r="G63" s="66"/>
      <c r="H63" s="67"/>
      <c r="I63" s="10">
        <v>4851.7</v>
      </c>
      <c r="J63" s="10">
        <v>1.07</v>
      </c>
      <c r="K63" s="11">
        <v>0.02</v>
      </c>
    </row>
    <row r="64" spans="1:11" s="14" customFormat="1" ht="25.5" x14ac:dyDescent="0.2">
      <c r="A64" s="28" t="s">
        <v>66</v>
      </c>
      <c r="B64" s="29" t="s">
        <v>67</v>
      </c>
      <c r="C64" s="30"/>
      <c r="D64" s="115">
        <v>1751.2</v>
      </c>
      <c r="E64" s="66"/>
      <c r="F64" s="67"/>
      <c r="G64" s="66"/>
      <c r="H64" s="67"/>
      <c r="I64" s="10">
        <v>4851.7</v>
      </c>
      <c r="J64" s="10">
        <v>1.07</v>
      </c>
      <c r="K64" s="11">
        <v>0.02</v>
      </c>
    </row>
    <row r="65" spans="1:11" s="14" customFormat="1" ht="15" hidden="1" x14ac:dyDescent="0.2">
      <c r="A65" s="28"/>
      <c r="B65" s="29"/>
      <c r="C65" s="30"/>
      <c r="D65" s="65"/>
      <c r="E65" s="66"/>
      <c r="F65" s="67"/>
      <c r="G65" s="66"/>
      <c r="H65" s="67"/>
      <c r="I65" s="10">
        <v>4851.7</v>
      </c>
      <c r="J65" s="10"/>
      <c r="K65" s="11"/>
    </row>
    <row r="66" spans="1:11" s="14" customFormat="1" ht="15" hidden="1" x14ac:dyDescent="0.2">
      <c r="A66" s="28" t="s">
        <v>68</v>
      </c>
      <c r="B66" s="29" t="s">
        <v>65</v>
      </c>
      <c r="C66" s="30"/>
      <c r="D66" s="65"/>
      <c r="E66" s="66"/>
      <c r="F66" s="67"/>
      <c r="G66" s="66"/>
      <c r="H66" s="67"/>
      <c r="I66" s="10">
        <v>4851.7</v>
      </c>
      <c r="J66" s="10">
        <v>1.07</v>
      </c>
      <c r="K66" s="11">
        <v>0</v>
      </c>
    </row>
    <row r="67" spans="1:11" s="14" customFormat="1" ht="15" hidden="1" x14ac:dyDescent="0.2">
      <c r="A67" s="28" t="s">
        <v>69</v>
      </c>
      <c r="B67" s="29" t="s">
        <v>51</v>
      </c>
      <c r="C67" s="30"/>
      <c r="D67" s="65"/>
      <c r="E67" s="66"/>
      <c r="F67" s="67"/>
      <c r="G67" s="66"/>
      <c r="H67" s="67"/>
      <c r="I67" s="10">
        <v>4851.7</v>
      </c>
      <c r="J67" s="10">
        <v>1.07</v>
      </c>
      <c r="K67" s="11">
        <v>0</v>
      </c>
    </row>
    <row r="68" spans="1:11" s="14" customFormat="1" ht="25.5" hidden="1" x14ac:dyDescent="0.2">
      <c r="A68" s="28" t="s">
        <v>70</v>
      </c>
      <c r="B68" s="29" t="s">
        <v>51</v>
      </c>
      <c r="C68" s="30"/>
      <c r="D68" s="65"/>
      <c r="E68" s="66"/>
      <c r="F68" s="67"/>
      <c r="G68" s="66"/>
      <c r="H68" s="67"/>
      <c r="I68" s="10">
        <v>4851.7</v>
      </c>
      <c r="J68" s="10">
        <v>1.07</v>
      </c>
      <c r="K68" s="11">
        <v>0</v>
      </c>
    </row>
    <row r="69" spans="1:11" s="14" customFormat="1" ht="27.75" customHeight="1" x14ac:dyDescent="0.2">
      <c r="A69" s="28" t="s">
        <v>71</v>
      </c>
      <c r="B69" s="29" t="s">
        <v>28</v>
      </c>
      <c r="C69" s="30"/>
      <c r="D69" s="115">
        <v>12204</v>
      </c>
      <c r="E69" s="66"/>
      <c r="F69" s="67"/>
      <c r="G69" s="66"/>
      <c r="H69" s="67"/>
      <c r="I69" s="10">
        <v>4851.7</v>
      </c>
      <c r="J69" s="10">
        <v>1.07</v>
      </c>
      <c r="K69" s="11">
        <v>0.17</v>
      </c>
    </row>
    <row r="70" spans="1:11" s="14" customFormat="1" ht="17.25" customHeight="1" x14ac:dyDescent="0.2">
      <c r="A70" s="32" t="s">
        <v>72</v>
      </c>
      <c r="B70" s="29" t="s">
        <v>38</v>
      </c>
      <c r="C70" s="31"/>
      <c r="D70" s="115">
        <v>6228.48</v>
      </c>
      <c r="E70" s="68"/>
      <c r="F70" s="67"/>
      <c r="G70" s="66"/>
      <c r="H70" s="67"/>
      <c r="I70" s="10">
        <v>4851.7</v>
      </c>
      <c r="J70" s="10">
        <v>1.07</v>
      </c>
      <c r="K70" s="11">
        <v>0.09</v>
      </c>
    </row>
    <row r="71" spans="1:11" s="14" customFormat="1" ht="24.75" customHeight="1" x14ac:dyDescent="0.2">
      <c r="A71" s="127" t="s">
        <v>117</v>
      </c>
      <c r="B71" s="128"/>
      <c r="C71" s="117"/>
      <c r="D71" s="115">
        <v>5223.92</v>
      </c>
      <c r="E71" s="68"/>
      <c r="F71" s="67"/>
      <c r="G71" s="66"/>
      <c r="H71" s="67"/>
      <c r="I71" s="10">
        <v>4851.7</v>
      </c>
      <c r="J71" s="10">
        <v>1.07</v>
      </c>
      <c r="K71" s="11">
        <v>0.37</v>
      </c>
    </row>
    <row r="72" spans="1:11" s="14" customFormat="1" ht="25.5" customHeight="1" x14ac:dyDescent="0.2">
      <c r="A72" s="24" t="s">
        <v>73</v>
      </c>
      <c r="B72" s="29"/>
      <c r="C72" s="30"/>
      <c r="D72" s="61">
        <f>D73</f>
        <v>24467.98</v>
      </c>
      <c r="E72" s="66"/>
      <c r="F72" s="67"/>
      <c r="G72" s="61">
        <f>D72/I72</f>
        <v>5.04</v>
      </c>
      <c r="H72" s="62">
        <f>G72/12</f>
        <v>0.42</v>
      </c>
      <c r="I72" s="10">
        <v>4851.7</v>
      </c>
      <c r="J72" s="10">
        <v>1.07</v>
      </c>
      <c r="K72" s="11">
        <v>0.05</v>
      </c>
    </row>
    <row r="73" spans="1:11" s="14" customFormat="1" ht="15" x14ac:dyDescent="0.2">
      <c r="A73" s="127" t="s">
        <v>118</v>
      </c>
      <c r="B73" s="128"/>
      <c r="C73" s="117"/>
      <c r="D73" s="115">
        <v>24467.98</v>
      </c>
      <c r="E73" s="66"/>
      <c r="F73" s="67"/>
      <c r="G73" s="66"/>
      <c r="H73" s="67"/>
      <c r="I73" s="10">
        <v>4851.7</v>
      </c>
      <c r="J73" s="10">
        <v>1.07</v>
      </c>
      <c r="K73" s="11">
        <v>0.02</v>
      </c>
    </row>
    <row r="74" spans="1:11" s="14" customFormat="1" ht="15" hidden="1" x14ac:dyDescent="0.2">
      <c r="A74" s="28" t="s">
        <v>74</v>
      </c>
      <c r="B74" s="29" t="s">
        <v>38</v>
      </c>
      <c r="C74" s="30"/>
      <c r="D74" s="65">
        <f>G74*I74</f>
        <v>0</v>
      </c>
      <c r="E74" s="66"/>
      <c r="F74" s="67"/>
      <c r="G74" s="66">
        <f>H74*12</f>
        <v>0</v>
      </c>
      <c r="H74" s="67">
        <v>0</v>
      </c>
      <c r="I74" s="10">
        <v>4221.5</v>
      </c>
      <c r="J74" s="10">
        <v>1.07</v>
      </c>
      <c r="K74" s="11">
        <v>0</v>
      </c>
    </row>
    <row r="75" spans="1:11" s="14" customFormat="1" ht="15" x14ac:dyDescent="0.2">
      <c r="A75" s="24" t="s">
        <v>75</v>
      </c>
      <c r="B75" s="29"/>
      <c r="C75" s="30"/>
      <c r="D75" s="61">
        <f>D76+D77+D78+D82+D83+D84</f>
        <v>53750.06</v>
      </c>
      <c r="E75" s="66"/>
      <c r="F75" s="67"/>
      <c r="G75" s="61">
        <f>D75/I75</f>
        <v>12.73</v>
      </c>
      <c r="H75" s="62">
        <f>G75/12</f>
        <v>1.06</v>
      </c>
      <c r="I75" s="10">
        <v>4221.5</v>
      </c>
      <c r="J75" s="10">
        <v>1.07</v>
      </c>
      <c r="K75" s="11">
        <v>0.37</v>
      </c>
    </row>
    <row r="76" spans="1:11" s="14" customFormat="1" ht="15" x14ac:dyDescent="0.2">
      <c r="A76" s="28" t="s">
        <v>76</v>
      </c>
      <c r="B76" s="29" t="s">
        <v>38</v>
      </c>
      <c r="C76" s="30"/>
      <c r="D76" s="115">
        <v>1220.4000000000001</v>
      </c>
      <c r="E76" s="66"/>
      <c r="F76" s="67"/>
      <c r="G76" s="66"/>
      <c r="H76" s="67"/>
      <c r="I76" s="10">
        <v>4221.5</v>
      </c>
      <c r="J76" s="10">
        <v>1.07</v>
      </c>
      <c r="K76" s="11">
        <v>0.02</v>
      </c>
    </row>
    <row r="77" spans="1:11" s="10" customFormat="1" ht="15" x14ac:dyDescent="0.2">
      <c r="A77" s="28" t="s">
        <v>77</v>
      </c>
      <c r="B77" s="29" t="s">
        <v>51</v>
      </c>
      <c r="C77" s="30"/>
      <c r="D77" s="115">
        <v>10475.02</v>
      </c>
      <c r="E77" s="66"/>
      <c r="F77" s="67"/>
      <c r="G77" s="66"/>
      <c r="H77" s="67"/>
      <c r="I77" s="10">
        <v>4221.5</v>
      </c>
      <c r="J77" s="10">
        <v>1.07</v>
      </c>
      <c r="K77" s="11">
        <v>0.16</v>
      </c>
    </row>
    <row r="78" spans="1:11" s="14" customFormat="1" ht="15" x14ac:dyDescent="0.2">
      <c r="A78" s="28" t="s">
        <v>78</v>
      </c>
      <c r="B78" s="29" t="s">
        <v>51</v>
      </c>
      <c r="C78" s="30"/>
      <c r="D78" s="115">
        <v>915.28</v>
      </c>
      <c r="E78" s="66"/>
      <c r="F78" s="67"/>
      <c r="G78" s="66"/>
      <c r="H78" s="67"/>
      <c r="I78" s="10">
        <v>4851.7</v>
      </c>
      <c r="J78" s="10">
        <v>1.07</v>
      </c>
      <c r="K78" s="11">
        <v>0.01</v>
      </c>
    </row>
    <row r="79" spans="1:11" s="10" customFormat="1" ht="25.5" hidden="1" x14ac:dyDescent="0.2">
      <c r="A79" s="32" t="s">
        <v>79</v>
      </c>
      <c r="B79" s="29" t="s">
        <v>28</v>
      </c>
      <c r="C79" s="30"/>
      <c r="D79" s="65">
        <f>G79*I79</f>
        <v>0</v>
      </c>
      <c r="E79" s="66"/>
      <c r="F79" s="67"/>
      <c r="G79" s="66"/>
      <c r="H79" s="67"/>
      <c r="I79" s="10">
        <v>4221.5</v>
      </c>
      <c r="J79" s="10">
        <v>1.07</v>
      </c>
      <c r="K79" s="11">
        <v>0</v>
      </c>
    </row>
    <row r="80" spans="1:11" s="14" customFormat="1" ht="25.5" hidden="1" x14ac:dyDescent="0.2">
      <c r="A80" s="32" t="s">
        <v>80</v>
      </c>
      <c r="B80" s="29" t="s">
        <v>28</v>
      </c>
      <c r="C80" s="30"/>
      <c r="D80" s="65">
        <f>G80*I80</f>
        <v>0</v>
      </c>
      <c r="E80" s="66"/>
      <c r="F80" s="67"/>
      <c r="G80" s="66"/>
      <c r="H80" s="67"/>
      <c r="I80" s="10">
        <v>4221.5</v>
      </c>
      <c r="J80" s="10">
        <v>1.07</v>
      </c>
      <c r="K80" s="11">
        <v>0</v>
      </c>
    </row>
    <row r="81" spans="1:11" s="14" customFormat="1" ht="25.5" hidden="1" x14ac:dyDescent="0.2">
      <c r="A81" s="32" t="s">
        <v>81</v>
      </c>
      <c r="B81" s="29" t="s">
        <v>28</v>
      </c>
      <c r="C81" s="30"/>
      <c r="D81" s="65">
        <f>G81*I81</f>
        <v>0</v>
      </c>
      <c r="E81" s="66"/>
      <c r="F81" s="67"/>
      <c r="G81" s="66"/>
      <c r="H81" s="67"/>
      <c r="I81" s="10">
        <v>4221.5</v>
      </c>
      <c r="J81" s="10">
        <v>1.07</v>
      </c>
      <c r="K81" s="11">
        <v>0</v>
      </c>
    </row>
    <row r="82" spans="1:11" s="14" customFormat="1" ht="25.5" customHeight="1" x14ac:dyDescent="0.2">
      <c r="A82" s="32" t="s">
        <v>82</v>
      </c>
      <c r="B82" s="29" t="s">
        <v>28</v>
      </c>
      <c r="C82" s="30"/>
      <c r="D82" s="115">
        <v>4607.25</v>
      </c>
      <c r="E82" s="66"/>
      <c r="F82" s="67"/>
      <c r="G82" s="66"/>
      <c r="H82" s="67"/>
      <c r="I82" s="10">
        <v>4221.5</v>
      </c>
      <c r="J82" s="10">
        <v>1.07</v>
      </c>
      <c r="K82" s="11">
        <v>7.0000000000000007E-2</v>
      </c>
    </row>
    <row r="83" spans="1:11" s="14" customFormat="1" ht="18.75" customHeight="1" x14ac:dyDescent="0.2">
      <c r="A83" s="32" t="s">
        <v>127</v>
      </c>
      <c r="B83" s="33" t="s">
        <v>128</v>
      </c>
      <c r="C83" s="30"/>
      <c r="D83" s="122">
        <v>8091.68</v>
      </c>
      <c r="E83" s="66"/>
      <c r="F83" s="67"/>
      <c r="G83" s="68"/>
      <c r="H83" s="81"/>
      <c r="I83" s="10">
        <v>4221.5</v>
      </c>
      <c r="J83" s="10"/>
      <c r="K83" s="11"/>
    </row>
    <row r="84" spans="1:11" s="14" customFormat="1" ht="18.75" customHeight="1" x14ac:dyDescent="0.2">
      <c r="A84" s="32" t="s">
        <v>129</v>
      </c>
      <c r="B84" s="33" t="s">
        <v>106</v>
      </c>
      <c r="C84" s="30"/>
      <c r="D84" s="122">
        <v>28440.43</v>
      </c>
      <c r="E84" s="66"/>
      <c r="F84" s="67"/>
      <c r="G84" s="68"/>
      <c r="H84" s="81"/>
      <c r="I84" s="10">
        <v>4221.5</v>
      </c>
      <c r="J84" s="10"/>
      <c r="K84" s="11"/>
    </row>
    <row r="85" spans="1:11" s="14" customFormat="1" ht="20.25" customHeight="1" x14ac:dyDescent="0.2">
      <c r="A85" s="24" t="s">
        <v>83</v>
      </c>
      <c r="B85" s="29"/>
      <c r="C85" s="30"/>
      <c r="D85" s="61">
        <f>D86+D87</f>
        <v>1098.1600000000001</v>
      </c>
      <c r="E85" s="66"/>
      <c r="F85" s="67"/>
      <c r="G85" s="61">
        <f>D85/I85</f>
        <v>0.26</v>
      </c>
      <c r="H85" s="62">
        <f>G85/12</f>
        <v>0.02</v>
      </c>
      <c r="I85" s="10">
        <v>4221.5</v>
      </c>
      <c r="J85" s="10">
        <v>1.07</v>
      </c>
      <c r="K85" s="11">
        <v>0.1</v>
      </c>
    </row>
    <row r="86" spans="1:11" s="10" customFormat="1" ht="15" x14ac:dyDescent="0.2">
      <c r="A86" s="28" t="s">
        <v>84</v>
      </c>
      <c r="B86" s="29" t="s">
        <v>51</v>
      </c>
      <c r="C86" s="30"/>
      <c r="D86" s="115">
        <v>1098.1600000000001</v>
      </c>
      <c r="E86" s="66"/>
      <c r="F86" s="67"/>
      <c r="G86" s="66"/>
      <c r="H86" s="67"/>
      <c r="I86" s="10">
        <v>4851.7</v>
      </c>
      <c r="J86" s="10">
        <v>1.07</v>
      </c>
      <c r="K86" s="11">
        <v>0.01</v>
      </c>
    </row>
    <row r="87" spans="1:11" s="10" customFormat="1" ht="15" hidden="1" customHeight="1" x14ac:dyDescent="0.2">
      <c r="A87" s="28" t="s">
        <v>85</v>
      </c>
      <c r="B87" s="29" t="s">
        <v>51</v>
      </c>
      <c r="C87" s="30"/>
      <c r="D87" s="65"/>
      <c r="E87" s="66"/>
      <c r="F87" s="67"/>
      <c r="G87" s="66"/>
      <c r="H87" s="67"/>
      <c r="I87" s="10">
        <v>4851.7</v>
      </c>
      <c r="J87" s="10">
        <v>1.07</v>
      </c>
      <c r="K87" s="11">
        <v>0.01</v>
      </c>
    </row>
    <row r="88" spans="1:11" s="10" customFormat="1" ht="21" customHeight="1" x14ac:dyDescent="0.2">
      <c r="A88" s="24" t="s">
        <v>86</v>
      </c>
      <c r="B88" s="17"/>
      <c r="C88" s="18"/>
      <c r="D88" s="61">
        <f>D89+D91+D90</f>
        <v>42358.3</v>
      </c>
      <c r="E88" s="61"/>
      <c r="F88" s="63"/>
      <c r="G88" s="61">
        <f>D88/I88</f>
        <v>10.029999999999999</v>
      </c>
      <c r="H88" s="62">
        <f>G88/12</f>
        <v>0.84</v>
      </c>
      <c r="I88" s="10">
        <v>4221.5</v>
      </c>
      <c r="J88" s="10">
        <v>1.07</v>
      </c>
      <c r="K88" s="11">
        <v>0.28999999999999998</v>
      </c>
    </row>
    <row r="89" spans="1:11" s="10" customFormat="1" ht="26.25" hidden="1" customHeight="1" x14ac:dyDescent="0.2">
      <c r="A89" s="28" t="s">
        <v>87</v>
      </c>
      <c r="B89" s="33"/>
      <c r="C89" s="30"/>
      <c r="D89" s="65"/>
      <c r="E89" s="66"/>
      <c r="F89" s="67"/>
      <c r="G89" s="66"/>
      <c r="H89" s="67"/>
      <c r="I89" s="10">
        <v>4221.5</v>
      </c>
      <c r="J89" s="10">
        <v>1.07</v>
      </c>
      <c r="K89" s="11">
        <v>0.02</v>
      </c>
    </row>
    <row r="90" spans="1:11" s="10" customFormat="1" ht="21" customHeight="1" x14ac:dyDescent="0.2">
      <c r="A90" s="28" t="s">
        <v>87</v>
      </c>
      <c r="B90" s="33" t="s">
        <v>53</v>
      </c>
      <c r="C90" s="30"/>
      <c r="D90" s="115">
        <v>16965.400000000001</v>
      </c>
      <c r="E90" s="66"/>
      <c r="F90" s="67"/>
      <c r="G90" s="66"/>
      <c r="H90" s="67"/>
      <c r="K90" s="11"/>
    </row>
    <row r="91" spans="1:11" s="10" customFormat="1" ht="20.25" customHeight="1" x14ac:dyDescent="0.2">
      <c r="A91" s="28" t="s">
        <v>105</v>
      </c>
      <c r="B91" s="33" t="s">
        <v>106</v>
      </c>
      <c r="C91" s="30">
        <f>F91*12</f>
        <v>0</v>
      </c>
      <c r="D91" s="115">
        <v>25392.9</v>
      </c>
      <c r="E91" s="66">
        <f>H91*12</f>
        <v>0</v>
      </c>
      <c r="F91" s="67"/>
      <c r="G91" s="66"/>
      <c r="H91" s="67"/>
      <c r="I91" s="10">
        <v>4221.5</v>
      </c>
      <c r="J91" s="10">
        <v>1.07</v>
      </c>
      <c r="K91" s="11">
        <v>0.27</v>
      </c>
    </row>
    <row r="92" spans="1:11" s="10" customFormat="1" ht="26.25" customHeight="1" x14ac:dyDescent="0.2">
      <c r="A92" s="24" t="s">
        <v>88</v>
      </c>
      <c r="B92" s="17"/>
      <c r="C92" s="18"/>
      <c r="D92" s="61">
        <f>D93+D94+D95+D96</f>
        <v>19830.2</v>
      </c>
      <c r="E92" s="61"/>
      <c r="F92" s="63"/>
      <c r="G92" s="61">
        <f>D92/I92</f>
        <v>4.7</v>
      </c>
      <c r="H92" s="62">
        <f>G92/12</f>
        <v>0.39</v>
      </c>
      <c r="I92" s="10">
        <v>4221.5</v>
      </c>
      <c r="J92" s="10">
        <v>1.07</v>
      </c>
      <c r="K92" s="11">
        <v>0.32</v>
      </c>
    </row>
    <row r="93" spans="1:11" s="35" customFormat="1" ht="19.5" x14ac:dyDescent="0.2">
      <c r="A93" s="28" t="s">
        <v>111</v>
      </c>
      <c r="B93" s="29" t="s">
        <v>62</v>
      </c>
      <c r="C93" s="30"/>
      <c r="D93" s="115">
        <v>7322.04</v>
      </c>
      <c r="E93" s="66"/>
      <c r="F93" s="67"/>
      <c r="G93" s="66"/>
      <c r="H93" s="67"/>
      <c r="I93" s="10">
        <v>4221.5</v>
      </c>
      <c r="J93" s="10">
        <v>1.07</v>
      </c>
      <c r="K93" s="11">
        <v>0.12</v>
      </c>
    </row>
    <row r="94" spans="1:11" s="36" customFormat="1" ht="15" x14ac:dyDescent="0.2">
      <c r="A94" s="28" t="s">
        <v>89</v>
      </c>
      <c r="B94" s="29" t="s">
        <v>62</v>
      </c>
      <c r="C94" s="30"/>
      <c r="D94" s="115">
        <v>2440.8000000000002</v>
      </c>
      <c r="E94" s="66"/>
      <c r="F94" s="67"/>
      <c r="G94" s="66"/>
      <c r="H94" s="67"/>
      <c r="I94" s="10">
        <v>4221.5</v>
      </c>
      <c r="J94" s="10">
        <v>1.07</v>
      </c>
      <c r="K94" s="11">
        <v>0.04</v>
      </c>
    </row>
    <row r="95" spans="1:11" s="37" customFormat="1" ht="27" customHeight="1" x14ac:dyDescent="0.4">
      <c r="A95" s="28" t="s">
        <v>90</v>
      </c>
      <c r="B95" s="29" t="s">
        <v>51</v>
      </c>
      <c r="C95" s="30"/>
      <c r="D95" s="115">
        <v>2744.96</v>
      </c>
      <c r="E95" s="66"/>
      <c r="F95" s="67"/>
      <c r="G95" s="66"/>
      <c r="H95" s="67"/>
      <c r="I95" s="10">
        <v>4221.5</v>
      </c>
      <c r="J95" s="10">
        <v>1.07</v>
      </c>
      <c r="K95" s="11">
        <v>0.04</v>
      </c>
    </row>
    <row r="96" spans="1:11" s="35" customFormat="1" ht="20.25" thickBot="1" x14ac:dyDescent="0.25">
      <c r="A96" s="85" t="s">
        <v>91</v>
      </c>
      <c r="B96" s="86" t="s">
        <v>62</v>
      </c>
      <c r="C96" s="38"/>
      <c r="D96" s="134">
        <v>7322.4</v>
      </c>
      <c r="E96" s="69"/>
      <c r="F96" s="70"/>
      <c r="G96" s="69"/>
      <c r="H96" s="70"/>
      <c r="I96" s="10">
        <v>4221.5</v>
      </c>
      <c r="J96" s="10">
        <v>1.07</v>
      </c>
      <c r="K96" s="11">
        <v>0.12</v>
      </c>
    </row>
    <row r="97" spans="1:11" s="36" customFormat="1" ht="38.25" thickBot="1" x14ac:dyDescent="0.25">
      <c r="A97" s="92" t="s">
        <v>131</v>
      </c>
      <c r="B97" s="9" t="s">
        <v>28</v>
      </c>
      <c r="C97" s="93">
        <f>F97*12</f>
        <v>0</v>
      </c>
      <c r="D97" s="94">
        <f>G97*I97</f>
        <v>19250.04</v>
      </c>
      <c r="E97" s="94">
        <f>H97*12</f>
        <v>4.5599999999999996</v>
      </c>
      <c r="F97" s="95"/>
      <c r="G97" s="94">
        <f>H97*12</f>
        <v>4.5599999999999996</v>
      </c>
      <c r="H97" s="95">
        <v>0.38</v>
      </c>
      <c r="I97" s="10">
        <v>4221.5</v>
      </c>
      <c r="J97" s="10">
        <v>1.07</v>
      </c>
      <c r="K97" s="11">
        <v>0.3</v>
      </c>
    </row>
    <row r="98" spans="1:11" s="36" customFormat="1" ht="19.5" hidden="1" thickBot="1" x14ac:dyDescent="0.25">
      <c r="A98" s="87" t="s">
        <v>92</v>
      </c>
      <c r="B98" s="88"/>
      <c r="C98" s="89" t="e">
        <f>F98*12</f>
        <v>#REF!</v>
      </c>
      <c r="D98" s="90">
        <f>G98*I98</f>
        <v>0</v>
      </c>
      <c r="E98" s="90">
        <f>H98*12</f>
        <v>0</v>
      </c>
      <c r="F98" s="91" t="e">
        <f>#REF!+#REF!+#REF!+#REF!+#REF!+#REF!+#REF!+#REF!+#REF!+#REF!</f>
        <v>#REF!</v>
      </c>
      <c r="G98" s="90">
        <f>H98*12</f>
        <v>0</v>
      </c>
      <c r="H98" s="91">
        <f>SUM(H99:H99)</f>
        <v>0</v>
      </c>
      <c r="I98" s="10">
        <v>4221.5</v>
      </c>
      <c r="K98" s="39"/>
    </row>
    <row r="99" spans="1:11" s="36" customFormat="1" ht="15.75" hidden="1" thickBot="1" x14ac:dyDescent="0.25">
      <c r="A99" s="99" t="s">
        <v>93</v>
      </c>
      <c r="B99" s="100"/>
      <c r="C99" s="40"/>
      <c r="D99" s="71"/>
      <c r="E99" s="71"/>
      <c r="F99" s="72"/>
      <c r="G99" s="71"/>
      <c r="H99" s="72"/>
      <c r="I99" s="10">
        <v>4221.5</v>
      </c>
      <c r="K99" s="39"/>
    </row>
    <row r="100" spans="1:11" s="36" customFormat="1" ht="19.5" thickBot="1" x14ac:dyDescent="0.25">
      <c r="A100" s="101" t="s">
        <v>94</v>
      </c>
      <c r="B100" s="102" t="s">
        <v>22</v>
      </c>
      <c r="C100" s="103"/>
      <c r="D100" s="94">
        <f>G100*I100</f>
        <v>86411.42</v>
      </c>
      <c r="E100" s="94"/>
      <c r="F100" s="94"/>
      <c r="G100" s="94">
        <f>12*H100</f>
        <v>20.76</v>
      </c>
      <c r="H100" s="95">
        <v>1.73</v>
      </c>
      <c r="I100" s="10">
        <f>4221.5-59.1</f>
        <v>4162.3999999999996</v>
      </c>
      <c r="K100" s="39"/>
    </row>
    <row r="101" spans="1:11" s="36" customFormat="1" ht="20.25" thickBot="1" x14ac:dyDescent="0.45">
      <c r="A101" s="96" t="s">
        <v>95</v>
      </c>
      <c r="B101" s="82"/>
      <c r="C101" s="83" t="e">
        <f>F101*12</f>
        <v>#REF!</v>
      </c>
      <c r="D101" s="97">
        <f>D14+D24+D33+D34+D35+D36+D38+D42+D43+D44+D45+D60+D72+D75+D85+D88+D92+D97+D100</f>
        <v>923264.68</v>
      </c>
      <c r="E101" s="97" t="e">
        <f>E14+E24+E33+E34+E35+E36+E38+E39+E40+E41+E42+E43+E44+E45+E60+E72+E75+E85+E88+E92+E97+E98+#REF!+E100</f>
        <v>#REF!</v>
      </c>
      <c r="F101" s="97" t="e">
        <f>F14+F24+F33+F34+F35+F36+F38+F39+F40+F41+F42+F43+F44+F45+F60+F72+F75+F85+F88+F92+F97+F98+#REF!+F100</f>
        <v>#REF!</v>
      </c>
      <c r="G101" s="97"/>
      <c r="H101" s="98"/>
      <c r="I101" s="10"/>
      <c r="K101" s="39"/>
    </row>
    <row r="102" spans="1:11" s="36" customFormat="1" ht="19.5" x14ac:dyDescent="0.2">
      <c r="A102" s="41"/>
      <c r="B102" s="42"/>
      <c r="C102" s="42" t="s">
        <v>96</v>
      </c>
      <c r="D102" s="73"/>
      <c r="E102" s="73" t="s">
        <v>96</v>
      </c>
      <c r="F102" s="73"/>
      <c r="G102" s="73"/>
      <c r="H102" s="73"/>
      <c r="I102" s="35"/>
      <c r="K102" s="39"/>
    </row>
    <row r="103" spans="1:11" s="36" customFormat="1" x14ac:dyDescent="0.2">
      <c r="A103" s="43"/>
      <c r="D103" s="74"/>
      <c r="E103" s="74"/>
      <c r="F103" s="74"/>
      <c r="G103" s="74"/>
      <c r="H103" s="74"/>
      <c r="K103" s="39"/>
    </row>
    <row r="104" spans="1:11" s="36" customFormat="1" ht="18.75" x14ac:dyDescent="0.4">
      <c r="A104" s="44"/>
      <c r="B104" s="45"/>
      <c r="C104" s="46"/>
      <c r="D104" s="75"/>
      <c r="E104" s="75"/>
      <c r="F104" s="75"/>
      <c r="G104" s="75"/>
      <c r="H104" s="75"/>
      <c r="I104" s="37"/>
      <c r="K104" s="39"/>
    </row>
    <row r="105" spans="1:11" s="36" customFormat="1" ht="19.5" thickBot="1" x14ac:dyDescent="0.45">
      <c r="A105" s="44"/>
      <c r="B105" s="45"/>
      <c r="C105" s="46"/>
      <c r="D105" s="75"/>
      <c r="E105" s="75"/>
      <c r="F105" s="75"/>
      <c r="G105" s="75"/>
      <c r="H105" s="75"/>
      <c r="I105" s="37"/>
      <c r="K105" s="39"/>
    </row>
    <row r="106" spans="1:11" s="36" customFormat="1" ht="30.75" thickBot="1" x14ac:dyDescent="0.25">
      <c r="A106" s="47" t="s">
        <v>97</v>
      </c>
      <c r="B106" s="82"/>
      <c r="C106" s="83">
        <f>F106*12</f>
        <v>0</v>
      </c>
      <c r="D106" s="84">
        <f>D108+D109+D110+D111+D112+D113+D114</f>
        <v>223705.60000000001</v>
      </c>
      <c r="E106" s="84">
        <f t="shared" ref="E106:H106" si="3">E108+E109+E110+E111+E112+E113+E114</f>
        <v>0</v>
      </c>
      <c r="F106" s="84">
        <f t="shared" si="3"/>
        <v>0</v>
      </c>
      <c r="G106" s="84">
        <f t="shared" si="3"/>
        <v>49.16</v>
      </c>
      <c r="H106" s="84">
        <f t="shared" si="3"/>
        <v>4.09</v>
      </c>
      <c r="I106" s="10"/>
      <c r="K106" s="39"/>
    </row>
    <row r="107" spans="1:11" s="125" customFormat="1" ht="15" hidden="1" x14ac:dyDescent="0.2">
      <c r="A107" s="119" t="s">
        <v>98</v>
      </c>
      <c r="B107" s="120"/>
      <c r="C107" s="121"/>
      <c r="D107" s="122">
        <v>157241.21</v>
      </c>
      <c r="E107" s="121"/>
      <c r="F107" s="123"/>
      <c r="G107" s="121">
        <f>D107/I107</f>
        <v>37.25</v>
      </c>
      <c r="H107" s="121">
        <f>G107/12</f>
        <v>3.1</v>
      </c>
      <c r="I107" s="124">
        <v>4221.5</v>
      </c>
      <c r="K107" s="126"/>
    </row>
    <row r="108" spans="1:11" s="74" customFormat="1" ht="15" x14ac:dyDescent="0.2">
      <c r="A108" s="138" t="s">
        <v>114</v>
      </c>
      <c r="B108" s="139"/>
      <c r="C108" s="68"/>
      <c r="D108" s="80">
        <v>22634.42</v>
      </c>
      <c r="E108" s="68"/>
      <c r="F108" s="81"/>
      <c r="G108" s="68">
        <f t="shared" ref="G108:G114" si="4">D108/I108</f>
        <v>5.36</v>
      </c>
      <c r="H108" s="68">
        <f t="shared" ref="H108:H114" si="5">G108/12</f>
        <v>0.45</v>
      </c>
      <c r="I108" s="140">
        <v>4221.5</v>
      </c>
      <c r="K108" s="141"/>
    </row>
    <row r="109" spans="1:11" s="74" customFormat="1" ht="15" x14ac:dyDescent="0.2">
      <c r="A109" s="138" t="s">
        <v>115</v>
      </c>
      <c r="B109" s="139"/>
      <c r="C109" s="68"/>
      <c r="D109" s="80">
        <v>33754.699999999997</v>
      </c>
      <c r="E109" s="68"/>
      <c r="F109" s="81"/>
      <c r="G109" s="68">
        <f t="shared" si="4"/>
        <v>8</v>
      </c>
      <c r="H109" s="68">
        <f t="shared" si="5"/>
        <v>0.67</v>
      </c>
      <c r="I109" s="140">
        <v>4221.5</v>
      </c>
      <c r="K109" s="141"/>
    </row>
    <row r="110" spans="1:11" s="74" customFormat="1" ht="15" x14ac:dyDescent="0.2">
      <c r="A110" s="142" t="s">
        <v>99</v>
      </c>
      <c r="B110" s="143"/>
      <c r="C110" s="66"/>
      <c r="D110" s="65">
        <v>42690.27</v>
      </c>
      <c r="E110" s="66"/>
      <c r="F110" s="67"/>
      <c r="G110" s="68">
        <f t="shared" si="4"/>
        <v>10.11</v>
      </c>
      <c r="H110" s="68">
        <f t="shared" si="5"/>
        <v>0.84</v>
      </c>
      <c r="I110" s="140">
        <v>4221.5</v>
      </c>
      <c r="K110" s="141"/>
    </row>
    <row r="111" spans="1:11" s="74" customFormat="1" ht="15" x14ac:dyDescent="0.2">
      <c r="A111" s="142" t="s">
        <v>119</v>
      </c>
      <c r="B111" s="143"/>
      <c r="C111" s="66"/>
      <c r="D111" s="65">
        <v>722.42</v>
      </c>
      <c r="E111" s="66"/>
      <c r="F111" s="67"/>
      <c r="G111" s="68">
        <f t="shared" si="4"/>
        <v>0.15</v>
      </c>
      <c r="H111" s="68">
        <f t="shared" si="5"/>
        <v>0.01</v>
      </c>
      <c r="I111" s="140">
        <v>4851.7</v>
      </c>
      <c r="K111" s="141"/>
    </row>
    <row r="112" spans="1:11" s="74" customFormat="1" ht="25.5" x14ac:dyDescent="0.2">
      <c r="A112" s="142" t="s">
        <v>120</v>
      </c>
      <c r="B112" s="143"/>
      <c r="C112" s="66"/>
      <c r="D112" s="65">
        <v>9452.3700000000008</v>
      </c>
      <c r="E112" s="66"/>
      <c r="F112" s="67"/>
      <c r="G112" s="68">
        <f t="shared" si="4"/>
        <v>1.95</v>
      </c>
      <c r="H112" s="68">
        <f t="shared" si="5"/>
        <v>0.16</v>
      </c>
      <c r="I112" s="140">
        <v>4851.7</v>
      </c>
      <c r="K112" s="141"/>
    </row>
    <row r="113" spans="1:11" s="74" customFormat="1" ht="15" x14ac:dyDescent="0.2">
      <c r="A113" s="142" t="s">
        <v>121</v>
      </c>
      <c r="B113" s="143"/>
      <c r="C113" s="66"/>
      <c r="D113" s="65">
        <v>3043.42</v>
      </c>
      <c r="E113" s="66"/>
      <c r="F113" s="67"/>
      <c r="G113" s="68">
        <f t="shared" si="4"/>
        <v>0.63</v>
      </c>
      <c r="H113" s="68">
        <f t="shared" si="5"/>
        <v>0.05</v>
      </c>
      <c r="I113" s="140">
        <v>4851.7</v>
      </c>
      <c r="K113" s="141"/>
    </row>
    <row r="114" spans="1:11" s="74" customFormat="1" ht="15" x14ac:dyDescent="0.2">
      <c r="A114" s="144" t="s">
        <v>130</v>
      </c>
      <c r="B114" s="143"/>
      <c r="C114" s="66"/>
      <c r="D114" s="66">
        <v>111408</v>
      </c>
      <c r="E114" s="66"/>
      <c r="F114" s="66"/>
      <c r="G114" s="66">
        <f t="shared" si="4"/>
        <v>22.96</v>
      </c>
      <c r="H114" s="66">
        <f t="shared" si="5"/>
        <v>1.91</v>
      </c>
      <c r="I114" s="140">
        <v>4851.7</v>
      </c>
      <c r="K114" s="141"/>
    </row>
    <row r="115" spans="1:11" s="74" customFormat="1" ht="15" x14ac:dyDescent="0.2">
      <c r="A115" s="145"/>
      <c r="B115" s="146"/>
      <c r="C115" s="118"/>
      <c r="D115" s="118"/>
      <c r="E115" s="118"/>
      <c r="F115" s="118"/>
      <c r="G115" s="118"/>
      <c r="H115" s="118"/>
      <c r="I115" s="140"/>
      <c r="K115" s="141"/>
    </row>
    <row r="116" spans="1:11" s="36" customFormat="1" ht="18.75" x14ac:dyDescent="0.4">
      <c r="A116" s="198"/>
      <c r="B116" s="198"/>
      <c r="C116" s="198"/>
      <c r="D116" s="198"/>
      <c r="E116" s="198"/>
      <c r="F116" s="198"/>
      <c r="G116" s="198"/>
      <c r="H116" s="198"/>
      <c r="I116" s="37"/>
      <c r="K116" s="39"/>
    </row>
    <row r="117" spans="1:11" s="36" customFormat="1" ht="19.5" x14ac:dyDescent="0.2">
      <c r="A117" s="135" t="s">
        <v>100</v>
      </c>
      <c r="B117" s="136"/>
      <c r="C117" s="136"/>
      <c r="D117" s="137">
        <f>D101+D106</f>
        <v>1146970.28</v>
      </c>
      <c r="E117" s="137" t="e">
        <f>E101+E106</f>
        <v>#REF!</v>
      </c>
      <c r="F117" s="137" t="e">
        <f>F101+F106</f>
        <v>#REF!</v>
      </c>
      <c r="G117" s="137"/>
      <c r="H117" s="137"/>
      <c r="K117" s="39"/>
    </row>
    <row r="118" spans="1:11" s="36" customFormat="1" x14ac:dyDescent="0.2">
      <c r="A118" s="43"/>
      <c r="D118" s="74"/>
      <c r="E118" s="74"/>
      <c r="F118" s="74"/>
      <c r="G118" s="74"/>
      <c r="H118" s="74"/>
      <c r="K118" s="39"/>
    </row>
    <row r="119" spans="1:11" s="36" customFormat="1" x14ac:dyDescent="0.2">
      <c r="A119" s="43"/>
      <c r="D119" s="74"/>
      <c r="E119" s="74"/>
      <c r="F119" s="74"/>
      <c r="G119" s="74"/>
      <c r="H119" s="74"/>
      <c r="K119" s="39"/>
    </row>
    <row r="120" spans="1:11" s="36" customFormat="1" x14ac:dyDescent="0.2">
      <c r="A120" s="43"/>
      <c r="D120" s="74"/>
      <c r="E120" s="74"/>
      <c r="F120" s="74"/>
      <c r="G120" s="74"/>
      <c r="H120" s="74"/>
      <c r="K120" s="39"/>
    </row>
    <row r="121" spans="1:11" s="36" customFormat="1" ht="18.75" x14ac:dyDescent="0.4">
      <c r="A121" s="44"/>
      <c r="B121" s="45"/>
      <c r="C121" s="46"/>
      <c r="D121" s="75"/>
      <c r="E121" s="75"/>
      <c r="F121" s="75"/>
      <c r="G121" s="75"/>
      <c r="H121" s="75"/>
      <c r="I121" s="37"/>
      <c r="K121" s="39"/>
    </row>
    <row r="122" spans="1:11" s="36" customFormat="1" ht="18.75" x14ac:dyDescent="0.4">
      <c r="A122" s="44"/>
      <c r="B122" s="45"/>
      <c r="C122" s="46"/>
      <c r="D122" s="75"/>
      <c r="E122" s="75"/>
      <c r="F122" s="75"/>
      <c r="G122" s="75"/>
      <c r="H122" s="75"/>
      <c r="I122" s="37"/>
      <c r="K122" s="39"/>
    </row>
    <row r="123" spans="1:11" s="36" customFormat="1" ht="14.25" x14ac:dyDescent="0.2">
      <c r="A123" s="182" t="s">
        <v>101</v>
      </c>
      <c r="B123" s="182"/>
      <c r="C123" s="182"/>
      <c r="D123" s="182"/>
      <c r="E123" s="182"/>
      <c r="F123" s="182"/>
      <c r="G123" s="74" t="s">
        <v>102</v>
      </c>
      <c r="H123" s="74"/>
      <c r="K123" s="39"/>
    </row>
    <row r="124" spans="1:11" s="36" customFormat="1" x14ac:dyDescent="0.2">
      <c r="D124" s="74"/>
      <c r="E124" s="74"/>
      <c r="F124" s="74"/>
      <c r="G124" s="74"/>
      <c r="H124" s="74"/>
      <c r="K124" s="39"/>
    </row>
    <row r="125" spans="1:11" s="36" customFormat="1" x14ac:dyDescent="0.2">
      <c r="A125" s="43" t="s">
        <v>103</v>
      </c>
      <c r="D125" s="74"/>
      <c r="E125" s="74"/>
      <c r="F125" s="74"/>
      <c r="G125" s="74"/>
      <c r="H125" s="74"/>
      <c r="K125" s="39"/>
    </row>
    <row r="126" spans="1:11" s="36" customFormat="1" ht="18.75" x14ac:dyDescent="0.4">
      <c r="A126" s="44"/>
      <c r="B126" s="45"/>
      <c r="C126" s="46"/>
      <c r="D126" s="75"/>
      <c r="E126" s="75"/>
      <c r="F126" s="75"/>
      <c r="G126" s="75"/>
      <c r="H126" s="75"/>
      <c r="I126" s="37"/>
      <c r="K126" s="39"/>
    </row>
    <row r="127" spans="1:11" s="36" customFormat="1" ht="18.75" x14ac:dyDescent="0.4">
      <c r="A127" s="44"/>
      <c r="B127" s="45"/>
      <c r="C127" s="46"/>
      <c r="D127" s="75"/>
      <c r="E127" s="75"/>
      <c r="F127" s="75"/>
      <c r="G127" s="75"/>
      <c r="H127" s="75"/>
      <c r="I127" s="37"/>
      <c r="K127" s="39"/>
    </row>
    <row r="128" spans="1:11" s="36" customFormat="1" ht="18.75" x14ac:dyDescent="0.4">
      <c r="A128" s="44"/>
      <c r="B128" s="45"/>
      <c r="C128" s="46"/>
      <c r="D128" s="75"/>
      <c r="E128" s="75"/>
      <c r="F128" s="75"/>
      <c r="G128" s="75"/>
      <c r="H128" s="75"/>
      <c r="I128" s="37"/>
      <c r="K128" s="39"/>
    </row>
    <row r="129" spans="1:11" s="36" customFormat="1" ht="18.75" x14ac:dyDescent="0.4">
      <c r="A129" s="44"/>
      <c r="B129" s="45"/>
      <c r="C129" s="46"/>
      <c r="D129" s="75"/>
      <c r="E129" s="75"/>
      <c r="F129" s="75"/>
      <c r="G129" s="75"/>
      <c r="H129" s="75"/>
      <c r="I129" s="37"/>
      <c r="K129" s="39"/>
    </row>
    <row r="130" spans="1:11" s="36" customFormat="1" ht="18.75" x14ac:dyDescent="0.4">
      <c r="A130" s="44"/>
      <c r="B130" s="45"/>
      <c r="C130" s="46"/>
      <c r="D130" s="75"/>
      <c r="E130" s="75"/>
      <c r="F130" s="75"/>
      <c r="G130" s="75"/>
      <c r="H130" s="75"/>
      <c r="I130" s="37"/>
      <c r="K130" s="39"/>
    </row>
    <row r="131" spans="1:11" s="36" customFormat="1" ht="18.75" x14ac:dyDescent="0.4">
      <c r="A131" s="44"/>
      <c r="B131" s="45"/>
      <c r="C131" s="46"/>
      <c r="D131" s="75"/>
      <c r="E131" s="75"/>
      <c r="F131" s="75"/>
      <c r="G131" s="75"/>
      <c r="H131" s="75"/>
      <c r="I131" s="37"/>
      <c r="K131" s="39"/>
    </row>
    <row r="132" spans="1:11" s="36" customFormat="1" ht="18.75" x14ac:dyDescent="0.4">
      <c r="A132" s="44"/>
      <c r="B132" s="45"/>
      <c r="C132" s="46"/>
      <c r="D132" s="75"/>
      <c r="E132" s="75"/>
      <c r="F132" s="75"/>
      <c r="G132" s="75"/>
      <c r="H132" s="75"/>
      <c r="I132" s="37"/>
      <c r="K132" s="39"/>
    </row>
    <row r="133" spans="1:11" s="36" customFormat="1" ht="18.75" x14ac:dyDescent="0.4">
      <c r="A133" s="44"/>
      <c r="B133" s="45"/>
      <c r="C133" s="46"/>
      <c r="D133" s="75"/>
      <c r="E133" s="75"/>
      <c r="F133" s="75"/>
      <c r="G133" s="75"/>
      <c r="H133" s="75"/>
      <c r="I133" s="37"/>
      <c r="K133" s="39"/>
    </row>
    <row r="134" spans="1:11" s="36" customFormat="1" ht="18.75" x14ac:dyDescent="0.4">
      <c r="A134" s="44"/>
      <c r="B134" s="45"/>
      <c r="C134" s="46"/>
      <c r="D134" s="75"/>
      <c r="E134" s="75"/>
      <c r="F134" s="75"/>
      <c r="G134" s="75"/>
      <c r="H134" s="75"/>
      <c r="I134" s="37"/>
      <c r="K134" s="39"/>
    </row>
    <row r="135" spans="1:11" s="36" customFormat="1" ht="18.75" x14ac:dyDescent="0.4">
      <c r="A135" s="44"/>
      <c r="B135" s="45"/>
      <c r="C135" s="46"/>
      <c r="D135" s="75"/>
      <c r="E135" s="75"/>
      <c r="F135" s="75"/>
      <c r="G135" s="75"/>
      <c r="H135" s="75"/>
      <c r="I135" s="37"/>
      <c r="K135" s="39"/>
    </row>
    <row r="136" spans="1:11" s="36" customFormat="1" ht="18.75" x14ac:dyDescent="0.4">
      <c r="A136" s="44"/>
      <c r="B136" s="45"/>
      <c r="C136" s="46"/>
      <c r="D136" s="75"/>
      <c r="E136" s="75"/>
      <c r="F136" s="75"/>
      <c r="G136" s="75"/>
      <c r="H136" s="75"/>
      <c r="I136" s="37"/>
      <c r="K136" s="39"/>
    </row>
    <row r="137" spans="1:11" s="36" customFormat="1" ht="18.75" x14ac:dyDescent="0.4">
      <c r="A137" s="44"/>
      <c r="B137" s="45"/>
      <c r="C137" s="46"/>
      <c r="D137" s="75"/>
      <c r="E137" s="75"/>
      <c r="F137" s="75"/>
      <c r="G137" s="75"/>
      <c r="H137" s="75"/>
      <c r="I137" s="37"/>
      <c r="K137" s="39"/>
    </row>
    <row r="138" spans="1:11" s="36" customFormat="1" ht="18.75" x14ac:dyDescent="0.4">
      <c r="A138" s="44"/>
      <c r="B138" s="45"/>
      <c r="C138" s="46"/>
      <c r="D138" s="75"/>
      <c r="E138" s="75"/>
      <c r="F138" s="75"/>
      <c r="G138" s="75"/>
      <c r="H138" s="75"/>
      <c r="I138" s="37"/>
      <c r="K138" s="39"/>
    </row>
    <row r="139" spans="1:11" s="36" customFormat="1" ht="18.75" x14ac:dyDescent="0.4">
      <c r="A139" s="44"/>
      <c r="B139" s="45"/>
      <c r="C139" s="46"/>
      <c r="D139" s="75"/>
      <c r="E139" s="75"/>
      <c r="F139" s="75"/>
      <c r="G139" s="75"/>
      <c r="H139" s="75"/>
      <c r="I139" s="37"/>
      <c r="K139" s="39"/>
    </row>
    <row r="140" spans="1:11" s="36" customFormat="1" ht="18.75" x14ac:dyDescent="0.4">
      <c r="A140" s="44"/>
      <c r="B140" s="45"/>
      <c r="C140" s="46"/>
      <c r="D140" s="75"/>
      <c r="E140" s="75"/>
      <c r="F140" s="75"/>
      <c r="G140" s="75"/>
      <c r="H140" s="75"/>
      <c r="I140" s="37"/>
      <c r="K140" s="39"/>
    </row>
    <row r="141" spans="1:11" s="36" customFormat="1" ht="19.5" x14ac:dyDescent="0.2">
      <c r="A141" s="48"/>
      <c r="B141" s="49"/>
      <c r="C141" s="50"/>
      <c r="D141" s="76"/>
      <c r="E141" s="76"/>
      <c r="F141" s="76"/>
      <c r="G141" s="76"/>
      <c r="H141" s="76"/>
      <c r="I141" s="35"/>
      <c r="K141" s="39"/>
    </row>
    <row r="142" spans="1:11" s="36" customFormat="1" ht="14.25" x14ac:dyDescent="0.2">
      <c r="A142" s="182"/>
      <c r="B142" s="182"/>
      <c r="C142" s="182"/>
      <c r="D142" s="182"/>
      <c r="E142" s="182"/>
      <c r="F142" s="182"/>
      <c r="G142" s="74"/>
      <c r="H142" s="74"/>
      <c r="K142" s="39"/>
    </row>
    <row r="143" spans="1:11" s="36" customFormat="1" x14ac:dyDescent="0.2">
      <c r="D143" s="74"/>
      <c r="E143" s="74"/>
      <c r="F143" s="74"/>
      <c r="G143" s="74"/>
      <c r="H143" s="74"/>
      <c r="K143" s="39"/>
    </row>
    <row r="144" spans="1:11" s="36" customFormat="1" x14ac:dyDescent="0.2">
      <c r="A144" s="43"/>
      <c r="D144" s="74"/>
      <c r="E144" s="74"/>
      <c r="F144" s="74"/>
      <c r="G144" s="74"/>
      <c r="H144" s="74"/>
      <c r="K144" s="39"/>
    </row>
    <row r="145" spans="1:11" s="36" customFormat="1" x14ac:dyDescent="0.2">
      <c r="D145" s="74"/>
      <c r="E145" s="74"/>
      <c r="F145" s="74"/>
      <c r="G145" s="74"/>
      <c r="H145" s="74"/>
      <c r="K145" s="39"/>
    </row>
    <row r="146" spans="1:11" s="36" customFormat="1" x14ac:dyDescent="0.2">
      <c r="D146" s="74"/>
      <c r="E146" s="74"/>
      <c r="F146" s="74"/>
      <c r="G146" s="74"/>
      <c r="H146" s="74"/>
      <c r="K146" s="39"/>
    </row>
    <row r="147" spans="1:11" s="36" customFormat="1" x14ac:dyDescent="0.2">
      <c r="D147" s="74"/>
      <c r="E147" s="74"/>
      <c r="F147" s="74"/>
      <c r="G147" s="74"/>
      <c r="H147" s="74"/>
      <c r="K147" s="39"/>
    </row>
    <row r="148" spans="1:11" s="36" customFormat="1" x14ac:dyDescent="0.2">
      <c r="D148" s="74"/>
      <c r="E148" s="74"/>
      <c r="F148" s="74"/>
      <c r="G148" s="74"/>
      <c r="H148" s="74"/>
      <c r="K148" s="39"/>
    </row>
    <row r="149" spans="1:11" s="36" customFormat="1" x14ac:dyDescent="0.2">
      <c r="D149" s="74"/>
      <c r="E149" s="74"/>
      <c r="F149" s="74"/>
      <c r="G149" s="74"/>
      <c r="H149" s="74"/>
      <c r="K149" s="39"/>
    </row>
    <row r="150" spans="1:11" s="36" customFormat="1" x14ac:dyDescent="0.2">
      <c r="D150" s="74"/>
      <c r="E150" s="74"/>
      <c r="F150" s="74"/>
      <c r="G150" s="74"/>
      <c r="H150" s="74"/>
      <c r="K150" s="39"/>
    </row>
    <row r="151" spans="1:11" s="36" customFormat="1" x14ac:dyDescent="0.2">
      <c r="D151" s="74"/>
      <c r="E151" s="74"/>
      <c r="F151" s="74"/>
      <c r="G151" s="74"/>
      <c r="H151" s="74"/>
      <c r="K151" s="39"/>
    </row>
    <row r="152" spans="1:11" x14ac:dyDescent="0.2">
      <c r="A152" s="36"/>
      <c r="B152" s="36"/>
      <c r="C152" s="36"/>
      <c r="D152" s="74"/>
      <c r="E152" s="74"/>
      <c r="F152" s="74"/>
      <c r="G152" s="74"/>
      <c r="H152" s="74"/>
      <c r="I152" s="36"/>
    </row>
    <row r="153" spans="1:11" x14ac:dyDescent="0.2">
      <c r="A153" s="36"/>
      <c r="B153" s="36"/>
      <c r="C153" s="36"/>
      <c r="D153" s="74"/>
      <c r="E153" s="74"/>
      <c r="F153" s="74"/>
      <c r="G153" s="74"/>
      <c r="H153" s="74"/>
      <c r="I153" s="36"/>
    </row>
    <row r="154" spans="1:11" x14ac:dyDescent="0.2">
      <c r="A154" s="36"/>
      <c r="B154" s="36"/>
      <c r="C154" s="36"/>
      <c r="D154" s="74"/>
      <c r="E154" s="74"/>
      <c r="F154" s="74"/>
      <c r="G154" s="74"/>
      <c r="H154" s="74"/>
      <c r="I154" s="36"/>
    </row>
    <row r="155" spans="1:11" x14ac:dyDescent="0.2">
      <c r="A155" s="36"/>
      <c r="B155" s="36"/>
      <c r="C155" s="36"/>
      <c r="D155" s="74"/>
      <c r="E155" s="74"/>
      <c r="F155" s="74"/>
      <c r="G155" s="74"/>
      <c r="H155" s="74"/>
      <c r="I155" s="36"/>
    </row>
    <row r="156" spans="1:11" x14ac:dyDescent="0.2">
      <c r="A156" s="36"/>
      <c r="B156" s="36"/>
      <c r="C156" s="36"/>
      <c r="D156" s="74"/>
      <c r="E156" s="74"/>
      <c r="F156" s="74"/>
      <c r="G156" s="74"/>
      <c r="H156" s="74"/>
      <c r="I156" s="36"/>
    </row>
    <row r="157" spans="1:11" x14ac:dyDescent="0.2">
      <c r="A157" s="36"/>
      <c r="B157" s="36"/>
      <c r="C157" s="36"/>
      <c r="D157" s="74"/>
      <c r="E157" s="74"/>
      <c r="F157" s="74"/>
      <c r="G157" s="74"/>
      <c r="H157" s="74"/>
      <c r="I157" s="36"/>
    </row>
    <row r="158" spans="1:11" x14ac:dyDescent="0.2">
      <c r="A158" s="36"/>
      <c r="B158" s="36"/>
      <c r="C158" s="36"/>
      <c r="D158" s="74"/>
      <c r="E158" s="74"/>
      <c r="F158" s="74"/>
      <c r="G158" s="74"/>
      <c r="H158" s="74"/>
      <c r="I158" s="36"/>
    </row>
    <row r="159" spans="1:11" x14ac:dyDescent="0.2">
      <c r="A159" s="36"/>
      <c r="B159" s="36"/>
      <c r="C159" s="36"/>
      <c r="D159" s="74"/>
      <c r="E159" s="74"/>
      <c r="F159" s="74"/>
      <c r="G159" s="74"/>
      <c r="H159" s="74"/>
      <c r="I159" s="36"/>
    </row>
    <row r="160" spans="1:11" x14ac:dyDescent="0.2">
      <c r="A160" s="36"/>
      <c r="B160" s="36"/>
      <c r="C160" s="36"/>
      <c r="D160" s="74"/>
      <c r="E160" s="74"/>
      <c r="F160" s="74"/>
      <c r="G160" s="74"/>
      <c r="H160" s="74"/>
      <c r="I160" s="36"/>
    </row>
    <row r="161" spans="1:9" x14ac:dyDescent="0.2">
      <c r="A161" s="36"/>
      <c r="B161" s="36"/>
      <c r="C161" s="36"/>
      <c r="D161" s="74"/>
      <c r="E161" s="74"/>
      <c r="F161" s="74"/>
      <c r="G161" s="74"/>
      <c r="H161" s="74"/>
      <c r="I161" s="36"/>
    </row>
    <row r="162" spans="1:9" x14ac:dyDescent="0.2">
      <c r="A162" s="36"/>
      <c r="B162" s="36"/>
      <c r="C162" s="36"/>
      <c r="D162" s="74"/>
      <c r="E162" s="74"/>
      <c r="F162" s="74"/>
      <c r="G162" s="74"/>
      <c r="H162" s="74"/>
      <c r="I162" s="36"/>
    </row>
  </sheetData>
  <mergeCells count="13">
    <mergeCell ref="A142:F142"/>
    <mergeCell ref="A1:H1"/>
    <mergeCell ref="B2:H2"/>
    <mergeCell ref="B3:H3"/>
    <mergeCell ref="B4:H4"/>
    <mergeCell ref="A6:H6"/>
    <mergeCell ref="A8:H8"/>
    <mergeCell ref="A9:H9"/>
    <mergeCell ref="A10:H10"/>
    <mergeCell ref="A13:H13"/>
    <mergeCell ref="A116:H116"/>
    <mergeCell ref="A123:F123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opLeftCell="A29" zoomScale="75" zoomScaleNormal="75" workbookViewId="0">
      <selection activeCell="L29" sqref="L29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42578125" style="77" customWidth="1"/>
    <col min="5" max="5" width="13.85546875" style="77" hidden="1" customWidth="1"/>
    <col min="6" max="6" width="20.85546875" style="77" hidden="1" customWidth="1"/>
    <col min="7" max="7" width="17.140625" style="77" bestFit="1" customWidth="1"/>
    <col min="8" max="8" width="20.85546875" style="77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83" t="s">
        <v>0</v>
      </c>
      <c r="B1" s="184"/>
      <c r="C1" s="184"/>
      <c r="D1" s="184"/>
      <c r="E1" s="184"/>
      <c r="F1" s="184"/>
      <c r="G1" s="184"/>
      <c r="H1" s="184"/>
    </row>
    <row r="2" spans="1:11" ht="27" customHeight="1" x14ac:dyDescent="0.3">
      <c r="A2" s="3" t="s">
        <v>122</v>
      </c>
      <c r="B2" s="185" t="s">
        <v>1</v>
      </c>
      <c r="C2" s="185"/>
      <c r="D2" s="185"/>
      <c r="E2" s="185"/>
      <c r="F2" s="185"/>
      <c r="G2" s="184"/>
      <c r="H2" s="184"/>
    </row>
    <row r="3" spans="1:11" ht="14.25" customHeight="1" x14ac:dyDescent="0.3">
      <c r="B3" s="185" t="s">
        <v>2</v>
      </c>
      <c r="C3" s="185"/>
      <c r="D3" s="185"/>
      <c r="E3" s="185"/>
      <c r="F3" s="185"/>
      <c r="G3" s="184"/>
      <c r="H3" s="184"/>
    </row>
    <row r="4" spans="1:11" ht="14.25" customHeight="1" x14ac:dyDescent="0.3">
      <c r="B4" s="185" t="s">
        <v>3</v>
      </c>
      <c r="C4" s="185"/>
      <c r="D4" s="185"/>
      <c r="E4" s="185"/>
      <c r="F4" s="185"/>
      <c r="G4" s="184"/>
      <c r="H4" s="184"/>
    </row>
    <row r="5" spans="1:11" ht="21" customHeight="1" x14ac:dyDescent="0.3">
      <c r="A5" s="167"/>
      <c r="B5" s="166"/>
      <c r="C5" s="166"/>
      <c r="D5" s="51"/>
      <c r="E5" s="51"/>
      <c r="F5" s="51"/>
      <c r="G5" s="52"/>
      <c r="H5" s="52"/>
    </row>
    <row r="6" spans="1:11" ht="20.25" customHeight="1" x14ac:dyDescent="0.4">
      <c r="A6" s="186"/>
      <c r="B6" s="187"/>
      <c r="C6" s="187"/>
      <c r="D6" s="187"/>
      <c r="E6" s="187"/>
      <c r="F6" s="187"/>
      <c r="G6" s="187"/>
      <c r="H6" s="187"/>
      <c r="K6" s="1"/>
    </row>
    <row r="7" spans="1:11" ht="20.25" customHeight="1" x14ac:dyDescent="0.2">
      <c r="A7" s="199" t="s">
        <v>123</v>
      </c>
      <c r="B7" s="199"/>
      <c r="C7" s="199"/>
      <c r="D7" s="199"/>
      <c r="E7" s="199"/>
      <c r="F7" s="199"/>
      <c r="G7" s="199"/>
      <c r="H7" s="199"/>
      <c r="K7" s="1"/>
    </row>
    <row r="8" spans="1:11" s="5" customFormat="1" ht="18.75" customHeight="1" x14ac:dyDescent="0.4">
      <c r="A8" s="188" t="s">
        <v>4</v>
      </c>
      <c r="B8" s="188"/>
      <c r="C8" s="188"/>
      <c r="D8" s="188"/>
      <c r="E8" s="189"/>
      <c r="F8" s="189"/>
      <c r="G8" s="189"/>
      <c r="H8" s="189"/>
    </row>
    <row r="9" spans="1:11" s="6" customFormat="1" ht="17.25" customHeight="1" x14ac:dyDescent="0.2">
      <c r="A9" s="190" t="s">
        <v>5</v>
      </c>
      <c r="B9" s="190"/>
      <c r="C9" s="190"/>
      <c r="D9" s="190"/>
      <c r="E9" s="191"/>
      <c r="F9" s="191"/>
      <c r="G9" s="191"/>
      <c r="H9" s="191"/>
    </row>
    <row r="10" spans="1:11" s="5" customFormat="1" ht="30" customHeight="1" thickBot="1" x14ac:dyDescent="0.25">
      <c r="A10" s="192" t="s">
        <v>6</v>
      </c>
      <c r="B10" s="192"/>
      <c r="C10" s="192"/>
      <c r="D10" s="192"/>
      <c r="E10" s="193"/>
      <c r="F10" s="193"/>
      <c r="G10" s="193"/>
      <c r="H10" s="193"/>
    </row>
    <row r="11" spans="1:11" s="10" customFormat="1" ht="139.5" customHeight="1" thickBot="1" x14ac:dyDescent="0.25">
      <c r="A11" s="7" t="s">
        <v>7</v>
      </c>
      <c r="B11" s="8" t="s">
        <v>8</v>
      </c>
      <c r="C11" s="9" t="s">
        <v>9</v>
      </c>
      <c r="D11" s="53" t="s">
        <v>10</v>
      </c>
      <c r="E11" s="53" t="s">
        <v>9</v>
      </c>
      <c r="F11" s="54" t="s">
        <v>11</v>
      </c>
      <c r="G11" s="53" t="s">
        <v>9</v>
      </c>
      <c r="H11" s="54" t="s">
        <v>11</v>
      </c>
      <c r="K11" s="11"/>
    </row>
    <row r="12" spans="1:11" s="14" customFormat="1" x14ac:dyDescent="0.2">
      <c r="A12" s="12">
        <v>1</v>
      </c>
      <c r="B12" s="13">
        <v>2</v>
      </c>
      <c r="C12" s="13">
        <v>3</v>
      </c>
      <c r="D12" s="55"/>
      <c r="E12" s="56">
        <v>3</v>
      </c>
      <c r="F12" s="57">
        <v>4</v>
      </c>
      <c r="G12" s="58">
        <v>3</v>
      </c>
      <c r="H12" s="59">
        <v>4</v>
      </c>
      <c r="K12" s="15"/>
    </row>
    <row r="13" spans="1:11" s="14" customFormat="1" ht="49.5" customHeight="1" x14ac:dyDescent="0.2">
      <c r="A13" s="194" t="s">
        <v>12</v>
      </c>
      <c r="B13" s="195"/>
      <c r="C13" s="195"/>
      <c r="D13" s="195"/>
      <c r="E13" s="195"/>
      <c r="F13" s="195"/>
      <c r="G13" s="196"/>
      <c r="H13" s="197"/>
      <c r="K13" s="15"/>
    </row>
    <row r="14" spans="1:11" s="10" customFormat="1" ht="24.75" customHeight="1" x14ac:dyDescent="0.2">
      <c r="A14" s="16" t="s">
        <v>13</v>
      </c>
      <c r="B14" s="17"/>
      <c r="C14" s="18">
        <f>F14*12</f>
        <v>0</v>
      </c>
      <c r="D14" s="60">
        <f>G14*I14</f>
        <v>171750.18</v>
      </c>
      <c r="E14" s="61">
        <f>H14*12</f>
        <v>35.4</v>
      </c>
      <c r="F14" s="62"/>
      <c r="G14" s="61">
        <f>H14*12</f>
        <v>35.4</v>
      </c>
      <c r="H14" s="62">
        <f>H19+H23</f>
        <v>2.95</v>
      </c>
      <c r="I14" s="10">
        <v>4851.7</v>
      </c>
      <c r="J14" s="10">
        <v>1.07</v>
      </c>
      <c r="K14" s="11">
        <v>2.2400000000000002</v>
      </c>
    </row>
    <row r="15" spans="1:11" s="10" customFormat="1" ht="24.75" customHeight="1" x14ac:dyDescent="0.2">
      <c r="A15" s="19" t="s">
        <v>14</v>
      </c>
      <c r="B15" s="20" t="s">
        <v>15</v>
      </c>
      <c r="C15" s="18"/>
      <c r="D15" s="60"/>
      <c r="E15" s="61"/>
      <c r="F15" s="62"/>
      <c r="G15" s="61"/>
      <c r="H15" s="62"/>
      <c r="K15" s="11"/>
    </row>
    <row r="16" spans="1:11" s="21" customFormat="1" ht="15" x14ac:dyDescent="0.2">
      <c r="A16" s="19" t="s">
        <v>16</v>
      </c>
      <c r="B16" s="20" t="s">
        <v>15</v>
      </c>
      <c r="C16" s="18"/>
      <c r="D16" s="60"/>
      <c r="E16" s="61"/>
      <c r="F16" s="62"/>
      <c r="G16" s="61"/>
      <c r="H16" s="62"/>
      <c r="I16" s="10"/>
      <c r="K16" s="22"/>
    </row>
    <row r="17" spans="1:11" s="10" customFormat="1" ht="15" x14ac:dyDescent="0.2">
      <c r="A17" s="19" t="s">
        <v>17</v>
      </c>
      <c r="B17" s="20" t="s">
        <v>18</v>
      </c>
      <c r="C17" s="18"/>
      <c r="D17" s="60"/>
      <c r="E17" s="61"/>
      <c r="F17" s="62"/>
      <c r="G17" s="61"/>
      <c r="H17" s="62"/>
      <c r="K17" s="11"/>
    </row>
    <row r="18" spans="1:11" s="14" customFormat="1" ht="15" x14ac:dyDescent="0.2">
      <c r="A18" s="19" t="s">
        <v>19</v>
      </c>
      <c r="B18" s="20" t="s">
        <v>15</v>
      </c>
      <c r="C18" s="18"/>
      <c r="D18" s="60"/>
      <c r="E18" s="61"/>
      <c r="F18" s="62"/>
      <c r="G18" s="61"/>
      <c r="H18" s="62"/>
      <c r="I18" s="10"/>
      <c r="K18" s="15"/>
    </row>
    <row r="19" spans="1:11" s="14" customFormat="1" ht="15" x14ac:dyDescent="0.2">
      <c r="A19" s="104" t="s">
        <v>110</v>
      </c>
      <c r="B19" s="105"/>
      <c r="C19" s="106"/>
      <c r="D19" s="107"/>
      <c r="E19" s="106"/>
      <c r="F19" s="108"/>
      <c r="G19" s="106"/>
      <c r="H19" s="62">
        <v>2.83</v>
      </c>
      <c r="I19" s="10"/>
      <c r="K19" s="15"/>
    </row>
    <row r="20" spans="1:11" s="14" customFormat="1" ht="15" x14ac:dyDescent="0.2">
      <c r="A20" s="109" t="s">
        <v>107</v>
      </c>
      <c r="B20" s="110" t="s">
        <v>15</v>
      </c>
      <c r="C20" s="111"/>
      <c r="D20" s="107"/>
      <c r="E20" s="106"/>
      <c r="F20" s="108"/>
      <c r="G20" s="106"/>
      <c r="H20" s="131">
        <v>0.12</v>
      </c>
      <c r="I20" s="10"/>
      <c r="K20" s="15"/>
    </row>
    <row r="21" spans="1:11" s="14" customFormat="1" ht="15" x14ac:dyDescent="0.2">
      <c r="A21" s="109" t="s">
        <v>108</v>
      </c>
      <c r="B21" s="110" t="s">
        <v>15</v>
      </c>
      <c r="C21" s="111"/>
      <c r="D21" s="107"/>
      <c r="E21" s="106"/>
      <c r="F21" s="108"/>
      <c r="G21" s="106"/>
      <c r="H21" s="131">
        <v>0</v>
      </c>
      <c r="I21" s="10"/>
      <c r="K21" s="15"/>
    </row>
    <row r="22" spans="1:11" s="14" customFormat="1" ht="15" x14ac:dyDescent="0.2">
      <c r="A22" s="109" t="s">
        <v>124</v>
      </c>
      <c r="B22" s="110" t="s">
        <v>15</v>
      </c>
      <c r="C22" s="111"/>
      <c r="D22" s="107"/>
      <c r="E22" s="106"/>
      <c r="F22" s="108"/>
      <c r="G22" s="106"/>
      <c r="H22" s="131">
        <v>0</v>
      </c>
      <c r="I22" s="10"/>
      <c r="K22" s="15"/>
    </row>
    <row r="23" spans="1:11" s="14" customFormat="1" ht="15" x14ac:dyDescent="0.2">
      <c r="A23" s="104" t="s">
        <v>110</v>
      </c>
      <c r="B23" s="105"/>
      <c r="C23" s="106"/>
      <c r="D23" s="107"/>
      <c r="E23" s="106"/>
      <c r="F23" s="108"/>
      <c r="G23" s="106"/>
      <c r="H23" s="62">
        <f>H20+H21+H22</f>
        <v>0.12</v>
      </c>
      <c r="I23" s="10"/>
      <c r="K23" s="15"/>
    </row>
    <row r="24" spans="1:11" s="14" customFormat="1" ht="30" x14ac:dyDescent="0.2">
      <c r="A24" s="16" t="s">
        <v>20</v>
      </c>
      <c r="B24" s="23"/>
      <c r="C24" s="18">
        <f>F24*12</f>
        <v>0</v>
      </c>
      <c r="D24" s="60">
        <f>G24*I24</f>
        <v>131710.79999999999</v>
      </c>
      <c r="E24" s="61">
        <f>H24*12</f>
        <v>31.2</v>
      </c>
      <c r="F24" s="62"/>
      <c r="G24" s="61">
        <f>H24*12</f>
        <v>31.2</v>
      </c>
      <c r="H24" s="132">
        <v>2.6</v>
      </c>
      <c r="I24" s="10">
        <v>4221.5</v>
      </c>
      <c r="J24" s="10">
        <v>1.07</v>
      </c>
      <c r="K24" s="11">
        <v>2.09</v>
      </c>
    </row>
    <row r="25" spans="1:11" s="14" customFormat="1" ht="15" x14ac:dyDescent="0.2">
      <c r="A25" s="19" t="s">
        <v>21</v>
      </c>
      <c r="B25" s="20" t="s">
        <v>22</v>
      </c>
      <c r="C25" s="18"/>
      <c r="D25" s="60"/>
      <c r="E25" s="61"/>
      <c r="F25" s="62"/>
      <c r="G25" s="61"/>
      <c r="H25" s="62"/>
      <c r="I25" s="10"/>
      <c r="K25" s="15"/>
    </row>
    <row r="26" spans="1:11" s="14" customFormat="1" ht="18.75" customHeight="1" x14ac:dyDescent="0.2">
      <c r="A26" s="19" t="s">
        <v>23</v>
      </c>
      <c r="B26" s="20" t="s">
        <v>22</v>
      </c>
      <c r="C26" s="18"/>
      <c r="D26" s="60"/>
      <c r="E26" s="61"/>
      <c r="F26" s="62"/>
      <c r="G26" s="61"/>
      <c r="H26" s="62"/>
      <c r="I26" s="10"/>
      <c r="K26" s="15"/>
    </row>
    <row r="27" spans="1:11" s="14" customFormat="1" ht="18.75" customHeight="1" x14ac:dyDescent="0.2">
      <c r="A27" s="19" t="s">
        <v>24</v>
      </c>
      <c r="B27" s="20" t="s">
        <v>25</v>
      </c>
      <c r="C27" s="18"/>
      <c r="D27" s="60"/>
      <c r="E27" s="61"/>
      <c r="F27" s="62"/>
      <c r="G27" s="61"/>
      <c r="H27" s="62"/>
      <c r="I27" s="10"/>
      <c r="K27" s="15"/>
    </row>
    <row r="28" spans="1:11" s="14" customFormat="1" ht="18" customHeight="1" x14ac:dyDescent="0.2">
      <c r="A28" s="19" t="s">
        <v>26</v>
      </c>
      <c r="B28" s="20" t="s">
        <v>22</v>
      </c>
      <c r="C28" s="18"/>
      <c r="D28" s="60"/>
      <c r="E28" s="61"/>
      <c r="F28" s="62"/>
      <c r="G28" s="61"/>
      <c r="H28" s="62"/>
      <c r="I28" s="10"/>
      <c r="K28" s="15"/>
    </row>
    <row r="29" spans="1:11" s="14" customFormat="1" ht="30.75" customHeight="1" x14ac:dyDescent="0.2">
      <c r="A29" s="19" t="s">
        <v>27</v>
      </c>
      <c r="B29" s="20" t="s">
        <v>28</v>
      </c>
      <c r="C29" s="18"/>
      <c r="D29" s="60"/>
      <c r="E29" s="61"/>
      <c r="F29" s="62"/>
      <c r="G29" s="61"/>
      <c r="H29" s="62"/>
      <c r="I29" s="10"/>
      <c r="K29" s="15"/>
    </row>
    <row r="30" spans="1:11" s="10" customFormat="1" ht="15" x14ac:dyDescent="0.2">
      <c r="A30" s="19" t="s">
        <v>29</v>
      </c>
      <c r="B30" s="20" t="s">
        <v>22</v>
      </c>
      <c r="C30" s="18"/>
      <c r="D30" s="60"/>
      <c r="E30" s="61"/>
      <c r="F30" s="62"/>
      <c r="G30" s="61"/>
      <c r="H30" s="62"/>
      <c r="K30" s="11"/>
    </row>
    <row r="31" spans="1:11" s="10" customFormat="1" ht="15" x14ac:dyDescent="0.2">
      <c r="A31" s="19" t="s">
        <v>30</v>
      </c>
      <c r="B31" s="20" t="s">
        <v>22</v>
      </c>
      <c r="C31" s="18"/>
      <c r="D31" s="60"/>
      <c r="E31" s="61"/>
      <c r="F31" s="62"/>
      <c r="G31" s="61"/>
      <c r="H31" s="62"/>
      <c r="K31" s="11"/>
    </row>
    <row r="32" spans="1:11" s="21" customFormat="1" ht="25.5" x14ac:dyDescent="0.2">
      <c r="A32" s="19" t="s">
        <v>31</v>
      </c>
      <c r="B32" s="20" t="s">
        <v>32</v>
      </c>
      <c r="C32" s="18"/>
      <c r="D32" s="60"/>
      <c r="E32" s="61"/>
      <c r="F32" s="62"/>
      <c r="G32" s="61"/>
      <c r="H32" s="62"/>
      <c r="I32" s="10"/>
      <c r="K32" s="22"/>
    </row>
    <row r="33" spans="1:11" s="21" customFormat="1" ht="15" x14ac:dyDescent="0.2">
      <c r="A33" s="24" t="s">
        <v>33</v>
      </c>
      <c r="B33" s="17" t="s">
        <v>34</v>
      </c>
      <c r="C33" s="18">
        <f>F33*12</f>
        <v>0</v>
      </c>
      <c r="D33" s="60">
        <f>G33*I33</f>
        <v>43665.3</v>
      </c>
      <c r="E33" s="61">
        <f>H33*12</f>
        <v>9</v>
      </c>
      <c r="F33" s="63"/>
      <c r="G33" s="61">
        <f>H33*12</f>
        <v>9</v>
      </c>
      <c r="H33" s="132">
        <v>0.75</v>
      </c>
      <c r="I33" s="10">
        <v>4851.7</v>
      </c>
      <c r="J33" s="10">
        <v>1.07</v>
      </c>
      <c r="K33" s="11">
        <v>0.6</v>
      </c>
    </row>
    <row r="34" spans="1:11" s="14" customFormat="1" ht="15" x14ac:dyDescent="0.2">
      <c r="A34" s="24" t="s">
        <v>35</v>
      </c>
      <c r="B34" s="17" t="s">
        <v>36</v>
      </c>
      <c r="C34" s="18">
        <f>F34*12</f>
        <v>0</v>
      </c>
      <c r="D34" s="60">
        <f>G34*I34</f>
        <v>142639.98000000001</v>
      </c>
      <c r="E34" s="61">
        <f>H34*12</f>
        <v>29.4</v>
      </c>
      <c r="F34" s="63"/>
      <c r="G34" s="61">
        <f>H34*12</f>
        <v>29.4</v>
      </c>
      <c r="H34" s="132">
        <v>2.4500000000000002</v>
      </c>
      <c r="I34" s="10">
        <v>4851.7</v>
      </c>
      <c r="J34" s="10">
        <v>1.07</v>
      </c>
      <c r="K34" s="11">
        <v>1.94</v>
      </c>
    </row>
    <row r="35" spans="1:11" s="14" customFormat="1" ht="30" x14ac:dyDescent="0.2">
      <c r="A35" s="24" t="s">
        <v>37</v>
      </c>
      <c r="B35" s="17" t="s">
        <v>38</v>
      </c>
      <c r="C35" s="25"/>
      <c r="D35" s="60">
        <v>2042.21</v>
      </c>
      <c r="E35" s="64">
        <f>H35*12</f>
        <v>0.48</v>
      </c>
      <c r="F35" s="63"/>
      <c r="G35" s="61">
        <f>D35/I35</f>
        <v>0.42</v>
      </c>
      <c r="H35" s="132">
        <f>G35/12</f>
        <v>0.04</v>
      </c>
      <c r="I35" s="10">
        <v>4851.7</v>
      </c>
      <c r="J35" s="10">
        <v>1.07</v>
      </c>
      <c r="K35" s="11">
        <v>0.03</v>
      </c>
    </row>
    <row r="36" spans="1:11" s="14" customFormat="1" ht="30" x14ac:dyDescent="0.2">
      <c r="A36" s="24" t="s">
        <v>39</v>
      </c>
      <c r="B36" s="17" t="s">
        <v>38</v>
      </c>
      <c r="C36" s="25"/>
      <c r="D36" s="60">
        <v>2042.21</v>
      </c>
      <c r="E36" s="64">
        <f>H36*12</f>
        <v>0.48</v>
      </c>
      <c r="F36" s="63"/>
      <c r="G36" s="61">
        <f>D36/I36</f>
        <v>0.42</v>
      </c>
      <c r="H36" s="132">
        <f>G36/12</f>
        <v>0.04</v>
      </c>
      <c r="I36" s="10">
        <v>4851.7</v>
      </c>
      <c r="J36" s="10">
        <v>1.07</v>
      </c>
      <c r="K36" s="11">
        <v>0.03</v>
      </c>
    </row>
    <row r="37" spans="1:11" s="14" customFormat="1" ht="29.25" hidden="1" customHeight="1" x14ac:dyDescent="0.2">
      <c r="A37" s="24"/>
      <c r="B37" s="17" t="s">
        <v>28</v>
      </c>
      <c r="C37" s="25"/>
      <c r="D37" s="60"/>
      <c r="E37" s="64"/>
      <c r="F37" s="63"/>
      <c r="G37" s="61">
        <f>D37/I37</f>
        <v>0</v>
      </c>
      <c r="H37" s="62">
        <f>G37/12</f>
        <v>0</v>
      </c>
      <c r="I37" s="10">
        <v>4851.7</v>
      </c>
      <c r="J37" s="10"/>
      <c r="K37" s="11"/>
    </row>
    <row r="38" spans="1:11" s="14" customFormat="1" ht="20.25" customHeight="1" x14ac:dyDescent="0.2">
      <c r="A38" s="24" t="s">
        <v>41</v>
      </c>
      <c r="B38" s="17" t="s">
        <v>38</v>
      </c>
      <c r="C38" s="25"/>
      <c r="D38" s="60">
        <v>12896.1</v>
      </c>
      <c r="E38" s="64">
        <f>H38*12</f>
        <v>2.64</v>
      </c>
      <c r="F38" s="63"/>
      <c r="G38" s="61">
        <f>D38/I38</f>
        <v>2.66</v>
      </c>
      <c r="H38" s="132">
        <f>G38/12</f>
        <v>0.22</v>
      </c>
      <c r="I38" s="10">
        <v>4851.7</v>
      </c>
      <c r="J38" s="10">
        <v>1.07</v>
      </c>
      <c r="K38" s="11">
        <v>0.2</v>
      </c>
    </row>
    <row r="39" spans="1:11" s="14" customFormat="1" ht="30" hidden="1" x14ac:dyDescent="0.2">
      <c r="A39" s="24" t="s">
        <v>42</v>
      </c>
      <c r="B39" s="17" t="s">
        <v>28</v>
      </c>
      <c r="C39" s="25"/>
      <c r="D39" s="60">
        <f t="shared" ref="D39:D44" si="0">G39*I39</f>
        <v>0</v>
      </c>
      <c r="E39" s="64"/>
      <c r="F39" s="63"/>
      <c r="G39" s="61">
        <f t="shared" ref="G39:G44" si="1">H39*12</f>
        <v>0</v>
      </c>
      <c r="H39" s="62">
        <v>0</v>
      </c>
      <c r="I39" s="10">
        <v>4851.7</v>
      </c>
      <c r="J39" s="10">
        <v>1.07</v>
      </c>
      <c r="K39" s="11">
        <v>0</v>
      </c>
    </row>
    <row r="40" spans="1:11" s="14" customFormat="1" ht="30" hidden="1" x14ac:dyDescent="0.2">
      <c r="A40" s="24" t="s">
        <v>40</v>
      </c>
      <c r="B40" s="17" t="s">
        <v>28</v>
      </c>
      <c r="C40" s="25"/>
      <c r="D40" s="60">
        <f t="shared" si="0"/>
        <v>0</v>
      </c>
      <c r="E40" s="64"/>
      <c r="F40" s="63"/>
      <c r="G40" s="61">
        <f t="shared" si="1"/>
        <v>0</v>
      </c>
      <c r="H40" s="62">
        <v>0</v>
      </c>
      <c r="I40" s="10">
        <v>4851.7</v>
      </c>
      <c r="J40" s="10">
        <v>1.07</v>
      </c>
      <c r="K40" s="11">
        <v>0</v>
      </c>
    </row>
    <row r="41" spans="1:11" s="14" customFormat="1" ht="30" hidden="1" x14ac:dyDescent="0.2">
      <c r="A41" s="24" t="s">
        <v>43</v>
      </c>
      <c r="B41" s="17" t="s">
        <v>28</v>
      </c>
      <c r="C41" s="25"/>
      <c r="D41" s="60">
        <f t="shared" si="0"/>
        <v>0</v>
      </c>
      <c r="E41" s="64"/>
      <c r="F41" s="63"/>
      <c r="G41" s="61">
        <f t="shared" si="1"/>
        <v>0</v>
      </c>
      <c r="H41" s="62">
        <v>0</v>
      </c>
      <c r="I41" s="10">
        <v>4851.7</v>
      </c>
      <c r="J41" s="10">
        <v>1.07</v>
      </c>
      <c r="K41" s="11">
        <v>0</v>
      </c>
    </row>
    <row r="42" spans="1:11" s="14" customFormat="1" ht="15" x14ac:dyDescent="0.2">
      <c r="A42" s="24" t="s">
        <v>44</v>
      </c>
      <c r="B42" s="17" t="s">
        <v>45</v>
      </c>
      <c r="C42" s="25">
        <f>F42*12</f>
        <v>0</v>
      </c>
      <c r="D42" s="60">
        <f t="shared" si="0"/>
        <v>3493.22</v>
      </c>
      <c r="E42" s="64">
        <f>H42*12</f>
        <v>0.72</v>
      </c>
      <c r="F42" s="63"/>
      <c r="G42" s="61">
        <f t="shared" si="1"/>
        <v>0.72</v>
      </c>
      <c r="H42" s="132">
        <v>0.06</v>
      </c>
      <c r="I42" s="10">
        <v>4851.7</v>
      </c>
      <c r="J42" s="10">
        <v>1.07</v>
      </c>
      <c r="K42" s="11">
        <v>0.03</v>
      </c>
    </row>
    <row r="43" spans="1:11" s="14" customFormat="1" ht="15" x14ac:dyDescent="0.2">
      <c r="A43" s="24" t="s">
        <v>46</v>
      </c>
      <c r="B43" s="26" t="s">
        <v>47</v>
      </c>
      <c r="C43" s="27">
        <f>F43*12</f>
        <v>0</v>
      </c>
      <c r="D43" s="60">
        <f t="shared" si="0"/>
        <v>2328.8200000000002</v>
      </c>
      <c r="E43" s="64">
        <f>H43*12</f>
        <v>0.48</v>
      </c>
      <c r="F43" s="63"/>
      <c r="G43" s="61">
        <f t="shared" si="1"/>
        <v>0.48</v>
      </c>
      <c r="H43" s="132">
        <v>0.04</v>
      </c>
      <c r="I43" s="10">
        <v>4851.7</v>
      </c>
      <c r="J43" s="10">
        <v>1.07</v>
      </c>
      <c r="K43" s="11">
        <v>0.02</v>
      </c>
    </row>
    <row r="44" spans="1:11" s="14" customFormat="1" ht="30" x14ac:dyDescent="0.2">
      <c r="A44" s="24" t="s">
        <v>48</v>
      </c>
      <c r="B44" s="17" t="s">
        <v>49</v>
      </c>
      <c r="C44" s="25">
        <f>F44*12</f>
        <v>0</v>
      </c>
      <c r="D44" s="60">
        <f t="shared" si="0"/>
        <v>2911.02</v>
      </c>
      <c r="E44" s="64">
        <f>H44*12</f>
        <v>0.6</v>
      </c>
      <c r="F44" s="63"/>
      <c r="G44" s="61">
        <f t="shared" si="1"/>
        <v>0.6</v>
      </c>
      <c r="H44" s="132">
        <v>0.05</v>
      </c>
      <c r="I44" s="10">
        <v>4851.7</v>
      </c>
      <c r="J44" s="10">
        <v>1.07</v>
      </c>
      <c r="K44" s="11">
        <v>0.03</v>
      </c>
    </row>
    <row r="45" spans="1:11" s="14" customFormat="1" ht="15" x14ac:dyDescent="0.2">
      <c r="A45" s="24" t="s">
        <v>50</v>
      </c>
      <c r="B45" s="17"/>
      <c r="C45" s="18"/>
      <c r="D45" s="61">
        <f>D47+D48+D49+D50+D51+D52+D53+D54+D55+D56+D60+D59</f>
        <v>75805.73</v>
      </c>
      <c r="E45" s="61">
        <f t="shared" ref="E45:F45" si="2">E47+E48+E49+E50+E51+E52+E53+E54+E55+E56+E60</f>
        <v>0</v>
      </c>
      <c r="F45" s="61">
        <f t="shared" si="2"/>
        <v>0</v>
      </c>
      <c r="G45" s="61">
        <f>D45/I45</f>
        <v>17.96</v>
      </c>
      <c r="H45" s="61">
        <f>G45/12</f>
        <v>1.5</v>
      </c>
      <c r="I45" s="10">
        <v>4221.5</v>
      </c>
      <c r="J45" s="10">
        <v>1.07</v>
      </c>
      <c r="K45" s="11">
        <v>0.82</v>
      </c>
    </row>
    <row r="46" spans="1:11" s="14" customFormat="1" ht="15" hidden="1" x14ac:dyDescent="0.2">
      <c r="A46" s="28"/>
      <c r="B46" s="29"/>
      <c r="C46" s="30"/>
      <c r="D46" s="65"/>
      <c r="E46" s="66"/>
      <c r="F46" s="67"/>
      <c r="G46" s="66"/>
      <c r="H46" s="67"/>
      <c r="I46" s="10"/>
      <c r="J46" s="10"/>
      <c r="K46" s="11"/>
    </row>
    <row r="47" spans="1:11" s="14" customFormat="1" ht="30" customHeight="1" x14ac:dyDescent="0.2">
      <c r="A47" s="28" t="s">
        <v>125</v>
      </c>
      <c r="B47" s="29" t="s">
        <v>51</v>
      </c>
      <c r="C47" s="30"/>
      <c r="D47" s="115">
        <v>839.86</v>
      </c>
      <c r="E47" s="66"/>
      <c r="F47" s="67"/>
      <c r="G47" s="66"/>
      <c r="H47" s="67"/>
      <c r="I47" s="10">
        <v>4851.7</v>
      </c>
      <c r="J47" s="10">
        <v>1.07</v>
      </c>
      <c r="K47" s="11">
        <v>0.01</v>
      </c>
    </row>
    <row r="48" spans="1:11" s="14" customFormat="1" ht="15" x14ac:dyDescent="0.2">
      <c r="A48" s="28" t="s">
        <v>52</v>
      </c>
      <c r="B48" s="29" t="s">
        <v>53</v>
      </c>
      <c r="C48" s="30">
        <f>F48*12</f>
        <v>0</v>
      </c>
      <c r="D48" s="115">
        <v>1378.44</v>
      </c>
      <c r="E48" s="66">
        <f>H48*12</f>
        <v>0</v>
      </c>
      <c r="F48" s="67"/>
      <c r="G48" s="66"/>
      <c r="H48" s="67"/>
      <c r="I48" s="10">
        <v>4851.7</v>
      </c>
      <c r="J48" s="10">
        <v>1.07</v>
      </c>
      <c r="K48" s="11">
        <v>0.02</v>
      </c>
    </row>
    <row r="49" spans="1:11" s="14" customFormat="1" ht="18.75" customHeight="1" x14ac:dyDescent="0.2">
      <c r="A49" s="28" t="s">
        <v>109</v>
      </c>
      <c r="B49" s="33" t="s">
        <v>51</v>
      </c>
      <c r="C49" s="34"/>
      <c r="D49" s="115">
        <v>2456.2199999999998</v>
      </c>
      <c r="E49" s="34"/>
      <c r="F49" s="113"/>
      <c r="G49" s="34"/>
      <c r="H49" s="113"/>
      <c r="I49" s="10">
        <v>4221.5</v>
      </c>
      <c r="J49" s="10"/>
      <c r="K49" s="11"/>
    </row>
    <row r="50" spans="1:11" s="21" customFormat="1" ht="15" x14ac:dyDescent="0.2">
      <c r="A50" s="28" t="s">
        <v>54</v>
      </c>
      <c r="B50" s="29" t="s">
        <v>51</v>
      </c>
      <c r="C50" s="30">
        <f>F50*12</f>
        <v>0</v>
      </c>
      <c r="D50" s="115">
        <v>2626.83</v>
      </c>
      <c r="E50" s="66">
        <f>H50*12</f>
        <v>0</v>
      </c>
      <c r="F50" s="67"/>
      <c r="G50" s="66"/>
      <c r="H50" s="67"/>
      <c r="I50" s="10">
        <v>4851.7</v>
      </c>
      <c r="J50" s="10">
        <v>1.07</v>
      </c>
      <c r="K50" s="11">
        <v>0.04</v>
      </c>
    </row>
    <row r="51" spans="1:11" s="14" customFormat="1" ht="15" x14ac:dyDescent="0.2">
      <c r="A51" s="28" t="s">
        <v>55</v>
      </c>
      <c r="B51" s="29" t="s">
        <v>51</v>
      </c>
      <c r="C51" s="30">
        <f>F51*12</f>
        <v>0</v>
      </c>
      <c r="D51" s="115">
        <v>7807.43</v>
      </c>
      <c r="E51" s="66">
        <f>H51*12</f>
        <v>0</v>
      </c>
      <c r="F51" s="67"/>
      <c r="G51" s="66"/>
      <c r="H51" s="67"/>
      <c r="I51" s="10">
        <v>4221.5</v>
      </c>
      <c r="J51" s="10">
        <v>1.07</v>
      </c>
      <c r="K51" s="11">
        <v>0.12</v>
      </c>
    </row>
    <row r="52" spans="1:11" s="14" customFormat="1" ht="15" x14ac:dyDescent="0.2">
      <c r="A52" s="28" t="s">
        <v>56</v>
      </c>
      <c r="B52" s="29" t="s">
        <v>51</v>
      </c>
      <c r="C52" s="30">
        <f>F52*12</f>
        <v>0</v>
      </c>
      <c r="D52" s="115">
        <v>918.95</v>
      </c>
      <c r="E52" s="66">
        <f>H52*12</f>
        <v>0</v>
      </c>
      <c r="F52" s="67"/>
      <c r="G52" s="66"/>
      <c r="H52" s="67"/>
      <c r="I52" s="10">
        <v>4221.5</v>
      </c>
      <c r="J52" s="10">
        <v>1.07</v>
      </c>
      <c r="K52" s="11">
        <v>0.01</v>
      </c>
    </row>
    <row r="53" spans="1:11" s="14" customFormat="1" ht="15" x14ac:dyDescent="0.2">
      <c r="A53" s="28" t="s">
        <v>57</v>
      </c>
      <c r="B53" s="29" t="s">
        <v>51</v>
      </c>
      <c r="C53" s="30"/>
      <c r="D53" s="115">
        <v>1313.37</v>
      </c>
      <c r="E53" s="66"/>
      <c r="F53" s="67"/>
      <c r="G53" s="66"/>
      <c r="H53" s="67"/>
      <c r="I53" s="10">
        <v>4851.7</v>
      </c>
      <c r="J53" s="10">
        <v>1.07</v>
      </c>
      <c r="K53" s="11">
        <v>0.02</v>
      </c>
    </row>
    <row r="54" spans="1:11" s="14" customFormat="1" ht="15" x14ac:dyDescent="0.2">
      <c r="A54" s="28" t="s">
        <v>58</v>
      </c>
      <c r="B54" s="29" t="s">
        <v>53</v>
      </c>
      <c r="C54" s="30"/>
      <c r="D54" s="115">
        <v>5253.69</v>
      </c>
      <c r="E54" s="66"/>
      <c r="F54" s="67"/>
      <c r="G54" s="66"/>
      <c r="H54" s="67"/>
      <c r="I54" s="10">
        <v>4851.7</v>
      </c>
      <c r="J54" s="10">
        <v>1.07</v>
      </c>
      <c r="K54" s="11">
        <v>0.09</v>
      </c>
    </row>
    <row r="55" spans="1:11" s="14" customFormat="1" ht="25.5" x14ac:dyDescent="0.2">
      <c r="A55" s="28" t="s">
        <v>59</v>
      </c>
      <c r="B55" s="29" t="s">
        <v>51</v>
      </c>
      <c r="C55" s="30">
        <f>F55*12</f>
        <v>0</v>
      </c>
      <c r="D55" s="115">
        <v>3601.73</v>
      </c>
      <c r="E55" s="66">
        <f>H55*12</f>
        <v>0</v>
      </c>
      <c r="F55" s="67"/>
      <c r="G55" s="66"/>
      <c r="H55" s="67"/>
      <c r="I55" s="10">
        <v>4851.7</v>
      </c>
      <c r="J55" s="10">
        <v>1.07</v>
      </c>
      <c r="K55" s="11">
        <v>0.05</v>
      </c>
    </row>
    <row r="56" spans="1:11" s="14" customFormat="1" ht="25.5" x14ac:dyDescent="0.2">
      <c r="A56" s="28" t="s">
        <v>126</v>
      </c>
      <c r="B56" s="29" t="s">
        <v>51</v>
      </c>
      <c r="C56" s="30"/>
      <c r="D56" s="115">
        <v>9437.4699999999993</v>
      </c>
      <c r="E56" s="66"/>
      <c r="F56" s="67"/>
      <c r="G56" s="66"/>
      <c r="H56" s="67"/>
      <c r="I56" s="10">
        <v>4851.7</v>
      </c>
      <c r="J56" s="10">
        <v>1.07</v>
      </c>
      <c r="K56" s="11">
        <v>0.01</v>
      </c>
    </row>
    <row r="57" spans="1:11" s="14" customFormat="1" ht="15" hidden="1" x14ac:dyDescent="0.2">
      <c r="A57" s="28"/>
      <c r="B57" s="29"/>
      <c r="C57" s="31"/>
      <c r="D57" s="65"/>
      <c r="E57" s="68"/>
      <c r="F57" s="67"/>
      <c r="G57" s="66"/>
      <c r="H57" s="67"/>
      <c r="I57" s="10"/>
      <c r="J57" s="10"/>
      <c r="K57" s="11"/>
    </row>
    <row r="58" spans="1:11" s="14" customFormat="1" ht="15" hidden="1" x14ac:dyDescent="0.2">
      <c r="A58" s="32"/>
      <c r="B58" s="29"/>
      <c r="C58" s="30"/>
      <c r="D58" s="65"/>
      <c r="E58" s="66"/>
      <c r="F58" s="67"/>
      <c r="G58" s="66"/>
      <c r="H58" s="67"/>
      <c r="I58" s="10"/>
      <c r="J58" s="10"/>
      <c r="K58" s="11"/>
    </row>
    <row r="59" spans="1:11" s="14" customFormat="1" ht="15" x14ac:dyDescent="0.2">
      <c r="A59" s="32" t="s">
        <v>134</v>
      </c>
      <c r="B59" s="33" t="s">
        <v>51</v>
      </c>
      <c r="C59" s="30"/>
      <c r="D59" s="65">
        <v>5049.18</v>
      </c>
      <c r="E59" s="66"/>
      <c r="F59" s="67"/>
      <c r="G59" s="66"/>
      <c r="H59" s="67"/>
      <c r="I59" s="10">
        <v>4851.7</v>
      </c>
      <c r="J59" s="10"/>
      <c r="K59" s="11"/>
    </row>
    <row r="60" spans="1:11" s="14" customFormat="1" ht="27" customHeight="1" x14ac:dyDescent="0.2">
      <c r="A60" s="127" t="s">
        <v>132</v>
      </c>
      <c r="B60" s="133" t="s">
        <v>28</v>
      </c>
      <c r="C60" s="117"/>
      <c r="D60" s="168">
        <v>35122.559999999998</v>
      </c>
      <c r="E60" s="34"/>
      <c r="F60" s="113"/>
      <c r="G60" s="34"/>
      <c r="H60" s="113"/>
      <c r="I60" s="10">
        <v>4851.7</v>
      </c>
      <c r="J60" s="10">
        <v>1.07</v>
      </c>
      <c r="K60" s="11">
        <v>0.02</v>
      </c>
    </row>
    <row r="61" spans="1:11" s="14" customFormat="1" ht="30" x14ac:dyDescent="0.2">
      <c r="A61" s="24" t="s">
        <v>60</v>
      </c>
      <c r="B61" s="17"/>
      <c r="C61" s="18"/>
      <c r="D61" s="170">
        <f>D62+D63+D64+D65+D70+D71+D72</f>
        <v>19419.509999999998</v>
      </c>
      <c r="E61" s="61"/>
      <c r="F61" s="63"/>
      <c r="G61" s="61">
        <f>D61/I61</f>
        <v>4</v>
      </c>
      <c r="H61" s="62">
        <f>G61/12</f>
        <v>0.33</v>
      </c>
      <c r="I61" s="10">
        <v>4851.7</v>
      </c>
      <c r="J61" s="10">
        <v>1.07</v>
      </c>
      <c r="K61" s="11">
        <v>0.87</v>
      </c>
    </row>
    <row r="62" spans="1:11" s="14" customFormat="1" ht="15" customHeight="1" x14ac:dyDescent="0.2">
      <c r="A62" s="28" t="s">
        <v>61</v>
      </c>
      <c r="B62" s="29" t="s">
        <v>62</v>
      </c>
      <c r="C62" s="30"/>
      <c r="D62" s="115">
        <v>2626.83</v>
      </c>
      <c r="E62" s="66"/>
      <c r="F62" s="67"/>
      <c r="G62" s="66"/>
      <c r="H62" s="67"/>
      <c r="I62" s="10">
        <v>4851.7</v>
      </c>
      <c r="J62" s="10">
        <v>1.07</v>
      </c>
      <c r="K62" s="11">
        <v>0.03</v>
      </c>
    </row>
    <row r="63" spans="1:11" s="14" customFormat="1" ht="25.5" x14ac:dyDescent="0.2">
      <c r="A63" s="28" t="s">
        <v>63</v>
      </c>
      <c r="B63" s="33" t="s">
        <v>51</v>
      </c>
      <c r="C63" s="30"/>
      <c r="D63" s="115">
        <v>1751.23</v>
      </c>
      <c r="E63" s="66"/>
      <c r="F63" s="67"/>
      <c r="G63" s="66"/>
      <c r="H63" s="67"/>
      <c r="I63" s="10">
        <v>4851.7</v>
      </c>
      <c r="J63" s="10">
        <v>1.07</v>
      </c>
      <c r="K63" s="11">
        <v>0.02</v>
      </c>
    </row>
    <row r="64" spans="1:11" s="14" customFormat="1" ht="17.25" customHeight="1" x14ac:dyDescent="0.2">
      <c r="A64" s="28" t="s">
        <v>64</v>
      </c>
      <c r="B64" s="29" t="s">
        <v>65</v>
      </c>
      <c r="C64" s="30"/>
      <c r="D64" s="115">
        <v>1837.85</v>
      </c>
      <c r="E64" s="66"/>
      <c r="F64" s="67"/>
      <c r="G64" s="66"/>
      <c r="H64" s="67"/>
      <c r="I64" s="10">
        <v>4851.7</v>
      </c>
      <c r="J64" s="10">
        <v>1.07</v>
      </c>
      <c r="K64" s="11">
        <v>0.02</v>
      </c>
    </row>
    <row r="65" spans="1:11" s="14" customFormat="1" ht="25.5" x14ac:dyDescent="0.2">
      <c r="A65" s="28" t="s">
        <v>66</v>
      </c>
      <c r="B65" s="29" t="s">
        <v>67</v>
      </c>
      <c r="C65" s="30"/>
      <c r="D65" s="115">
        <v>1751.2</v>
      </c>
      <c r="E65" s="66"/>
      <c r="F65" s="67"/>
      <c r="G65" s="66"/>
      <c r="H65" s="67"/>
      <c r="I65" s="10">
        <v>4851.7</v>
      </c>
      <c r="J65" s="10">
        <v>1.07</v>
      </c>
      <c r="K65" s="11">
        <v>0.02</v>
      </c>
    </row>
    <row r="66" spans="1:11" s="14" customFormat="1" ht="15" hidden="1" x14ac:dyDescent="0.2">
      <c r="A66" s="28"/>
      <c r="B66" s="29"/>
      <c r="C66" s="30"/>
      <c r="D66" s="65"/>
      <c r="E66" s="66"/>
      <c r="F66" s="67"/>
      <c r="G66" s="66"/>
      <c r="H66" s="67"/>
      <c r="I66" s="10">
        <v>4851.7</v>
      </c>
      <c r="J66" s="10"/>
      <c r="K66" s="11"/>
    </row>
    <row r="67" spans="1:11" s="14" customFormat="1" ht="15" hidden="1" x14ac:dyDescent="0.2">
      <c r="A67" s="28" t="s">
        <v>68</v>
      </c>
      <c r="B67" s="29" t="s">
        <v>65</v>
      </c>
      <c r="C67" s="30"/>
      <c r="D67" s="65"/>
      <c r="E67" s="66"/>
      <c r="F67" s="67"/>
      <c r="G67" s="66"/>
      <c r="H67" s="67"/>
      <c r="I67" s="10">
        <v>4851.7</v>
      </c>
      <c r="J67" s="10">
        <v>1.07</v>
      </c>
      <c r="K67" s="11">
        <v>0</v>
      </c>
    </row>
    <row r="68" spans="1:11" s="14" customFormat="1" ht="15" hidden="1" x14ac:dyDescent="0.2">
      <c r="A68" s="28" t="s">
        <v>69</v>
      </c>
      <c r="B68" s="29" t="s">
        <v>51</v>
      </c>
      <c r="C68" s="30"/>
      <c r="D68" s="65"/>
      <c r="E68" s="66"/>
      <c r="F68" s="67"/>
      <c r="G68" s="66"/>
      <c r="H68" s="67"/>
      <c r="I68" s="10">
        <v>4851.7</v>
      </c>
      <c r="J68" s="10">
        <v>1.07</v>
      </c>
      <c r="K68" s="11">
        <v>0</v>
      </c>
    </row>
    <row r="69" spans="1:11" s="14" customFormat="1" ht="25.5" hidden="1" x14ac:dyDescent="0.2">
      <c r="A69" s="28" t="s">
        <v>70</v>
      </c>
      <c r="B69" s="29" t="s">
        <v>51</v>
      </c>
      <c r="C69" s="30"/>
      <c r="D69" s="65"/>
      <c r="E69" s="66"/>
      <c r="F69" s="67"/>
      <c r="G69" s="66"/>
      <c r="H69" s="67"/>
      <c r="I69" s="10">
        <v>4851.7</v>
      </c>
      <c r="J69" s="10">
        <v>1.07</v>
      </c>
      <c r="K69" s="11">
        <v>0</v>
      </c>
    </row>
    <row r="70" spans="1:11" s="14" customFormat="1" ht="27.75" customHeight="1" x14ac:dyDescent="0.2">
      <c r="A70" s="28" t="s">
        <v>71</v>
      </c>
      <c r="B70" s="29" t="s">
        <v>28</v>
      </c>
      <c r="C70" s="30"/>
      <c r="D70" s="115">
        <v>0</v>
      </c>
      <c r="E70" s="66"/>
      <c r="F70" s="67"/>
      <c r="G70" s="66"/>
      <c r="H70" s="67"/>
      <c r="I70" s="10">
        <v>4851.7</v>
      </c>
      <c r="J70" s="10">
        <v>1.07</v>
      </c>
      <c r="K70" s="11">
        <v>0.17</v>
      </c>
    </row>
    <row r="71" spans="1:11" s="14" customFormat="1" ht="17.25" customHeight="1" x14ac:dyDescent="0.2">
      <c r="A71" s="32" t="s">
        <v>72</v>
      </c>
      <c r="B71" s="29" t="s">
        <v>38</v>
      </c>
      <c r="C71" s="31"/>
      <c r="D71" s="115">
        <v>6228.48</v>
      </c>
      <c r="E71" s="68"/>
      <c r="F71" s="67"/>
      <c r="G71" s="66"/>
      <c r="H71" s="67"/>
      <c r="I71" s="10">
        <v>4851.7</v>
      </c>
      <c r="J71" s="10">
        <v>1.07</v>
      </c>
      <c r="K71" s="11">
        <v>0.09</v>
      </c>
    </row>
    <row r="72" spans="1:11" s="14" customFormat="1" ht="24.75" customHeight="1" x14ac:dyDescent="0.2">
      <c r="A72" s="127" t="s">
        <v>117</v>
      </c>
      <c r="B72" s="128"/>
      <c r="C72" s="117"/>
      <c r="D72" s="168">
        <v>5223.92</v>
      </c>
      <c r="E72" s="68"/>
      <c r="F72" s="67"/>
      <c r="G72" s="66"/>
      <c r="H72" s="67"/>
      <c r="I72" s="10">
        <v>4851.7</v>
      </c>
      <c r="J72" s="10">
        <v>1.07</v>
      </c>
      <c r="K72" s="11">
        <v>0.37</v>
      </c>
    </row>
    <row r="73" spans="1:11" s="14" customFormat="1" ht="25.5" customHeight="1" x14ac:dyDescent="0.2">
      <c r="A73" s="24" t="s">
        <v>73</v>
      </c>
      <c r="B73" s="29"/>
      <c r="C73" s="30"/>
      <c r="D73" s="170">
        <f>D75+D74</f>
        <v>9084.3799999999992</v>
      </c>
      <c r="E73" s="66"/>
      <c r="F73" s="67"/>
      <c r="G73" s="61">
        <f>D73/I73</f>
        <v>1.87</v>
      </c>
      <c r="H73" s="62">
        <f>G73/12</f>
        <v>0.16</v>
      </c>
      <c r="I73" s="10">
        <v>4851.7</v>
      </c>
      <c r="J73" s="10">
        <v>1.07</v>
      </c>
      <c r="K73" s="11">
        <v>0.05</v>
      </c>
    </row>
    <row r="74" spans="1:11" s="14" customFormat="1" ht="20.25" customHeight="1" x14ac:dyDescent="0.2">
      <c r="A74" s="127" t="s">
        <v>135</v>
      </c>
      <c r="B74" s="33" t="s">
        <v>51</v>
      </c>
      <c r="C74" s="30"/>
      <c r="D74" s="174">
        <v>1683.06</v>
      </c>
      <c r="E74" s="66"/>
      <c r="F74" s="67"/>
      <c r="G74" s="61"/>
      <c r="H74" s="62"/>
      <c r="I74" s="10">
        <v>4851.7</v>
      </c>
      <c r="J74" s="10"/>
      <c r="K74" s="11"/>
    </row>
    <row r="75" spans="1:11" s="14" customFormat="1" ht="15" x14ac:dyDescent="0.2">
      <c r="A75" s="127" t="s">
        <v>133</v>
      </c>
      <c r="B75" s="128"/>
      <c r="C75" s="117"/>
      <c r="D75" s="168">
        <v>7401.32</v>
      </c>
      <c r="E75" s="66"/>
      <c r="F75" s="67"/>
      <c r="G75" s="66"/>
      <c r="H75" s="67"/>
      <c r="I75" s="10">
        <v>4851.7</v>
      </c>
      <c r="J75" s="10">
        <v>1.07</v>
      </c>
      <c r="K75" s="11">
        <v>0.02</v>
      </c>
    </row>
    <row r="76" spans="1:11" s="14" customFormat="1" ht="15" hidden="1" x14ac:dyDescent="0.2">
      <c r="A76" s="28" t="s">
        <v>74</v>
      </c>
      <c r="B76" s="29" t="s">
        <v>38</v>
      </c>
      <c r="C76" s="30"/>
      <c r="D76" s="65">
        <f>G76*I76</f>
        <v>0</v>
      </c>
      <c r="E76" s="66"/>
      <c r="F76" s="67"/>
      <c r="G76" s="66">
        <f>H76*12</f>
        <v>0</v>
      </c>
      <c r="H76" s="67">
        <v>0</v>
      </c>
      <c r="I76" s="10">
        <v>4221.5</v>
      </c>
      <c r="J76" s="10">
        <v>1.07</v>
      </c>
      <c r="K76" s="11">
        <v>0</v>
      </c>
    </row>
    <row r="77" spans="1:11" s="14" customFormat="1" ht="15" x14ac:dyDescent="0.2">
      <c r="A77" s="24" t="s">
        <v>75</v>
      </c>
      <c r="B77" s="29"/>
      <c r="C77" s="30"/>
      <c r="D77" s="170">
        <f>D78+D79+D80+D84+D85+D86</f>
        <v>53750.06</v>
      </c>
      <c r="E77" s="66"/>
      <c r="F77" s="67"/>
      <c r="G77" s="61">
        <f>D77/I77</f>
        <v>12.73</v>
      </c>
      <c r="H77" s="62">
        <f>G77/12</f>
        <v>1.06</v>
      </c>
      <c r="I77" s="10">
        <v>4221.5</v>
      </c>
      <c r="J77" s="10">
        <v>1.07</v>
      </c>
      <c r="K77" s="11">
        <v>0.37</v>
      </c>
    </row>
    <row r="78" spans="1:11" s="14" customFormat="1" ht="15" x14ac:dyDescent="0.2">
      <c r="A78" s="28" t="s">
        <v>76</v>
      </c>
      <c r="B78" s="29" t="s">
        <v>38</v>
      </c>
      <c r="C78" s="30"/>
      <c r="D78" s="115">
        <v>1220.4000000000001</v>
      </c>
      <c r="E78" s="66"/>
      <c r="F78" s="67"/>
      <c r="G78" s="66"/>
      <c r="H78" s="67"/>
      <c r="I78" s="10">
        <v>4221.5</v>
      </c>
      <c r="J78" s="10">
        <v>1.07</v>
      </c>
      <c r="K78" s="11">
        <v>0.02</v>
      </c>
    </row>
    <row r="79" spans="1:11" s="10" customFormat="1" ht="15" x14ac:dyDescent="0.2">
      <c r="A79" s="28" t="s">
        <v>77</v>
      </c>
      <c r="B79" s="29" t="s">
        <v>51</v>
      </c>
      <c r="C79" s="30"/>
      <c r="D79" s="115">
        <v>10475.02</v>
      </c>
      <c r="E79" s="66"/>
      <c r="F79" s="67"/>
      <c r="G79" s="66"/>
      <c r="H79" s="67"/>
      <c r="I79" s="10">
        <v>4221.5</v>
      </c>
      <c r="J79" s="10">
        <v>1.07</v>
      </c>
      <c r="K79" s="11">
        <v>0.16</v>
      </c>
    </row>
    <row r="80" spans="1:11" s="14" customFormat="1" ht="15" x14ac:dyDescent="0.2">
      <c r="A80" s="28" t="s">
        <v>78</v>
      </c>
      <c r="B80" s="29" t="s">
        <v>51</v>
      </c>
      <c r="C80" s="30"/>
      <c r="D80" s="115">
        <v>915.28</v>
      </c>
      <c r="E80" s="66"/>
      <c r="F80" s="67"/>
      <c r="G80" s="66"/>
      <c r="H80" s="67"/>
      <c r="I80" s="10">
        <v>4851.7</v>
      </c>
      <c r="J80" s="10">
        <v>1.07</v>
      </c>
      <c r="K80" s="11">
        <v>0.01</v>
      </c>
    </row>
    <row r="81" spans="1:11" s="10" customFormat="1" ht="25.5" hidden="1" x14ac:dyDescent="0.2">
      <c r="A81" s="32" t="s">
        <v>79</v>
      </c>
      <c r="B81" s="29" t="s">
        <v>28</v>
      </c>
      <c r="C81" s="30"/>
      <c r="D81" s="65">
        <f>G81*I81</f>
        <v>0</v>
      </c>
      <c r="E81" s="66"/>
      <c r="F81" s="67"/>
      <c r="G81" s="66"/>
      <c r="H81" s="67"/>
      <c r="I81" s="10">
        <v>4221.5</v>
      </c>
      <c r="J81" s="10">
        <v>1.07</v>
      </c>
      <c r="K81" s="11">
        <v>0</v>
      </c>
    </row>
    <row r="82" spans="1:11" s="14" customFormat="1" ht="25.5" hidden="1" x14ac:dyDescent="0.2">
      <c r="A82" s="32" t="s">
        <v>80</v>
      </c>
      <c r="B82" s="29" t="s">
        <v>28</v>
      </c>
      <c r="C82" s="30"/>
      <c r="D82" s="65">
        <f>G82*I82</f>
        <v>0</v>
      </c>
      <c r="E82" s="66"/>
      <c r="F82" s="67"/>
      <c r="G82" s="66"/>
      <c r="H82" s="67"/>
      <c r="I82" s="10">
        <v>4221.5</v>
      </c>
      <c r="J82" s="10">
        <v>1.07</v>
      </c>
      <c r="K82" s="11">
        <v>0</v>
      </c>
    </row>
    <row r="83" spans="1:11" s="14" customFormat="1" ht="25.5" hidden="1" x14ac:dyDescent="0.2">
      <c r="A83" s="32" t="s">
        <v>81</v>
      </c>
      <c r="B83" s="29" t="s">
        <v>28</v>
      </c>
      <c r="C83" s="30"/>
      <c r="D83" s="65">
        <f>G83*I83</f>
        <v>0</v>
      </c>
      <c r="E83" s="66"/>
      <c r="F83" s="67"/>
      <c r="G83" s="66"/>
      <c r="H83" s="67"/>
      <c r="I83" s="10">
        <v>4221.5</v>
      </c>
      <c r="J83" s="10">
        <v>1.07</v>
      </c>
      <c r="K83" s="11">
        <v>0</v>
      </c>
    </row>
    <row r="84" spans="1:11" s="14" customFormat="1" ht="25.5" customHeight="1" x14ac:dyDescent="0.2">
      <c r="A84" s="32" t="s">
        <v>82</v>
      </c>
      <c r="B84" s="29" t="s">
        <v>28</v>
      </c>
      <c r="C84" s="30"/>
      <c r="D84" s="115">
        <v>4607.25</v>
      </c>
      <c r="E84" s="66"/>
      <c r="F84" s="67"/>
      <c r="G84" s="66"/>
      <c r="H84" s="67"/>
      <c r="I84" s="10">
        <v>4221.5</v>
      </c>
      <c r="J84" s="10">
        <v>1.07</v>
      </c>
      <c r="K84" s="11">
        <v>7.0000000000000007E-2</v>
      </c>
    </row>
    <row r="85" spans="1:11" s="14" customFormat="1" ht="18.75" customHeight="1" x14ac:dyDescent="0.2">
      <c r="A85" s="32" t="s">
        <v>127</v>
      </c>
      <c r="B85" s="33" t="s">
        <v>128</v>
      </c>
      <c r="C85" s="30"/>
      <c r="D85" s="122">
        <v>8091.68</v>
      </c>
      <c r="E85" s="66"/>
      <c r="F85" s="67"/>
      <c r="G85" s="68"/>
      <c r="H85" s="81"/>
      <c r="I85" s="10">
        <v>4221.5</v>
      </c>
      <c r="J85" s="10"/>
      <c r="K85" s="11"/>
    </row>
    <row r="86" spans="1:11" s="14" customFormat="1" ht="18.75" customHeight="1" x14ac:dyDescent="0.2">
      <c r="A86" s="32" t="s">
        <v>129</v>
      </c>
      <c r="B86" s="33" t="s">
        <v>106</v>
      </c>
      <c r="C86" s="30"/>
      <c r="D86" s="122">
        <v>28440.43</v>
      </c>
      <c r="E86" s="66"/>
      <c r="F86" s="67"/>
      <c r="G86" s="68"/>
      <c r="H86" s="81"/>
      <c r="I86" s="10">
        <v>4221.5</v>
      </c>
      <c r="J86" s="10"/>
      <c r="K86" s="11"/>
    </row>
    <row r="87" spans="1:11" s="14" customFormat="1" ht="20.25" customHeight="1" x14ac:dyDescent="0.2">
      <c r="A87" s="24" t="s">
        <v>83</v>
      </c>
      <c r="B87" s="29"/>
      <c r="C87" s="30"/>
      <c r="D87" s="170">
        <f>D88+D89</f>
        <v>1098.1600000000001</v>
      </c>
      <c r="E87" s="66"/>
      <c r="F87" s="67"/>
      <c r="G87" s="61">
        <f>D87/I87</f>
        <v>0.26</v>
      </c>
      <c r="H87" s="62">
        <f>G87/12</f>
        <v>0.02</v>
      </c>
      <c r="I87" s="10">
        <v>4221.5</v>
      </c>
      <c r="J87" s="10">
        <v>1.07</v>
      </c>
      <c r="K87" s="11">
        <v>0.1</v>
      </c>
    </row>
    <row r="88" spans="1:11" s="10" customFormat="1" ht="15" x14ac:dyDescent="0.2">
      <c r="A88" s="28" t="s">
        <v>84</v>
      </c>
      <c r="B88" s="29" t="s">
        <v>51</v>
      </c>
      <c r="C88" s="30"/>
      <c r="D88" s="115">
        <v>1098.1600000000001</v>
      </c>
      <c r="E88" s="66"/>
      <c r="F88" s="67"/>
      <c r="G88" s="66"/>
      <c r="H88" s="67"/>
      <c r="I88" s="10">
        <v>4851.7</v>
      </c>
      <c r="J88" s="10">
        <v>1.07</v>
      </c>
      <c r="K88" s="11">
        <v>0.01</v>
      </c>
    </row>
    <row r="89" spans="1:11" s="10" customFormat="1" ht="15" hidden="1" customHeight="1" x14ac:dyDescent="0.2">
      <c r="A89" s="28" t="s">
        <v>85</v>
      </c>
      <c r="B89" s="29" t="s">
        <v>51</v>
      </c>
      <c r="C89" s="30"/>
      <c r="D89" s="65"/>
      <c r="E89" s="66"/>
      <c r="F89" s="67"/>
      <c r="G89" s="66"/>
      <c r="H89" s="67"/>
      <c r="I89" s="10">
        <v>4851.7</v>
      </c>
      <c r="J89" s="10">
        <v>1.07</v>
      </c>
      <c r="K89" s="11">
        <v>0.01</v>
      </c>
    </row>
    <row r="90" spans="1:11" s="10" customFormat="1" ht="21" customHeight="1" x14ac:dyDescent="0.2">
      <c r="A90" s="24" t="s">
        <v>86</v>
      </c>
      <c r="B90" s="17"/>
      <c r="C90" s="18"/>
      <c r="D90" s="170">
        <f>D91+D93+D92</f>
        <v>0</v>
      </c>
      <c r="E90" s="61"/>
      <c r="F90" s="63"/>
      <c r="G90" s="61">
        <f>D90/I90</f>
        <v>0</v>
      </c>
      <c r="H90" s="62">
        <f>G90/12</f>
        <v>0</v>
      </c>
      <c r="I90" s="10">
        <v>4221.5</v>
      </c>
      <c r="J90" s="10">
        <v>1.07</v>
      </c>
      <c r="K90" s="11">
        <v>0.28999999999999998</v>
      </c>
    </row>
    <row r="91" spans="1:11" s="10" customFormat="1" ht="26.25" hidden="1" customHeight="1" x14ac:dyDescent="0.2">
      <c r="A91" s="28" t="s">
        <v>87</v>
      </c>
      <c r="B91" s="33"/>
      <c r="C91" s="30"/>
      <c r="D91" s="65"/>
      <c r="E91" s="66"/>
      <c r="F91" s="67"/>
      <c r="G91" s="66"/>
      <c r="H91" s="67"/>
      <c r="I91" s="10">
        <v>4221.5</v>
      </c>
      <c r="J91" s="10">
        <v>1.07</v>
      </c>
      <c r="K91" s="11">
        <v>0.02</v>
      </c>
    </row>
    <row r="92" spans="1:11" s="10" customFormat="1" ht="21" customHeight="1" x14ac:dyDescent="0.2">
      <c r="A92" s="28" t="s">
        <v>87</v>
      </c>
      <c r="B92" s="33" t="s">
        <v>53</v>
      </c>
      <c r="C92" s="30"/>
      <c r="D92" s="115">
        <v>0</v>
      </c>
      <c r="E92" s="66"/>
      <c r="F92" s="67"/>
      <c r="G92" s="66"/>
      <c r="H92" s="67"/>
      <c r="K92" s="11"/>
    </row>
    <row r="93" spans="1:11" s="10" customFormat="1" ht="20.25" customHeight="1" x14ac:dyDescent="0.2">
      <c r="A93" s="28" t="s">
        <v>105</v>
      </c>
      <c r="B93" s="33" t="s">
        <v>106</v>
      </c>
      <c r="C93" s="30">
        <f>F93*12</f>
        <v>0</v>
      </c>
      <c r="D93" s="115">
        <v>0</v>
      </c>
      <c r="E93" s="66">
        <f>H93*12</f>
        <v>0</v>
      </c>
      <c r="F93" s="67"/>
      <c r="G93" s="66"/>
      <c r="H93" s="67"/>
      <c r="I93" s="10">
        <v>4221.5</v>
      </c>
      <c r="J93" s="10">
        <v>1.07</v>
      </c>
      <c r="K93" s="11">
        <v>0.27</v>
      </c>
    </row>
    <row r="94" spans="1:11" s="10" customFormat="1" ht="26.25" customHeight="1" x14ac:dyDescent="0.2">
      <c r="A94" s="24" t="s">
        <v>88</v>
      </c>
      <c r="B94" s="17"/>
      <c r="C94" s="18"/>
      <c r="D94" s="170">
        <f>D95+D96+D97+D98</f>
        <v>12507.8</v>
      </c>
      <c r="E94" s="61"/>
      <c r="F94" s="63"/>
      <c r="G94" s="61">
        <f>D94/I94</f>
        <v>2.96</v>
      </c>
      <c r="H94" s="62">
        <f>G94/12</f>
        <v>0.25</v>
      </c>
      <c r="I94" s="10">
        <v>4221.5</v>
      </c>
      <c r="J94" s="10">
        <v>1.07</v>
      </c>
      <c r="K94" s="11">
        <v>0.32</v>
      </c>
    </row>
    <row r="95" spans="1:11" s="35" customFormat="1" ht="19.5" x14ac:dyDescent="0.2">
      <c r="A95" s="28" t="s">
        <v>111</v>
      </c>
      <c r="B95" s="29" t="s">
        <v>62</v>
      </c>
      <c r="C95" s="30"/>
      <c r="D95" s="115">
        <v>7322.04</v>
      </c>
      <c r="E95" s="66"/>
      <c r="F95" s="67"/>
      <c r="G95" s="66"/>
      <c r="H95" s="67"/>
      <c r="I95" s="10">
        <v>4221.5</v>
      </c>
      <c r="J95" s="10">
        <v>1.07</v>
      </c>
      <c r="K95" s="11">
        <v>0.12</v>
      </c>
    </row>
    <row r="96" spans="1:11" s="36" customFormat="1" ht="15" x14ac:dyDescent="0.2">
      <c r="A96" s="28" t="s">
        <v>89</v>
      </c>
      <c r="B96" s="29" t="s">
        <v>62</v>
      </c>
      <c r="C96" s="30"/>
      <c r="D96" s="115">
        <v>2440.8000000000002</v>
      </c>
      <c r="E96" s="66"/>
      <c r="F96" s="67"/>
      <c r="G96" s="66"/>
      <c r="H96" s="67"/>
      <c r="I96" s="10">
        <v>4221.5</v>
      </c>
      <c r="J96" s="10">
        <v>1.07</v>
      </c>
      <c r="K96" s="11">
        <v>0.04</v>
      </c>
    </row>
    <row r="97" spans="1:11" s="37" customFormat="1" ht="27" customHeight="1" x14ac:dyDescent="0.4">
      <c r="A97" s="28" t="s">
        <v>90</v>
      </c>
      <c r="B97" s="29" t="s">
        <v>51</v>
      </c>
      <c r="C97" s="30"/>
      <c r="D97" s="115">
        <v>2744.96</v>
      </c>
      <c r="E97" s="66"/>
      <c r="F97" s="67"/>
      <c r="G97" s="66"/>
      <c r="H97" s="67"/>
      <c r="I97" s="10">
        <v>4221.5</v>
      </c>
      <c r="J97" s="10">
        <v>1.07</v>
      </c>
      <c r="K97" s="11">
        <v>0.04</v>
      </c>
    </row>
    <row r="98" spans="1:11" s="35" customFormat="1" ht="20.25" thickBot="1" x14ac:dyDescent="0.25">
      <c r="A98" s="85" t="s">
        <v>91</v>
      </c>
      <c r="B98" s="86" t="s">
        <v>62</v>
      </c>
      <c r="C98" s="38"/>
      <c r="D98" s="134">
        <v>0</v>
      </c>
      <c r="E98" s="69"/>
      <c r="F98" s="70"/>
      <c r="G98" s="69"/>
      <c r="H98" s="70"/>
      <c r="I98" s="10">
        <v>4221.5</v>
      </c>
      <c r="J98" s="10">
        <v>1.07</v>
      </c>
      <c r="K98" s="11">
        <v>0.12</v>
      </c>
    </row>
    <row r="99" spans="1:11" s="36" customFormat="1" ht="38.25" thickBot="1" x14ac:dyDescent="0.25">
      <c r="A99" s="92" t="s">
        <v>131</v>
      </c>
      <c r="B99" s="9" t="s">
        <v>28</v>
      </c>
      <c r="C99" s="93">
        <f>F99*12</f>
        <v>0</v>
      </c>
      <c r="D99" s="94">
        <f>G99*I99</f>
        <v>19250.04</v>
      </c>
      <c r="E99" s="94">
        <f>H99*12</f>
        <v>4.5599999999999996</v>
      </c>
      <c r="F99" s="95"/>
      <c r="G99" s="94">
        <f>H99*12</f>
        <v>4.5599999999999996</v>
      </c>
      <c r="H99" s="95">
        <v>0.38</v>
      </c>
      <c r="I99" s="10">
        <v>4221.5</v>
      </c>
      <c r="J99" s="10">
        <v>1.07</v>
      </c>
      <c r="K99" s="11">
        <v>0.3</v>
      </c>
    </row>
    <row r="100" spans="1:11" s="36" customFormat="1" ht="19.5" hidden="1" thickBot="1" x14ac:dyDescent="0.25">
      <c r="A100" s="87" t="s">
        <v>92</v>
      </c>
      <c r="B100" s="88"/>
      <c r="C100" s="89" t="e">
        <f>F100*12</f>
        <v>#REF!</v>
      </c>
      <c r="D100" s="90">
        <f>G100*I100</f>
        <v>0</v>
      </c>
      <c r="E100" s="90">
        <f>H100*12</f>
        <v>0</v>
      </c>
      <c r="F100" s="91" t="e">
        <f>#REF!+#REF!+#REF!+#REF!+#REF!+#REF!+#REF!+#REF!+#REF!+#REF!</f>
        <v>#REF!</v>
      </c>
      <c r="G100" s="90">
        <f>H100*12</f>
        <v>0</v>
      </c>
      <c r="H100" s="91">
        <f>SUM(H101:H101)</f>
        <v>0</v>
      </c>
      <c r="I100" s="10">
        <v>4221.5</v>
      </c>
      <c r="K100" s="39"/>
    </row>
    <row r="101" spans="1:11" s="36" customFormat="1" ht="15.75" hidden="1" thickBot="1" x14ac:dyDescent="0.25">
      <c r="A101" s="99" t="s">
        <v>93</v>
      </c>
      <c r="B101" s="100"/>
      <c r="C101" s="40"/>
      <c r="D101" s="71"/>
      <c r="E101" s="71"/>
      <c r="F101" s="72"/>
      <c r="G101" s="71"/>
      <c r="H101" s="72"/>
      <c r="I101" s="10">
        <v>4221.5</v>
      </c>
      <c r="K101" s="39"/>
    </row>
    <row r="102" spans="1:11" s="36" customFormat="1" ht="19.5" thickBot="1" x14ac:dyDescent="0.25">
      <c r="A102" s="101" t="s">
        <v>94</v>
      </c>
      <c r="B102" s="102" t="s">
        <v>22</v>
      </c>
      <c r="C102" s="103"/>
      <c r="D102" s="94">
        <f>G102*I102</f>
        <v>86411.42</v>
      </c>
      <c r="E102" s="94"/>
      <c r="F102" s="94"/>
      <c r="G102" s="94">
        <f>12*H102</f>
        <v>20.76</v>
      </c>
      <c r="H102" s="95">
        <v>1.73</v>
      </c>
      <c r="I102" s="10">
        <f>4221.5-59.1</f>
        <v>4162.3999999999996</v>
      </c>
      <c r="K102" s="39"/>
    </row>
    <row r="103" spans="1:11" s="36" customFormat="1" ht="20.25" thickBot="1" x14ac:dyDescent="0.45">
      <c r="A103" s="96" t="s">
        <v>95</v>
      </c>
      <c r="B103" s="82"/>
      <c r="C103" s="83" t="e">
        <f>F103*12</f>
        <v>#REF!</v>
      </c>
      <c r="D103" s="97">
        <f>D14+D24+D33+D34+D35+D36+D38+D42+D43+D44+D45+D61+D73+D77+D87+D90+D94+D99+D102</f>
        <v>792806.94</v>
      </c>
      <c r="E103" s="97" t="e">
        <f>E14+E24+E33+E34+E35+E36+E38+E39+E40+E41+E42+E43+E44+E45+E61+E73+E77+E87+E90+E94+E99+E100+#REF!+E102</f>
        <v>#REF!</v>
      </c>
      <c r="F103" s="97" t="e">
        <f>F14+F24+F33+F34+F35+F36+F38+F39+F40+F41+F42+F43+F44+F45+F61+F73+F77+F87+F90+F94+F99+F100+#REF!+F102</f>
        <v>#REF!</v>
      </c>
      <c r="G103" s="97"/>
      <c r="H103" s="98"/>
      <c r="I103" s="10"/>
      <c r="K103" s="39"/>
    </row>
    <row r="104" spans="1:11" s="36" customFormat="1" ht="19.5" x14ac:dyDescent="0.2">
      <c r="A104" s="41"/>
      <c r="B104" s="42"/>
      <c r="C104" s="42" t="s">
        <v>96</v>
      </c>
      <c r="D104" s="73"/>
      <c r="E104" s="73" t="s">
        <v>96</v>
      </c>
      <c r="F104" s="73"/>
      <c r="G104" s="73"/>
      <c r="H104" s="73"/>
      <c r="I104" s="35"/>
      <c r="K104" s="39"/>
    </row>
    <row r="105" spans="1:11" s="36" customFormat="1" x14ac:dyDescent="0.2">
      <c r="A105" s="43"/>
      <c r="D105" s="74"/>
      <c r="E105" s="74"/>
      <c r="F105" s="74"/>
      <c r="G105" s="74"/>
      <c r="H105" s="74"/>
      <c r="K105" s="39"/>
    </row>
    <row r="106" spans="1:11" s="36" customFormat="1" ht="18.75" x14ac:dyDescent="0.4">
      <c r="A106" s="44"/>
      <c r="B106" s="45"/>
      <c r="C106" s="46"/>
      <c r="D106" s="75"/>
      <c r="E106" s="75"/>
      <c r="F106" s="75"/>
      <c r="G106" s="75"/>
      <c r="H106" s="75"/>
      <c r="I106" s="37"/>
      <c r="K106" s="39"/>
    </row>
    <row r="107" spans="1:11" s="36" customFormat="1" ht="19.5" thickBot="1" x14ac:dyDescent="0.45">
      <c r="A107" s="44"/>
      <c r="B107" s="45"/>
      <c r="C107" s="46"/>
      <c r="D107" s="75"/>
      <c r="E107" s="75"/>
      <c r="F107" s="75"/>
      <c r="G107" s="75"/>
      <c r="H107" s="75"/>
      <c r="I107" s="37"/>
      <c r="K107" s="39"/>
    </row>
    <row r="108" spans="1:11" s="36" customFormat="1" ht="30.75" thickBot="1" x14ac:dyDescent="0.25">
      <c r="A108" s="47" t="s">
        <v>97</v>
      </c>
      <c r="B108" s="82"/>
      <c r="C108" s="83">
        <f>F108*12</f>
        <v>0</v>
      </c>
      <c r="D108" s="84">
        <f>D110+D111+D112+D113+D114+D115+D116+D117+D118</f>
        <v>135046.54999999999</v>
      </c>
      <c r="E108" s="84">
        <f t="shared" ref="E108:H108" si="3">E110+E111+E112+E113+E114+E115+E116</f>
        <v>0</v>
      </c>
      <c r="F108" s="84">
        <f t="shared" si="3"/>
        <v>0</v>
      </c>
      <c r="G108" s="84">
        <f t="shared" si="3"/>
        <v>0.78</v>
      </c>
      <c r="H108" s="84">
        <f t="shared" si="3"/>
        <v>0.06</v>
      </c>
      <c r="I108" s="10"/>
      <c r="K108" s="39"/>
    </row>
    <row r="109" spans="1:11" s="125" customFormat="1" ht="15" hidden="1" x14ac:dyDescent="0.2">
      <c r="A109" s="119" t="s">
        <v>98</v>
      </c>
      <c r="B109" s="120"/>
      <c r="C109" s="121"/>
      <c r="D109" s="122">
        <v>157241.21</v>
      </c>
      <c r="E109" s="121"/>
      <c r="F109" s="123"/>
      <c r="G109" s="121">
        <f>D109/I109</f>
        <v>37.25</v>
      </c>
      <c r="H109" s="121">
        <f>G109/12</f>
        <v>3.1</v>
      </c>
      <c r="I109" s="124">
        <v>4221.5</v>
      </c>
      <c r="K109" s="126"/>
    </row>
    <row r="110" spans="1:11" s="74" customFormat="1" ht="15" x14ac:dyDescent="0.2">
      <c r="A110" s="138" t="s">
        <v>114</v>
      </c>
      <c r="B110" s="139"/>
      <c r="C110" s="68"/>
      <c r="D110" s="80">
        <v>0</v>
      </c>
      <c r="E110" s="68"/>
      <c r="F110" s="81"/>
      <c r="G110" s="68">
        <f t="shared" ref="G110:G118" si="4">D110/I110</f>
        <v>0</v>
      </c>
      <c r="H110" s="68">
        <f t="shared" ref="H110:H118" si="5">G110/12</f>
        <v>0</v>
      </c>
      <c r="I110" s="140">
        <v>4221.5</v>
      </c>
      <c r="K110" s="141"/>
    </row>
    <row r="111" spans="1:11" s="74" customFormat="1" ht="15" x14ac:dyDescent="0.2">
      <c r="A111" s="138" t="s">
        <v>115</v>
      </c>
      <c r="B111" s="139"/>
      <c r="C111" s="68"/>
      <c r="D111" s="80">
        <v>0</v>
      </c>
      <c r="E111" s="68"/>
      <c r="F111" s="81"/>
      <c r="G111" s="68">
        <f t="shared" si="4"/>
        <v>0</v>
      </c>
      <c r="H111" s="68">
        <f t="shared" si="5"/>
        <v>0</v>
      </c>
      <c r="I111" s="140">
        <v>4221.5</v>
      </c>
      <c r="K111" s="141"/>
    </row>
    <row r="112" spans="1:11" s="74" customFormat="1" ht="15" x14ac:dyDescent="0.2">
      <c r="A112" s="142" t="s">
        <v>99</v>
      </c>
      <c r="B112" s="143"/>
      <c r="C112" s="66"/>
      <c r="D112" s="65">
        <v>0</v>
      </c>
      <c r="E112" s="66"/>
      <c r="F112" s="67"/>
      <c r="G112" s="68">
        <f t="shared" si="4"/>
        <v>0</v>
      </c>
      <c r="H112" s="68">
        <f t="shared" si="5"/>
        <v>0</v>
      </c>
      <c r="I112" s="140">
        <v>4221.5</v>
      </c>
      <c r="K112" s="141"/>
    </row>
    <row r="113" spans="1:11" s="74" customFormat="1" ht="15" x14ac:dyDescent="0.2">
      <c r="A113" s="142" t="s">
        <v>119</v>
      </c>
      <c r="B113" s="143"/>
      <c r="C113" s="66"/>
      <c r="D113" s="169">
        <v>722.42</v>
      </c>
      <c r="E113" s="66"/>
      <c r="F113" s="67"/>
      <c r="G113" s="68">
        <f t="shared" si="4"/>
        <v>0.15</v>
      </c>
      <c r="H113" s="68">
        <f t="shared" si="5"/>
        <v>0.01</v>
      </c>
      <c r="I113" s="140">
        <v>4851.7</v>
      </c>
      <c r="K113" s="141"/>
    </row>
    <row r="114" spans="1:11" s="74" customFormat="1" ht="25.5" x14ac:dyDescent="0.2">
      <c r="A114" s="142" t="s">
        <v>120</v>
      </c>
      <c r="B114" s="143"/>
      <c r="C114" s="66"/>
      <c r="D114" s="65">
        <v>0</v>
      </c>
      <c r="E114" s="66"/>
      <c r="F114" s="67"/>
      <c r="G114" s="68">
        <f t="shared" si="4"/>
        <v>0</v>
      </c>
      <c r="H114" s="68">
        <f t="shared" si="5"/>
        <v>0</v>
      </c>
      <c r="I114" s="140">
        <v>4851.7</v>
      </c>
      <c r="K114" s="141"/>
    </row>
    <row r="115" spans="1:11" s="74" customFormat="1" ht="15" x14ac:dyDescent="0.2">
      <c r="A115" s="142" t="s">
        <v>121</v>
      </c>
      <c r="B115" s="143"/>
      <c r="C115" s="66"/>
      <c r="D115" s="169">
        <v>3043.42</v>
      </c>
      <c r="E115" s="66"/>
      <c r="F115" s="67"/>
      <c r="G115" s="68">
        <f t="shared" si="4"/>
        <v>0.63</v>
      </c>
      <c r="H115" s="68">
        <f t="shared" si="5"/>
        <v>0.05</v>
      </c>
      <c r="I115" s="140">
        <v>4851.7</v>
      </c>
      <c r="K115" s="141"/>
    </row>
    <row r="116" spans="1:11" s="74" customFormat="1" ht="15" x14ac:dyDescent="0.2">
      <c r="A116" s="144" t="s">
        <v>130</v>
      </c>
      <c r="B116" s="143"/>
      <c r="C116" s="66"/>
      <c r="D116" s="66">
        <v>0</v>
      </c>
      <c r="E116" s="66"/>
      <c r="F116" s="66"/>
      <c r="G116" s="66">
        <f t="shared" si="4"/>
        <v>0</v>
      </c>
      <c r="H116" s="66">
        <f t="shared" si="5"/>
        <v>0</v>
      </c>
      <c r="I116" s="140">
        <v>4851.7</v>
      </c>
      <c r="K116" s="141"/>
    </row>
    <row r="117" spans="1:11" s="74" customFormat="1" ht="15" x14ac:dyDescent="0.2">
      <c r="A117" s="144" t="s">
        <v>138</v>
      </c>
      <c r="B117" s="143"/>
      <c r="C117" s="66"/>
      <c r="D117" s="175">
        <v>66166.5</v>
      </c>
      <c r="E117" s="66"/>
      <c r="F117" s="66"/>
      <c r="G117" s="66">
        <f t="shared" si="4"/>
        <v>15.67</v>
      </c>
      <c r="H117" s="66">
        <f t="shared" si="5"/>
        <v>1.31</v>
      </c>
      <c r="I117" s="140">
        <v>4221.5</v>
      </c>
      <c r="K117" s="141"/>
    </row>
    <row r="118" spans="1:11" s="74" customFormat="1" ht="15" x14ac:dyDescent="0.2">
      <c r="A118" s="144" t="s">
        <v>136</v>
      </c>
      <c r="B118" s="143"/>
      <c r="C118" s="66"/>
      <c r="D118" s="175">
        <v>65114.21</v>
      </c>
      <c r="E118" s="66"/>
      <c r="F118" s="66"/>
      <c r="G118" s="66">
        <f t="shared" si="4"/>
        <v>15.42</v>
      </c>
      <c r="H118" s="66">
        <f t="shared" si="5"/>
        <v>1.29</v>
      </c>
      <c r="I118" s="140">
        <v>4221.5</v>
      </c>
      <c r="K118" s="141"/>
    </row>
    <row r="119" spans="1:11" s="74" customFormat="1" ht="15" x14ac:dyDescent="0.2">
      <c r="A119" s="145"/>
      <c r="B119" s="146"/>
      <c r="C119" s="118"/>
      <c r="D119" s="118"/>
      <c r="E119" s="118"/>
      <c r="F119" s="118"/>
      <c r="G119" s="118"/>
      <c r="H119" s="118"/>
      <c r="I119" s="140"/>
      <c r="K119" s="141"/>
    </row>
    <row r="120" spans="1:11" s="36" customFormat="1" ht="18.75" x14ac:dyDescent="0.4">
      <c r="A120" s="198"/>
      <c r="B120" s="198"/>
      <c r="C120" s="198"/>
      <c r="D120" s="198"/>
      <c r="E120" s="198"/>
      <c r="F120" s="198"/>
      <c r="G120" s="198"/>
      <c r="H120" s="198"/>
      <c r="I120" s="37"/>
      <c r="K120" s="39"/>
    </row>
    <row r="121" spans="1:11" s="36" customFormat="1" ht="19.5" x14ac:dyDescent="0.2">
      <c r="A121" s="135" t="s">
        <v>100</v>
      </c>
      <c r="B121" s="136"/>
      <c r="C121" s="136"/>
      <c r="D121" s="137">
        <f>D103+D108</f>
        <v>927853.49</v>
      </c>
      <c r="E121" s="137" t="e">
        <f>E103+E108</f>
        <v>#REF!</v>
      </c>
      <c r="F121" s="137" t="e">
        <f>F103+F108</f>
        <v>#REF!</v>
      </c>
      <c r="G121" s="137"/>
      <c r="H121" s="137"/>
      <c r="K121" s="39"/>
    </row>
    <row r="122" spans="1:11" s="36" customFormat="1" x14ac:dyDescent="0.2">
      <c r="A122" s="43"/>
      <c r="D122" s="74"/>
      <c r="E122" s="74"/>
      <c r="F122" s="74"/>
      <c r="G122" s="74"/>
      <c r="H122" s="74"/>
      <c r="K122" s="39"/>
    </row>
    <row r="123" spans="1:11" s="36" customFormat="1" x14ac:dyDescent="0.2">
      <c r="A123" s="43"/>
      <c r="D123" s="74"/>
      <c r="E123" s="74"/>
      <c r="F123" s="74"/>
      <c r="G123" s="74"/>
      <c r="H123" s="74"/>
      <c r="K123" s="39"/>
    </row>
    <row r="124" spans="1:11" s="36" customFormat="1" x14ac:dyDescent="0.2">
      <c r="A124" s="43"/>
      <c r="D124" s="74"/>
      <c r="E124" s="74"/>
      <c r="F124" s="74"/>
      <c r="G124" s="74"/>
      <c r="H124" s="74"/>
      <c r="K124" s="39"/>
    </row>
    <row r="125" spans="1:11" s="36" customFormat="1" ht="18.75" x14ac:dyDescent="0.4">
      <c r="A125" s="44"/>
      <c r="B125" s="45"/>
      <c r="C125" s="46"/>
      <c r="D125" s="75"/>
      <c r="E125" s="75"/>
      <c r="F125" s="75"/>
      <c r="G125" s="75"/>
      <c r="H125" s="75"/>
      <c r="I125" s="37"/>
      <c r="K125" s="39"/>
    </row>
    <row r="126" spans="1:11" s="36" customFormat="1" ht="18.75" x14ac:dyDescent="0.4">
      <c r="A126" s="44"/>
      <c r="B126" s="45"/>
      <c r="C126" s="46"/>
      <c r="D126" s="75"/>
      <c r="E126" s="75"/>
      <c r="F126" s="75"/>
      <c r="G126" s="75"/>
      <c r="H126" s="75"/>
      <c r="I126" s="37"/>
      <c r="K126" s="39"/>
    </row>
    <row r="127" spans="1:11" s="36" customFormat="1" ht="14.25" x14ac:dyDescent="0.2">
      <c r="A127" s="182" t="s">
        <v>101</v>
      </c>
      <c r="B127" s="182"/>
      <c r="C127" s="182"/>
      <c r="D127" s="182"/>
      <c r="E127" s="182"/>
      <c r="F127" s="182"/>
      <c r="G127" s="74" t="s">
        <v>102</v>
      </c>
      <c r="H127" s="74"/>
      <c r="K127" s="39"/>
    </row>
    <row r="128" spans="1:11" s="36" customFormat="1" x14ac:dyDescent="0.2">
      <c r="D128" s="74"/>
      <c r="E128" s="74"/>
      <c r="F128" s="74"/>
      <c r="G128" s="74"/>
      <c r="H128" s="74"/>
      <c r="K128" s="39"/>
    </row>
    <row r="129" spans="1:11" s="36" customFormat="1" x14ac:dyDescent="0.2">
      <c r="A129" s="43" t="s">
        <v>103</v>
      </c>
      <c r="D129" s="74"/>
      <c r="E129" s="74"/>
      <c r="F129" s="74"/>
      <c r="G129" s="74"/>
      <c r="H129" s="74"/>
      <c r="K129" s="39"/>
    </row>
    <row r="130" spans="1:11" s="36" customFormat="1" ht="18.75" x14ac:dyDescent="0.4">
      <c r="A130" s="44"/>
      <c r="B130" s="45"/>
      <c r="C130" s="46"/>
      <c r="D130" s="75"/>
      <c r="E130" s="75"/>
      <c r="F130" s="75"/>
      <c r="G130" s="75"/>
      <c r="H130" s="75"/>
      <c r="I130" s="37"/>
      <c r="K130" s="39"/>
    </row>
    <row r="131" spans="1:11" s="36" customFormat="1" ht="18.75" x14ac:dyDescent="0.4">
      <c r="A131" s="44"/>
      <c r="B131" s="45"/>
      <c r="C131" s="46"/>
      <c r="D131" s="75"/>
      <c r="E131" s="75"/>
      <c r="F131" s="75"/>
      <c r="G131" s="75"/>
      <c r="H131" s="75"/>
      <c r="I131" s="37"/>
      <c r="K131" s="39"/>
    </row>
    <row r="132" spans="1:11" s="36" customFormat="1" ht="18.75" x14ac:dyDescent="0.4">
      <c r="A132" s="44"/>
      <c r="B132" s="45"/>
      <c r="C132" s="46"/>
      <c r="D132" s="75"/>
      <c r="E132" s="75"/>
      <c r="F132" s="75"/>
      <c r="G132" s="75"/>
      <c r="H132" s="75"/>
      <c r="I132" s="37"/>
      <c r="K132" s="39"/>
    </row>
    <row r="133" spans="1:11" s="36" customFormat="1" ht="18.75" x14ac:dyDescent="0.4">
      <c r="A133" s="44"/>
      <c r="B133" s="45"/>
      <c r="C133" s="46"/>
      <c r="D133" s="75"/>
      <c r="E133" s="75"/>
      <c r="F133" s="75"/>
      <c r="G133" s="75"/>
      <c r="H133" s="75"/>
      <c r="I133" s="37"/>
      <c r="K133" s="39"/>
    </row>
    <row r="134" spans="1:11" s="36" customFormat="1" ht="18.75" x14ac:dyDescent="0.4">
      <c r="A134" s="44"/>
      <c r="B134" s="45"/>
      <c r="C134" s="46"/>
      <c r="D134" s="75"/>
      <c r="E134" s="75"/>
      <c r="F134" s="75"/>
      <c r="G134" s="75"/>
      <c r="H134" s="75"/>
      <c r="I134" s="37"/>
      <c r="K134" s="39"/>
    </row>
    <row r="135" spans="1:11" s="36" customFormat="1" ht="18.75" x14ac:dyDescent="0.4">
      <c r="A135" s="44"/>
      <c r="B135" s="45"/>
      <c r="C135" s="46"/>
      <c r="D135" s="75"/>
      <c r="E135" s="75"/>
      <c r="F135" s="75"/>
      <c r="G135" s="75"/>
      <c r="H135" s="75"/>
      <c r="I135" s="37"/>
      <c r="K135" s="39"/>
    </row>
    <row r="136" spans="1:11" s="36" customFormat="1" ht="18.75" x14ac:dyDescent="0.4">
      <c r="A136" s="44"/>
      <c r="B136" s="45"/>
      <c r="C136" s="46"/>
      <c r="D136" s="75"/>
      <c r="E136" s="75"/>
      <c r="F136" s="75"/>
      <c r="G136" s="75"/>
      <c r="H136" s="75"/>
      <c r="I136" s="37"/>
      <c r="K136" s="39"/>
    </row>
    <row r="137" spans="1:11" s="36" customFormat="1" ht="18.75" x14ac:dyDescent="0.4">
      <c r="A137" s="44"/>
      <c r="B137" s="45"/>
      <c r="C137" s="46"/>
      <c r="D137" s="75"/>
      <c r="E137" s="75"/>
      <c r="F137" s="75"/>
      <c r="G137" s="75"/>
      <c r="H137" s="75"/>
      <c r="I137" s="37"/>
      <c r="K137" s="39"/>
    </row>
    <row r="138" spans="1:11" s="36" customFormat="1" ht="18.75" x14ac:dyDescent="0.4">
      <c r="A138" s="44"/>
      <c r="B138" s="45"/>
      <c r="C138" s="46"/>
      <c r="D138" s="75"/>
      <c r="E138" s="75"/>
      <c r="F138" s="75"/>
      <c r="G138" s="75"/>
      <c r="H138" s="75"/>
      <c r="I138" s="37"/>
      <c r="K138" s="39"/>
    </row>
    <row r="139" spans="1:11" s="36" customFormat="1" ht="18.75" x14ac:dyDescent="0.4">
      <c r="A139" s="44"/>
      <c r="B139" s="45"/>
      <c r="C139" s="46"/>
      <c r="D139" s="75"/>
      <c r="E139" s="75"/>
      <c r="F139" s="75"/>
      <c r="G139" s="75"/>
      <c r="H139" s="75"/>
      <c r="I139" s="37"/>
      <c r="K139" s="39"/>
    </row>
    <row r="140" spans="1:11" s="36" customFormat="1" ht="18.75" x14ac:dyDescent="0.4">
      <c r="A140" s="44"/>
      <c r="B140" s="45"/>
      <c r="C140" s="46"/>
      <c r="D140" s="75"/>
      <c r="E140" s="75"/>
      <c r="F140" s="75"/>
      <c r="G140" s="75"/>
      <c r="H140" s="75"/>
      <c r="I140" s="37"/>
      <c r="K140" s="39"/>
    </row>
    <row r="141" spans="1:11" s="36" customFormat="1" ht="18.75" x14ac:dyDescent="0.4">
      <c r="A141" s="44"/>
      <c r="B141" s="45"/>
      <c r="C141" s="46"/>
      <c r="D141" s="75"/>
      <c r="E141" s="75"/>
      <c r="F141" s="75"/>
      <c r="G141" s="75"/>
      <c r="H141" s="75"/>
      <c r="I141" s="37"/>
      <c r="K141" s="39"/>
    </row>
    <row r="142" spans="1:11" s="36" customFormat="1" ht="18.75" x14ac:dyDescent="0.4">
      <c r="A142" s="44"/>
      <c r="B142" s="45"/>
      <c r="C142" s="46"/>
      <c r="D142" s="75"/>
      <c r="E142" s="75"/>
      <c r="F142" s="75"/>
      <c r="G142" s="75"/>
      <c r="H142" s="75"/>
      <c r="I142" s="37"/>
      <c r="K142" s="39"/>
    </row>
    <row r="143" spans="1:11" s="36" customFormat="1" ht="18.75" x14ac:dyDescent="0.4">
      <c r="A143" s="44"/>
      <c r="B143" s="45"/>
      <c r="C143" s="46"/>
      <c r="D143" s="75"/>
      <c r="E143" s="75"/>
      <c r="F143" s="75"/>
      <c r="G143" s="75"/>
      <c r="H143" s="75"/>
      <c r="I143" s="37"/>
      <c r="K143" s="39"/>
    </row>
    <row r="144" spans="1:11" s="36" customFormat="1" ht="18.75" x14ac:dyDescent="0.4">
      <c r="A144" s="44"/>
      <c r="B144" s="45"/>
      <c r="C144" s="46"/>
      <c r="D144" s="75"/>
      <c r="E144" s="75"/>
      <c r="F144" s="75"/>
      <c r="G144" s="75"/>
      <c r="H144" s="75"/>
      <c r="I144" s="37"/>
      <c r="K144" s="39"/>
    </row>
    <row r="145" spans="1:11" s="36" customFormat="1" ht="19.5" x14ac:dyDescent="0.2">
      <c r="A145" s="48"/>
      <c r="B145" s="49"/>
      <c r="C145" s="50"/>
      <c r="D145" s="76"/>
      <c r="E145" s="76"/>
      <c r="F145" s="76"/>
      <c r="G145" s="76"/>
      <c r="H145" s="76"/>
      <c r="I145" s="35"/>
      <c r="K145" s="39"/>
    </row>
    <row r="146" spans="1:11" s="36" customFormat="1" ht="14.25" x14ac:dyDescent="0.2">
      <c r="A146" s="182"/>
      <c r="B146" s="182"/>
      <c r="C146" s="182"/>
      <c r="D146" s="182"/>
      <c r="E146" s="182"/>
      <c r="F146" s="182"/>
      <c r="G146" s="74"/>
      <c r="H146" s="74"/>
      <c r="K146" s="39"/>
    </row>
    <row r="147" spans="1:11" s="36" customFormat="1" x14ac:dyDescent="0.2">
      <c r="D147" s="74"/>
      <c r="E147" s="74"/>
      <c r="F147" s="74"/>
      <c r="G147" s="74"/>
      <c r="H147" s="74"/>
      <c r="K147" s="39"/>
    </row>
    <row r="148" spans="1:11" s="36" customFormat="1" x14ac:dyDescent="0.2">
      <c r="A148" s="43"/>
      <c r="D148" s="74"/>
      <c r="E148" s="74"/>
      <c r="F148" s="74"/>
      <c r="G148" s="74"/>
      <c r="H148" s="74"/>
      <c r="K148" s="39"/>
    </row>
    <row r="149" spans="1:11" s="36" customFormat="1" x14ac:dyDescent="0.2">
      <c r="D149" s="74"/>
      <c r="E149" s="74"/>
      <c r="F149" s="74"/>
      <c r="G149" s="74"/>
      <c r="H149" s="74"/>
      <c r="K149" s="39"/>
    </row>
    <row r="150" spans="1:11" s="36" customFormat="1" x14ac:dyDescent="0.2">
      <c r="D150" s="74"/>
      <c r="E150" s="74"/>
      <c r="F150" s="74"/>
      <c r="G150" s="74"/>
      <c r="H150" s="74"/>
      <c r="K150" s="39"/>
    </row>
    <row r="151" spans="1:11" s="36" customFormat="1" x14ac:dyDescent="0.2">
      <c r="D151" s="74"/>
      <c r="E151" s="74"/>
      <c r="F151" s="74"/>
      <c r="G151" s="74"/>
      <c r="H151" s="74"/>
      <c r="K151" s="39"/>
    </row>
    <row r="152" spans="1:11" s="36" customFormat="1" x14ac:dyDescent="0.2">
      <c r="D152" s="74"/>
      <c r="E152" s="74"/>
      <c r="F152" s="74"/>
      <c r="G152" s="74"/>
      <c r="H152" s="74"/>
      <c r="K152" s="39"/>
    </row>
    <row r="153" spans="1:11" s="36" customFormat="1" x14ac:dyDescent="0.2">
      <c r="D153" s="74"/>
      <c r="E153" s="74"/>
      <c r="F153" s="74"/>
      <c r="G153" s="74"/>
      <c r="H153" s="74"/>
      <c r="K153" s="39"/>
    </row>
    <row r="154" spans="1:11" s="36" customFormat="1" x14ac:dyDescent="0.2">
      <c r="D154" s="74"/>
      <c r="E154" s="74"/>
      <c r="F154" s="74"/>
      <c r="G154" s="74"/>
      <c r="H154" s="74"/>
      <c r="K154" s="39"/>
    </row>
    <row r="155" spans="1:11" s="36" customFormat="1" x14ac:dyDescent="0.2">
      <c r="D155" s="74"/>
      <c r="E155" s="74"/>
      <c r="F155" s="74"/>
      <c r="G155" s="74"/>
      <c r="H155" s="74"/>
      <c r="K155" s="39"/>
    </row>
    <row r="156" spans="1:11" x14ac:dyDescent="0.2">
      <c r="A156" s="36"/>
      <c r="B156" s="36"/>
      <c r="C156" s="36"/>
      <c r="D156" s="74"/>
      <c r="E156" s="74"/>
      <c r="F156" s="74"/>
      <c r="G156" s="74"/>
      <c r="H156" s="74"/>
      <c r="I156" s="36"/>
    </row>
    <row r="157" spans="1:11" x14ac:dyDescent="0.2">
      <c r="A157" s="36"/>
      <c r="B157" s="36"/>
      <c r="C157" s="36"/>
      <c r="D157" s="74"/>
      <c r="E157" s="74"/>
      <c r="F157" s="74"/>
      <c r="G157" s="74"/>
      <c r="H157" s="74"/>
      <c r="I157" s="36"/>
    </row>
    <row r="158" spans="1:11" x14ac:dyDescent="0.2">
      <c r="A158" s="36"/>
      <c r="B158" s="36"/>
      <c r="C158" s="36"/>
      <c r="D158" s="74"/>
      <c r="E158" s="74"/>
      <c r="F158" s="74"/>
      <c r="G158" s="74"/>
      <c r="H158" s="74"/>
      <c r="I158" s="36"/>
    </row>
    <row r="159" spans="1:11" x14ac:dyDescent="0.2">
      <c r="A159" s="36"/>
      <c r="B159" s="36"/>
      <c r="C159" s="36"/>
      <c r="D159" s="74"/>
      <c r="E159" s="74"/>
      <c r="F159" s="74"/>
      <c r="G159" s="74"/>
      <c r="H159" s="74"/>
      <c r="I159" s="36"/>
    </row>
    <row r="160" spans="1:11" x14ac:dyDescent="0.2">
      <c r="A160" s="36"/>
      <c r="B160" s="36"/>
      <c r="C160" s="36"/>
      <c r="D160" s="74"/>
      <c r="E160" s="74"/>
      <c r="F160" s="74"/>
      <c r="G160" s="74"/>
      <c r="H160" s="74"/>
      <c r="I160" s="36"/>
    </row>
    <row r="161" spans="1:9" x14ac:dyDescent="0.2">
      <c r="A161" s="36"/>
      <c r="B161" s="36"/>
      <c r="C161" s="36"/>
      <c r="D161" s="74"/>
      <c r="E161" s="74"/>
      <c r="F161" s="74"/>
      <c r="G161" s="74"/>
      <c r="H161" s="74"/>
      <c r="I161" s="36"/>
    </row>
    <row r="162" spans="1:9" x14ac:dyDescent="0.2">
      <c r="A162" s="36"/>
      <c r="B162" s="36"/>
      <c r="C162" s="36"/>
      <c r="D162" s="74"/>
      <c r="E162" s="74"/>
      <c r="F162" s="74"/>
      <c r="G162" s="74"/>
      <c r="H162" s="74"/>
      <c r="I162" s="36"/>
    </row>
    <row r="163" spans="1:9" x14ac:dyDescent="0.2">
      <c r="A163" s="36"/>
      <c r="B163" s="36"/>
      <c r="C163" s="36"/>
      <c r="D163" s="74"/>
      <c r="E163" s="74"/>
      <c r="F163" s="74"/>
      <c r="G163" s="74"/>
      <c r="H163" s="74"/>
      <c r="I163" s="36"/>
    </row>
    <row r="164" spans="1:9" x14ac:dyDescent="0.2">
      <c r="A164" s="36"/>
      <c r="B164" s="36"/>
      <c r="C164" s="36"/>
      <c r="D164" s="74"/>
      <c r="E164" s="74"/>
      <c r="F164" s="74"/>
      <c r="G164" s="74"/>
      <c r="H164" s="74"/>
      <c r="I164" s="36"/>
    </row>
    <row r="165" spans="1:9" x14ac:dyDescent="0.2">
      <c r="A165" s="36"/>
      <c r="B165" s="36"/>
      <c r="C165" s="36"/>
      <c r="D165" s="74"/>
      <c r="E165" s="74"/>
      <c r="F165" s="74"/>
      <c r="G165" s="74"/>
      <c r="H165" s="74"/>
      <c r="I165" s="36"/>
    </row>
    <row r="166" spans="1:9" x14ac:dyDescent="0.2">
      <c r="A166" s="36"/>
      <c r="B166" s="36"/>
      <c r="C166" s="36"/>
      <c r="D166" s="74"/>
      <c r="E166" s="74"/>
      <c r="F166" s="74"/>
      <c r="G166" s="74"/>
      <c r="H166" s="74"/>
      <c r="I166" s="36"/>
    </row>
  </sheetData>
  <mergeCells count="13">
    <mergeCell ref="A7:H7"/>
    <mergeCell ref="A1:H1"/>
    <mergeCell ref="B2:H2"/>
    <mergeCell ref="B3:H3"/>
    <mergeCell ref="B4:H4"/>
    <mergeCell ref="A6:H6"/>
    <mergeCell ref="A146:F146"/>
    <mergeCell ref="A8:H8"/>
    <mergeCell ref="A9:H9"/>
    <mergeCell ref="A10:H10"/>
    <mergeCell ref="A13:H13"/>
    <mergeCell ref="A120:H120"/>
    <mergeCell ref="A127:F12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opLeftCell="A82" zoomScale="75" zoomScaleNormal="75" workbookViewId="0">
      <selection sqref="A1:H11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42578125" style="77" customWidth="1"/>
    <col min="5" max="5" width="13.85546875" style="77" hidden="1" customWidth="1"/>
    <col min="6" max="6" width="20.85546875" style="77" hidden="1" customWidth="1"/>
    <col min="7" max="7" width="17.140625" style="77" bestFit="1" customWidth="1"/>
    <col min="8" max="8" width="20.85546875" style="77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83" t="s">
        <v>0</v>
      </c>
      <c r="B1" s="184"/>
      <c r="C1" s="184"/>
      <c r="D1" s="184"/>
      <c r="E1" s="184"/>
      <c r="F1" s="184"/>
      <c r="G1" s="184"/>
      <c r="H1" s="184"/>
    </row>
    <row r="2" spans="1:12" ht="27" customHeight="1" x14ac:dyDescent="0.3">
      <c r="A2" s="3" t="s">
        <v>122</v>
      </c>
      <c r="B2" s="185" t="s">
        <v>1</v>
      </c>
      <c r="C2" s="185"/>
      <c r="D2" s="185"/>
      <c r="E2" s="185"/>
      <c r="F2" s="185"/>
      <c r="G2" s="184"/>
      <c r="H2" s="184"/>
    </row>
    <row r="3" spans="1:12" ht="14.25" customHeight="1" x14ac:dyDescent="0.3">
      <c r="B3" s="185" t="s">
        <v>2</v>
      </c>
      <c r="C3" s="185"/>
      <c r="D3" s="185"/>
      <c r="E3" s="185"/>
      <c r="F3" s="185"/>
      <c r="G3" s="184"/>
      <c r="H3" s="184"/>
    </row>
    <row r="4" spans="1:12" ht="14.25" customHeight="1" x14ac:dyDescent="0.3">
      <c r="B4" s="185" t="s">
        <v>3</v>
      </c>
      <c r="C4" s="185"/>
      <c r="D4" s="185"/>
      <c r="E4" s="185"/>
      <c r="F4" s="185"/>
      <c r="G4" s="184"/>
      <c r="H4" s="184"/>
    </row>
    <row r="5" spans="1:12" ht="21" customHeight="1" x14ac:dyDescent="0.3">
      <c r="A5" s="130"/>
      <c r="B5" s="129"/>
      <c r="C5" s="129"/>
      <c r="D5" s="51"/>
      <c r="E5" s="51"/>
      <c r="F5" s="51"/>
      <c r="G5" s="52"/>
      <c r="H5" s="52"/>
    </row>
    <row r="6" spans="1:12" ht="20.25" customHeight="1" x14ac:dyDescent="0.4">
      <c r="A6" s="186"/>
      <c r="B6" s="187"/>
      <c r="C6" s="187"/>
      <c r="D6" s="187"/>
      <c r="E6" s="187"/>
      <c r="F6" s="187"/>
      <c r="G6" s="187"/>
      <c r="H6" s="187"/>
      <c r="K6" s="1"/>
    </row>
    <row r="7" spans="1:12" ht="20.25" customHeight="1" x14ac:dyDescent="0.2">
      <c r="A7" s="199" t="s">
        <v>123</v>
      </c>
      <c r="B7" s="199"/>
      <c r="C7" s="199"/>
      <c r="D7" s="199"/>
      <c r="E7" s="199"/>
      <c r="F7" s="199"/>
      <c r="G7" s="199"/>
      <c r="H7" s="199"/>
      <c r="K7" s="1"/>
    </row>
    <row r="8" spans="1:12" s="5" customFormat="1" ht="18.75" customHeight="1" x14ac:dyDescent="0.4">
      <c r="A8" s="188" t="s">
        <v>137</v>
      </c>
      <c r="B8" s="188"/>
      <c r="C8" s="188"/>
      <c r="D8" s="188"/>
      <c r="E8" s="189"/>
      <c r="F8" s="189"/>
      <c r="G8" s="189"/>
      <c r="H8" s="189"/>
    </row>
    <row r="9" spans="1:12" s="6" customFormat="1" ht="17.25" customHeight="1" x14ac:dyDescent="0.2">
      <c r="A9" s="190" t="s">
        <v>5</v>
      </c>
      <c r="B9" s="190"/>
      <c r="C9" s="190"/>
      <c r="D9" s="190"/>
      <c r="E9" s="191"/>
      <c r="F9" s="191"/>
      <c r="G9" s="191"/>
      <c r="H9" s="191"/>
    </row>
    <row r="10" spans="1:12" s="5" customFormat="1" ht="30" customHeight="1" thickBot="1" x14ac:dyDescent="0.25">
      <c r="A10" s="192" t="s">
        <v>6</v>
      </c>
      <c r="B10" s="192"/>
      <c r="C10" s="192"/>
      <c r="D10" s="192"/>
      <c r="E10" s="193"/>
      <c r="F10" s="193"/>
      <c r="G10" s="193"/>
      <c r="H10" s="193"/>
    </row>
    <row r="11" spans="1:12" s="10" customFormat="1" ht="139.5" customHeight="1" thickBot="1" x14ac:dyDescent="0.25">
      <c r="A11" s="7" t="s">
        <v>7</v>
      </c>
      <c r="B11" s="8" t="s">
        <v>8</v>
      </c>
      <c r="C11" s="9" t="s">
        <v>9</v>
      </c>
      <c r="D11" s="53" t="s">
        <v>10</v>
      </c>
      <c r="E11" s="53" t="s">
        <v>9</v>
      </c>
      <c r="F11" s="54" t="s">
        <v>11</v>
      </c>
      <c r="G11" s="53" t="s">
        <v>9</v>
      </c>
      <c r="H11" s="54" t="s">
        <v>11</v>
      </c>
      <c r="K11" s="11"/>
    </row>
    <row r="12" spans="1:12" s="14" customFormat="1" x14ac:dyDescent="0.2">
      <c r="A12" s="12">
        <v>1</v>
      </c>
      <c r="B12" s="13">
        <v>2</v>
      </c>
      <c r="C12" s="13">
        <v>3</v>
      </c>
      <c r="D12" s="55"/>
      <c r="E12" s="56">
        <v>3</v>
      </c>
      <c r="F12" s="57">
        <v>4</v>
      </c>
      <c r="G12" s="58">
        <v>3</v>
      </c>
      <c r="H12" s="59">
        <v>4</v>
      </c>
      <c r="K12" s="15"/>
    </row>
    <row r="13" spans="1:12" s="14" customFormat="1" ht="49.5" customHeight="1" x14ac:dyDescent="0.2">
      <c r="A13" s="194" t="s">
        <v>12</v>
      </c>
      <c r="B13" s="195"/>
      <c r="C13" s="195"/>
      <c r="D13" s="195"/>
      <c r="E13" s="195"/>
      <c r="F13" s="195"/>
      <c r="G13" s="196"/>
      <c r="H13" s="197"/>
      <c r="K13" s="15"/>
    </row>
    <row r="14" spans="1:12" s="10" customFormat="1" ht="24.75" customHeight="1" x14ac:dyDescent="0.2">
      <c r="A14" s="16" t="s">
        <v>13</v>
      </c>
      <c r="B14" s="17"/>
      <c r="C14" s="18">
        <f>F14*12</f>
        <v>0</v>
      </c>
      <c r="D14" s="147">
        <f>G14*I14</f>
        <v>149441.1</v>
      </c>
      <c r="E14" s="18">
        <f>H14*12</f>
        <v>35.4</v>
      </c>
      <c r="F14" s="148"/>
      <c r="G14" s="18">
        <f>H14*12</f>
        <v>35.4</v>
      </c>
      <c r="H14" s="148">
        <f>H19+H21</f>
        <v>2.95</v>
      </c>
      <c r="I14" s="10">
        <v>4221.5</v>
      </c>
      <c r="J14" s="10">
        <v>1.07</v>
      </c>
      <c r="K14" s="11">
        <v>2.2400000000000002</v>
      </c>
      <c r="L14" s="10">
        <v>4851.7</v>
      </c>
    </row>
    <row r="15" spans="1:12" s="10" customFormat="1" ht="24.75" customHeight="1" x14ac:dyDescent="0.2">
      <c r="A15" s="149" t="s">
        <v>14</v>
      </c>
      <c r="B15" s="150" t="s">
        <v>15</v>
      </c>
      <c r="C15" s="18"/>
      <c r="D15" s="147"/>
      <c r="E15" s="18"/>
      <c r="F15" s="148"/>
      <c r="G15" s="18"/>
      <c r="H15" s="148"/>
      <c r="K15" s="11"/>
    </row>
    <row r="16" spans="1:12" s="21" customFormat="1" ht="15" x14ac:dyDescent="0.2">
      <c r="A16" s="149" t="s">
        <v>16</v>
      </c>
      <c r="B16" s="150" t="s">
        <v>15</v>
      </c>
      <c r="C16" s="18"/>
      <c r="D16" s="147"/>
      <c r="E16" s="18"/>
      <c r="F16" s="148"/>
      <c r="G16" s="18"/>
      <c r="H16" s="148"/>
      <c r="I16" s="10"/>
      <c r="K16" s="22"/>
    </row>
    <row r="17" spans="1:12" s="10" customFormat="1" ht="15" x14ac:dyDescent="0.2">
      <c r="A17" s="149" t="s">
        <v>17</v>
      </c>
      <c r="B17" s="150" t="s">
        <v>18</v>
      </c>
      <c r="C17" s="18"/>
      <c r="D17" s="147"/>
      <c r="E17" s="18"/>
      <c r="F17" s="148"/>
      <c r="G17" s="18"/>
      <c r="H17" s="148"/>
      <c r="K17" s="11"/>
    </row>
    <row r="18" spans="1:12" s="14" customFormat="1" ht="15" x14ac:dyDescent="0.2">
      <c r="A18" s="149" t="s">
        <v>19</v>
      </c>
      <c r="B18" s="150" t="s">
        <v>15</v>
      </c>
      <c r="C18" s="18"/>
      <c r="D18" s="147"/>
      <c r="E18" s="18"/>
      <c r="F18" s="148"/>
      <c r="G18" s="18"/>
      <c r="H18" s="148"/>
      <c r="I18" s="10"/>
      <c r="K18" s="15"/>
    </row>
    <row r="19" spans="1:12" s="14" customFormat="1" ht="15" x14ac:dyDescent="0.2">
      <c r="A19" s="16" t="s">
        <v>110</v>
      </c>
      <c r="B19" s="151"/>
      <c r="C19" s="152"/>
      <c r="D19" s="153"/>
      <c r="E19" s="152"/>
      <c r="F19" s="154"/>
      <c r="G19" s="152"/>
      <c r="H19" s="148">
        <v>2.83</v>
      </c>
      <c r="I19" s="10"/>
      <c r="K19" s="15"/>
    </row>
    <row r="20" spans="1:12" s="14" customFormat="1" ht="15" x14ac:dyDescent="0.2">
      <c r="A20" s="155" t="s">
        <v>107</v>
      </c>
      <c r="B20" s="151" t="s">
        <v>15</v>
      </c>
      <c r="C20" s="152"/>
      <c r="D20" s="153"/>
      <c r="E20" s="152"/>
      <c r="F20" s="154"/>
      <c r="G20" s="152"/>
      <c r="H20" s="154">
        <v>0.12</v>
      </c>
      <c r="I20" s="10"/>
      <c r="K20" s="15"/>
    </row>
    <row r="21" spans="1:12" s="14" customFormat="1" ht="15" x14ac:dyDescent="0.2">
      <c r="A21" s="16" t="s">
        <v>110</v>
      </c>
      <c r="B21" s="151"/>
      <c r="C21" s="152"/>
      <c r="D21" s="153"/>
      <c r="E21" s="152"/>
      <c r="F21" s="154"/>
      <c r="G21" s="152"/>
      <c r="H21" s="148">
        <f>H20</f>
        <v>0.12</v>
      </c>
      <c r="I21" s="10"/>
      <c r="K21" s="15"/>
    </row>
    <row r="22" spans="1:12" s="14" customFormat="1" ht="30" x14ac:dyDescent="0.2">
      <c r="A22" s="16" t="s">
        <v>20</v>
      </c>
      <c r="B22" s="23"/>
      <c r="C22" s="18">
        <f>F22*12</f>
        <v>0</v>
      </c>
      <c r="D22" s="147">
        <f>G22*I22</f>
        <v>131710.79999999999</v>
      </c>
      <c r="E22" s="18">
        <f>H22*12</f>
        <v>31.2</v>
      </c>
      <c r="F22" s="148"/>
      <c r="G22" s="18">
        <f>H22*12</f>
        <v>31.2</v>
      </c>
      <c r="H22" s="148">
        <v>2.6</v>
      </c>
      <c r="I22" s="10">
        <v>4221.5</v>
      </c>
      <c r="J22" s="10">
        <v>1.07</v>
      </c>
      <c r="K22" s="11">
        <v>2.09</v>
      </c>
    </row>
    <row r="23" spans="1:12" s="14" customFormat="1" ht="15" x14ac:dyDescent="0.2">
      <c r="A23" s="149" t="s">
        <v>21</v>
      </c>
      <c r="B23" s="150" t="s">
        <v>22</v>
      </c>
      <c r="C23" s="18"/>
      <c r="D23" s="147"/>
      <c r="E23" s="18"/>
      <c r="F23" s="148"/>
      <c r="G23" s="18"/>
      <c r="H23" s="148"/>
      <c r="I23" s="10"/>
      <c r="K23" s="15"/>
    </row>
    <row r="24" spans="1:12" s="14" customFormat="1" ht="18.75" customHeight="1" x14ac:dyDescent="0.2">
      <c r="A24" s="149" t="s">
        <v>23</v>
      </c>
      <c r="B24" s="150" t="s">
        <v>22</v>
      </c>
      <c r="C24" s="18"/>
      <c r="D24" s="147"/>
      <c r="E24" s="18"/>
      <c r="F24" s="148"/>
      <c r="G24" s="18"/>
      <c r="H24" s="148"/>
      <c r="I24" s="10"/>
      <c r="K24" s="15"/>
    </row>
    <row r="25" spans="1:12" s="14" customFormat="1" ht="18.75" customHeight="1" x14ac:dyDescent="0.2">
      <c r="A25" s="149" t="s">
        <v>24</v>
      </c>
      <c r="B25" s="150" t="s">
        <v>25</v>
      </c>
      <c r="C25" s="18"/>
      <c r="D25" s="147"/>
      <c r="E25" s="18"/>
      <c r="F25" s="148"/>
      <c r="G25" s="18"/>
      <c r="H25" s="148"/>
      <c r="I25" s="10"/>
      <c r="K25" s="15"/>
    </row>
    <row r="26" spans="1:12" s="14" customFormat="1" ht="18" customHeight="1" x14ac:dyDescent="0.2">
      <c r="A26" s="149" t="s">
        <v>26</v>
      </c>
      <c r="B26" s="150" t="s">
        <v>22</v>
      </c>
      <c r="C26" s="18"/>
      <c r="D26" s="147"/>
      <c r="E26" s="18"/>
      <c r="F26" s="148"/>
      <c r="G26" s="18"/>
      <c r="H26" s="148"/>
      <c r="I26" s="10"/>
      <c r="K26" s="15"/>
    </row>
    <row r="27" spans="1:12" s="14" customFormat="1" ht="30.75" customHeight="1" x14ac:dyDescent="0.2">
      <c r="A27" s="149" t="s">
        <v>27</v>
      </c>
      <c r="B27" s="150" t="s">
        <v>28</v>
      </c>
      <c r="C27" s="18"/>
      <c r="D27" s="147"/>
      <c r="E27" s="18"/>
      <c r="F27" s="148"/>
      <c r="G27" s="18"/>
      <c r="H27" s="148"/>
      <c r="I27" s="10"/>
      <c r="K27" s="15"/>
    </row>
    <row r="28" spans="1:12" s="10" customFormat="1" ht="15" x14ac:dyDescent="0.2">
      <c r="A28" s="149" t="s">
        <v>29</v>
      </c>
      <c r="B28" s="150" t="s">
        <v>22</v>
      </c>
      <c r="C28" s="18"/>
      <c r="D28" s="147"/>
      <c r="E28" s="18"/>
      <c r="F28" s="148"/>
      <c r="G28" s="18"/>
      <c r="H28" s="148"/>
      <c r="K28" s="11"/>
    </row>
    <row r="29" spans="1:12" s="10" customFormat="1" ht="15" x14ac:dyDescent="0.2">
      <c r="A29" s="149" t="s">
        <v>30</v>
      </c>
      <c r="B29" s="150" t="s">
        <v>22</v>
      </c>
      <c r="C29" s="18"/>
      <c r="D29" s="147"/>
      <c r="E29" s="18"/>
      <c r="F29" s="148"/>
      <c r="G29" s="18"/>
      <c r="H29" s="148"/>
      <c r="K29" s="11"/>
    </row>
    <row r="30" spans="1:12" s="21" customFormat="1" ht="25.5" x14ac:dyDescent="0.2">
      <c r="A30" s="149" t="s">
        <v>31</v>
      </c>
      <c r="B30" s="150" t="s">
        <v>32</v>
      </c>
      <c r="C30" s="18"/>
      <c r="D30" s="147"/>
      <c r="E30" s="18"/>
      <c r="F30" s="148"/>
      <c r="G30" s="18"/>
      <c r="H30" s="148"/>
      <c r="I30" s="10"/>
      <c r="K30" s="22"/>
    </row>
    <row r="31" spans="1:12" s="21" customFormat="1" ht="15" x14ac:dyDescent="0.2">
      <c r="A31" s="24" t="s">
        <v>33</v>
      </c>
      <c r="B31" s="17" t="s">
        <v>34</v>
      </c>
      <c r="C31" s="18">
        <f>F31*12</f>
        <v>0</v>
      </c>
      <c r="D31" s="147">
        <f>G31*I31</f>
        <v>37993.5</v>
      </c>
      <c r="E31" s="18">
        <f>H31*12</f>
        <v>9</v>
      </c>
      <c r="F31" s="156"/>
      <c r="G31" s="18">
        <f>H31*12</f>
        <v>9</v>
      </c>
      <c r="H31" s="148">
        <v>0.75</v>
      </c>
      <c r="I31" s="10">
        <v>4221.5</v>
      </c>
      <c r="J31" s="10">
        <v>1.07</v>
      </c>
      <c r="K31" s="11">
        <v>0.6</v>
      </c>
      <c r="L31" s="21">
        <v>4851.7</v>
      </c>
    </row>
    <row r="32" spans="1:12" s="14" customFormat="1" ht="15" x14ac:dyDescent="0.2">
      <c r="A32" s="24" t="s">
        <v>35</v>
      </c>
      <c r="B32" s="17" t="s">
        <v>36</v>
      </c>
      <c r="C32" s="18">
        <f>F32*12</f>
        <v>0</v>
      </c>
      <c r="D32" s="147">
        <f>G32*I32</f>
        <v>124112.1</v>
      </c>
      <c r="E32" s="18">
        <f>H32*12</f>
        <v>29.4</v>
      </c>
      <c r="F32" s="156"/>
      <c r="G32" s="18">
        <f>H32*12</f>
        <v>29.4</v>
      </c>
      <c r="H32" s="148">
        <v>2.4500000000000002</v>
      </c>
      <c r="I32" s="10">
        <v>4221.5</v>
      </c>
      <c r="J32" s="10">
        <v>1.07</v>
      </c>
      <c r="K32" s="11">
        <v>1.94</v>
      </c>
      <c r="L32" s="14">
        <v>4851.7</v>
      </c>
    </row>
    <row r="33" spans="1:12" s="14" customFormat="1" ht="30" x14ac:dyDescent="0.2">
      <c r="A33" s="24" t="s">
        <v>37</v>
      </c>
      <c r="B33" s="17" t="s">
        <v>38</v>
      </c>
      <c r="C33" s="25"/>
      <c r="D33" s="147">
        <f>2042.21*I33/L33</f>
        <v>1776.94</v>
      </c>
      <c r="E33" s="25">
        <f>H33*12</f>
        <v>0.48</v>
      </c>
      <c r="F33" s="156"/>
      <c r="G33" s="18">
        <f>D33/I33</f>
        <v>0.42</v>
      </c>
      <c r="H33" s="148">
        <f>G33/12</f>
        <v>0.04</v>
      </c>
      <c r="I33" s="10">
        <v>4221.5</v>
      </c>
      <c r="J33" s="10">
        <v>1.07</v>
      </c>
      <c r="K33" s="11">
        <v>0.03</v>
      </c>
      <c r="L33" s="14">
        <v>4851.7</v>
      </c>
    </row>
    <row r="34" spans="1:12" s="14" customFormat="1" ht="30" x14ac:dyDescent="0.2">
      <c r="A34" s="24" t="s">
        <v>39</v>
      </c>
      <c r="B34" s="17" t="s">
        <v>38</v>
      </c>
      <c r="C34" s="25"/>
      <c r="D34" s="147">
        <f>2042.21*I34/L34</f>
        <v>1776.94</v>
      </c>
      <c r="E34" s="25">
        <f>H34*12</f>
        <v>0.48</v>
      </c>
      <c r="F34" s="156"/>
      <c r="G34" s="18">
        <f>D34/I34</f>
        <v>0.42</v>
      </c>
      <c r="H34" s="148">
        <f>G34/12</f>
        <v>0.04</v>
      </c>
      <c r="I34" s="10">
        <v>4221.5</v>
      </c>
      <c r="J34" s="10">
        <v>1.07</v>
      </c>
      <c r="K34" s="11">
        <v>0.03</v>
      </c>
      <c r="L34" s="14">
        <v>4851.7</v>
      </c>
    </row>
    <row r="35" spans="1:12" s="14" customFormat="1" ht="29.25" hidden="1" customHeight="1" x14ac:dyDescent="0.2">
      <c r="A35" s="24"/>
      <c r="B35" s="17" t="s">
        <v>28</v>
      </c>
      <c r="C35" s="25"/>
      <c r="D35" s="147"/>
      <c r="E35" s="25"/>
      <c r="F35" s="156"/>
      <c r="G35" s="18">
        <f>D35/I35</f>
        <v>0</v>
      </c>
      <c r="H35" s="148">
        <f>G35/12</f>
        <v>0</v>
      </c>
      <c r="I35" s="10">
        <v>4221.5</v>
      </c>
      <c r="J35" s="10"/>
      <c r="K35" s="11"/>
    </row>
    <row r="36" spans="1:12" s="14" customFormat="1" ht="20.25" customHeight="1" x14ac:dyDescent="0.2">
      <c r="A36" s="24" t="s">
        <v>41</v>
      </c>
      <c r="B36" s="17" t="s">
        <v>38</v>
      </c>
      <c r="C36" s="25"/>
      <c r="D36" s="147">
        <f>12896.1*I36/L36</f>
        <v>11220.99</v>
      </c>
      <c r="E36" s="25">
        <f>H36*12</f>
        <v>2.64</v>
      </c>
      <c r="F36" s="156"/>
      <c r="G36" s="18">
        <f>D36/I36</f>
        <v>2.66</v>
      </c>
      <c r="H36" s="148">
        <f>G36/12</f>
        <v>0.22</v>
      </c>
      <c r="I36" s="10">
        <v>4221.5</v>
      </c>
      <c r="J36" s="10">
        <v>1.07</v>
      </c>
      <c r="K36" s="11">
        <v>0.2</v>
      </c>
      <c r="L36" s="14">
        <v>4851.7</v>
      </c>
    </row>
    <row r="37" spans="1:12" s="14" customFormat="1" ht="30" hidden="1" x14ac:dyDescent="0.2">
      <c r="A37" s="24" t="s">
        <v>42</v>
      </c>
      <c r="B37" s="17" t="s">
        <v>28</v>
      </c>
      <c r="C37" s="25"/>
      <c r="D37" s="147">
        <f t="shared" ref="D37:D42" si="0">G37*I37</f>
        <v>0</v>
      </c>
      <c r="E37" s="25"/>
      <c r="F37" s="156"/>
      <c r="G37" s="18">
        <f t="shared" ref="G37:G42" si="1">H37*12</f>
        <v>0</v>
      </c>
      <c r="H37" s="148">
        <v>0</v>
      </c>
      <c r="I37" s="10">
        <v>4851.7</v>
      </c>
      <c r="J37" s="10">
        <v>1.07</v>
      </c>
      <c r="K37" s="11">
        <v>0</v>
      </c>
    </row>
    <row r="38" spans="1:12" s="14" customFormat="1" ht="30" hidden="1" x14ac:dyDescent="0.2">
      <c r="A38" s="24" t="s">
        <v>40</v>
      </c>
      <c r="B38" s="17" t="s">
        <v>28</v>
      </c>
      <c r="C38" s="25"/>
      <c r="D38" s="147">
        <f t="shared" si="0"/>
        <v>0</v>
      </c>
      <c r="E38" s="25"/>
      <c r="F38" s="156"/>
      <c r="G38" s="18">
        <f t="shared" si="1"/>
        <v>0</v>
      </c>
      <c r="H38" s="148">
        <v>0</v>
      </c>
      <c r="I38" s="10">
        <v>4851.7</v>
      </c>
      <c r="J38" s="10">
        <v>1.07</v>
      </c>
      <c r="K38" s="11">
        <v>0</v>
      </c>
    </row>
    <row r="39" spans="1:12" s="14" customFormat="1" ht="30" hidden="1" x14ac:dyDescent="0.2">
      <c r="A39" s="24" t="s">
        <v>43</v>
      </c>
      <c r="B39" s="17" t="s">
        <v>28</v>
      </c>
      <c r="C39" s="25"/>
      <c r="D39" s="147">
        <f t="shared" si="0"/>
        <v>0</v>
      </c>
      <c r="E39" s="25"/>
      <c r="F39" s="156"/>
      <c r="G39" s="18">
        <f t="shared" si="1"/>
        <v>0</v>
      </c>
      <c r="H39" s="148">
        <v>0</v>
      </c>
      <c r="I39" s="10">
        <v>4851.7</v>
      </c>
      <c r="J39" s="10">
        <v>1.07</v>
      </c>
      <c r="K39" s="11">
        <v>0</v>
      </c>
    </row>
    <row r="40" spans="1:12" s="14" customFormat="1" ht="15" x14ac:dyDescent="0.2">
      <c r="A40" s="24" t="s">
        <v>44</v>
      </c>
      <c r="B40" s="17" t="s">
        <v>45</v>
      </c>
      <c r="C40" s="25">
        <f>F40*12</f>
        <v>0</v>
      </c>
      <c r="D40" s="147">
        <f t="shared" si="0"/>
        <v>3039.48</v>
      </c>
      <c r="E40" s="25">
        <f>H40*12</f>
        <v>0.72</v>
      </c>
      <c r="F40" s="156"/>
      <c r="G40" s="18">
        <f t="shared" si="1"/>
        <v>0.72</v>
      </c>
      <c r="H40" s="148">
        <v>0.06</v>
      </c>
      <c r="I40" s="10">
        <v>4221.5</v>
      </c>
      <c r="J40" s="10">
        <v>1.07</v>
      </c>
      <c r="K40" s="11">
        <v>0.03</v>
      </c>
      <c r="L40" s="14">
        <v>4851.7</v>
      </c>
    </row>
    <row r="41" spans="1:12" s="14" customFormat="1" ht="15" x14ac:dyDescent="0.2">
      <c r="A41" s="24" t="s">
        <v>46</v>
      </c>
      <c r="B41" s="26" t="s">
        <v>47</v>
      </c>
      <c r="C41" s="27">
        <f>F41*12</f>
        <v>0</v>
      </c>
      <c r="D41" s="147">
        <f t="shared" si="0"/>
        <v>2026.32</v>
      </c>
      <c r="E41" s="25">
        <f>H41*12</f>
        <v>0.48</v>
      </c>
      <c r="F41" s="156"/>
      <c r="G41" s="18">
        <f t="shared" si="1"/>
        <v>0.48</v>
      </c>
      <c r="H41" s="148">
        <v>0.04</v>
      </c>
      <c r="I41" s="10">
        <v>4221.5</v>
      </c>
      <c r="J41" s="10">
        <v>1.07</v>
      </c>
      <c r="K41" s="11">
        <v>0.02</v>
      </c>
      <c r="L41" s="14">
        <v>4851.7</v>
      </c>
    </row>
    <row r="42" spans="1:12" s="14" customFormat="1" ht="30" x14ac:dyDescent="0.2">
      <c r="A42" s="24" t="s">
        <v>48</v>
      </c>
      <c r="B42" s="17" t="s">
        <v>49</v>
      </c>
      <c r="C42" s="25">
        <f>F42*12</f>
        <v>0</v>
      </c>
      <c r="D42" s="147">
        <f t="shared" si="0"/>
        <v>2532.9</v>
      </c>
      <c r="E42" s="25">
        <f>H42*12</f>
        <v>0.6</v>
      </c>
      <c r="F42" s="156"/>
      <c r="G42" s="18">
        <f t="shared" si="1"/>
        <v>0.6</v>
      </c>
      <c r="H42" s="148">
        <v>0.05</v>
      </c>
      <c r="I42" s="10">
        <v>4221.5</v>
      </c>
      <c r="J42" s="10">
        <v>1.07</v>
      </c>
      <c r="K42" s="11">
        <v>0.03</v>
      </c>
      <c r="L42" s="14">
        <v>4851.7</v>
      </c>
    </row>
    <row r="43" spans="1:12" s="14" customFormat="1" ht="15" x14ac:dyDescent="0.2">
      <c r="A43" s="24" t="s">
        <v>50</v>
      </c>
      <c r="B43" s="17"/>
      <c r="C43" s="18"/>
      <c r="D43" s="18">
        <f>D45+D46+D47+D48+D49+D50+D51+D52+D53+D54+D58+D57</f>
        <v>67411.649999999994</v>
      </c>
      <c r="E43" s="18">
        <f t="shared" ref="E43:F43" si="2">E45+E46+E47+E48+E49+E50+E51+E52+E53+E54+E58</f>
        <v>0</v>
      </c>
      <c r="F43" s="18">
        <f t="shared" si="2"/>
        <v>0</v>
      </c>
      <c r="G43" s="18">
        <f>D43/I43</f>
        <v>15.97</v>
      </c>
      <c r="H43" s="18">
        <f>G43/12</f>
        <v>1.33</v>
      </c>
      <c r="I43" s="10">
        <v>4221.5</v>
      </c>
      <c r="J43" s="10">
        <v>1.07</v>
      </c>
      <c r="K43" s="11">
        <v>0.82</v>
      </c>
    </row>
    <row r="44" spans="1:12" s="14" customFormat="1" ht="15" hidden="1" x14ac:dyDescent="0.2">
      <c r="A44" s="28"/>
      <c r="B44" s="29"/>
      <c r="C44" s="34"/>
      <c r="D44" s="112"/>
      <c r="E44" s="34"/>
      <c r="F44" s="113"/>
      <c r="G44" s="34"/>
      <c r="H44" s="113"/>
      <c r="I44" s="10"/>
      <c r="J44" s="10"/>
      <c r="K44" s="11"/>
    </row>
    <row r="45" spans="1:12" s="14" customFormat="1" ht="30" customHeight="1" x14ac:dyDescent="0.2">
      <c r="A45" s="28" t="s">
        <v>125</v>
      </c>
      <c r="B45" s="29" t="s">
        <v>51</v>
      </c>
      <c r="C45" s="34"/>
      <c r="D45" s="112">
        <f>839.86*I45/L45</f>
        <v>730.77</v>
      </c>
      <c r="E45" s="34"/>
      <c r="F45" s="113"/>
      <c r="G45" s="34"/>
      <c r="H45" s="113"/>
      <c r="I45" s="10">
        <v>4221.5</v>
      </c>
      <c r="J45" s="10">
        <v>1.07</v>
      </c>
      <c r="K45" s="11">
        <v>0.01</v>
      </c>
      <c r="L45" s="14">
        <v>4851.7</v>
      </c>
    </row>
    <row r="46" spans="1:12" s="14" customFormat="1" ht="15" x14ac:dyDescent="0.2">
      <c r="A46" s="28" t="s">
        <v>52</v>
      </c>
      <c r="B46" s="29" t="s">
        <v>53</v>
      </c>
      <c r="C46" s="34">
        <f>F46*12</f>
        <v>0</v>
      </c>
      <c r="D46" s="112">
        <f>1378.44*I46/L46</f>
        <v>1199.3900000000001</v>
      </c>
      <c r="E46" s="34">
        <f>H46*12</f>
        <v>0</v>
      </c>
      <c r="F46" s="113"/>
      <c r="G46" s="34"/>
      <c r="H46" s="113"/>
      <c r="I46" s="10">
        <v>4221.5</v>
      </c>
      <c r="J46" s="10">
        <v>1.07</v>
      </c>
      <c r="K46" s="11">
        <v>0.02</v>
      </c>
      <c r="L46" s="14">
        <v>4851.7</v>
      </c>
    </row>
    <row r="47" spans="1:12" s="14" customFormat="1" ht="18.75" customHeight="1" x14ac:dyDescent="0.2">
      <c r="A47" s="28" t="s">
        <v>109</v>
      </c>
      <c r="B47" s="33" t="s">
        <v>51</v>
      </c>
      <c r="C47" s="34"/>
      <c r="D47" s="112">
        <v>2456.2199999999998</v>
      </c>
      <c r="E47" s="34"/>
      <c r="F47" s="113"/>
      <c r="G47" s="34"/>
      <c r="H47" s="113"/>
      <c r="I47" s="10">
        <v>4221.5</v>
      </c>
      <c r="J47" s="10"/>
      <c r="K47" s="11"/>
    </row>
    <row r="48" spans="1:12" s="21" customFormat="1" ht="15" x14ac:dyDescent="0.2">
      <c r="A48" s="28" t="s">
        <v>54</v>
      </c>
      <c r="B48" s="29" t="s">
        <v>51</v>
      </c>
      <c r="C48" s="34">
        <f>F48*12</f>
        <v>0</v>
      </c>
      <c r="D48" s="112">
        <f>2626.83*I48/L48</f>
        <v>2285.62</v>
      </c>
      <c r="E48" s="34">
        <f>H48*12</f>
        <v>0</v>
      </c>
      <c r="F48" s="113"/>
      <c r="G48" s="34"/>
      <c r="H48" s="113"/>
      <c r="I48" s="10">
        <v>4221.5</v>
      </c>
      <c r="J48" s="10">
        <v>1.07</v>
      </c>
      <c r="K48" s="11">
        <v>0.04</v>
      </c>
      <c r="L48" s="21">
        <v>4851.7</v>
      </c>
    </row>
    <row r="49" spans="1:12" s="14" customFormat="1" ht="15" x14ac:dyDescent="0.2">
      <c r="A49" s="28" t="s">
        <v>55</v>
      </c>
      <c r="B49" s="29" t="s">
        <v>51</v>
      </c>
      <c r="C49" s="34">
        <f>F49*12</f>
        <v>0</v>
      </c>
      <c r="D49" s="112">
        <v>7807.43</v>
      </c>
      <c r="E49" s="34">
        <f>H49*12</f>
        <v>0</v>
      </c>
      <c r="F49" s="113"/>
      <c r="G49" s="34"/>
      <c r="H49" s="113"/>
      <c r="I49" s="10">
        <v>4221.5</v>
      </c>
      <c r="J49" s="10">
        <v>1.07</v>
      </c>
      <c r="K49" s="11">
        <v>0.12</v>
      </c>
    </row>
    <row r="50" spans="1:12" s="14" customFormat="1" ht="15" x14ac:dyDescent="0.2">
      <c r="A50" s="28" t="s">
        <v>56</v>
      </c>
      <c r="B50" s="29" t="s">
        <v>51</v>
      </c>
      <c r="C50" s="34">
        <f>F50*12</f>
        <v>0</v>
      </c>
      <c r="D50" s="112">
        <v>918.95</v>
      </c>
      <c r="E50" s="34">
        <f>H50*12</f>
        <v>0</v>
      </c>
      <c r="F50" s="113"/>
      <c r="G50" s="34"/>
      <c r="H50" s="113"/>
      <c r="I50" s="10">
        <v>4221.5</v>
      </c>
      <c r="J50" s="10">
        <v>1.07</v>
      </c>
      <c r="K50" s="11">
        <v>0.01</v>
      </c>
    </row>
    <row r="51" spans="1:12" s="14" customFormat="1" ht="15" x14ac:dyDescent="0.2">
      <c r="A51" s="28" t="s">
        <v>57</v>
      </c>
      <c r="B51" s="29" t="s">
        <v>51</v>
      </c>
      <c r="C51" s="34"/>
      <c r="D51" s="112">
        <f>1313.37*I51/L51</f>
        <v>1142.77</v>
      </c>
      <c r="E51" s="34"/>
      <c r="F51" s="113"/>
      <c r="G51" s="34"/>
      <c r="H51" s="113"/>
      <c r="I51" s="10">
        <v>4221.5</v>
      </c>
      <c r="J51" s="10">
        <v>1.07</v>
      </c>
      <c r="K51" s="11">
        <v>0.02</v>
      </c>
      <c r="L51" s="14">
        <v>4851.7</v>
      </c>
    </row>
    <row r="52" spans="1:12" s="14" customFormat="1" ht="15" x14ac:dyDescent="0.2">
      <c r="A52" s="28" t="s">
        <v>58</v>
      </c>
      <c r="B52" s="29" t="s">
        <v>53</v>
      </c>
      <c r="C52" s="34"/>
      <c r="D52" s="112">
        <f>5253.69*I52/L52</f>
        <v>4571.2700000000004</v>
      </c>
      <c r="E52" s="34"/>
      <c r="F52" s="113"/>
      <c r="G52" s="34"/>
      <c r="H52" s="113"/>
      <c r="I52" s="10">
        <v>4221.5</v>
      </c>
      <c r="J52" s="10">
        <v>1.07</v>
      </c>
      <c r="K52" s="11">
        <v>0.09</v>
      </c>
      <c r="L52" s="14">
        <v>4851.7</v>
      </c>
    </row>
    <row r="53" spans="1:12" s="14" customFormat="1" ht="25.5" x14ac:dyDescent="0.2">
      <c r="A53" s="28" t="s">
        <v>59</v>
      </c>
      <c r="B53" s="29" t="s">
        <v>51</v>
      </c>
      <c r="C53" s="34">
        <f>F53*12</f>
        <v>0</v>
      </c>
      <c r="D53" s="112">
        <f>3601.73*I53/L53</f>
        <v>3133.89</v>
      </c>
      <c r="E53" s="34">
        <f>H53*12</f>
        <v>0</v>
      </c>
      <c r="F53" s="113"/>
      <c r="G53" s="34"/>
      <c r="H53" s="113"/>
      <c r="I53" s="10">
        <v>4221.5</v>
      </c>
      <c r="J53" s="10">
        <v>1.07</v>
      </c>
      <c r="K53" s="11">
        <v>0.05</v>
      </c>
      <c r="L53" s="14">
        <v>4851.7</v>
      </c>
    </row>
    <row r="54" spans="1:12" s="14" customFormat="1" ht="25.5" x14ac:dyDescent="0.2">
      <c r="A54" s="142" t="s">
        <v>126</v>
      </c>
      <c r="B54" s="143" t="s">
        <v>51</v>
      </c>
      <c r="C54" s="66"/>
      <c r="D54" s="65">
        <f>9437.47*I54/L54</f>
        <v>8211.61</v>
      </c>
      <c r="E54" s="34"/>
      <c r="F54" s="113"/>
      <c r="G54" s="34"/>
      <c r="H54" s="113"/>
      <c r="I54" s="10">
        <v>4221.5</v>
      </c>
      <c r="J54" s="10">
        <v>1.07</v>
      </c>
      <c r="K54" s="11">
        <v>0.01</v>
      </c>
      <c r="L54" s="14">
        <v>4851.7</v>
      </c>
    </row>
    <row r="55" spans="1:12" s="14" customFormat="1" ht="15" hidden="1" x14ac:dyDescent="0.2">
      <c r="A55" s="142"/>
      <c r="B55" s="143"/>
      <c r="C55" s="68"/>
      <c r="D55" s="65"/>
      <c r="E55" s="157"/>
      <c r="F55" s="113"/>
      <c r="G55" s="34"/>
      <c r="H55" s="113"/>
      <c r="I55" s="10"/>
      <c r="J55" s="10"/>
      <c r="K55" s="11"/>
    </row>
    <row r="56" spans="1:12" s="14" customFormat="1" ht="15" hidden="1" x14ac:dyDescent="0.2">
      <c r="A56" s="142"/>
      <c r="B56" s="143"/>
      <c r="C56" s="66"/>
      <c r="D56" s="65"/>
      <c r="E56" s="34"/>
      <c r="F56" s="113"/>
      <c r="G56" s="34"/>
      <c r="H56" s="113"/>
      <c r="I56" s="10"/>
      <c r="J56" s="10"/>
      <c r="K56" s="11"/>
    </row>
    <row r="57" spans="1:12" s="14" customFormat="1" ht="15" x14ac:dyDescent="0.2">
      <c r="A57" s="32" t="s">
        <v>134</v>
      </c>
      <c r="B57" s="33" t="s">
        <v>51</v>
      </c>
      <c r="C57" s="30"/>
      <c r="D57" s="65">
        <f>5049.18*I57/L57</f>
        <v>4393.33</v>
      </c>
      <c r="E57" s="34"/>
      <c r="F57" s="113"/>
      <c r="G57" s="34"/>
      <c r="H57" s="113"/>
      <c r="I57" s="10">
        <v>4221.5</v>
      </c>
      <c r="J57" s="10"/>
      <c r="K57" s="11"/>
      <c r="L57" s="14">
        <v>4851.7</v>
      </c>
    </row>
    <row r="58" spans="1:12" s="14" customFormat="1" ht="27" customHeight="1" x14ac:dyDescent="0.2">
      <c r="A58" s="142" t="s">
        <v>132</v>
      </c>
      <c r="B58" s="171" t="s">
        <v>65</v>
      </c>
      <c r="C58" s="66"/>
      <c r="D58" s="65">
        <f>35122.56*I58/L58</f>
        <v>30560.400000000001</v>
      </c>
      <c r="E58" s="34"/>
      <c r="F58" s="113"/>
      <c r="G58" s="34"/>
      <c r="H58" s="113"/>
      <c r="I58" s="10">
        <v>4221.5</v>
      </c>
      <c r="J58" s="10">
        <v>1.07</v>
      </c>
      <c r="K58" s="11">
        <v>0.02</v>
      </c>
      <c r="L58" s="14">
        <v>4851.7</v>
      </c>
    </row>
    <row r="59" spans="1:12" s="14" customFormat="1" ht="30" x14ac:dyDescent="0.2">
      <c r="A59" s="172" t="s">
        <v>60</v>
      </c>
      <c r="B59" s="173"/>
      <c r="C59" s="61"/>
      <c r="D59" s="61">
        <f>D60+D61+D62+D6+D68+D69+D63</f>
        <v>16897.060000000001</v>
      </c>
      <c r="E59" s="18"/>
      <c r="F59" s="156"/>
      <c r="G59" s="18">
        <f>D59/I59</f>
        <v>4</v>
      </c>
      <c r="H59" s="148">
        <f>G59/12</f>
        <v>0.33</v>
      </c>
      <c r="I59" s="10">
        <v>4221.5</v>
      </c>
      <c r="J59" s="10">
        <v>1.07</v>
      </c>
      <c r="K59" s="11">
        <v>0.87</v>
      </c>
    </row>
    <row r="60" spans="1:12" s="14" customFormat="1" ht="15" customHeight="1" x14ac:dyDescent="0.2">
      <c r="A60" s="142" t="s">
        <v>61</v>
      </c>
      <c r="B60" s="143" t="s">
        <v>62</v>
      </c>
      <c r="C60" s="66"/>
      <c r="D60" s="65">
        <f>2626.83*I60/L60</f>
        <v>2285.62</v>
      </c>
      <c r="E60" s="34"/>
      <c r="F60" s="113"/>
      <c r="G60" s="34"/>
      <c r="H60" s="113"/>
      <c r="I60" s="10">
        <v>4221.5</v>
      </c>
      <c r="J60" s="10">
        <v>1.07</v>
      </c>
      <c r="K60" s="11">
        <v>0.03</v>
      </c>
      <c r="L60" s="14">
        <v>4851.7</v>
      </c>
    </row>
    <row r="61" spans="1:12" s="14" customFormat="1" ht="25.5" x14ac:dyDescent="0.2">
      <c r="A61" s="142" t="s">
        <v>63</v>
      </c>
      <c r="B61" s="171" t="s">
        <v>51</v>
      </c>
      <c r="C61" s="66"/>
      <c r="D61" s="65">
        <f>1751.23*I61/L61</f>
        <v>1523.76</v>
      </c>
      <c r="E61" s="34"/>
      <c r="F61" s="113"/>
      <c r="G61" s="34"/>
      <c r="H61" s="113"/>
      <c r="I61" s="10">
        <v>4221.5</v>
      </c>
      <c r="J61" s="10">
        <v>1.07</v>
      </c>
      <c r="K61" s="11">
        <v>0.02</v>
      </c>
      <c r="L61" s="14">
        <v>4851.7</v>
      </c>
    </row>
    <row r="62" spans="1:12" s="14" customFormat="1" ht="17.25" customHeight="1" x14ac:dyDescent="0.2">
      <c r="A62" s="142" t="s">
        <v>64</v>
      </c>
      <c r="B62" s="143" t="s">
        <v>65</v>
      </c>
      <c r="C62" s="66"/>
      <c r="D62" s="65">
        <f>1837.85*I62/L62</f>
        <v>1599.13</v>
      </c>
      <c r="E62" s="34"/>
      <c r="F62" s="113"/>
      <c r="G62" s="34"/>
      <c r="H62" s="113"/>
      <c r="I62" s="10">
        <v>4221.5</v>
      </c>
      <c r="J62" s="10">
        <v>1.07</v>
      </c>
      <c r="K62" s="11">
        <v>0.02</v>
      </c>
      <c r="L62" s="14">
        <v>4851.7</v>
      </c>
    </row>
    <row r="63" spans="1:12" s="14" customFormat="1" ht="25.5" x14ac:dyDescent="0.2">
      <c r="A63" s="142" t="s">
        <v>66</v>
      </c>
      <c r="B63" s="143" t="s">
        <v>67</v>
      </c>
      <c r="C63" s="66"/>
      <c r="D63" s="65">
        <f>1751.2*I63/L63</f>
        <v>1523.73</v>
      </c>
      <c r="E63" s="34"/>
      <c r="F63" s="113"/>
      <c r="G63" s="34"/>
      <c r="H63" s="113"/>
      <c r="I63" s="10">
        <v>4221.5</v>
      </c>
      <c r="J63" s="10">
        <v>1.07</v>
      </c>
      <c r="K63" s="11">
        <v>0.02</v>
      </c>
      <c r="L63" s="14">
        <v>4851.7</v>
      </c>
    </row>
    <row r="64" spans="1:12" s="14" customFormat="1" ht="15" hidden="1" x14ac:dyDescent="0.2">
      <c r="A64" s="142"/>
      <c r="B64" s="143"/>
      <c r="C64" s="66"/>
      <c r="D64" s="65"/>
      <c r="E64" s="34"/>
      <c r="F64" s="113"/>
      <c r="G64" s="34"/>
      <c r="H64" s="113"/>
      <c r="I64" s="10">
        <v>4851.7</v>
      </c>
      <c r="J64" s="10"/>
      <c r="K64" s="11"/>
    </row>
    <row r="65" spans="1:12" s="14" customFormat="1" ht="15" hidden="1" x14ac:dyDescent="0.2">
      <c r="A65" s="142" t="s">
        <v>68</v>
      </c>
      <c r="B65" s="143" t="s">
        <v>65</v>
      </c>
      <c r="C65" s="66"/>
      <c r="D65" s="65"/>
      <c r="E65" s="34"/>
      <c r="F65" s="113"/>
      <c r="G65" s="34"/>
      <c r="H65" s="113"/>
      <c r="I65" s="10">
        <v>4851.7</v>
      </c>
      <c r="J65" s="10">
        <v>1.07</v>
      </c>
      <c r="K65" s="11">
        <v>0</v>
      </c>
    </row>
    <row r="66" spans="1:12" s="14" customFormat="1" ht="15" hidden="1" x14ac:dyDescent="0.2">
      <c r="A66" s="142" t="s">
        <v>69</v>
      </c>
      <c r="B66" s="143" t="s">
        <v>51</v>
      </c>
      <c r="C66" s="66"/>
      <c r="D66" s="65"/>
      <c r="E66" s="34"/>
      <c r="F66" s="113"/>
      <c r="G66" s="34"/>
      <c r="H66" s="113"/>
      <c r="I66" s="10">
        <v>4851.7</v>
      </c>
      <c r="J66" s="10">
        <v>1.07</v>
      </c>
      <c r="K66" s="11">
        <v>0</v>
      </c>
    </row>
    <row r="67" spans="1:12" s="14" customFormat="1" ht="25.5" hidden="1" x14ac:dyDescent="0.2">
      <c r="A67" s="142" t="s">
        <v>70</v>
      </c>
      <c r="B67" s="143" t="s">
        <v>51</v>
      </c>
      <c r="C67" s="66"/>
      <c r="D67" s="65"/>
      <c r="E67" s="34"/>
      <c r="F67" s="113"/>
      <c r="G67" s="34"/>
      <c r="H67" s="113"/>
      <c r="I67" s="10">
        <v>4851.7</v>
      </c>
      <c r="J67" s="10">
        <v>1.07</v>
      </c>
      <c r="K67" s="11">
        <v>0</v>
      </c>
    </row>
    <row r="68" spans="1:12" s="14" customFormat="1" ht="17.25" customHeight="1" x14ac:dyDescent="0.2">
      <c r="A68" s="142" t="s">
        <v>72</v>
      </c>
      <c r="B68" s="143" t="s">
        <v>38</v>
      </c>
      <c r="C68" s="68"/>
      <c r="D68" s="65">
        <f>6228.48*I68/L68</f>
        <v>5419.45</v>
      </c>
      <c r="E68" s="157"/>
      <c r="F68" s="113"/>
      <c r="G68" s="34"/>
      <c r="H68" s="113"/>
      <c r="I68" s="10">
        <v>4221.5</v>
      </c>
      <c r="J68" s="10">
        <v>1.07</v>
      </c>
      <c r="K68" s="11">
        <v>0.09</v>
      </c>
      <c r="L68" s="14">
        <v>4851.7</v>
      </c>
    </row>
    <row r="69" spans="1:12" s="14" customFormat="1" ht="24.75" customHeight="1" x14ac:dyDescent="0.2">
      <c r="A69" s="142" t="s">
        <v>117</v>
      </c>
      <c r="B69" s="171" t="s">
        <v>65</v>
      </c>
      <c r="C69" s="66"/>
      <c r="D69" s="65">
        <f>5223.92*I69/L69</f>
        <v>4545.37</v>
      </c>
      <c r="E69" s="157"/>
      <c r="F69" s="113"/>
      <c r="G69" s="34"/>
      <c r="H69" s="113"/>
      <c r="I69" s="10">
        <v>4221.5</v>
      </c>
      <c r="J69" s="10">
        <v>1.07</v>
      </c>
      <c r="K69" s="11">
        <v>0.37</v>
      </c>
      <c r="L69" s="14">
        <v>4851.7</v>
      </c>
    </row>
    <row r="70" spans="1:12" s="14" customFormat="1" ht="25.5" customHeight="1" x14ac:dyDescent="0.2">
      <c r="A70" s="172" t="s">
        <v>73</v>
      </c>
      <c r="B70" s="143"/>
      <c r="C70" s="66"/>
      <c r="D70" s="61">
        <f>D72+D71</f>
        <v>7904.38</v>
      </c>
      <c r="E70" s="34"/>
      <c r="F70" s="113"/>
      <c r="G70" s="18">
        <f>D70/I70</f>
        <v>1.87</v>
      </c>
      <c r="H70" s="148">
        <f>G70/12</f>
        <v>0.16</v>
      </c>
      <c r="I70" s="10">
        <v>4221.5</v>
      </c>
      <c r="J70" s="10">
        <v>1.07</v>
      </c>
      <c r="K70" s="11">
        <v>0.05</v>
      </c>
    </row>
    <row r="71" spans="1:12" s="14" customFormat="1" ht="25.5" customHeight="1" x14ac:dyDescent="0.2">
      <c r="A71" s="142" t="s">
        <v>135</v>
      </c>
      <c r="B71" s="33" t="s">
        <v>51</v>
      </c>
      <c r="C71" s="30"/>
      <c r="D71" s="107">
        <f>1683.06*I71/L71</f>
        <v>1464.44</v>
      </c>
      <c r="E71" s="34"/>
      <c r="F71" s="113"/>
      <c r="G71" s="18"/>
      <c r="H71" s="148"/>
      <c r="I71" s="10">
        <v>4221.5</v>
      </c>
      <c r="J71" s="10"/>
      <c r="K71" s="11"/>
      <c r="L71" s="14">
        <v>4851.7</v>
      </c>
    </row>
    <row r="72" spans="1:12" s="14" customFormat="1" ht="15" x14ac:dyDescent="0.2">
      <c r="A72" s="142" t="s">
        <v>133</v>
      </c>
      <c r="B72" s="171" t="s">
        <v>65</v>
      </c>
      <c r="C72" s="66"/>
      <c r="D72" s="65">
        <f>7401.32*I72/L72</f>
        <v>6439.94</v>
      </c>
      <c r="E72" s="34"/>
      <c r="F72" s="113"/>
      <c r="G72" s="34"/>
      <c r="H72" s="113"/>
      <c r="I72" s="10">
        <v>4221.5</v>
      </c>
      <c r="J72" s="10">
        <v>1.07</v>
      </c>
      <c r="K72" s="11">
        <v>0.02</v>
      </c>
      <c r="L72" s="14">
        <v>4851.7</v>
      </c>
    </row>
    <row r="73" spans="1:12" s="14" customFormat="1" ht="15" hidden="1" x14ac:dyDescent="0.2">
      <c r="A73" s="142" t="s">
        <v>74</v>
      </c>
      <c r="B73" s="143" t="s">
        <v>38</v>
      </c>
      <c r="C73" s="66"/>
      <c r="D73" s="65">
        <f>G73*I73</f>
        <v>0</v>
      </c>
      <c r="E73" s="34"/>
      <c r="F73" s="113"/>
      <c r="G73" s="34">
        <f>H73*12</f>
        <v>0</v>
      </c>
      <c r="H73" s="113">
        <v>0</v>
      </c>
      <c r="I73" s="10">
        <v>4221.5</v>
      </c>
      <c r="J73" s="10">
        <v>1.07</v>
      </c>
      <c r="K73" s="11">
        <v>0</v>
      </c>
    </row>
    <row r="74" spans="1:12" s="14" customFormat="1" ht="15" x14ac:dyDescent="0.2">
      <c r="A74" s="172" t="s">
        <v>75</v>
      </c>
      <c r="B74" s="143"/>
      <c r="C74" s="66"/>
      <c r="D74" s="61">
        <f>D75+D76+D77+D81+D82+D83</f>
        <v>53631.17</v>
      </c>
      <c r="E74" s="34"/>
      <c r="F74" s="113"/>
      <c r="G74" s="18">
        <f>D74/I74</f>
        <v>12.7</v>
      </c>
      <c r="H74" s="148">
        <f>G74/12</f>
        <v>1.06</v>
      </c>
      <c r="I74" s="10">
        <v>4221.5</v>
      </c>
      <c r="J74" s="10">
        <v>1.07</v>
      </c>
      <c r="K74" s="11">
        <v>0.37</v>
      </c>
    </row>
    <row r="75" spans="1:12" s="14" customFormat="1" ht="15" x14ac:dyDescent="0.2">
      <c r="A75" s="142" t="s">
        <v>76</v>
      </c>
      <c r="B75" s="143" t="s">
        <v>38</v>
      </c>
      <c r="C75" s="66"/>
      <c r="D75" s="65">
        <v>1220.4000000000001</v>
      </c>
      <c r="E75" s="34"/>
      <c r="F75" s="113"/>
      <c r="G75" s="34"/>
      <c r="H75" s="113"/>
      <c r="I75" s="10">
        <v>4221.5</v>
      </c>
      <c r="J75" s="10">
        <v>1.07</v>
      </c>
      <c r="K75" s="11">
        <v>0.02</v>
      </c>
    </row>
    <row r="76" spans="1:12" s="10" customFormat="1" ht="15" x14ac:dyDescent="0.2">
      <c r="A76" s="142" t="s">
        <v>77</v>
      </c>
      <c r="B76" s="143" t="s">
        <v>51</v>
      </c>
      <c r="C76" s="66"/>
      <c r="D76" s="65">
        <v>10475.02</v>
      </c>
      <c r="E76" s="34"/>
      <c r="F76" s="113"/>
      <c r="G76" s="34"/>
      <c r="H76" s="113"/>
      <c r="I76" s="10">
        <v>4221.5</v>
      </c>
      <c r="J76" s="10">
        <v>1.07</v>
      </c>
      <c r="K76" s="11">
        <v>0.16</v>
      </c>
    </row>
    <row r="77" spans="1:12" s="14" customFormat="1" ht="15" x14ac:dyDescent="0.2">
      <c r="A77" s="142" t="s">
        <v>78</v>
      </c>
      <c r="B77" s="143" t="s">
        <v>51</v>
      </c>
      <c r="C77" s="66"/>
      <c r="D77" s="65">
        <f>915.28*I77/L77</f>
        <v>796.39</v>
      </c>
      <c r="E77" s="34"/>
      <c r="F77" s="113"/>
      <c r="G77" s="34"/>
      <c r="H77" s="113"/>
      <c r="I77" s="10">
        <v>4221.5</v>
      </c>
      <c r="J77" s="10">
        <v>1.07</v>
      </c>
      <c r="K77" s="11">
        <v>0.01</v>
      </c>
      <c r="L77" s="14">
        <v>4851.7</v>
      </c>
    </row>
    <row r="78" spans="1:12" s="10" customFormat="1" ht="25.5" hidden="1" x14ac:dyDescent="0.2">
      <c r="A78" s="142" t="s">
        <v>79</v>
      </c>
      <c r="B78" s="143" t="s">
        <v>28</v>
      </c>
      <c r="C78" s="66"/>
      <c r="D78" s="65">
        <f>G78*I78</f>
        <v>0</v>
      </c>
      <c r="E78" s="34"/>
      <c r="F78" s="113"/>
      <c r="G78" s="34"/>
      <c r="H78" s="113"/>
      <c r="I78" s="10">
        <v>4221.5</v>
      </c>
      <c r="J78" s="10">
        <v>1.07</v>
      </c>
      <c r="K78" s="11">
        <v>0</v>
      </c>
    </row>
    <row r="79" spans="1:12" s="14" customFormat="1" ht="25.5" hidden="1" x14ac:dyDescent="0.2">
      <c r="A79" s="142" t="s">
        <v>80</v>
      </c>
      <c r="B79" s="143" t="s">
        <v>28</v>
      </c>
      <c r="C79" s="66"/>
      <c r="D79" s="65">
        <f>G79*I79</f>
        <v>0</v>
      </c>
      <c r="E79" s="34"/>
      <c r="F79" s="113"/>
      <c r="G79" s="34"/>
      <c r="H79" s="113"/>
      <c r="I79" s="10">
        <v>4221.5</v>
      </c>
      <c r="J79" s="10">
        <v>1.07</v>
      </c>
      <c r="K79" s="11">
        <v>0</v>
      </c>
    </row>
    <row r="80" spans="1:12" s="14" customFormat="1" ht="25.5" hidden="1" x14ac:dyDescent="0.2">
      <c r="A80" s="142" t="s">
        <v>81</v>
      </c>
      <c r="B80" s="143" t="s">
        <v>28</v>
      </c>
      <c r="C80" s="66"/>
      <c r="D80" s="65">
        <f>G80*I80</f>
        <v>0</v>
      </c>
      <c r="E80" s="34"/>
      <c r="F80" s="113"/>
      <c r="G80" s="34"/>
      <c r="H80" s="113"/>
      <c r="I80" s="10">
        <v>4221.5</v>
      </c>
      <c r="J80" s="10">
        <v>1.07</v>
      </c>
      <c r="K80" s="11">
        <v>0</v>
      </c>
    </row>
    <row r="81" spans="1:12" s="14" customFormat="1" ht="25.5" customHeight="1" x14ac:dyDescent="0.2">
      <c r="A81" s="142" t="s">
        <v>82</v>
      </c>
      <c r="B81" s="143" t="s">
        <v>28</v>
      </c>
      <c r="C81" s="66"/>
      <c r="D81" s="65">
        <v>4607.25</v>
      </c>
      <c r="E81" s="34"/>
      <c r="F81" s="113"/>
      <c r="G81" s="34"/>
      <c r="H81" s="113"/>
      <c r="I81" s="10">
        <v>4221.5</v>
      </c>
      <c r="J81" s="10">
        <v>1.07</v>
      </c>
      <c r="K81" s="11">
        <v>7.0000000000000007E-2</v>
      </c>
    </row>
    <row r="82" spans="1:12" s="14" customFormat="1" ht="18.75" customHeight="1" x14ac:dyDescent="0.2">
      <c r="A82" s="142" t="s">
        <v>127</v>
      </c>
      <c r="B82" s="171" t="s">
        <v>128</v>
      </c>
      <c r="C82" s="66"/>
      <c r="D82" s="80">
        <v>8091.68</v>
      </c>
      <c r="E82" s="34"/>
      <c r="F82" s="113"/>
      <c r="G82" s="157"/>
      <c r="H82" s="159"/>
      <c r="I82" s="10">
        <v>4221.5</v>
      </c>
      <c r="J82" s="10"/>
      <c r="K82" s="11"/>
    </row>
    <row r="83" spans="1:12" s="14" customFormat="1" ht="18.75" customHeight="1" x14ac:dyDescent="0.2">
      <c r="A83" s="142" t="s">
        <v>129</v>
      </c>
      <c r="B83" s="171" t="s">
        <v>106</v>
      </c>
      <c r="C83" s="66"/>
      <c r="D83" s="80">
        <v>28440.43</v>
      </c>
      <c r="E83" s="34"/>
      <c r="F83" s="113"/>
      <c r="G83" s="157"/>
      <c r="H83" s="159"/>
      <c r="I83" s="10">
        <v>4221.5</v>
      </c>
      <c r="J83" s="10"/>
      <c r="K83" s="11"/>
    </row>
    <row r="84" spans="1:12" s="14" customFormat="1" ht="20.25" customHeight="1" x14ac:dyDescent="0.2">
      <c r="A84" s="172" t="s">
        <v>83</v>
      </c>
      <c r="B84" s="143"/>
      <c r="C84" s="66"/>
      <c r="D84" s="61">
        <f>D85+D86</f>
        <v>955.52</v>
      </c>
      <c r="E84" s="34"/>
      <c r="F84" s="113"/>
      <c r="G84" s="18">
        <f>D84/I84</f>
        <v>0.23</v>
      </c>
      <c r="H84" s="148">
        <f>G84/12</f>
        <v>0.02</v>
      </c>
      <c r="I84" s="10">
        <v>4221.5</v>
      </c>
      <c r="J84" s="10">
        <v>1.07</v>
      </c>
      <c r="K84" s="11">
        <v>0.1</v>
      </c>
    </row>
    <row r="85" spans="1:12" s="10" customFormat="1" ht="15" x14ac:dyDescent="0.2">
      <c r="A85" s="142" t="s">
        <v>84</v>
      </c>
      <c r="B85" s="143" t="s">
        <v>51</v>
      </c>
      <c r="C85" s="66"/>
      <c r="D85" s="65">
        <f>1098.16*I85/L85</f>
        <v>955.52</v>
      </c>
      <c r="E85" s="34"/>
      <c r="F85" s="113"/>
      <c r="G85" s="34"/>
      <c r="H85" s="113"/>
      <c r="I85" s="10">
        <v>4221.5</v>
      </c>
      <c r="J85" s="10">
        <v>1.07</v>
      </c>
      <c r="K85" s="11">
        <v>0.01</v>
      </c>
      <c r="L85" s="10">
        <v>4851.7</v>
      </c>
    </row>
    <row r="86" spans="1:12" s="10" customFormat="1" ht="15" hidden="1" customHeight="1" x14ac:dyDescent="0.2">
      <c r="A86" s="142" t="s">
        <v>85</v>
      </c>
      <c r="B86" s="143" t="s">
        <v>51</v>
      </c>
      <c r="C86" s="66"/>
      <c r="D86" s="65"/>
      <c r="E86" s="34"/>
      <c r="F86" s="113"/>
      <c r="G86" s="34"/>
      <c r="H86" s="113"/>
      <c r="I86" s="10">
        <v>4851.7</v>
      </c>
      <c r="J86" s="10">
        <v>1.07</v>
      </c>
      <c r="K86" s="11">
        <v>0.01</v>
      </c>
    </row>
    <row r="87" spans="1:12" s="10" customFormat="1" ht="21" customHeight="1" x14ac:dyDescent="0.2">
      <c r="A87" s="172" t="s">
        <v>86</v>
      </c>
      <c r="B87" s="173"/>
      <c r="C87" s="61"/>
      <c r="D87" s="61">
        <v>0</v>
      </c>
      <c r="E87" s="18"/>
      <c r="F87" s="156"/>
      <c r="G87" s="18">
        <f>D87/I87</f>
        <v>0</v>
      </c>
      <c r="H87" s="148">
        <f>G87/12</f>
        <v>0</v>
      </c>
      <c r="I87" s="10">
        <v>4221.5</v>
      </c>
      <c r="J87" s="10">
        <v>1.07</v>
      </c>
      <c r="K87" s="11">
        <v>0.28999999999999998</v>
      </c>
    </row>
    <row r="88" spans="1:12" s="10" customFormat="1" ht="26.25" hidden="1" customHeight="1" x14ac:dyDescent="0.2">
      <c r="A88" s="142" t="s">
        <v>87</v>
      </c>
      <c r="B88" s="171"/>
      <c r="C88" s="66"/>
      <c r="D88" s="65"/>
      <c r="E88" s="34"/>
      <c r="F88" s="113"/>
      <c r="G88" s="34"/>
      <c r="H88" s="113"/>
      <c r="I88" s="10">
        <v>4221.5</v>
      </c>
      <c r="J88" s="10">
        <v>1.07</v>
      </c>
      <c r="K88" s="11">
        <v>0.02</v>
      </c>
    </row>
    <row r="89" spans="1:12" s="10" customFormat="1" ht="26.25" customHeight="1" x14ac:dyDescent="0.2">
      <c r="A89" s="172" t="s">
        <v>88</v>
      </c>
      <c r="B89" s="173"/>
      <c r="C89" s="61"/>
      <c r="D89" s="61">
        <f>D90+D91+D92</f>
        <v>12507.8</v>
      </c>
      <c r="E89" s="18"/>
      <c r="F89" s="156"/>
      <c r="G89" s="18">
        <f>D89/I89</f>
        <v>2.96</v>
      </c>
      <c r="H89" s="148">
        <f>G89/12</f>
        <v>0.25</v>
      </c>
      <c r="I89" s="10">
        <v>4221.5</v>
      </c>
      <c r="J89" s="10">
        <v>1.07</v>
      </c>
      <c r="K89" s="11">
        <v>0.32</v>
      </c>
    </row>
    <row r="90" spans="1:12" s="35" customFormat="1" ht="19.5" x14ac:dyDescent="0.2">
      <c r="A90" s="28" t="s">
        <v>111</v>
      </c>
      <c r="B90" s="29" t="s">
        <v>62</v>
      </c>
      <c r="C90" s="34"/>
      <c r="D90" s="112">
        <v>7322.04</v>
      </c>
      <c r="E90" s="34"/>
      <c r="F90" s="113"/>
      <c r="G90" s="34"/>
      <c r="H90" s="113"/>
      <c r="I90" s="10">
        <v>4221.5</v>
      </c>
      <c r="J90" s="10">
        <v>1.07</v>
      </c>
      <c r="K90" s="11">
        <v>0.12</v>
      </c>
    </row>
    <row r="91" spans="1:12" s="36" customFormat="1" ht="15" x14ac:dyDescent="0.2">
      <c r="A91" s="28" t="s">
        <v>89</v>
      </c>
      <c r="B91" s="29" t="s">
        <v>62</v>
      </c>
      <c r="C91" s="34"/>
      <c r="D91" s="112">
        <v>2440.8000000000002</v>
      </c>
      <c r="E91" s="34"/>
      <c r="F91" s="113"/>
      <c r="G91" s="34"/>
      <c r="H91" s="113"/>
      <c r="I91" s="10">
        <v>4221.5</v>
      </c>
      <c r="J91" s="10">
        <v>1.07</v>
      </c>
      <c r="K91" s="11">
        <v>0.04</v>
      </c>
    </row>
    <row r="92" spans="1:12" s="37" customFormat="1" ht="27" customHeight="1" thickBot="1" x14ac:dyDescent="0.45">
      <c r="A92" s="28" t="s">
        <v>90</v>
      </c>
      <c r="B92" s="29" t="s">
        <v>51</v>
      </c>
      <c r="C92" s="34"/>
      <c r="D92" s="112">
        <v>2744.96</v>
      </c>
      <c r="E92" s="34"/>
      <c r="F92" s="113"/>
      <c r="G92" s="34"/>
      <c r="H92" s="113"/>
      <c r="I92" s="10">
        <v>4221.5</v>
      </c>
      <c r="J92" s="10">
        <v>1.07</v>
      </c>
      <c r="K92" s="11">
        <v>0.04</v>
      </c>
    </row>
    <row r="93" spans="1:12" s="36" customFormat="1" ht="38.25" thickBot="1" x14ac:dyDescent="0.25">
      <c r="A93" s="92" t="s">
        <v>131</v>
      </c>
      <c r="B93" s="9" t="s">
        <v>28</v>
      </c>
      <c r="C93" s="93">
        <f>F93*12</f>
        <v>0</v>
      </c>
      <c r="D93" s="93">
        <f>G93*I93</f>
        <v>19250.04</v>
      </c>
      <c r="E93" s="93">
        <f>H93*12</f>
        <v>4.5599999999999996</v>
      </c>
      <c r="F93" s="160"/>
      <c r="G93" s="93">
        <f>H93*12</f>
        <v>4.5599999999999996</v>
      </c>
      <c r="H93" s="160">
        <v>0.38</v>
      </c>
      <c r="I93" s="10">
        <v>4221.5</v>
      </c>
      <c r="J93" s="10">
        <v>1.07</v>
      </c>
      <c r="K93" s="11">
        <v>0.3</v>
      </c>
    </row>
    <row r="94" spans="1:12" s="36" customFormat="1" ht="19.5" hidden="1" thickBot="1" x14ac:dyDescent="0.25">
      <c r="A94" s="87" t="s">
        <v>92</v>
      </c>
      <c r="B94" s="88"/>
      <c r="C94" s="89" t="e">
        <f>F94*12</f>
        <v>#REF!</v>
      </c>
      <c r="D94" s="89">
        <f>G94*I94</f>
        <v>0</v>
      </c>
      <c r="E94" s="89">
        <f>H94*12</f>
        <v>0</v>
      </c>
      <c r="F94" s="161" t="e">
        <f>#REF!+#REF!+#REF!+#REF!+#REF!+#REF!+#REF!+#REF!+#REF!+#REF!</f>
        <v>#REF!</v>
      </c>
      <c r="G94" s="89">
        <f>H94*12</f>
        <v>0</v>
      </c>
      <c r="H94" s="161">
        <f>SUM(H95:H95)</f>
        <v>0</v>
      </c>
      <c r="I94" s="10">
        <v>4221.5</v>
      </c>
      <c r="K94" s="39"/>
    </row>
    <row r="95" spans="1:12" s="36" customFormat="1" ht="15.75" hidden="1" thickBot="1" x14ac:dyDescent="0.25">
      <c r="A95" s="99" t="s">
        <v>93</v>
      </c>
      <c r="B95" s="100"/>
      <c r="C95" s="40"/>
      <c r="D95" s="40"/>
      <c r="E95" s="40"/>
      <c r="F95" s="162"/>
      <c r="G95" s="40"/>
      <c r="H95" s="162"/>
      <c r="I95" s="10">
        <v>4221.5</v>
      </c>
      <c r="K95" s="39"/>
    </row>
    <row r="96" spans="1:12" s="36" customFormat="1" ht="19.5" thickBot="1" x14ac:dyDescent="0.25">
      <c r="A96" s="92" t="s">
        <v>94</v>
      </c>
      <c r="B96" s="102" t="s">
        <v>22</v>
      </c>
      <c r="C96" s="103"/>
      <c r="D96" s="93">
        <f>G96*I96</f>
        <v>86411.42</v>
      </c>
      <c r="E96" s="93"/>
      <c r="F96" s="93"/>
      <c r="G96" s="93">
        <f>12*H96</f>
        <v>20.76</v>
      </c>
      <c r="H96" s="160">
        <v>1.73</v>
      </c>
      <c r="I96" s="10">
        <f>4221.5-59.1</f>
        <v>4162.3999999999996</v>
      </c>
      <c r="K96" s="39"/>
    </row>
    <row r="97" spans="1:12" s="36" customFormat="1" ht="20.25" thickBot="1" x14ac:dyDescent="0.45">
      <c r="A97" s="96" t="s">
        <v>95</v>
      </c>
      <c r="B97" s="82"/>
      <c r="C97" s="83">
        <f>F97*12</f>
        <v>0</v>
      </c>
      <c r="D97" s="163">
        <f>D14+D22+D31+D32+D33+D34+D36+D40+D41+D42+D43+D59+D70+D74+D84+D87+D89+D93+D96</f>
        <v>730600.11</v>
      </c>
      <c r="E97" s="163">
        <f>E14+E22+E31+E32+E33+E34+E36+E40+E41+E42+E43+E59+E70+E74+E84+E87+E89+E93+E96</f>
        <v>114.96</v>
      </c>
      <c r="F97" s="163">
        <f>F14+F22+F31+F32+F33+F34+F36+F40+F41+F42+F43+F59+F70+F74+F84+F87+F89+F93+F96</f>
        <v>0</v>
      </c>
      <c r="G97" s="163">
        <f>G14+G22+G31+G32+G33+G34+G36+G40+G41+G42+G43+G59+G70+G74+G84+G87+G89+G93+G96</f>
        <v>173.35</v>
      </c>
      <c r="H97" s="163">
        <f>H14+H22+H31+H32+H33+H34+H36+H40+H41+H42+H43+H59+H70+H74+H84+H87+H89+H93+H96</f>
        <v>14.46</v>
      </c>
      <c r="I97" s="10"/>
      <c r="K97" s="39"/>
    </row>
    <row r="98" spans="1:12" s="36" customFormat="1" ht="19.5" x14ac:dyDescent="0.2">
      <c r="A98" s="164"/>
      <c r="B98" s="42"/>
      <c r="C98" s="42" t="s">
        <v>96</v>
      </c>
      <c r="D98" s="42"/>
      <c r="E98" s="42" t="s">
        <v>96</v>
      </c>
      <c r="F98" s="42"/>
      <c r="G98" s="42"/>
      <c r="H98" s="42"/>
      <c r="I98" s="35"/>
      <c r="K98" s="39"/>
    </row>
    <row r="99" spans="1:12" s="36" customFormat="1" x14ac:dyDescent="0.2">
      <c r="A99" s="43"/>
      <c r="K99" s="39"/>
    </row>
    <row r="100" spans="1:12" s="36" customFormat="1" ht="18.75" x14ac:dyDescent="0.4">
      <c r="A100" s="44"/>
      <c r="B100" s="45"/>
      <c r="C100" s="46"/>
      <c r="D100" s="46"/>
      <c r="E100" s="46"/>
      <c r="F100" s="46"/>
      <c r="G100" s="46"/>
      <c r="H100" s="46"/>
      <c r="I100" s="37"/>
      <c r="K100" s="39"/>
    </row>
    <row r="101" spans="1:12" s="36" customFormat="1" ht="19.5" thickBot="1" x14ac:dyDescent="0.45">
      <c r="A101" s="44"/>
      <c r="B101" s="45"/>
      <c r="C101" s="46"/>
      <c r="D101" s="46"/>
      <c r="E101" s="46"/>
      <c r="F101" s="46"/>
      <c r="G101" s="46"/>
      <c r="H101" s="46"/>
      <c r="I101" s="37"/>
      <c r="K101" s="39"/>
    </row>
    <row r="102" spans="1:12" s="36" customFormat="1" ht="30.75" thickBot="1" x14ac:dyDescent="0.25">
      <c r="A102" s="47" t="s">
        <v>97</v>
      </c>
      <c r="B102" s="82"/>
      <c r="C102" s="83">
        <f>F102*12</f>
        <v>0</v>
      </c>
      <c r="D102" s="83">
        <f>D104+D105+D106+D107</f>
        <v>134557.39000000001</v>
      </c>
      <c r="E102" s="83">
        <f t="shared" ref="E102:H102" si="3">E104+E105+E106+E107</f>
        <v>0</v>
      </c>
      <c r="F102" s="83">
        <f t="shared" si="3"/>
        <v>0</v>
      </c>
      <c r="G102" s="83">
        <f t="shared" si="3"/>
        <v>31.87</v>
      </c>
      <c r="H102" s="83">
        <f t="shared" si="3"/>
        <v>2.66</v>
      </c>
      <c r="I102" s="10"/>
      <c r="K102" s="39"/>
    </row>
    <row r="103" spans="1:12" s="125" customFormat="1" ht="15" hidden="1" x14ac:dyDescent="0.2">
      <c r="A103" s="78" t="s">
        <v>98</v>
      </c>
      <c r="B103" s="79"/>
      <c r="C103" s="157"/>
      <c r="D103" s="158">
        <v>157241.21</v>
      </c>
      <c r="E103" s="157"/>
      <c r="F103" s="159"/>
      <c r="G103" s="157">
        <f>D103/I103</f>
        <v>37.25</v>
      </c>
      <c r="H103" s="157">
        <f>G103/12</f>
        <v>3.1</v>
      </c>
      <c r="I103" s="124">
        <v>4221.5</v>
      </c>
      <c r="K103" s="126"/>
    </row>
    <row r="104" spans="1:12" s="74" customFormat="1" ht="15" x14ac:dyDescent="0.2">
      <c r="A104" s="28" t="s">
        <v>119</v>
      </c>
      <c r="B104" s="29"/>
      <c r="C104" s="34"/>
      <c r="D104" s="112">
        <f>722.42*I104/L104</f>
        <v>628.58000000000004</v>
      </c>
      <c r="E104" s="34"/>
      <c r="F104" s="113"/>
      <c r="G104" s="157">
        <f t="shared" ref="G104:G107" si="4">D104/I104</f>
        <v>0.15</v>
      </c>
      <c r="H104" s="157">
        <f t="shared" ref="H104:H107" si="5">G104/12</f>
        <v>0.01</v>
      </c>
      <c r="I104" s="140">
        <v>4221.5</v>
      </c>
      <c r="K104" s="141"/>
      <c r="L104" s="74">
        <v>4851.7</v>
      </c>
    </row>
    <row r="105" spans="1:12" s="74" customFormat="1" ht="15" x14ac:dyDescent="0.2">
      <c r="A105" s="28" t="s">
        <v>121</v>
      </c>
      <c r="B105" s="29"/>
      <c r="C105" s="34"/>
      <c r="D105" s="112">
        <f>3043.42*I105/L105</f>
        <v>2648.1</v>
      </c>
      <c r="E105" s="34"/>
      <c r="F105" s="113"/>
      <c r="G105" s="157">
        <f t="shared" si="4"/>
        <v>0.63</v>
      </c>
      <c r="H105" s="157">
        <f t="shared" si="5"/>
        <v>0.05</v>
      </c>
      <c r="I105" s="140">
        <v>4221.5</v>
      </c>
      <c r="K105" s="141"/>
      <c r="L105" s="74">
        <v>4851.7</v>
      </c>
    </row>
    <row r="106" spans="1:12" s="74" customFormat="1" ht="15" x14ac:dyDescent="0.2">
      <c r="A106" s="144" t="s">
        <v>138</v>
      </c>
      <c r="B106" s="143"/>
      <c r="C106" s="66"/>
      <c r="D106" s="176">
        <v>66166.5</v>
      </c>
      <c r="E106" s="177"/>
      <c r="F106" s="177"/>
      <c r="G106" s="157">
        <f t="shared" si="4"/>
        <v>15.67</v>
      </c>
      <c r="H106" s="157">
        <f t="shared" si="5"/>
        <v>1.31</v>
      </c>
      <c r="I106" s="140">
        <v>4221.5</v>
      </c>
      <c r="K106" s="141"/>
    </row>
    <row r="107" spans="1:12" s="74" customFormat="1" ht="15" x14ac:dyDescent="0.2">
      <c r="A107" s="144" t="s">
        <v>136</v>
      </c>
      <c r="B107" s="143"/>
      <c r="C107" s="66"/>
      <c r="D107" s="176">
        <v>65114.21</v>
      </c>
      <c r="E107" s="177"/>
      <c r="F107" s="177"/>
      <c r="G107" s="157">
        <f t="shared" si="4"/>
        <v>15.42</v>
      </c>
      <c r="H107" s="157">
        <f t="shared" si="5"/>
        <v>1.29</v>
      </c>
      <c r="I107" s="140">
        <v>4221.5</v>
      </c>
      <c r="K107" s="141"/>
    </row>
    <row r="108" spans="1:12" s="36" customFormat="1" ht="18.75" x14ac:dyDescent="0.4">
      <c r="A108" s="198"/>
      <c r="B108" s="198"/>
      <c r="C108" s="198"/>
      <c r="D108" s="198"/>
      <c r="E108" s="198"/>
      <c r="F108" s="198"/>
      <c r="G108" s="198"/>
      <c r="H108" s="198"/>
      <c r="I108" s="37"/>
      <c r="K108" s="39"/>
    </row>
    <row r="109" spans="1:12" s="36" customFormat="1" ht="19.5" x14ac:dyDescent="0.2">
      <c r="A109" s="135" t="s">
        <v>100</v>
      </c>
      <c r="B109" s="136"/>
      <c r="C109" s="136"/>
      <c r="D109" s="137">
        <f>D97+D102</f>
        <v>865157.5</v>
      </c>
      <c r="E109" s="137">
        <f t="shared" ref="E109:H109" si="6">E97+E102</f>
        <v>114.96</v>
      </c>
      <c r="F109" s="137">
        <f t="shared" si="6"/>
        <v>0</v>
      </c>
      <c r="G109" s="137">
        <f t="shared" si="6"/>
        <v>205.22</v>
      </c>
      <c r="H109" s="137">
        <f t="shared" si="6"/>
        <v>17.12</v>
      </c>
      <c r="K109" s="39"/>
    </row>
    <row r="110" spans="1:12" s="36" customFormat="1" x14ac:dyDescent="0.2">
      <c r="A110" s="43"/>
      <c r="D110" s="74"/>
      <c r="E110" s="74"/>
      <c r="F110" s="74"/>
      <c r="G110" s="74"/>
      <c r="H110" s="74"/>
      <c r="K110" s="39"/>
    </row>
    <row r="111" spans="1:12" s="36" customFormat="1" x14ac:dyDescent="0.2">
      <c r="A111" s="43"/>
      <c r="D111" s="74"/>
      <c r="E111" s="74"/>
      <c r="F111" s="74"/>
      <c r="G111" s="74"/>
      <c r="H111" s="74"/>
      <c r="K111" s="39"/>
    </row>
    <row r="112" spans="1:12" s="36" customFormat="1" x14ac:dyDescent="0.2">
      <c r="A112" s="43"/>
      <c r="D112" s="74"/>
      <c r="E112" s="74"/>
      <c r="F112" s="74"/>
      <c r="G112" s="74"/>
      <c r="H112" s="74"/>
      <c r="K112" s="39"/>
    </row>
    <row r="113" spans="1:11" s="36" customFormat="1" ht="18.75" x14ac:dyDescent="0.4">
      <c r="A113" s="44"/>
      <c r="B113" s="45"/>
      <c r="C113" s="46"/>
      <c r="D113" s="75"/>
      <c r="E113" s="75"/>
      <c r="F113" s="75"/>
      <c r="G113" s="75"/>
      <c r="H113" s="75"/>
      <c r="I113" s="37"/>
      <c r="K113" s="39"/>
    </row>
    <row r="114" spans="1:11" s="36" customFormat="1" ht="18.75" x14ac:dyDescent="0.4">
      <c r="A114" s="44"/>
      <c r="B114" s="45"/>
      <c r="C114" s="46"/>
      <c r="D114" s="75"/>
      <c r="E114" s="75"/>
      <c r="F114" s="75"/>
      <c r="G114" s="75"/>
      <c r="H114" s="75"/>
      <c r="I114" s="37"/>
      <c r="K114" s="39"/>
    </row>
    <row r="115" spans="1:11" s="36" customFormat="1" ht="14.25" x14ac:dyDescent="0.2">
      <c r="A115" s="182" t="s">
        <v>101</v>
      </c>
      <c r="B115" s="182"/>
      <c r="C115" s="182"/>
      <c r="D115" s="182"/>
      <c r="E115" s="182"/>
      <c r="F115" s="182"/>
      <c r="G115" s="74" t="s">
        <v>102</v>
      </c>
      <c r="H115" s="74"/>
      <c r="K115" s="39"/>
    </row>
    <row r="116" spans="1:11" s="36" customFormat="1" x14ac:dyDescent="0.2">
      <c r="D116" s="74"/>
      <c r="E116" s="74"/>
      <c r="F116" s="74"/>
      <c r="G116" s="74"/>
      <c r="H116" s="74"/>
      <c r="K116" s="39"/>
    </row>
    <row r="117" spans="1:11" s="36" customFormat="1" x14ac:dyDescent="0.2">
      <c r="A117" s="43" t="s">
        <v>103</v>
      </c>
      <c r="D117" s="74"/>
      <c r="E117" s="74"/>
      <c r="F117" s="74"/>
      <c r="G117" s="74"/>
      <c r="H117" s="74"/>
      <c r="K117" s="39"/>
    </row>
    <row r="118" spans="1:11" s="36" customFormat="1" ht="18.75" x14ac:dyDescent="0.4">
      <c r="A118" s="44"/>
      <c r="B118" s="45"/>
      <c r="C118" s="46"/>
      <c r="D118" s="75"/>
      <c r="E118" s="75"/>
      <c r="F118" s="75"/>
      <c r="G118" s="75"/>
      <c r="H118" s="75"/>
      <c r="I118" s="37"/>
      <c r="K118" s="39"/>
    </row>
    <row r="119" spans="1:11" s="36" customFormat="1" ht="18.75" x14ac:dyDescent="0.4">
      <c r="A119" s="44"/>
      <c r="B119" s="45"/>
      <c r="C119" s="46"/>
      <c r="D119" s="75"/>
      <c r="E119" s="75"/>
      <c r="F119" s="75"/>
      <c r="G119" s="75"/>
      <c r="H119" s="75"/>
      <c r="I119" s="37"/>
      <c r="K119" s="39"/>
    </row>
    <row r="120" spans="1:11" s="36" customFormat="1" ht="18.75" x14ac:dyDescent="0.4">
      <c r="A120" s="44"/>
      <c r="B120" s="45"/>
      <c r="C120" s="46"/>
      <c r="D120" s="75"/>
      <c r="E120" s="75"/>
      <c r="F120" s="75"/>
      <c r="G120" s="75"/>
      <c r="H120" s="75"/>
      <c r="I120" s="37"/>
      <c r="K120" s="39"/>
    </row>
    <row r="121" spans="1:11" s="36" customFormat="1" ht="18.75" x14ac:dyDescent="0.4">
      <c r="A121" s="44"/>
      <c r="B121" s="45"/>
      <c r="C121" s="46"/>
      <c r="D121" s="75"/>
      <c r="E121" s="75"/>
      <c r="F121" s="75"/>
      <c r="G121" s="75"/>
      <c r="H121" s="75"/>
      <c r="I121" s="37"/>
      <c r="K121" s="39"/>
    </row>
    <row r="122" spans="1:11" s="36" customFormat="1" ht="18.75" x14ac:dyDescent="0.4">
      <c r="A122" s="44"/>
      <c r="B122" s="45"/>
      <c r="C122" s="46"/>
      <c r="D122" s="75"/>
      <c r="E122" s="75"/>
      <c r="F122" s="75"/>
      <c r="G122" s="75"/>
      <c r="H122" s="75"/>
      <c r="I122" s="37"/>
      <c r="K122" s="39"/>
    </row>
    <row r="123" spans="1:11" s="36" customFormat="1" ht="18.75" x14ac:dyDescent="0.4">
      <c r="A123" s="44"/>
      <c r="B123" s="45"/>
      <c r="C123" s="46"/>
      <c r="D123" s="75"/>
      <c r="E123" s="75"/>
      <c r="F123" s="75"/>
      <c r="G123" s="75"/>
      <c r="H123" s="75"/>
      <c r="I123" s="37"/>
      <c r="K123" s="39"/>
    </row>
    <row r="124" spans="1:11" s="36" customFormat="1" ht="18.75" x14ac:dyDescent="0.4">
      <c r="A124" s="44"/>
      <c r="B124" s="45"/>
      <c r="C124" s="46"/>
      <c r="D124" s="75"/>
      <c r="E124" s="75"/>
      <c r="F124" s="75"/>
      <c r="G124" s="75"/>
      <c r="H124" s="75"/>
      <c r="I124" s="37"/>
      <c r="K124" s="39"/>
    </row>
    <row r="125" spans="1:11" s="36" customFormat="1" ht="18.75" x14ac:dyDescent="0.4">
      <c r="A125" s="44"/>
      <c r="B125" s="45"/>
      <c r="C125" s="46"/>
      <c r="D125" s="75"/>
      <c r="E125" s="75"/>
      <c r="F125" s="75"/>
      <c r="G125" s="75"/>
      <c r="H125" s="75"/>
      <c r="I125" s="37"/>
      <c r="K125" s="39"/>
    </row>
    <row r="126" spans="1:11" s="36" customFormat="1" ht="18.75" x14ac:dyDescent="0.4">
      <c r="A126" s="44"/>
      <c r="B126" s="45"/>
      <c r="C126" s="46"/>
      <c r="D126" s="75"/>
      <c r="E126" s="75"/>
      <c r="F126" s="75"/>
      <c r="G126" s="75"/>
      <c r="H126" s="75"/>
      <c r="I126" s="37"/>
      <c r="K126" s="39"/>
    </row>
    <row r="127" spans="1:11" s="36" customFormat="1" ht="18.75" x14ac:dyDescent="0.4">
      <c r="A127" s="44"/>
      <c r="B127" s="45"/>
      <c r="C127" s="46"/>
      <c r="D127" s="75"/>
      <c r="E127" s="75"/>
      <c r="F127" s="75"/>
      <c r="G127" s="75"/>
      <c r="H127" s="75"/>
      <c r="I127" s="37"/>
      <c r="K127" s="39"/>
    </row>
    <row r="128" spans="1:11" s="36" customFormat="1" ht="18.75" x14ac:dyDescent="0.4">
      <c r="A128" s="44"/>
      <c r="B128" s="45"/>
      <c r="C128" s="46"/>
      <c r="D128" s="75"/>
      <c r="E128" s="75"/>
      <c r="F128" s="75"/>
      <c r="G128" s="75"/>
      <c r="H128" s="75"/>
      <c r="I128" s="37"/>
      <c r="K128" s="39"/>
    </row>
    <row r="129" spans="1:11" s="36" customFormat="1" ht="18.75" x14ac:dyDescent="0.4">
      <c r="A129" s="44"/>
      <c r="B129" s="45"/>
      <c r="C129" s="46"/>
      <c r="D129" s="75"/>
      <c r="E129" s="75"/>
      <c r="F129" s="75"/>
      <c r="G129" s="75"/>
      <c r="H129" s="75"/>
      <c r="I129" s="37"/>
      <c r="K129" s="39"/>
    </row>
    <row r="130" spans="1:11" s="36" customFormat="1" ht="18.75" x14ac:dyDescent="0.4">
      <c r="A130" s="44"/>
      <c r="B130" s="45"/>
      <c r="C130" s="46"/>
      <c r="D130" s="75"/>
      <c r="E130" s="75"/>
      <c r="F130" s="75"/>
      <c r="G130" s="75"/>
      <c r="H130" s="75"/>
      <c r="I130" s="37"/>
      <c r="K130" s="39"/>
    </row>
    <row r="131" spans="1:11" s="36" customFormat="1" ht="18.75" x14ac:dyDescent="0.4">
      <c r="A131" s="44"/>
      <c r="B131" s="45"/>
      <c r="C131" s="46"/>
      <c r="D131" s="75"/>
      <c r="E131" s="75"/>
      <c r="F131" s="75"/>
      <c r="G131" s="75"/>
      <c r="H131" s="75"/>
      <c r="I131" s="37"/>
      <c r="K131" s="39"/>
    </row>
    <row r="132" spans="1:11" s="36" customFormat="1" ht="18.75" x14ac:dyDescent="0.4">
      <c r="A132" s="44"/>
      <c r="B132" s="45"/>
      <c r="C132" s="46"/>
      <c r="D132" s="75"/>
      <c r="E132" s="75"/>
      <c r="F132" s="75"/>
      <c r="G132" s="75"/>
      <c r="H132" s="75"/>
      <c r="I132" s="37"/>
      <c r="K132" s="39"/>
    </row>
    <row r="133" spans="1:11" s="36" customFormat="1" ht="19.5" x14ac:dyDescent="0.2">
      <c r="A133" s="48"/>
      <c r="B133" s="49"/>
      <c r="C133" s="50"/>
      <c r="D133" s="76"/>
      <c r="E133" s="76"/>
      <c r="F133" s="76"/>
      <c r="G133" s="76"/>
      <c r="H133" s="76"/>
      <c r="I133" s="35"/>
      <c r="K133" s="39"/>
    </row>
    <row r="134" spans="1:11" s="36" customFormat="1" ht="14.25" x14ac:dyDescent="0.2">
      <c r="A134" s="182"/>
      <c r="B134" s="182"/>
      <c r="C134" s="182"/>
      <c r="D134" s="182"/>
      <c r="E134" s="182"/>
      <c r="F134" s="182"/>
      <c r="G134" s="74"/>
      <c r="H134" s="74"/>
      <c r="K134" s="39"/>
    </row>
    <row r="135" spans="1:11" s="36" customFormat="1" x14ac:dyDescent="0.2">
      <c r="D135" s="74"/>
      <c r="E135" s="74"/>
      <c r="F135" s="74"/>
      <c r="G135" s="74"/>
      <c r="H135" s="74"/>
      <c r="K135" s="39"/>
    </row>
    <row r="136" spans="1:11" s="36" customFormat="1" x14ac:dyDescent="0.2">
      <c r="A136" s="43"/>
      <c r="D136" s="74"/>
      <c r="E136" s="74"/>
      <c r="F136" s="74"/>
      <c r="G136" s="74"/>
      <c r="H136" s="74"/>
      <c r="K136" s="39"/>
    </row>
    <row r="137" spans="1:11" s="36" customFormat="1" x14ac:dyDescent="0.2">
      <c r="D137" s="74"/>
      <c r="E137" s="74"/>
      <c r="F137" s="74"/>
      <c r="G137" s="74"/>
      <c r="H137" s="74"/>
      <c r="K137" s="39"/>
    </row>
    <row r="138" spans="1:11" s="36" customFormat="1" x14ac:dyDescent="0.2">
      <c r="D138" s="74"/>
      <c r="E138" s="74"/>
      <c r="F138" s="74"/>
      <c r="G138" s="74"/>
      <c r="H138" s="74"/>
      <c r="K138" s="39"/>
    </row>
    <row r="139" spans="1:11" s="36" customFormat="1" x14ac:dyDescent="0.2">
      <c r="D139" s="74"/>
      <c r="E139" s="74"/>
      <c r="F139" s="74"/>
      <c r="G139" s="74"/>
      <c r="H139" s="74"/>
      <c r="K139" s="39"/>
    </row>
    <row r="140" spans="1:11" s="36" customFormat="1" x14ac:dyDescent="0.2">
      <c r="D140" s="74"/>
      <c r="E140" s="74"/>
      <c r="F140" s="74"/>
      <c r="G140" s="74"/>
      <c r="H140" s="74"/>
      <c r="K140" s="39"/>
    </row>
    <row r="141" spans="1:11" s="36" customFormat="1" x14ac:dyDescent="0.2">
      <c r="D141" s="74"/>
      <c r="E141" s="74"/>
      <c r="F141" s="74"/>
      <c r="G141" s="74"/>
      <c r="H141" s="74"/>
      <c r="K141" s="39"/>
    </row>
    <row r="142" spans="1:11" s="36" customFormat="1" x14ac:dyDescent="0.2">
      <c r="D142" s="74"/>
      <c r="E142" s="74"/>
      <c r="F142" s="74"/>
      <c r="G142" s="74"/>
      <c r="H142" s="74"/>
      <c r="K142" s="39"/>
    </row>
    <row r="143" spans="1:11" s="36" customFormat="1" x14ac:dyDescent="0.2">
      <c r="D143" s="74"/>
      <c r="E143" s="74"/>
      <c r="F143" s="74"/>
      <c r="G143" s="74"/>
      <c r="H143" s="74"/>
      <c r="K143" s="39"/>
    </row>
    <row r="144" spans="1:11" x14ac:dyDescent="0.2">
      <c r="A144" s="36"/>
      <c r="B144" s="36"/>
      <c r="C144" s="36"/>
      <c r="D144" s="74"/>
      <c r="E144" s="74"/>
      <c r="F144" s="74"/>
      <c r="G144" s="74"/>
      <c r="H144" s="74"/>
      <c r="I144" s="36"/>
    </row>
    <row r="145" spans="1:9" x14ac:dyDescent="0.2">
      <c r="A145" s="36"/>
      <c r="B145" s="36"/>
      <c r="C145" s="36"/>
      <c r="D145" s="74"/>
      <c r="E145" s="74"/>
      <c r="F145" s="74"/>
      <c r="G145" s="74"/>
      <c r="H145" s="74"/>
      <c r="I145" s="36"/>
    </row>
    <row r="146" spans="1:9" x14ac:dyDescent="0.2">
      <c r="A146" s="36"/>
      <c r="B146" s="36"/>
      <c r="C146" s="36"/>
      <c r="D146" s="74"/>
      <c r="E146" s="74"/>
      <c r="F146" s="74"/>
      <c r="G146" s="74"/>
      <c r="H146" s="74"/>
      <c r="I146" s="36"/>
    </row>
    <row r="147" spans="1:9" x14ac:dyDescent="0.2">
      <c r="A147" s="36"/>
      <c r="B147" s="36"/>
      <c r="C147" s="36"/>
      <c r="D147" s="74"/>
      <c r="E147" s="74"/>
      <c r="F147" s="74"/>
      <c r="G147" s="74"/>
      <c r="H147" s="74"/>
      <c r="I147" s="36"/>
    </row>
    <row r="148" spans="1:9" x14ac:dyDescent="0.2">
      <c r="A148" s="36"/>
      <c r="B148" s="36"/>
      <c r="C148" s="36"/>
      <c r="D148" s="74"/>
      <c r="E148" s="74"/>
      <c r="F148" s="74"/>
      <c r="G148" s="74"/>
      <c r="H148" s="74"/>
      <c r="I148" s="36"/>
    </row>
    <row r="149" spans="1:9" x14ac:dyDescent="0.2">
      <c r="A149" s="36"/>
      <c r="B149" s="36"/>
      <c r="C149" s="36"/>
      <c r="D149" s="74"/>
      <c r="E149" s="74"/>
      <c r="F149" s="74"/>
      <c r="G149" s="74"/>
      <c r="H149" s="74"/>
      <c r="I149" s="36"/>
    </row>
    <row r="150" spans="1:9" x14ac:dyDescent="0.2">
      <c r="A150" s="36"/>
      <c r="B150" s="36"/>
      <c r="C150" s="36"/>
      <c r="D150" s="74"/>
      <c r="E150" s="74"/>
      <c r="F150" s="74"/>
      <c r="G150" s="74"/>
      <c r="H150" s="74"/>
      <c r="I150" s="36"/>
    </row>
    <row r="151" spans="1:9" x14ac:dyDescent="0.2">
      <c r="A151" s="36"/>
      <c r="B151" s="36"/>
      <c r="C151" s="36"/>
      <c r="D151" s="74"/>
      <c r="E151" s="74"/>
      <c r="F151" s="74"/>
      <c r="G151" s="74"/>
      <c r="H151" s="74"/>
      <c r="I151" s="36"/>
    </row>
    <row r="152" spans="1:9" x14ac:dyDescent="0.2">
      <c r="A152" s="36"/>
      <c r="B152" s="36"/>
      <c r="C152" s="36"/>
      <c r="D152" s="74"/>
      <c r="E152" s="74"/>
      <c r="F152" s="74"/>
      <c r="G152" s="74"/>
      <c r="H152" s="74"/>
      <c r="I152" s="36"/>
    </row>
    <row r="153" spans="1:9" x14ac:dyDescent="0.2">
      <c r="A153" s="36"/>
      <c r="B153" s="36"/>
      <c r="C153" s="36"/>
      <c r="D153" s="74"/>
      <c r="E153" s="74"/>
      <c r="F153" s="74"/>
      <c r="G153" s="74"/>
      <c r="H153" s="74"/>
      <c r="I153" s="36"/>
    </row>
    <row r="154" spans="1:9" x14ac:dyDescent="0.2">
      <c r="A154" s="36"/>
      <c r="B154" s="36"/>
      <c r="C154" s="36"/>
      <c r="D154" s="74"/>
      <c r="E154" s="74"/>
      <c r="F154" s="74"/>
      <c r="G154" s="74"/>
      <c r="H154" s="74"/>
      <c r="I154" s="36"/>
    </row>
  </sheetData>
  <mergeCells count="13">
    <mergeCell ref="A7:H7"/>
    <mergeCell ref="A1:H1"/>
    <mergeCell ref="B2:H2"/>
    <mergeCell ref="B3:H3"/>
    <mergeCell ref="B4:H4"/>
    <mergeCell ref="A6:H6"/>
    <mergeCell ref="A134:F134"/>
    <mergeCell ref="A8:H8"/>
    <mergeCell ref="A9:H9"/>
    <mergeCell ref="A10:H10"/>
    <mergeCell ref="A13:H13"/>
    <mergeCell ref="A108:H108"/>
    <mergeCell ref="A115:F11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opLeftCell="A82" zoomScale="75" zoomScaleNormal="75" workbookViewId="0">
      <selection sqref="A1:H11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42578125" style="77" customWidth="1"/>
    <col min="5" max="5" width="13.85546875" style="77" hidden="1" customWidth="1"/>
    <col min="6" max="6" width="20.85546875" style="77" hidden="1" customWidth="1"/>
    <col min="7" max="7" width="17.140625" style="77" bestFit="1" customWidth="1"/>
    <col min="8" max="8" width="20.85546875" style="77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83" t="s">
        <v>0</v>
      </c>
      <c r="B1" s="184"/>
      <c r="C1" s="184"/>
      <c r="D1" s="184"/>
      <c r="E1" s="184"/>
      <c r="F1" s="184"/>
      <c r="G1" s="184"/>
      <c r="H1" s="184"/>
    </row>
    <row r="2" spans="1:12" ht="27" customHeight="1" x14ac:dyDescent="0.3">
      <c r="A2" s="3" t="s">
        <v>122</v>
      </c>
      <c r="B2" s="185" t="s">
        <v>1</v>
      </c>
      <c r="C2" s="185"/>
      <c r="D2" s="185"/>
      <c r="E2" s="185"/>
      <c r="F2" s="185"/>
      <c r="G2" s="184"/>
      <c r="H2" s="184"/>
    </row>
    <row r="3" spans="1:12" ht="14.25" customHeight="1" x14ac:dyDescent="0.3">
      <c r="B3" s="185" t="s">
        <v>2</v>
      </c>
      <c r="C3" s="185"/>
      <c r="D3" s="185"/>
      <c r="E3" s="185"/>
      <c r="F3" s="185"/>
      <c r="G3" s="184"/>
      <c r="H3" s="184"/>
    </row>
    <row r="4" spans="1:12" ht="14.25" customHeight="1" x14ac:dyDescent="0.3">
      <c r="B4" s="185" t="s">
        <v>3</v>
      </c>
      <c r="C4" s="185"/>
      <c r="D4" s="185"/>
      <c r="E4" s="185"/>
      <c r="F4" s="185"/>
      <c r="G4" s="184"/>
      <c r="H4" s="184"/>
    </row>
    <row r="5" spans="1:12" ht="21" customHeight="1" x14ac:dyDescent="0.3">
      <c r="A5" s="179"/>
      <c r="B5" s="178"/>
      <c r="C5" s="178"/>
      <c r="D5" s="51"/>
      <c r="E5" s="51"/>
      <c r="F5" s="51"/>
      <c r="G5" s="52"/>
      <c r="H5" s="52"/>
    </row>
    <row r="6" spans="1:12" ht="20.25" customHeight="1" x14ac:dyDescent="0.4">
      <c r="A6" s="186"/>
      <c r="B6" s="187"/>
      <c r="C6" s="187"/>
      <c r="D6" s="187"/>
      <c r="E6" s="187"/>
      <c r="F6" s="187"/>
      <c r="G6" s="187"/>
      <c r="H6" s="187"/>
      <c r="K6" s="1"/>
    </row>
    <row r="7" spans="1:12" ht="20.25" customHeight="1" x14ac:dyDescent="0.2">
      <c r="A7" s="199" t="s">
        <v>123</v>
      </c>
      <c r="B7" s="199"/>
      <c r="C7" s="199"/>
      <c r="D7" s="199"/>
      <c r="E7" s="199"/>
      <c r="F7" s="199"/>
      <c r="G7" s="199"/>
      <c r="H7" s="199"/>
      <c r="K7" s="1"/>
    </row>
    <row r="8" spans="1:12" s="5" customFormat="1" ht="18.75" customHeight="1" x14ac:dyDescent="0.4">
      <c r="A8" s="188" t="s">
        <v>137</v>
      </c>
      <c r="B8" s="188"/>
      <c r="C8" s="188"/>
      <c r="D8" s="188"/>
      <c r="E8" s="189"/>
      <c r="F8" s="189"/>
      <c r="G8" s="189"/>
      <c r="H8" s="189"/>
    </row>
    <row r="9" spans="1:12" s="6" customFormat="1" ht="17.25" customHeight="1" x14ac:dyDescent="0.2">
      <c r="A9" s="190" t="s">
        <v>5</v>
      </c>
      <c r="B9" s="190"/>
      <c r="C9" s="190"/>
      <c r="D9" s="190"/>
      <c r="E9" s="191"/>
      <c r="F9" s="191"/>
      <c r="G9" s="191"/>
      <c r="H9" s="191"/>
    </row>
    <row r="10" spans="1:12" s="5" customFormat="1" ht="30" customHeight="1" thickBot="1" x14ac:dyDescent="0.25">
      <c r="A10" s="192" t="s">
        <v>6</v>
      </c>
      <c r="B10" s="192"/>
      <c r="C10" s="192"/>
      <c r="D10" s="192"/>
      <c r="E10" s="193"/>
      <c r="F10" s="193"/>
      <c r="G10" s="193"/>
      <c r="H10" s="193"/>
    </row>
    <row r="11" spans="1:12" s="10" customFormat="1" ht="139.5" customHeight="1" thickBot="1" x14ac:dyDescent="0.25">
      <c r="A11" s="7" t="s">
        <v>7</v>
      </c>
      <c r="B11" s="8" t="s">
        <v>8</v>
      </c>
      <c r="C11" s="9" t="s">
        <v>9</v>
      </c>
      <c r="D11" s="53" t="s">
        <v>10</v>
      </c>
      <c r="E11" s="53" t="s">
        <v>9</v>
      </c>
      <c r="F11" s="54" t="s">
        <v>11</v>
      </c>
      <c r="G11" s="53" t="s">
        <v>9</v>
      </c>
      <c r="H11" s="54" t="s">
        <v>11</v>
      </c>
      <c r="K11" s="11"/>
    </row>
    <row r="12" spans="1:12" s="14" customFormat="1" x14ac:dyDescent="0.2">
      <c r="A12" s="12">
        <v>1</v>
      </c>
      <c r="B12" s="13">
        <v>2</v>
      </c>
      <c r="C12" s="13">
        <v>3</v>
      </c>
      <c r="D12" s="55"/>
      <c r="E12" s="56">
        <v>3</v>
      </c>
      <c r="F12" s="57">
        <v>4</v>
      </c>
      <c r="G12" s="58">
        <v>3</v>
      </c>
      <c r="H12" s="59">
        <v>4</v>
      </c>
      <c r="K12" s="15"/>
    </row>
    <row r="13" spans="1:12" s="14" customFormat="1" ht="49.5" customHeight="1" x14ac:dyDescent="0.2">
      <c r="A13" s="194" t="s">
        <v>12</v>
      </c>
      <c r="B13" s="195"/>
      <c r="C13" s="195"/>
      <c r="D13" s="195"/>
      <c r="E13" s="195"/>
      <c r="F13" s="195"/>
      <c r="G13" s="196"/>
      <c r="H13" s="197"/>
      <c r="K13" s="15"/>
    </row>
    <row r="14" spans="1:12" s="10" customFormat="1" ht="24.75" customHeight="1" x14ac:dyDescent="0.2">
      <c r="A14" s="16" t="s">
        <v>13</v>
      </c>
      <c r="B14" s="17"/>
      <c r="C14" s="18">
        <f>F14*12</f>
        <v>0</v>
      </c>
      <c r="D14" s="147">
        <f>G14*I14</f>
        <v>149441.1</v>
      </c>
      <c r="E14" s="18">
        <f>H14*12</f>
        <v>35.4</v>
      </c>
      <c r="F14" s="148"/>
      <c r="G14" s="18">
        <f>H14*12</f>
        <v>35.4</v>
      </c>
      <c r="H14" s="148">
        <f>H19+H21</f>
        <v>2.95</v>
      </c>
      <c r="I14" s="10">
        <v>4221.5</v>
      </c>
      <c r="J14" s="10">
        <v>1.07</v>
      </c>
      <c r="K14" s="11">
        <v>2.2400000000000002</v>
      </c>
      <c r="L14" s="10">
        <v>4851.7</v>
      </c>
    </row>
    <row r="15" spans="1:12" s="10" customFormat="1" ht="24.75" customHeight="1" x14ac:dyDescent="0.2">
      <c r="A15" s="149" t="s">
        <v>14</v>
      </c>
      <c r="B15" s="150" t="s">
        <v>15</v>
      </c>
      <c r="C15" s="18"/>
      <c r="D15" s="147"/>
      <c r="E15" s="18"/>
      <c r="F15" s="148"/>
      <c r="G15" s="18"/>
      <c r="H15" s="148"/>
      <c r="K15" s="11"/>
    </row>
    <row r="16" spans="1:12" s="21" customFormat="1" ht="15" x14ac:dyDescent="0.2">
      <c r="A16" s="149" t="s">
        <v>16</v>
      </c>
      <c r="B16" s="150" t="s">
        <v>15</v>
      </c>
      <c r="C16" s="18"/>
      <c r="D16" s="147"/>
      <c r="E16" s="18"/>
      <c r="F16" s="148"/>
      <c r="G16" s="18"/>
      <c r="H16" s="148"/>
      <c r="I16" s="10"/>
      <c r="K16" s="22"/>
    </row>
    <row r="17" spans="1:12" s="10" customFormat="1" ht="15" x14ac:dyDescent="0.2">
      <c r="A17" s="149" t="s">
        <v>17</v>
      </c>
      <c r="B17" s="150" t="s">
        <v>18</v>
      </c>
      <c r="C17" s="18"/>
      <c r="D17" s="147"/>
      <c r="E17" s="18"/>
      <c r="F17" s="148"/>
      <c r="G17" s="18"/>
      <c r="H17" s="148"/>
      <c r="K17" s="11"/>
    </row>
    <row r="18" spans="1:12" s="14" customFormat="1" ht="15" x14ac:dyDescent="0.2">
      <c r="A18" s="149" t="s">
        <v>19</v>
      </c>
      <c r="B18" s="150" t="s">
        <v>15</v>
      </c>
      <c r="C18" s="18"/>
      <c r="D18" s="147"/>
      <c r="E18" s="18"/>
      <c r="F18" s="148"/>
      <c r="G18" s="18"/>
      <c r="H18" s="148"/>
      <c r="I18" s="10"/>
      <c r="K18" s="15"/>
    </row>
    <row r="19" spans="1:12" s="14" customFormat="1" ht="15" x14ac:dyDescent="0.2">
      <c r="A19" s="16" t="s">
        <v>110</v>
      </c>
      <c r="B19" s="151"/>
      <c r="C19" s="152"/>
      <c r="D19" s="153"/>
      <c r="E19" s="152"/>
      <c r="F19" s="154"/>
      <c r="G19" s="152"/>
      <c r="H19" s="148">
        <v>2.83</v>
      </c>
      <c r="I19" s="10"/>
      <c r="K19" s="15"/>
    </row>
    <row r="20" spans="1:12" s="14" customFormat="1" ht="15" x14ac:dyDescent="0.2">
      <c r="A20" s="155" t="s">
        <v>107</v>
      </c>
      <c r="B20" s="151" t="s">
        <v>15</v>
      </c>
      <c r="C20" s="152"/>
      <c r="D20" s="153"/>
      <c r="E20" s="152"/>
      <c r="F20" s="154"/>
      <c r="G20" s="152"/>
      <c r="H20" s="154">
        <v>0.12</v>
      </c>
      <c r="I20" s="10"/>
      <c r="K20" s="15"/>
    </row>
    <row r="21" spans="1:12" s="14" customFormat="1" ht="15" x14ac:dyDescent="0.2">
      <c r="A21" s="16" t="s">
        <v>110</v>
      </c>
      <c r="B21" s="151"/>
      <c r="C21" s="152"/>
      <c r="D21" s="153"/>
      <c r="E21" s="152"/>
      <c r="F21" s="154"/>
      <c r="G21" s="152"/>
      <c r="H21" s="148">
        <f>H20</f>
        <v>0.12</v>
      </c>
      <c r="I21" s="10"/>
      <c r="K21" s="15"/>
    </row>
    <row r="22" spans="1:12" s="14" customFormat="1" ht="30" x14ac:dyDescent="0.2">
      <c r="A22" s="16" t="s">
        <v>20</v>
      </c>
      <c r="B22" s="23"/>
      <c r="C22" s="18">
        <f>F22*12</f>
        <v>0</v>
      </c>
      <c r="D22" s="147">
        <f>G22*I22</f>
        <v>131710.79999999999</v>
      </c>
      <c r="E22" s="18">
        <f>H22*12</f>
        <v>31.2</v>
      </c>
      <c r="F22" s="148"/>
      <c r="G22" s="18">
        <f>H22*12</f>
        <v>31.2</v>
      </c>
      <c r="H22" s="148">
        <v>2.6</v>
      </c>
      <c r="I22" s="10">
        <v>4221.5</v>
      </c>
      <c r="J22" s="10">
        <v>1.07</v>
      </c>
      <c r="K22" s="11">
        <v>2.09</v>
      </c>
    </row>
    <row r="23" spans="1:12" s="14" customFormat="1" ht="15" x14ac:dyDescent="0.2">
      <c r="A23" s="149" t="s">
        <v>21</v>
      </c>
      <c r="B23" s="150" t="s">
        <v>22</v>
      </c>
      <c r="C23" s="18"/>
      <c r="D23" s="147"/>
      <c r="E23" s="18"/>
      <c r="F23" s="148"/>
      <c r="G23" s="18"/>
      <c r="H23" s="148"/>
      <c r="I23" s="10"/>
      <c r="K23" s="15"/>
    </row>
    <row r="24" spans="1:12" s="14" customFormat="1" ht="18.75" customHeight="1" x14ac:dyDescent="0.2">
      <c r="A24" s="149" t="s">
        <v>23</v>
      </c>
      <c r="B24" s="150" t="s">
        <v>22</v>
      </c>
      <c r="C24" s="18"/>
      <c r="D24" s="147"/>
      <c r="E24" s="18"/>
      <c r="F24" s="148"/>
      <c r="G24" s="18"/>
      <c r="H24" s="148"/>
      <c r="I24" s="10"/>
      <c r="K24" s="15"/>
    </row>
    <row r="25" spans="1:12" s="14" customFormat="1" ht="18.75" customHeight="1" x14ac:dyDescent="0.2">
      <c r="A25" s="149" t="s">
        <v>24</v>
      </c>
      <c r="B25" s="150" t="s">
        <v>25</v>
      </c>
      <c r="C25" s="18"/>
      <c r="D25" s="147"/>
      <c r="E25" s="18"/>
      <c r="F25" s="148"/>
      <c r="G25" s="18"/>
      <c r="H25" s="148"/>
      <c r="I25" s="10"/>
      <c r="K25" s="15"/>
    </row>
    <row r="26" spans="1:12" s="14" customFormat="1" ht="18" customHeight="1" x14ac:dyDescent="0.2">
      <c r="A26" s="149" t="s">
        <v>26</v>
      </c>
      <c r="B26" s="150" t="s">
        <v>22</v>
      </c>
      <c r="C26" s="18"/>
      <c r="D26" s="147"/>
      <c r="E26" s="18"/>
      <c r="F26" s="148"/>
      <c r="G26" s="18"/>
      <c r="H26" s="148"/>
      <c r="I26" s="10"/>
      <c r="K26" s="15"/>
    </row>
    <row r="27" spans="1:12" s="14" customFormat="1" ht="30.75" customHeight="1" x14ac:dyDescent="0.2">
      <c r="A27" s="149" t="s">
        <v>27</v>
      </c>
      <c r="B27" s="150" t="s">
        <v>28</v>
      </c>
      <c r="C27" s="18"/>
      <c r="D27" s="147"/>
      <c r="E27" s="18"/>
      <c r="F27" s="148"/>
      <c r="G27" s="18"/>
      <c r="H27" s="148"/>
      <c r="I27" s="10"/>
      <c r="K27" s="15"/>
    </row>
    <row r="28" spans="1:12" s="10" customFormat="1" ht="15" x14ac:dyDescent="0.2">
      <c r="A28" s="149" t="s">
        <v>29</v>
      </c>
      <c r="B28" s="150" t="s">
        <v>22</v>
      </c>
      <c r="C28" s="18"/>
      <c r="D28" s="147"/>
      <c r="E28" s="18"/>
      <c r="F28" s="148"/>
      <c r="G28" s="18"/>
      <c r="H28" s="148"/>
      <c r="K28" s="11"/>
    </row>
    <row r="29" spans="1:12" s="10" customFormat="1" ht="15" x14ac:dyDescent="0.2">
      <c r="A29" s="149" t="s">
        <v>30</v>
      </c>
      <c r="B29" s="150" t="s">
        <v>22</v>
      </c>
      <c r="C29" s="18"/>
      <c r="D29" s="147"/>
      <c r="E29" s="18"/>
      <c r="F29" s="148"/>
      <c r="G29" s="18"/>
      <c r="H29" s="148"/>
      <c r="K29" s="11"/>
    </row>
    <row r="30" spans="1:12" s="21" customFormat="1" ht="25.5" x14ac:dyDescent="0.2">
      <c r="A30" s="149" t="s">
        <v>31</v>
      </c>
      <c r="B30" s="150" t="s">
        <v>32</v>
      </c>
      <c r="C30" s="18"/>
      <c r="D30" s="147"/>
      <c r="E30" s="18"/>
      <c r="F30" s="148"/>
      <c r="G30" s="18"/>
      <c r="H30" s="148"/>
      <c r="I30" s="10"/>
      <c r="K30" s="22"/>
    </row>
    <row r="31" spans="1:12" s="21" customFormat="1" ht="15" x14ac:dyDescent="0.2">
      <c r="A31" s="24" t="s">
        <v>33</v>
      </c>
      <c r="B31" s="17" t="s">
        <v>34</v>
      </c>
      <c r="C31" s="18">
        <f>F31*12</f>
        <v>0</v>
      </c>
      <c r="D31" s="147">
        <f>G31*I31</f>
        <v>37993.5</v>
      </c>
      <c r="E31" s="18">
        <f>H31*12</f>
        <v>9</v>
      </c>
      <c r="F31" s="156"/>
      <c r="G31" s="18">
        <f>H31*12</f>
        <v>9</v>
      </c>
      <c r="H31" s="148">
        <v>0.75</v>
      </c>
      <c r="I31" s="10">
        <v>4221.5</v>
      </c>
      <c r="J31" s="10">
        <v>1.07</v>
      </c>
      <c r="K31" s="11">
        <v>0.6</v>
      </c>
      <c r="L31" s="21">
        <v>4851.7</v>
      </c>
    </row>
    <row r="32" spans="1:12" s="14" customFormat="1" ht="15" x14ac:dyDescent="0.2">
      <c r="A32" s="24" t="s">
        <v>35</v>
      </c>
      <c r="B32" s="17" t="s">
        <v>36</v>
      </c>
      <c r="C32" s="18">
        <f>F32*12</f>
        <v>0</v>
      </c>
      <c r="D32" s="147">
        <f>G32*I32</f>
        <v>124112.1</v>
      </c>
      <c r="E32" s="18">
        <f>H32*12</f>
        <v>29.4</v>
      </c>
      <c r="F32" s="156"/>
      <c r="G32" s="18">
        <f>H32*12</f>
        <v>29.4</v>
      </c>
      <c r="H32" s="148">
        <v>2.4500000000000002</v>
      </c>
      <c r="I32" s="10">
        <v>4221.5</v>
      </c>
      <c r="J32" s="10">
        <v>1.07</v>
      </c>
      <c r="K32" s="11">
        <v>1.94</v>
      </c>
      <c r="L32" s="14">
        <v>4851.7</v>
      </c>
    </row>
    <row r="33" spans="1:12" s="14" customFormat="1" ht="30" x14ac:dyDescent="0.2">
      <c r="A33" s="24" t="s">
        <v>37</v>
      </c>
      <c r="B33" s="17" t="s">
        <v>38</v>
      </c>
      <c r="C33" s="25"/>
      <c r="D33" s="147">
        <f>2042.21*I33/L33</f>
        <v>1776.94</v>
      </c>
      <c r="E33" s="25">
        <f>H33*12</f>
        <v>0.48</v>
      </c>
      <c r="F33" s="156"/>
      <c r="G33" s="18">
        <f>D33/I33</f>
        <v>0.42</v>
      </c>
      <c r="H33" s="148">
        <f>G33/12</f>
        <v>0.04</v>
      </c>
      <c r="I33" s="10">
        <v>4221.5</v>
      </c>
      <c r="J33" s="10">
        <v>1.07</v>
      </c>
      <c r="K33" s="11">
        <v>0.03</v>
      </c>
      <c r="L33" s="14">
        <v>4851.7</v>
      </c>
    </row>
    <row r="34" spans="1:12" s="14" customFormat="1" ht="30" x14ac:dyDescent="0.2">
      <c r="A34" s="24" t="s">
        <v>39</v>
      </c>
      <c r="B34" s="17" t="s">
        <v>38</v>
      </c>
      <c r="C34" s="25"/>
      <c r="D34" s="147">
        <f>2042.21*I34/L34</f>
        <v>1776.94</v>
      </c>
      <c r="E34" s="25">
        <f>H34*12</f>
        <v>0.48</v>
      </c>
      <c r="F34" s="156"/>
      <c r="G34" s="18">
        <f>D34/I34</f>
        <v>0.42</v>
      </c>
      <c r="H34" s="148">
        <f>G34/12</f>
        <v>0.04</v>
      </c>
      <c r="I34" s="10">
        <v>4221.5</v>
      </c>
      <c r="J34" s="10">
        <v>1.07</v>
      </c>
      <c r="K34" s="11">
        <v>0.03</v>
      </c>
      <c r="L34" s="14">
        <v>4851.7</v>
      </c>
    </row>
    <row r="35" spans="1:12" s="14" customFormat="1" ht="29.25" hidden="1" customHeight="1" x14ac:dyDescent="0.2">
      <c r="A35" s="24"/>
      <c r="B35" s="17" t="s">
        <v>28</v>
      </c>
      <c r="C35" s="25"/>
      <c r="D35" s="147"/>
      <c r="E35" s="25"/>
      <c r="F35" s="156"/>
      <c r="G35" s="18">
        <f>D35/I35</f>
        <v>0</v>
      </c>
      <c r="H35" s="148">
        <f>G35/12</f>
        <v>0</v>
      </c>
      <c r="I35" s="10">
        <v>4221.5</v>
      </c>
      <c r="J35" s="10"/>
      <c r="K35" s="11"/>
    </row>
    <row r="36" spans="1:12" s="14" customFormat="1" ht="20.25" customHeight="1" x14ac:dyDescent="0.2">
      <c r="A36" s="24" t="s">
        <v>41</v>
      </c>
      <c r="B36" s="17" t="s">
        <v>38</v>
      </c>
      <c r="C36" s="25"/>
      <c r="D36" s="147">
        <f>12896.1*I36/L36</f>
        <v>11220.99</v>
      </c>
      <c r="E36" s="25">
        <f>H36*12</f>
        <v>2.64</v>
      </c>
      <c r="F36" s="156"/>
      <c r="G36" s="18">
        <f>D36/I36</f>
        <v>2.66</v>
      </c>
      <c r="H36" s="148">
        <f>G36/12</f>
        <v>0.22</v>
      </c>
      <c r="I36" s="10">
        <v>4221.5</v>
      </c>
      <c r="J36" s="10">
        <v>1.07</v>
      </c>
      <c r="K36" s="11">
        <v>0.2</v>
      </c>
      <c r="L36" s="14">
        <v>4851.7</v>
      </c>
    </row>
    <row r="37" spans="1:12" s="14" customFormat="1" ht="30" hidden="1" x14ac:dyDescent="0.2">
      <c r="A37" s="24" t="s">
        <v>42</v>
      </c>
      <c r="B37" s="17" t="s">
        <v>28</v>
      </c>
      <c r="C37" s="25"/>
      <c r="D37" s="147">
        <f t="shared" ref="D37:D42" si="0">G37*I37</f>
        <v>0</v>
      </c>
      <c r="E37" s="25"/>
      <c r="F37" s="156"/>
      <c r="G37" s="18">
        <f t="shared" ref="G37:G42" si="1">H37*12</f>
        <v>0</v>
      </c>
      <c r="H37" s="148">
        <v>0</v>
      </c>
      <c r="I37" s="10">
        <v>4851.7</v>
      </c>
      <c r="J37" s="10">
        <v>1.07</v>
      </c>
      <c r="K37" s="11">
        <v>0</v>
      </c>
    </row>
    <row r="38" spans="1:12" s="14" customFormat="1" ht="30" hidden="1" x14ac:dyDescent="0.2">
      <c r="A38" s="24" t="s">
        <v>40</v>
      </c>
      <c r="B38" s="17" t="s">
        <v>28</v>
      </c>
      <c r="C38" s="25"/>
      <c r="D38" s="147">
        <f t="shared" si="0"/>
        <v>0</v>
      </c>
      <c r="E38" s="25"/>
      <c r="F38" s="156"/>
      <c r="G38" s="18">
        <f t="shared" si="1"/>
        <v>0</v>
      </c>
      <c r="H38" s="148">
        <v>0</v>
      </c>
      <c r="I38" s="10">
        <v>4851.7</v>
      </c>
      <c r="J38" s="10">
        <v>1.07</v>
      </c>
      <c r="K38" s="11">
        <v>0</v>
      </c>
    </row>
    <row r="39" spans="1:12" s="14" customFormat="1" ht="30" hidden="1" x14ac:dyDescent="0.2">
      <c r="A39" s="24" t="s">
        <v>43</v>
      </c>
      <c r="B39" s="17" t="s">
        <v>28</v>
      </c>
      <c r="C39" s="25"/>
      <c r="D39" s="147">
        <f t="shared" si="0"/>
        <v>0</v>
      </c>
      <c r="E39" s="25"/>
      <c r="F39" s="156"/>
      <c r="G39" s="18">
        <f t="shared" si="1"/>
        <v>0</v>
      </c>
      <c r="H39" s="148">
        <v>0</v>
      </c>
      <c r="I39" s="10">
        <v>4851.7</v>
      </c>
      <c r="J39" s="10">
        <v>1.07</v>
      </c>
      <c r="K39" s="11">
        <v>0</v>
      </c>
    </row>
    <row r="40" spans="1:12" s="14" customFormat="1" ht="15" x14ac:dyDescent="0.2">
      <c r="A40" s="24" t="s">
        <v>44</v>
      </c>
      <c r="B40" s="17" t="s">
        <v>45</v>
      </c>
      <c r="C40" s="25">
        <f>F40*12</f>
        <v>0</v>
      </c>
      <c r="D40" s="147">
        <f t="shared" si="0"/>
        <v>3039.48</v>
      </c>
      <c r="E40" s="25">
        <f>H40*12</f>
        <v>0.72</v>
      </c>
      <c r="F40" s="156"/>
      <c r="G40" s="18">
        <f t="shared" si="1"/>
        <v>0.72</v>
      </c>
      <c r="H40" s="148">
        <v>0.06</v>
      </c>
      <c r="I40" s="10">
        <v>4221.5</v>
      </c>
      <c r="J40" s="10">
        <v>1.07</v>
      </c>
      <c r="K40" s="11">
        <v>0.03</v>
      </c>
      <c r="L40" s="14">
        <v>4851.7</v>
      </c>
    </row>
    <row r="41" spans="1:12" s="14" customFormat="1" ht="15" x14ac:dyDescent="0.2">
      <c r="A41" s="24" t="s">
        <v>46</v>
      </c>
      <c r="B41" s="26" t="s">
        <v>47</v>
      </c>
      <c r="C41" s="27">
        <f>F41*12</f>
        <v>0</v>
      </c>
      <c r="D41" s="147">
        <f t="shared" si="0"/>
        <v>2026.32</v>
      </c>
      <c r="E41" s="25">
        <f>H41*12</f>
        <v>0.48</v>
      </c>
      <c r="F41" s="156"/>
      <c r="G41" s="18">
        <f t="shared" si="1"/>
        <v>0.48</v>
      </c>
      <c r="H41" s="148">
        <v>0.04</v>
      </c>
      <c r="I41" s="10">
        <v>4221.5</v>
      </c>
      <c r="J41" s="10">
        <v>1.07</v>
      </c>
      <c r="K41" s="11">
        <v>0.02</v>
      </c>
      <c r="L41" s="14">
        <v>4851.7</v>
      </c>
    </row>
    <row r="42" spans="1:12" s="14" customFormat="1" ht="30" x14ac:dyDescent="0.2">
      <c r="A42" s="24" t="s">
        <v>48</v>
      </c>
      <c r="B42" s="17" t="s">
        <v>49</v>
      </c>
      <c r="C42" s="25">
        <f>F42*12</f>
        <v>0</v>
      </c>
      <c r="D42" s="147">
        <f t="shared" si="0"/>
        <v>2532.9</v>
      </c>
      <c r="E42" s="25">
        <f>H42*12</f>
        <v>0.6</v>
      </c>
      <c r="F42" s="156"/>
      <c r="G42" s="18">
        <f t="shared" si="1"/>
        <v>0.6</v>
      </c>
      <c r="H42" s="148">
        <v>0.05</v>
      </c>
      <c r="I42" s="10">
        <v>4221.5</v>
      </c>
      <c r="J42" s="10">
        <v>1.07</v>
      </c>
      <c r="K42" s="11">
        <v>0.03</v>
      </c>
      <c r="L42" s="14">
        <v>4851.7</v>
      </c>
    </row>
    <row r="43" spans="1:12" s="14" customFormat="1" ht="15" x14ac:dyDescent="0.2">
      <c r="A43" s="24" t="s">
        <v>50</v>
      </c>
      <c r="B43" s="17"/>
      <c r="C43" s="18"/>
      <c r="D43" s="18">
        <f>D45+D46+D47+D48+D49+D50+D51+D52+D53+D54+D58+D57</f>
        <v>67411.649999999994</v>
      </c>
      <c r="E43" s="18">
        <f t="shared" ref="E43:F43" si="2">E45+E46+E47+E48+E49+E50+E51+E52+E53+E54+E58</f>
        <v>0</v>
      </c>
      <c r="F43" s="18">
        <f t="shared" si="2"/>
        <v>0</v>
      </c>
      <c r="G43" s="18">
        <f>D43/I43</f>
        <v>15.97</v>
      </c>
      <c r="H43" s="18">
        <f>G43/12</f>
        <v>1.33</v>
      </c>
      <c r="I43" s="10">
        <v>4221.5</v>
      </c>
      <c r="J43" s="10">
        <v>1.07</v>
      </c>
      <c r="K43" s="11">
        <v>0.82</v>
      </c>
    </row>
    <row r="44" spans="1:12" s="14" customFormat="1" ht="15" hidden="1" x14ac:dyDescent="0.2">
      <c r="A44" s="28"/>
      <c r="B44" s="29"/>
      <c r="C44" s="34"/>
      <c r="D44" s="112"/>
      <c r="E44" s="34"/>
      <c r="F44" s="113"/>
      <c r="G44" s="34"/>
      <c r="H44" s="113"/>
      <c r="I44" s="10"/>
      <c r="J44" s="10"/>
      <c r="K44" s="11"/>
    </row>
    <row r="45" spans="1:12" s="14" customFormat="1" ht="30" customHeight="1" x14ac:dyDescent="0.2">
      <c r="A45" s="28" t="s">
        <v>125</v>
      </c>
      <c r="B45" s="29" t="s">
        <v>51</v>
      </c>
      <c r="C45" s="34"/>
      <c r="D45" s="112">
        <f>839.86*I45/L45</f>
        <v>730.77</v>
      </c>
      <c r="E45" s="34"/>
      <c r="F45" s="113"/>
      <c r="G45" s="34"/>
      <c r="H45" s="113"/>
      <c r="I45" s="10">
        <v>4221.5</v>
      </c>
      <c r="J45" s="10">
        <v>1.07</v>
      </c>
      <c r="K45" s="11">
        <v>0.01</v>
      </c>
      <c r="L45" s="14">
        <v>4851.7</v>
      </c>
    </row>
    <row r="46" spans="1:12" s="14" customFormat="1" ht="15" x14ac:dyDescent="0.2">
      <c r="A46" s="28" t="s">
        <v>52</v>
      </c>
      <c r="B46" s="29" t="s">
        <v>53</v>
      </c>
      <c r="C46" s="34">
        <f>F46*12</f>
        <v>0</v>
      </c>
      <c r="D46" s="112">
        <f>1378.44*I46/L46</f>
        <v>1199.3900000000001</v>
      </c>
      <c r="E46" s="34">
        <f>H46*12</f>
        <v>0</v>
      </c>
      <c r="F46" s="113"/>
      <c r="G46" s="34"/>
      <c r="H46" s="113"/>
      <c r="I46" s="10">
        <v>4221.5</v>
      </c>
      <c r="J46" s="10">
        <v>1.07</v>
      </c>
      <c r="K46" s="11">
        <v>0.02</v>
      </c>
      <c r="L46" s="14">
        <v>4851.7</v>
      </c>
    </row>
    <row r="47" spans="1:12" s="14" customFormat="1" ht="18.75" customHeight="1" x14ac:dyDescent="0.2">
      <c r="A47" s="28" t="s">
        <v>109</v>
      </c>
      <c r="B47" s="33" t="s">
        <v>51</v>
      </c>
      <c r="C47" s="34"/>
      <c r="D47" s="112">
        <v>2456.2199999999998</v>
      </c>
      <c r="E47" s="34"/>
      <c r="F47" s="113"/>
      <c r="G47" s="34"/>
      <c r="H47" s="113"/>
      <c r="I47" s="10">
        <v>4221.5</v>
      </c>
      <c r="J47" s="10"/>
      <c r="K47" s="11"/>
    </row>
    <row r="48" spans="1:12" s="21" customFormat="1" ht="15" x14ac:dyDescent="0.2">
      <c r="A48" s="28" t="s">
        <v>54</v>
      </c>
      <c r="B48" s="29" t="s">
        <v>51</v>
      </c>
      <c r="C48" s="34">
        <f>F48*12</f>
        <v>0</v>
      </c>
      <c r="D48" s="112">
        <f>2626.83*I48/L48</f>
        <v>2285.62</v>
      </c>
      <c r="E48" s="34">
        <f>H48*12</f>
        <v>0</v>
      </c>
      <c r="F48" s="113"/>
      <c r="G48" s="34"/>
      <c r="H48" s="113"/>
      <c r="I48" s="10">
        <v>4221.5</v>
      </c>
      <c r="J48" s="10">
        <v>1.07</v>
      </c>
      <c r="K48" s="11">
        <v>0.04</v>
      </c>
      <c r="L48" s="21">
        <v>4851.7</v>
      </c>
    </row>
    <row r="49" spans="1:12" s="14" customFormat="1" ht="15" x14ac:dyDescent="0.2">
      <c r="A49" s="28" t="s">
        <v>55</v>
      </c>
      <c r="B49" s="29" t="s">
        <v>51</v>
      </c>
      <c r="C49" s="34">
        <f>F49*12</f>
        <v>0</v>
      </c>
      <c r="D49" s="112">
        <v>7807.43</v>
      </c>
      <c r="E49" s="34">
        <f>H49*12</f>
        <v>0</v>
      </c>
      <c r="F49" s="113"/>
      <c r="G49" s="34"/>
      <c r="H49" s="113"/>
      <c r="I49" s="10">
        <v>4221.5</v>
      </c>
      <c r="J49" s="10">
        <v>1.07</v>
      </c>
      <c r="K49" s="11">
        <v>0.12</v>
      </c>
    </row>
    <row r="50" spans="1:12" s="14" customFormat="1" ht="15" x14ac:dyDescent="0.2">
      <c r="A50" s="28" t="s">
        <v>56</v>
      </c>
      <c r="B50" s="29" t="s">
        <v>51</v>
      </c>
      <c r="C50" s="34">
        <f>F50*12</f>
        <v>0</v>
      </c>
      <c r="D50" s="112">
        <v>918.95</v>
      </c>
      <c r="E50" s="34">
        <f>H50*12</f>
        <v>0</v>
      </c>
      <c r="F50" s="113"/>
      <c r="G50" s="34"/>
      <c r="H50" s="113"/>
      <c r="I50" s="10">
        <v>4221.5</v>
      </c>
      <c r="J50" s="10">
        <v>1.07</v>
      </c>
      <c r="K50" s="11">
        <v>0.01</v>
      </c>
    </row>
    <row r="51" spans="1:12" s="14" customFormat="1" ht="15" x14ac:dyDescent="0.2">
      <c r="A51" s="28" t="s">
        <v>57</v>
      </c>
      <c r="B51" s="29" t="s">
        <v>51</v>
      </c>
      <c r="C51" s="34"/>
      <c r="D51" s="112">
        <f>1313.37*I51/L51</f>
        <v>1142.77</v>
      </c>
      <c r="E51" s="34"/>
      <c r="F51" s="113"/>
      <c r="G51" s="34"/>
      <c r="H51" s="113"/>
      <c r="I51" s="10">
        <v>4221.5</v>
      </c>
      <c r="J51" s="10">
        <v>1.07</v>
      </c>
      <c r="K51" s="11">
        <v>0.02</v>
      </c>
      <c r="L51" s="14">
        <v>4851.7</v>
      </c>
    </row>
    <row r="52" spans="1:12" s="14" customFormat="1" ht="15" x14ac:dyDescent="0.2">
      <c r="A52" s="28" t="s">
        <v>58</v>
      </c>
      <c r="B52" s="29" t="s">
        <v>53</v>
      </c>
      <c r="C52" s="34"/>
      <c r="D52" s="112">
        <f>5253.69*I52/L52</f>
        <v>4571.2700000000004</v>
      </c>
      <c r="E52" s="34"/>
      <c r="F52" s="113"/>
      <c r="G52" s="34"/>
      <c r="H52" s="113"/>
      <c r="I52" s="10">
        <v>4221.5</v>
      </c>
      <c r="J52" s="10">
        <v>1.07</v>
      </c>
      <c r="K52" s="11">
        <v>0.09</v>
      </c>
      <c r="L52" s="14">
        <v>4851.7</v>
      </c>
    </row>
    <row r="53" spans="1:12" s="14" customFormat="1" ht="25.5" x14ac:dyDescent="0.2">
      <c r="A53" s="28" t="s">
        <v>59</v>
      </c>
      <c r="B53" s="29" t="s">
        <v>51</v>
      </c>
      <c r="C53" s="34">
        <f>F53*12</f>
        <v>0</v>
      </c>
      <c r="D53" s="112">
        <f>3601.73*I53/L53</f>
        <v>3133.89</v>
      </c>
      <c r="E53" s="34">
        <f>H53*12</f>
        <v>0</v>
      </c>
      <c r="F53" s="113"/>
      <c r="G53" s="34"/>
      <c r="H53" s="113"/>
      <c r="I53" s="10">
        <v>4221.5</v>
      </c>
      <c r="J53" s="10">
        <v>1.07</v>
      </c>
      <c r="K53" s="11">
        <v>0.05</v>
      </c>
      <c r="L53" s="14">
        <v>4851.7</v>
      </c>
    </row>
    <row r="54" spans="1:12" s="14" customFormat="1" ht="25.5" x14ac:dyDescent="0.2">
      <c r="A54" s="142" t="s">
        <v>126</v>
      </c>
      <c r="B54" s="143" t="s">
        <v>51</v>
      </c>
      <c r="C54" s="66"/>
      <c r="D54" s="65">
        <f>9437.47*I54/L54</f>
        <v>8211.61</v>
      </c>
      <c r="E54" s="34"/>
      <c r="F54" s="113"/>
      <c r="G54" s="34"/>
      <c r="H54" s="113"/>
      <c r="I54" s="10">
        <v>4221.5</v>
      </c>
      <c r="J54" s="10">
        <v>1.07</v>
      </c>
      <c r="K54" s="11">
        <v>0.01</v>
      </c>
      <c r="L54" s="14">
        <v>4851.7</v>
      </c>
    </row>
    <row r="55" spans="1:12" s="14" customFormat="1" ht="15" hidden="1" x14ac:dyDescent="0.2">
      <c r="A55" s="142"/>
      <c r="B55" s="143"/>
      <c r="C55" s="68"/>
      <c r="D55" s="65"/>
      <c r="E55" s="157"/>
      <c r="F55" s="113"/>
      <c r="G55" s="34"/>
      <c r="H55" s="113"/>
      <c r="I55" s="10"/>
      <c r="J55" s="10"/>
      <c r="K55" s="11"/>
    </row>
    <row r="56" spans="1:12" s="14" customFormat="1" ht="15" hidden="1" x14ac:dyDescent="0.2">
      <c r="A56" s="142"/>
      <c r="B56" s="143"/>
      <c r="C56" s="66"/>
      <c r="D56" s="65"/>
      <c r="E56" s="34"/>
      <c r="F56" s="113"/>
      <c r="G56" s="34"/>
      <c r="H56" s="113"/>
      <c r="I56" s="10"/>
      <c r="J56" s="10"/>
      <c r="K56" s="11"/>
    </row>
    <row r="57" spans="1:12" s="14" customFormat="1" ht="15" x14ac:dyDescent="0.2">
      <c r="A57" s="32" t="s">
        <v>134</v>
      </c>
      <c r="B57" s="33" t="s">
        <v>51</v>
      </c>
      <c r="C57" s="30"/>
      <c r="D57" s="65">
        <f>5049.18*I57/L57</f>
        <v>4393.33</v>
      </c>
      <c r="E57" s="34"/>
      <c r="F57" s="113"/>
      <c r="G57" s="34"/>
      <c r="H57" s="113"/>
      <c r="I57" s="10">
        <v>4221.5</v>
      </c>
      <c r="J57" s="10"/>
      <c r="K57" s="11"/>
      <c r="L57" s="14">
        <v>4851.7</v>
      </c>
    </row>
    <row r="58" spans="1:12" s="14" customFormat="1" ht="27" customHeight="1" x14ac:dyDescent="0.2">
      <c r="A58" s="142" t="s">
        <v>132</v>
      </c>
      <c r="B58" s="171" t="s">
        <v>65</v>
      </c>
      <c r="C58" s="66"/>
      <c r="D58" s="65">
        <f>35122.56*I58/L58</f>
        <v>30560.400000000001</v>
      </c>
      <c r="E58" s="34"/>
      <c r="F58" s="113"/>
      <c r="G58" s="34"/>
      <c r="H58" s="113"/>
      <c r="I58" s="10">
        <v>4221.5</v>
      </c>
      <c r="J58" s="10">
        <v>1.07</v>
      </c>
      <c r="K58" s="11">
        <v>0.02</v>
      </c>
      <c r="L58" s="14">
        <v>4851.7</v>
      </c>
    </row>
    <row r="59" spans="1:12" s="14" customFormat="1" ht="30" x14ac:dyDescent="0.2">
      <c r="A59" s="172" t="s">
        <v>60</v>
      </c>
      <c r="B59" s="173"/>
      <c r="C59" s="61"/>
      <c r="D59" s="61">
        <f>D60+D61+D62+D6+D68+D69+D63</f>
        <v>16897.060000000001</v>
      </c>
      <c r="E59" s="18"/>
      <c r="F59" s="156"/>
      <c r="G59" s="18">
        <f>D59/I59</f>
        <v>4</v>
      </c>
      <c r="H59" s="148">
        <f>G59/12</f>
        <v>0.33</v>
      </c>
      <c r="I59" s="10">
        <v>4221.5</v>
      </c>
      <c r="J59" s="10">
        <v>1.07</v>
      </c>
      <c r="K59" s="11">
        <v>0.87</v>
      </c>
    </row>
    <row r="60" spans="1:12" s="14" customFormat="1" ht="15" customHeight="1" x14ac:dyDescent="0.2">
      <c r="A60" s="142" t="s">
        <v>61</v>
      </c>
      <c r="B60" s="143" t="s">
        <v>62</v>
      </c>
      <c r="C60" s="66"/>
      <c r="D60" s="65">
        <f>2626.83*I60/L60</f>
        <v>2285.62</v>
      </c>
      <c r="E60" s="34"/>
      <c r="F60" s="113"/>
      <c r="G60" s="34"/>
      <c r="H60" s="113"/>
      <c r="I60" s="10">
        <v>4221.5</v>
      </c>
      <c r="J60" s="10">
        <v>1.07</v>
      </c>
      <c r="K60" s="11">
        <v>0.03</v>
      </c>
      <c r="L60" s="14">
        <v>4851.7</v>
      </c>
    </row>
    <row r="61" spans="1:12" s="14" customFormat="1" ht="25.5" x14ac:dyDescent="0.2">
      <c r="A61" s="142" t="s">
        <v>63</v>
      </c>
      <c r="B61" s="171" t="s">
        <v>51</v>
      </c>
      <c r="C61" s="66"/>
      <c r="D61" s="65">
        <f>1751.23*I61/L61</f>
        <v>1523.76</v>
      </c>
      <c r="E61" s="34"/>
      <c r="F61" s="113"/>
      <c r="G61" s="34"/>
      <c r="H61" s="113"/>
      <c r="I61" s="10">
        <v>4221.5</v>
      </c>
      <c r="J61" s="10">
        <v>1.07</v>
      </c>
      <c r="K61" s="11">
        <v>0.02</v>
      </c>
      <c r="L61" s="14">
        <v>4851.7</v>
      </c>
    </row>
    <row r="62" spans="1:12" s="14" customFormat="1" ht="17.25" customHeight="1" x14ac:dyDescent="0.2">
      <c r="A62" s="142" t="s">
        <v>64</v>
      </c>
      <c r="B62" s="143" t="s">
        <v>65</v>
      </c>
      <c r="C62" s="66"/>
      <c r="D62" s="65">
        <f>1837.85*I62/L62</f>
        <v>1599.13</v>
      </c>
      <c r="E62" s="34"/>
      <c r="F62" s="113"/>
      <c r="G62" s="34"/>
      <c r="H62" s="113"/>
      <c r="I62" s="10">
        <v>4221.5</v>
      </c>
      <c r="J62" s="10">
        <v>1.07</v>
      </c>
      <c r="K62" s="11">
        <v>0.02</v>
      </c>
      <c r="L62" s="14">
        <v>4851.7</v>
      </c>
    </row>
    <row r="63" spans="1:12" s="14" customFormat="1" ht="25.5" x14ac:dyDescent="0.2">
      <c r="A63" s="142" t="s">
        <v>66</v>
      </c>
      <c r="B63" s="143" t="s">
        <v>67</v>
      </c>
      <c r="C63" s="66"/>
      <c r="D63" s="65">
        <f>1751.2*I63/L63</f>
        <v>1523.73</v>
      </c>
      <c r="E63" s="34"/>
      <c r="F63" s="113"/>
      <c r="G63" s="34"/>
      <c r="H63" s="113"/>
      <c r="I63" s="10">
        <v>4221.5</v>
      </c>
      <c r="J63" s="10">
        <v>1.07</v>
      </c>
      <c r="K63" s="11">
        <v>0.02</v>
      </c>
      <c r="L63" s="14">
        <v>4851.7</v>
      </c>
    </row>
    <row r="64" spans="1:12" s="14" customFormat="1" ht="15" hidden="1" x14ac:dyDescent="0.2">
      <c r="A64" s="142"/>
      <c r="B64" s="143"/>
      <c r="C64" s="66"/>
      <c r="D64" s="65"/>
      <c r="E64" s="34"/>
      <c r="F64" s="113"/>
      <c r="G64" s="34"/>
      <c r="H64" s="113"/>
      <c r="I64" s="10">
        <v>4851.7</v>
      </c>
      <c r="J64" s="10"/>
      <c r="K64" s="11"/>
    </row>
    <row r="65" spans="1:12" s="14" customFormat="1" ht="15" hidden="1" x14ac:dyDescent="0.2">
      <c r="A65" s="142" t="s">
        <v>68</v>
      </c>
      <c r="B65" s="143" t="s">
        <v>65</v>
      </c>
      <c r="C65" s="66"/>
      <c r="D65" s="65"/>
      <c r="E65" s="34"/>
      <c r="F65" s="113"/>
      <c r="G65" s="34"/>
      <c r="H65" s="113"/>
      <c r="I65" s="10">
        <v>4851.7</v>
      </c>
      <c r="J65" s="10">
        <v>1.07</v>
      </c>
      <c r="K65" s="11">
        <v>0</v>
      </c>
    </row>
    <row r="66" spans="1:12" s="14" customFormat="1" ht="15" hidden="1" x14ac:dyDescent="0.2">
      <c r="A66" s="142" t="s">
        <v>69</v>
      </c>
      <c r="B66" s="143" t="s">
        <v>51</v>
      </c>
      <c r="C66" s="66"/>
      <c r="D66" s="65"/>
      <c r="E66" s="34"/>
      <c r="F66" s="113"/>
      <c r="G66" s="34"/>
      <c r="H66" s="113"/>
      <c r="I66" s="10">
        <v>4851.7</v>
      </c>
      <c r="J66" s="10">
        <v>1.07</v>
      </c>
      <c r="K66" s="11">
        <v>0</v>
      </c>
    </row>
    <row r="67" spans="1:12" s="14" customFormat="1" ht="25.5" hidden="1" x14ac:dyDescent="0.2">
      <c r="A67" s="142" t="s">
        <v>70</v>
      </c>
      <c r="B67" s="143" t="s">
        <v>51</v>
      </c>
      <c r="C67" s="66"/>
      <c r="D67" s="65"/>
      <c r="E67" s="34"/>
      <c r="F67" s="113"/>
      <c r="G67" s="34"/>
      <c r="H67" s="113"/>
      <c r="I67" s="10">
        <v>4851.7</v>
      </c>
      <c r="J67" s="10">
        <v>1.07</v>
      </c>
      <c r="K67" s="11">
        <v>0</v>
      </c>
    </row>
    <row r="68" spans="1:12" s="14" customFormat="1" ht="17.25" customHeight="1" x14ac:dyDescent="0.2">
      <c r="A68" s="142" t="s">
        <v>72</v>
      </c>
      <c r="B68" s="143" t="s">
        <v>38</v>
      </c>
      <c r="C68" s="68"/>
      <c r="D68" s="65">
        <f>6228.48*I68/L68</f>
        <v>5419.45</v>
      </c>
      <c r="E68" s="157"/>
      <c r="F68" s="113"/>
      <c r="G68" s="34"/>
      <c r="H68" s="113"/>
      <c r="I68" s="10">
        <v>4221.5</v>
      </c>
      <c r="J68" s="10">
        <v>1.07</v>
      </c>
      <c r="K68" s="11">
        <v>0.09</v>
      </c>
      <c r="L68" s="14">
        <v>4851.7</v>
      </c>
    </row>
    <row r="69" spans="1:12" s="14" customFormat="1" ht="24.75" customHeight="1" x14ac:dyDescent="0.2">
      <c r="A69" s="142" t="s">
        <v>117</v>
      </c>
      <c r="B69" s="171" t="s">
        <v>65</v>
      </c>
      <c r="C69" s="66"/>
      <c r="D69" s="65">
        <f>5223.92*I69/L69</f>
        <v>4545.37</v>
      </c>
      <c r="E69" s="157"/>
      <c r="F69" s="113"/>
      <c r="G69" s="34"/>
      <c r="H69" s="113"/>
      <c r="I69" s="10">
        <v>4221.5</v>
      </c>
      <c r="J69" s="10">
        <v>1.07</v>
      </c>
      <c r="K69" s="11">
        <v>0.37</v>
      </c>
      <c r="L69" s="14">
        <v>4851.7</v>
      </c>
    </row>
    <row r="70" spans="1:12" s="14" customFormat="1" ht="25.5" customHeight="1" x14ac:dyDescent="0.2">
      <c r="A70" s="172" t="s">
        <v>73</v>
      </c>
      <c r="B70" s="143"/>
      <c r="C70" s="66"/>
      <c r="D70" s="61">
        <f>D72+D71</f>
        <v>7904.38</v>
      </c>
      <c r="E70" s="34"/>
      <c r="F70" s="113"/>
      <c r="G70" s="18">
        <f>D70/I70</f>
        <v>1.87</v>
      </c>
      <c r="H70" s="148">
        <f>G70/12</f>
        <v>0.16</v>
      </c>
      <c r="I70" s="10">
        <v>4221.5</v>
      </c>
      <c r="J70" s="10">
        <v>1.07</v>
      </c>
      <c r="K70" s="11">
        <v>0.05</v>
      </c>
    </row>
    <row r="71" spans="1:12" s="14" customFormat="1" ht="25.5" customHeight="1" x14ac:dyDescent="0.2">
      <c r="A71" s="142" t="s">
        <v>135</v>
      </c>
      <c r="B71" s="33" t="s">
        <v>51</v>
      </c>
      <c r="C71" s="30"/>
      <c r="D71" s="107">
        <f>1683.06*I71/L71</f>
        <v>1464.44</v>
      </c>
      <c r="E71" s="34"/>
      <c r="F71" s="113"/>
      <c r="G71" s="18"/>
      <c r="H71" s="148"/>
      <c r="I71" s="10">
        <v>4221.5</v>
      </c>
      <c r="J71" s="10"/>
      <c r="K71" s="11"/>
      <c r="L71" s="14">
        <v>4851.7</v>
      </c>
    </row>
    <row r="72" spans="1:12" s="14" customFormat="1" ht="15" x14ac:dyDescent="0.2">
      <c r="A72" s="142" t="s">
        <v>133</v>
      </c>
      <c r="B72" s="171" t="s">
        <v>65</v>
      </c>
      <c r="C72" s="66"/>
      <c r="D72" s="65">
        <f>7401.32*I72/L72</f>
        <v>6439.94</v>
      </c>
      <c r="E72" s="34"/>
      <c r="F72" s="113"/>
      <c r="G72" s="34"/>
      <c r="H72" s="113"/>
      <c r="I72" s="10">
        <v>4221.5</v>
      </c>
      <c r="J72" s="10">
        <v>1.07</v>
      </c>
      <c r="K72" s="11">
        <v>0.02</v>
      </c>
      <c r="L72" s="14">
        <v>4851.7</v>
      </c>
    </row>
    <row r="73" spans="1:12" s="14" customFormat="1" ht="15" hidden="1" x14ac:dyDescent="0.2">
      <c r="A73" s="142" t="s">
        <v>74</v>
      </c>
      <c r="B73" s="143" t="s">
        <v>38</v>
      </c>
      <c r="C73" s="66"/>
      <c r="D73" s="65">
        <f>G73*I73</f>
        <v>0</v>
      </c>
      <c r="E73" s="34"/>
      <c r="F73" s="113"/>
      <c r="G73" s="34">
        <f>H73*12</f>
        <v>0</v>
      </c>
      <c r="H73" s="113">
        <v>0</v>
      </c>
      <c r="I73" s="10">
        <v>4221.5</v>
      </c>
      <c r="J73" s="10">
        <v>1.07</v>
      </c>
      <c r="K73" s="11">
        <v>0</v>
      </c>
    </row>
    <row r="74" spans="1:12" s="14" customFormat="1" ht="15" x14ac:dyDescent="0.2">
      <c r="A74" s="172" t="s">
        <v>75</v>
      </c>
      <c r="B74" s="143"/>
      <c r="C74" s="66"/>
      <c r="D74" s="61">
        <f>D75+D76+D77+D81+D82+D83</f>
        <v>53631.17</v>
      </c>
      <c r="E74" s="34"/>
      <c r="F74" s="113"/>
      <c r="G74" s="18">
        <f>D74/I74</f>
        <v>12.7</v>
      </c>
      <c r="H74" s="148">
        <f>G74/12</f>
        <v>1.06</v>
      </c>
      <c r="I74" s="10">
        <v>4221.5</v>
      </c>
      <c r="J74" s="10">
        <v>1.07</v>
      </c>
      <c r="K74" s="11">
        <v>0.37</v>
      </c>
    </row>
    <row r="75" spans="1:12" s="14" customFormat="1" ht="15" x14ac:dyDescent="0.2">
      <c r="A75" s="142" t="s">
        <v>76</v>
      </c>
      <c r="B75" s="143" t="s">
        <v>38</v>
      </c>
      <c r="C75" s="66"/>
      <c r="D75" s="65">
        <v>1220.4000000000001</v>
      </c>
      <c r="E75" s="34"/>
      <c r="F75" s="113"/>
      <c r="G75" s="34"/>
      <c r="H75" s="113"/>
      <c r="I75" s="10">
        <v>4221.5</v>
      </c>
      <c r="J75" s="10">
        <v>1.07</v>
      </c>
      <c r="K75" s="11">
        <v>0.02</v>
      </c>
    </row>
    <row r="76" spans="1:12" s="10" customFormat="1" ht="15" x14ac:dyDescent="0.2">
      <c r="A76" s="142" t="s">
        <v>77</v>
      </c>
      <c r="B76" s="143" t="s">
        <v>51</v>
      </c>
      <c r="C76" s="66"/>
      <c r="D76" s="65">
        <v>10475.02</v>
      </c>
      <c r="E76" s="34"/>
      <c r="F76" s="113"/>
      <c r="G76" s="34"/>
      <c r="H76" s="113"/>
      <c r="I76" s="10">
        <v>4221.5</v>
      </c>
      <c r="J76" s="10">
        <v>1.07</v>
      </c>
      <c r="K76" s="11">
        <v>0.16</v>
      </c>
    </row>
    <row r="77" spans="1:12" s="14" customFormat="1" ht="15" x14ac:dyDescent="0.2">
      <c r="A77" s="142" t="s">
        <v>78</v>
      </c>
      <c r="B77" s="143" t="s">
        <v>51</v>
      </c>
      <c r="C77" s="66"/>
      <c r="D77" s="65">
        <f>915.28*I77/L77</f>
        <v>796.39</v>
      </c>
      <c r="E77" s="34"/>
      <c r="F77" s="113"/>
      <c r="G77" s="34"/>
      <c r="H77" s="113"/>
      <c r="I77" s="10">
        <v>4221.5</v>
      </c>
      <c r="J77" s="10">
        <v>1.07</v>
      </c>
      <c r="K77" s="11">
        <v>0.01</v>
      </c>
      <c r="L77" s="14">
        <v>4851.7</v>
      </c>
    </row>
    <row r="78" spans="1:12" s="10" customFormat="1" ht="25.5" hidden="1" x14ac:dyDescent="0.2">
      <c r="A78" s="142" t="s">
        <v>79</v>
      </c>
      <c r="B78" s="143" t="s">
        <v>28</v>
      </c>
      <c r="C78" s="66"/>
      <c r="D78" s="65">
        <f>G78*I78</f>
        <v>0</v>
      </c>
      <c r="E78" s="34"/>
      <c r="F78" s="113"/>
      <c r="G78" s="34"/>
      <c r="H78" s="113"/>
      <c r="I78" s="10">
        <v>4221.5</v>
      </c>
      <c r="J78" s="10">
        <v>1.07</v>
      </c>
      <c r="K78" s="11">
        <v>0</v>
      </c>
    </row>
    <row r="79" spans="1:12" s="14" customFormat="1" ht="25.5" hidden="1" x14ac:dyDescent="0.2">
      <c r="A79" s="142" t="s">
        <v>80</v>
      </c>
      <c r="B79" s="143" t="s">
        <v>28</v>
      </c>
      <c r="C79" s="66"/>
      <c r="D79" s="65">
        <f>G79*I79</f>
        <v>0</v>
      </c>
      <c r="E79" s="34"/>
      <c r="F79" s="113"/>
      <c r="G79" s="34"/>
      <c r="H79" s="113"/>
      <c r="I79" s="10">
        <v>4221.5</v>
      </c>
      <c r="J79" s="10">
        <v>1.07</v>
      </c>
      <c r="K79" s="11">
        <v>0</v>
      </c>
    </row>
    <row r="80" spans="1:12" s="14" customFormat="1" ht="25.5" hidden="1" x14ac:dyDescent="0.2">
      <c r="A80" s="142" t="s">
        <v>81</v>
      </c>
      <c r="B80" s="143" t="s">
        <v>28</v>
      </c>
      <c r="C80" s="66"/>
      <c r="D80" s="65">
        <f>G80*I80</f>
        <v>0</v>
      </c>
      <c r="E80" s="34"/>
      <c r="F80" s="113"/>
      <c r="G80" s="34"/>
      <c r="H80" s="113"/>
      <c r="I80" s="10">
        <v>4221.5</v>
      </c>
      <c r="J80" s="10">
        <v>1.07</v>
      </c>
      <c r="K80" s="11">
        <v>0</v>
      </c>
    </row>
    <row r="81" spans="1:12" s="14" customFormat="1" ht="25.5" customHeight="1" x14ac:dyDescent="0.2">
      <c r="A81" s="142" t="s">
        <v>82</v>
      </c>
      <c r="B81" s="143" t="s">
        <v>28</v>
      </c>
      <c r="C81" s="66"/>
      <c r="D81" s="65">
        <v>4607.25</v>
      </c>
      <c r="E81" s="34"/>
      <c r="F81" s="113"/>
      <c r="G81" s="34"/>
      <c r="H81" s="113"/>
      <c r="I81" s="10">
        <v>4221.5</v>
      </c>
      <c r="J81" s="10">
        <v>1.07</v>
      </c>
      <c r="K81" s="11">
        <v>7.0000000000000007E-2</v>
      </c>
    </row>
    <row r="82" spans="1:12" s="14" customFormat="1" ht="18.75" customHeight="1" x14ac:dyDescent="0.2">
      <c r="A82" s="142" t="s">
        <v>127</v>
      </c>
      <c r="B82" s="171" t="s">
        <v>128</v>
      </c>
      <c r="C82" s="66"/>
      <c r="D82" s="80">
        <v>8091.68</v>
      </c>
      <c r="E82" s="34"/>
      <c r="F82" s="113"/>
      <c r="G82" s="157"/>
      <c r="H82" s="159"/>
      <c r="I82" s="10">
        <v>4221.5</v>
      </c>
      <c r="J82" s="10"/>
      <c r="K82" s="11"/>
    </row>
    <row r="83" spans="1:12" s="14" customFormat="1" ht="18.75" customHeight="1" x14ac:dyDescent="0.2">
      <c r="A83" s="142" t="s">
        <v>129</v>
      </c>
      <c r="B83" s="171" t="s">
        <v>106</v>
      </c>
      <c r="C83" s="66"/>
      <c r="D83" s="80">
        <v>28440.43</v>
      </c>
      <c r="E83" s="34"/>
      <c r="F83" s="113"/>
      <c r="G83" s="157"/>
      <c r="H83" s="159"/>
      <c r="I83" s="10">
        <v>4221.5</v>
      </c>
      <c r="J83" s="10"/>
      <c r="K83" s="11"/>
    </row>
    <row r="84" spans="1:12" s="14" customFormat="1" ht="20.25" customHeight="1" x14ac:dyDescent="0.2">
      <c r="A84" s="172" t="s">
        <v>83</v>
      </c>
      <c r="B84" s="143"/>
      <c r="C84" s="66"/>
      <c r="D84" s="61">
        <f>D85+D86</f>
        <v>955.52</v>
      </c>
      <c r="E84" s="34"/>
      <c r="F84" s="113"/>
      <c r="G84" s="18">
        <f>D84/I84</f>
        <v>0.23</v>
      </c>
      <c r="H84" s="148">
        <f>G84/12</f>
        <v>0.02</v>
      </c>
      <c r="I84" s="10">
        <v>4221.5</v>
      </c>
      <c r="J84" s="10">
        <v>1.07</v>
      </c>
      <c r="K84" s="11">
        <v>0.1</v>
      </c>
    </row>
    <row r="85" spans="1:12" s="10" customFormat="1" ht="15" x14ac:dyDescent="0.2">
      <c r="A85" s="142" t="s">
        <v>84</v>
      </c>
      <c r="B85" s="143" t="s">
        <v>51</v>
      </c>
      <c r="C85" s="66"/>
      <c r="D85" s="65">
        <f>1098.16*I85/L85</f>
        <v>955.52</v>
      </c>
      <c r="E85" s="34"/>
      <c r="F85" s="113"/>
      <c r="G85" s="34"/>
      <c r="H85" s="113"/>
      <c r="I85" s="10">
        <v>4221.5</v>
      </c>
      <c r="J85" s="10">
        <v>1.07</v>
      </c>
      <c r="K85" s="11">
        <v>0.01</v>
      </c>
      <c r="L85" s="10">
        <v>4851.7</v>
      </c>
    </row>
    <row r="86" spans="1:12" s="10" customFormat="1" ht="15" hidden="1" customHeight="1" x14ac:dyDescent="0.2">
      <c r="A86" s="142" t="s">
        <v>85</v>
      </c>
      <c r="B86" s="143" t="s">
        <v>51</v>
      </c>
      <c r="C86" s="66"/>
      <c r="D86" s="65"/>
      <c r="E86" s="34"/>
      <c r="F86" s="113"/>
      <c r="G86" s="34"/>
      <c r="H86" s="113"/>
      <c r="I86" s="10">
        <v>4851.7</v>
      </c>
      <c r="J86" s="10">
        <v>1.07</v>
      </c>
      <c r="K86" s="11">
        <v>0.01</v>
      </c>
    </row>
    <row r="87" spans="1:12" s="10" customFormat="1" ht="21" customHeight="1" x14ac:dyDescent="0.2">
      <c r="A87" s="172" t="s">
        <v>86</v>
      </c>
      <c r="B87" s="173"/>
      <c r="C87" s="61"/>
      <c r="D87" s="61">
        <v>0</v>
      </c>
      <c r="E87" s="18"/>
      <c r="F87" s="156"/>
      <c r="G87" s="18">
        <f>D87/I87</f>
        <v>0</v>
      </c>
      <c r="H87" s="148">
        <f>G87/12</f>
        <v>0</v>
      </c>
      <c r="I87" s="10">
        <v>4221.5</v>
      </c>
      <c r="J87" s="10">
        <v>1.07</v>
      </c>
      <c r="K87" s="11">
        <v>0.28999999999999998</v>
      </c>
    </row>
    <row r="88" spans="1:12" s="10" customFormat="1" ht="26.25" hidden="1" customHeight="1" x14ac:dyDescent="0.2">
      <c r="A88" s="142" t="s">
        <v>87</v>
      </c>
      <c r="B88" s="171"/>
      <c r="C88" s="66"/>
      <c r="D88" s="65"/>
      <c r="E88" s="34"/>
      <c r="F88" s="113"/>
      <c r="G88" s="34"/>
      <c r="H88" s="113"/>
      <c r="I88" s="10">
        <v>4221.5</v>
      </c>
      <c r="J88" s="10">
        <v>1.07</v>
      </c>
      <c r="K88" s="11">
        <v>0.02</v>
      </c>
    </row>
    <row r="89" spans="1:12" s="10" customFormat="1" ht="26.25" customHeight="1" x14ac:dyDescent="0.2">
      <c r="A89" s="172" t="s">
        <v>88</v>
      </c>
      <c r="B89" s="173"/>
      <c r="C89" s="61"/>
      <c r="D89" s="61">
        <f>D90+D91+D92</f>
        <v>12507.8</v>
      </c>
      <c r="E89" s="18"/>
      <c r="F89" s="156"/>
      <c r="G89" s="18">
        <f>D89/I89</f>
        <v>2.96</v>
      </c>
      <c r="H89" s="148">
        <f>G89/12</f>
        <v>0.25</v>
      </c>
      <c r="I89" s="10">
        <v>4221.5</v>
      </c>
      <c r="J89" s="10">
        <v>1.07</v>
      </c>
      <c r="K89" s="11">
        <v>0.32</v>
      </c>
    </row>
    <row r="90" spans="1:12" s="35" customFormat="1" ht="19.5" x14ac:dyDescent="0.2">
      <c r="A90" s="28" t="s">
        <v>111</v>
      </c>
      <c r="B90" s="29" t="s">
        <v>62</v>
      </c>
      <c r="C90" s="34"/>
      <c r="D90" s="112">
        <v>7322.04</v>
      </c>
      <c r="E90" s="34"/>
      <c r="F90" s="113"/>
      <c r="G90" s="34"/>
      <c r="H90" s="113"/>
      <c r="I90" s="10">
        <v>4221.5</v>
      </c>
      <c r="J90" s="10">
        <v>1.07</v>
      </c>
      <c r="K90" s="11">
        <v>0.12</v>
      </c>
    </row>
    <row r="91" spans="1:12" s="36" customFormat="1" ht="15" x14ac:dyDescent="0.2">
      <c r="A91" s="28" t="s">
        <v>89</v>
      </c>
      <c r="B91" s="29" t="s">
        <v>62</v>
      </c>
      <c r="C91" s="34"/>
      <c r="D91" s="112">
        <v>2440.8000000000002</v>
      </c>
      <c r="E91" s="34"/>
      <c r="F91" s="113"/>
      <c r="G91" s="34"/>
      <c r="H91" s="113"/>
      <c r="I91" s="10">
        <v>4221.5</v>
      </c>
      <c r="J91" s="10">
        <v>1.07</v>
      </c>
      <c r="K91" s="11">
        <v>0.04</v>
      </c>
    </row>
    <row r="92" spans="1:12" s="37" customFormat="1" ht="27" customHeight="1" thickBot="1" x14ac:dyDescent="0.45">
      <c r="A92" s="28" t="s">
        <v>90</v>
      </c>
      <c r="B92" s="29" t="s">
        <v>51</v>
      </c>
      <c r="C92" s="34"/>
      <c r="D92" s="112">
        <v>2744.96</v>
      </c>
      <c r="E92" s="34"/>
      <c r="F92" s="113"/>
      <c r="G92" s="34"/>
      <c r="H92" s="113"/>
      <c r="I92" s="10">
        <v>4221.5</v>
      </c>
      <c r="J92" s="10">
        <v>1.07</v>
      </c>
      <c r="K92" s="11">
        <v>0.04</v>
      </c>
    </row>
    <row r="93" spans="1:12" s="36" customFormat="1" ht="38.25" thickBot="1" x14ac:dyDescent="0.25">
      <c r="A93" s="92" t="s">
        <v>131</v>
      </c>
      <c r="B93" s="9" t="s">
        <v>28</v>
      </c>
      <c r="C93" s="93">
        <f>F93*12</f>
        <v>0</v>
      </c>
      <c r="D93" s="93">
        <f>G93*I93</f>
        <v>19250.04</v>
      </c>
      <c r="E93" s="93">
        <f>H93*12</f>
        <v>4.5599999999999996</v>
      </c>
      <c r="F93" s="160"/>
      <c r="G93" s="93">
        <f>H93*12</f>
        <v>4.5599999999999996</v>
      </c>
      <c r="H93" s="160">
        <v>0.38</v>
      </c>
      <c r="I93" s="10">
        <v>4221.5</v>
      </c>
      <c r="J93" s="10">
        <v>1.07</v>
      </c>
      <c r="K93" s="11">
        <v>0.3</v>
      </c>
    </row>
    <row r="94" spans="1:12" s="36" customFormat="1" ht="19.5" hidden="1" thickBot="1" x14ac:dyDescent="0.25">
      <c r="A94" s="87" t="s">
        <v>92</v>
      </c>
      <c r="B94" s="88"/>
      <c r="C94" s="89" t="e">
        <f>F94*12</f>
        <v>#REF!</v>
      </c>
      <c r="D94" s="89">
        <f>G94*I94</f>
        <v>0</v>
      </c>
      <c r="E94" s="89">
        <f>H94*12</f>
        <v>0</v>
      </c>
      <c r="F94" s="161" t="e">
        <f>#REF!+#REF!+#REF!+#REF!+#REF!+#REF!+#REF!+#REF!+#REF!+#REF!</f>
        <v>#REF!</v>
      </c>
      <c r="G94" s="89">
        <f>H94*12</f>
        <v>0</v>
      </c>
      <c r="H94" s="161">
        <f>SUM(H95:H95)</f>
        <v>0</v>
      </c>
      <c r="I94" s="10">
        <v>4221.5</v>
      </c>
      <c r="K94" s="39"/>
    </row>
    <row r="95" spans="1:12" s="36" customFormat="1" ht="15.75" hidden="1" thickBot="1" x14ac:dyDescent="0.25">
      <c r="A95" s="99" t="s">
        <v>93</v>
      </c>
      <c r="B95" s="100"/>
      <c r="C95" s="40"/>
      <c r="D95" s="40"/>
      <c r="E95" s="40"/>
      <c r="F95" s="162"/>
      <c r="G95" s="40"/>
      <c r="H95" s="162"/>
      <c r="I95" s="10">
        <v>4221.5</v>
      </c>
      <c r="K95" s="39"/>
    </row>
    <row r="96" spans="1:12" s="36" customFormat="1" ht="19.5" thickBot="1" x14ac:dyDescent="0.25">
      <c r="A96" s="92" t="s">
        <v>94</v>
      </c>
      <c r="B96" s="102" t="s">
        <v>22</v>
      </c>
      <c r="C96" s="103"/>
      <c r="D96" s="93">
        <f>G96*I96</f>
        <v>86411.42</v>
      </c>
      <c r="E96" s="93"/>
      <c r="F96" s="93"/>
      <c r="G96" s="93">
        <f>12*H96</f>
        <v>20.76</v>
      </c>
      <c r="H96" s="160">
        <v>1.73</v>
      </c>
      <c r="I96" s="10">
        <f>4221.5-59.1</f>
        <v>4162.3999999999996</v>
      </c>
      <c r="K96" s="39"/>
    </row>
    <row r="97" spans="1:12" s="36" customFormat="1" ht="20.25" thickBot="1" x14ac:dyDescent="0.45">
      <c r="A97" s="96" t="s">
        <v>95</v>
      </c>
      <c r="B97" s="82"/>
      <c r="C97" s="83">
        <f>F97*12</f>
        <v>0</v>
      </c>
      <c r="D97" s="163">
        <f>D14+D22+D31+D32+D33+D34+D36+D40+D41+D42+D43+D59+D70+D74+D84+D87+D89+D93+D96</f>
        <v>730600.11</v>
      </c>
      <c r="E97" s="163">
        <f>E14+E22+E31+E32+E33+E34+E36+E40+E41+E42+E43+E59+E70+E74+E84+E87+E89+E93+E96</f>
        <v>114.96</v>
      </c>
      <c r="F97" s="163">
        <f>F14+F22+F31+F32+F33+F34+F36+F40+F41+F42+F43+F59+F70+F74+F84+F87+F89+F93+F96</f>
        <v>0</v>
      </c>
      <c r="G97" s="163">
        <f>G14+G22+G31+G32+G33+G34+G36+G40+G41+G42+G43+G59+G70+G74+G84+G87+G89+G93+G96</f>
        <v>173.35</v>
      </c>
      <c r="H97" s="163">
        <f>H14+H22+H31+H32+H33+H34+H36+H40+H41+H42+H43+H59+H70+H74+H84+H87+H89+H93+H96</f>
        <v>14.46</v>
      </c>
      <c r="I97" s="10"/>
      <c r="K97" s="39"/>
    </row>
    <row r="98" spans="1:12" s="36" customFormat="1" ht="19.5" x14ac:dyDescent="0.2">
      <c r="A98" s="164"/>
      <c r="B98" s="42"/>
      <c r="C98" s="42" t="s">
        <v>96</v>
      </c>
      <c r="D98" s="42"/>
      <c r="E98" s="42" t="s">
        <v>96</v>
      </c>
      <c r="F98" s="42"/>
      <c r="G98" s="42"/>
      <c r="H98" s="42"/>
      <c r="I98" s="35"/>
      <c r="K98" s="39"/>
    </row>
    <row r="99" spans="1:12" s="36" customFormat="1" x14ac:dyDescent="0.2">
      <c r="A99" s="43"/>
      <c r="K99" s="39"/>
    </row>
    <row r="100" spans="1:12" s="36" customFormat="1" ht="18.75" x14ac:dyDescent="0.4">
      <c r="A100" s="44"/>
      <c r="B100" s="45"/>
      <c r="C100" s="46"/>
      <c r="D100" s="46"/>
      <c r="E100" s="46"/>
      <c r="F100" s="46"/>
      <c r="G100" s="46"/>
      <c r="H100" s="46"/>
      <c r="I100" s="37"/>
      <c r="K100" s="39"/>
    </row>
    <row r="101" spans="1:12" s="36" customFormat="1" ht="19.5" thickBot="1" x14ac:dyDescent="0.45">
      <c r="A101" s="44"/>
      <c r="B101" s="45"/>
      <c r="C101" s="46"/>
      <c r="D101" s="46"/>
      <c r="E101" s="46"/>
      <c r="F101" s="46"/>
      <c r="G101" s="46"/>
      <c r="H101" s="46"/>
      <c r="I101" s="37"/>
      <c r="K101" s="39"/>
    </row>
    <row r="102" spans="1:12" s="36" customFormat="1" ht="30.75" thickBot="1" x14ac:dyDescent="0.25">
      <c r="A102" s="47" t="s">
        <v>97</v>
      </c>
      <c r="B102" s="82"/>
      <c r="C102" s="83">
        <f>F102*12</f>
        <v>0</v>
      </c>
      <c r="D102" s="83">
        <f>D104+D105+D106+D107</f>
        <v>134557.39000000001</v>
      </c>
      <c r="E102" s="83">
        <f t="shared" ref="E102:H102" si="3">E104+E105+E106+E107</f>
        <v>0</v>
      </c>
      <c r="F102" s="83">
        <f t="shared" si="3"/>
        <v>0</v>
      </c>
      <c r="G102" s="83">
        <f t="shared" si="3"/>
        <v>31.87</v>
      </c>
      <c r="H102" s="83">
        <f t="shared" si="3"/>
        <v>2.66</v>
      </c>
      <c r="I102" s="10"/>
      <c r="K102" s="39"/>
    </row>
    <row r="103" spans="1:12" s="125" customFormat="1" ht="15" hidden="1" x14ac:dyDescent="0.2">
      <c r="A103" s="78" t="s">
        <v>98</v>
      </c>
      <c r="B103" s="79"/>
      <c r="C103" s="157"/>
      <c r="D103" s="158">
        <v>157241.21</v>
      </c>
      <c r="E103" s="157"/>
      <c r="F103" s="159"/>
      <c r="G103" s="157">
        <f>D103/I103</f>
        <v>37.25</v>
      </c>
      <c r="H103" s="157">
        <f>G103/12</f>
        <v>3.1</v>
      </c>
      <c r="I103" s="124">
        <v>4221.5</v>
      </c>
      <c r="K103" s="126"/>
    </row>
    <row r="104" spans="1:12" s="74" customFormat="1" ht="15" x14ac:dyDescent="0.2">
      <c r="A104" s="28" t="s">
        <v>119</v>
      </c>
      <c r="B104" s="29"/>
      <c r="C104" s="34"/>
      <c r="D104" s="112">
        <f>722.42*I104/L104</f>
        <v>628.58000000000004</v>
      </c>
      <c r="E104" s="34"/>
      <c r="F104" s="113"/>
      <c r="G104" s="157">
        <f t="shared" ref="G104:G107" si="4">D104/I104</f>
        <v>0.15</v>
      </c>
      <c r="H104" s="157">
        <f t="shared" ref="H104:H107" si="5">G104/12</f>
        <v>0.01</v>
      </c>
      <c r="I104" s="140">
        <v>4221.5</v>
      </c>
      <c r="K104" s="141"/>
      <c r="L104" s="74">
        <v>4851.7</v>
      </c>
    </row>
    <row r="105" spans="1:12" s="74" customFormat="1" ht="15" x14ac:dyDescent="0.2">
      <c r="A105" s="28" t="s">
        <v>121</v>
      </c>
      <c r="B105" s="29"/>
      <c r="C105" s="34"/>
      <c r="D105" s="112">
        <f>3043.42*I105/L105</f>
        <v>2648.1</v>
      </c>
      <c r="E105" s="34"/>
      <c r="F105" s="113"/>
      <c r="G105" s="157">
        <f t="shared" si="4"/>
        <v>0.63</v>
      </c>
      <c r="H105" s="157">
        <f t="shared" si="5"/>
        <v>0.05</v>
      </c>
      <c r="I105" s="140">
        <v>4221.5</v>
      </c>
      <c r="K105" s="141"/>
      <c r="L105" s="74">
        <v>4851.7</v>
      </c>
    </row>
    <row r="106" spans="1:12" s="74" customFormat="1" ht="15" x14ac:dyDescent="0.2">
      <c r="A106" s="144" t="s">
        <v>138</v>
      </c>
      <c r="B106" s="143"/>
      <c r="C106" s="66"/>
      <c r="D106" s="176">
        <v>66166.5</v>
      </c>
      <c r="E106" s="177"/>
      <c r="F106" s="177"/>
      <c r="G106" s="157">
        <f t="shared" si="4"/>
        <v>15.67</v>
      </c>
      <c r="H106" s="157">
        <f t="shared" si="5"/>
        <v>1.31</v>
      </c>
      <c r="I106" s="140">
        <v>4221.5</v>
      </c>
      <c r="K106" s="141"/>
    </row>
    <row r="107" spans="1:12" s="74" customFormat="1" ht="15" x14ac:dyDescent="0.2">
      <c r="A107" s="144" t="s">
        <v>136</v>
      </c>
      <c r="B107" s="143"/>
      <c r="C107" s="66"/>
      <c r="D107" s="176">
        <v>65114.21</v>
      </c>
      <c r="E107" s="177"/>
      <c r="F107" s="177"/>
      <c r="G107" s="157">
        <f t="shared" si="4"/>
        <v>15.42</v>
      </c>
      <c r="H107" s="157">
        <f t="shared" si="5"/>
        <v>1.29</v>
      </c>
      <c r="I107" s="140">
        <v>4221.5</v>
      </c>
      <c r="K107" s="141"/>
    </row>
    <row r="108" spans="1:12" s="36" customFormat="1" ht="18.75" x14ac:dyDescent="0.4">
      <c r="A108" s="198"/>
      <c r="B108" s="198"/>
      <c r="C108" s="198"/>
      <c r="D108" s="198"/>
      <c r="E108" s="198"/>
      <c r="F108" s="198"/>
      <c r="G108" s="198"/>
      <c r="H108" s="198"/>
      <c r="I108" s="37"/>
      <c r="K108" s="39"/>
    </row>
    <row r="109" spans="1:12" s="36" customFormat="1" ht="19.5" x14ac:dyDescent="0.2">
      <c r="A109" s="135" t="s">
        <v>100</v>
      </c>
      <c r="B109" s="136"/>
      <c r="C109" s="136"/>
      <c r="D109" s="137">
        <f>D97+D102</f>
        <v>865157.5</v>
      </c>
      <c r="E109" s="137">
        <f t="shared" ref="E109:H109" si="6">E97+E102</f>
        <v>114.96</v>
      </c>
      <c r="F109" s="137">
        <f t="shared" si="6"/>
        <v>0</v>
      </c>
      <c r="G109" s="137">
        <f t="shared" si="6"/>
        <v>205.22</v>
      </c>
      <c r="H109" s="137">
        <f t="shared" si="6"/>
        <v>17.12</v>
      </c>
      <c r="K109" s="39"/>
    </row>
    <row r="110" spans="1:12" s="36" customFormat="1" x14ac:dyDescent="0.2">
      <c r="A110" s="43"/>
      <c r="D110" s="74"/>
      <c r="E110" s="74"/>
      <c r="F110" s="74"/>
      <c r="G110" s="74"/>
      <c r="H110" s="74"/>
      <c r="K110" s="39"/>
    </row>
    <row r="111" spans="1:12" s="36" customFormat="1" x14ac:dyDescent="0.2">
      <c r="A111" s="43"/>
      <c r="D111" s="74"/>
      <c r="E111" s="74"/>
      <c r="F111" s="74"/>
      <c r="G111" s="74"/>
      <c r="H111" s="74"/>
      <c r="K111" s="39"/>
    </row>
    <row r="112" spans="1:12" s="36" customFormat="1" x14ac:dyDescent="0.2">
      <c r="A112" s="43"/>
      <c r="D112" s="74"/>
      <c r="E112" s="74"/>
      <c r="F112" s="74"/>
      <c r="G112" s="74"/>
      <c r="H112" s="74"/>
      <c r="K112" s="39"/>
    </row>
    <row r="113" spans="1:11" s="36" customFormat="1" ht="18.75" x14ac:dyDescent="0.4">
      <c r="A113" s="44"/>
      <c r="B113" s="45"/>
      <c r="C113" s="46"/>
      <c r="D113" s="75"/>
      <c r="E113" s="75"/>
      <c r="F113" s="75"/>
      <c r="G113" s="75"/>
      <c r="H113" s="75"/>
      <c r="I113" s="37"/>
      <c r="K113" s="39"/>
    </row>
    <row r="114" spans="1:11" s="36" customFormat="1" ht="18.75" x14ac:dyDescent="0.4">
      <c r="A114" s="44"/>
      <c r="B114" s="45"/>
      <c r="C114" s="46"/>
      <c r="D114" s="75"/>
      <c r="E114" s="75"/>
      <c r="F114" s="75"/>
      <c r="G114" s="75"/>
      <c r="H114" s="75"/>
      <c r="I114" s="37"/>
      <c r="K114" s="39"/>
    </row>
    <row r="115" spans="1:11" s="36" customFormat="1" ht="14.25" x14ac:dyDescent="0.2">
      <c r="A115" s="182" t="s">
        <v>101</v>
      </c>
      <c r="B115" s="182"/>
      <c r="C115" s="182"/>
      <c r="D115" s="182"/>
      <c r="E115" s="182"/>
      <c r="F115" s="182"/>
      <c r="G115" s="74" t="s">
        <v>102</v>
      </c>
      <c r="H115" s="74"/>
      <c r="K115" s="39"/>
    </row>
    <row r="116" spans="1:11" s="36" customFormat="1" x14ac:dyDescent="0.2">
      <c r="D116" s="74"/>
      <c r="E116" s="74"/>
      <c r="F116" s="74"/>
      <c r="G116" s="74"/>
      <c r="H116" s="74"/>
      <c r="K116" s="39"/>
    </row>
    <row r="117" spans="1:11" s="36" customFormat="1" x14ac:dyDescent="0.2">
      <c r="A117" s="43" t="s">
        <v>103</v>
      </c>
      <c r="D117" s="74"/>
      <c r="E117" s="74"/>
      <c r="F117" s="74"/>
      <c r="G117" s="74"/>
      <c r="H117" s="74"/>
      <c r="K117" s="39"/>
    </row>
    <row r="118" spans="1:11" s="36" customFormat="1" ht="18.75" x14ac:dyDescent="0.4">
      <c r="A118" s="44"/>
      <c r="B118" s="45"/>
      <c r="C118" s="46"/>
      <c r="D118" s="75"/>
      <c r="E118" s="75"/>
      <c r="F118" s="75"/>
      <c r="G118" s="75"/>
      <c r="H118" s="75"/>
      <c r="I118" s="37"/>
      <c r="K118" s="39"/>
    </row>
    <row r="119" spans="1:11" s="36" customFormat="1" ht="18.75" x14ac:dyDescent="0.4">
      <c r="A119" s="44"/>
      <c r="B119" s="45"/>
      <c r="C119" s="46"/>
      <c r="D119" s="75"/>
      <c r="E119" s="75"/>
      <c r="F119" s="75"/>
      <c r="G119" s="75"/>
      <c r="H119" s="75"/>
      <c r="I119" s="37"/>
      <c r="K119" s="39"/>
    </row>
    <row r="120" spans="1:11" s="36" customFormat="1" ht="18.75" x14ac:dyDescent="0.4">
      <c r="A120" s="44"/>
      <c r="B120" s="45"/>
      <c r="C120" s="46"/>
      <c r="D120" s="75"/>
      <c r="E120" s="75"/>
      <c r="F120" s="75"/>
      <c r="G120" s="75"/>
      <c r="H120" s="75"/>
      <c r="I120" s="37"/>
      <c r="K120" s="39"/>
    </row>
    <row r="121" spans="1:11" s="36" customFormat="1" ht="18.75" x14ac:dyDescent="0.4">
      <c r="A121" s="44"/>
      <c r="B121" s="45"/>
      <c r="C121" s="46"/>
      <c r="D121" s="75"/>
      <c r="E121" s="75"/>
      <c r="F121" s="75"/>
      <c r="G121" s="75"/>
      <c r="H121" s="75"/>
      <c r="I121" s="37"/>
      <c r="K121" s="39"/>
    </row>
    <row r="122" spans="1:11" s="36" customFormat="1" ht="18.75" x14ac:dyDescent="0.4">
      <c r="A122" s="44"/>
      <c r="B122" s="45"/>
      <c r="C122" s="46"/>
      <c r="D122" s="75"/>
      <c r="E122" s="75"/>
      <c r="F122" s="75"/>
      <c r="G122" s="75"/>
      <c r="H122" s="75"/>
      <c r="I122" s="37"/>
      <c r="K122" s="39"/>
    </row>
    <row r="123" spans="1:11" s="36" customFormat="1" ht="18.75" x14ac:dyDescent="0.4">
      <c r="A123" s="44"/>
      <c r="B123" s="45"/>
      <c r="C123" s="46"/>
      <c r="D123" s="75"/>
      <c r="E123" s="75"/>
      <c r="F123" s="75"/>
      <c r="G123" s="75"/>
      <c r="H123" s="75"/>
      <c r="I123" s="37"/>
      <c r="K123" s="39"/>
    </row>
    <row r="124" spans="1:11" s="36" customFormat="1" ht="18.75" x14ac:dyDescent="0.4">
      <c r="A124" s="44"/>
      <c r="B124" s="45"/>
      <c r="C124" s="46"/>
      <c r="D124" s="75"/>
      <c r="E124" s="75"/>
      <c r="F124" s="75"/>
      <c r="G124" s="75"/>
      <c r="H124" s="75"/>
      <c r="I124" s="37"/>
      <c r="K124" s="39"/>
    </row>
    <row r="125" spans="1:11" s="36" customFormat="1" ht="18.75" x14ac:dyDescent="0.4">
      <c r="A125" s="44"/>
      <c r="B125" s="45"/>
      <c r="C125" s="46"/>
      <c r="D125" s="75"/>
      <c r="E125" s="75"/>
      <c r="F125" s="75"/>
      <c r="G125" s="75"/>
      <c r="H125" s="75"/>
      <c r="I125" s="37"/>
      <c r="K125" s="39"/>
    </row>
    <row r="126" spans="1:11" s="36" customFormat="1" ht="18.75" x14ac:dyDescent="0.4">
      <c r="A126" s="44"/>
      <c r="B126" s="45"/>
      <c r="C126" s="46"/>
      <c r="D126" s="75"/>
      <c r="E126" s="75"/>
      <c r="F126" s="75"/>
      <c r="G126" s="75"/>
      <c r="H126" s="75"/>
      <c r="I126" s="37"/>
      <c r="K126" s="39"/>
    </row>
    <row r="127" spans="1:11" s="36" customFormat="1" ht="18.75" x14ac:dyDescent="0.4">
      <c r="A127" s="44"/>
      <c r="B127" s="45"/>
      <c r="C127" s="46"/>
      <c r="D127" s="75"/>
      <c r="E127" s="75"/>
      <c r="F127" s="75"/>
      <c r="G127" s="75"/>
      <c r="H127" s="75"/>
      <c r="I127" s="37"/>
      <c r="K127" s="39"/>
    </row>
    <row r="128" spans="1:11" s="36" customFormat="1" ht="18.75" x14ac:dyDescent="0.4">
      <c r="A128" s="44"/>
      <c r="B128" s="45"/>
      <c r="C128" s="46"/>
      <c r="D128" s="75"/>
      <c r="E128" s="75"/>
      <c r="F128" s="75"/>
      <c r="G128" s="75"/>
      <c r="H128" s="75"/>
      <c r="I128" s="37"/>
      <c r="K128" s="39"/>
    </row>
    <row r="129" spans="1:11" s="36" customFormat="1" ht="18.75" x14ac:dyDescent="0.4">
      <c r="A129" s="44"/>
      <c r="B129" s="45"/>
      <c r="C129" s="46"/>
      <c r="D129" s="75"/>
      <c r="E129" s="75"/>
      <c r="F129" s="75"/>
      <c r="G129" s="75"/>
      <c r="H129" s="75"/>
      <c r="I129" s="37"/>
      <c r="K129" s="39"/>
    </row>
    <row r="130" spans="1:11" s="36" customFormat="1" ht="18.75" x14ac:dyDescent="0.4">
      <c r="A130" s="44"/>
      <c r="B130" s="45"/>
      <c r="C130" s="46"/>
      <c r="D130" s="75"/>
      <c r="E130" s="75"/>
      <c r="F130" s="75"/>
      <c r="G130" s="75"/>
      <c r="H130" s="75"/>
      <c r="I130" s="37"/>
      <c r="K130" s="39"/>
    </row>
    <row r="131" spans="1:11" s="36" customFormat="1" ht="18.75" x14ac:dyDescent="0.4">
      <c r="A131" s="44"/>
      <c r="B131" s="45"/>
      <c r="C131" s="46"/>
      <c r="D131" s="75"/>
      <c r="E131" s="75"/>
      <c r="F131" s="75"/>
      <c r="G131" s="75"/>
      <c r="H131" s="75"/>
      <c r="I131" s="37"/>
      <c r="K131" s="39"/>
    </row>
    <row r="132" spans="1:11" s="36" customFormat="1" ht="18.75" x14ac:dyDescent="0.4">
      <c r="A132" s="44"/>
      <c r="B132" s="45"/>
      <c r="C132" s="46"/>
      <c r="D132" s="75"/>
      <c r="E132" s="75"/>
      <c r="F132" s="75"/>
      <c r="G132" s="75"/>
      <c r="H132" s="75"/>
      <c r="I132" s="37"/>
      <c r="K132" s="39"/>
    </row>
    <row r="133" spans="1:11" s="36" customFormat="1" ht="19.5" x14ac:dyDescent="0.2">
      <c r="A133" s="48"/>
      <c r="B133" s="49"/>
      <c r="C133" s="50"/>
      <c r="D133" s="76"/>
      <c r="E133" s="76"/>
      <c r="F133" s="76"/>
      <c r="G133" s="76"/>
      <c r="H133" s="76"/>
      <c r="I133" s="35"/>
      <c r="K133" s="39"/>
    </row>
    <row r="134" spans="1:11" s="36" customFormat="1" ht="14.25" x14ac:dyDescent="0.2">
      <c r="A134" s="182"/>
      <c r="B134" s="182"/>
      <c r="C134" s="182"/>
      <c r="D134" s="182"/>
      <c r="E134" s="182"/>
      <c r="F134" s="182"/>
      <c r="G134" s="74"/>
      <c r="H134" s="74"/>
      <c r="K134" s="39"/>
    </row>
    <row r="135" spans="1:11" s="36" customFormat="1" x14ac:dyDescent="0.2">
      <c r="D135" s="74"/>
      <c r="E135" s="74"/>
      <c r="F135" s="74"/>
      <c r="G135" s="74"/>
      <c r="H135" s="74"/>
      <c r="K135" s="39"/>
    </row>
    <row r="136" spans="1:11" s="36" customFormat="1" x14ac:dyDescent="0.2">
      <c r="A136" s="43"/>
      <c r="D136" s="74"/>
      <c r="E136" s="74"/>
      <c r="F136" s="74"/>
      <c r="G136" s="74"/>
      <c r="H136" s="74"/>
      <c r="K136" s="39"/>
    </row>
    <row r="137" spans="1:11" s="36" customFormat="1" x14ac:dyDescent="0.2">
      <c r="D137" s="74"/>
      <c r="E137" s="74"/>
      <c r="F137" s="74"/>
      <c r="G137" s="74"/>
      <c r="H137" s="74"/>
      <c r="K137" s="39"/>
    </row>
    <row r="138" spans="1:11" s="36" customFormat="1" x14ac:dyDescent="0.2">
      <c r="D138" s="74"/>
      <c r="E138" s="74"/>
      <c r="F138" s="74"/>
      <c r="G138" s="74"/>
      <c r="H138" s="74"/>
      <c r="K138" s="39"/>
    </row>
    <row r="139" spans="1:11" s="36" customFormat="1" x14ac:dyDescent="0.2">
      <c r="D139" s="74"/>
      <c r="E139" s="74"/>
      <c r="F139" s="74"/>
      <c r="G139" s="74"/>
      <c r="H139" s="74"/>
      <c r="K139" s="39"/>
    </row>
    <row r="140" spans="1:11" s="36" customFormat="1" x14ac:dyDescent="0.2">
      <c r="D140" s="74"/>
      <c r="E140" s="74"/>
      <c r="F140" s="74"/>
      <c r="G140" s="74"/>
      <c r="H140" s="74"/>
      <c r="K140" s="39"/>
    </row>
    <row r="141" spans="1:11" s="36" customFormat="1" x14ac:dyDescent="0.2">
      <c r="D141" s="74"/>
      <c r="E141" s="74"/>
      <c r="F141" s="74"/>
      <c r="G141" s="74"/>
      <c r="H141" s="74"/>
      <c r="K141" s="39"/>
    </row>
    <row r="142" spans="1:11" s="36" customFormat="1" x14ac:dyDescent="0.2">
      <c r="D142" s="74"/>
      <c r="E142" s="74"/>
      <c r="F142" s="74"/>
      <c r="G142" s="74"/>
      <c r="H142" s="74"/>
      <c r="K142" s="39"/>
    </row>
    <row r="143" spans="1:11" s="36" customFormat="1" x14ac:dyDescent="0.2">
      <c r="D143" s="74"/>
      <c r="E143" s="74"/>
      <c r="F143" s="74"/>
      <c r="G143" s="74"/>
      <c r="H143" s="74"/>
      <c r="K143" s="39"/>
    </row>
    <row r="144" spans="1:11" x14ac:dyDescent="0.2">
      <c r="A144" s="36"/>
      <c r="B144" s="36"/>
      <c r="C144" s="36"/>
      <c r="D144" s="74"/>
      <c r="E144" s="74"/>
      <c r="F144" s="74"/>
      <c r="G144" s="74"/>
      <c r="H144" s="74"/>
      <c r="I144" s="36"/>
    </row>
    <row r="145" spans="1:9" x14ac:dyDescent="0.2">
      <c r="A145" s="36"/>
      <c r="B145" s="36"/>
      <c r="C145" s="36"/>
      <c r="D145" s="74"/>
      <c r="E145" s="74"/>
      <c r="F145" s="74"/>
      <c r="G145" s="74"/>
      <c r="H145" s="74"/>
      <c r="I145" s="36"/>
    </row>
    <row r="146" spans="1:9" x14ac:dyDescent="0.2">
      <c r="A146" s="36"/>
      <c r="B146" s="36"/>
      <c r="C146" s="36"/>
      <c r="D146" s="74"/>
      <c r="E146" s="74"/>
      <c r="F146" s="74"/>
      <c r="G146" s="74"/>
      <c r="H146" s="74"/>
      <c r="I146" s="36"/>
    </row>
    <row r="147" spans="1:9" x14ac:dyDescent="0.2">
      <c r="A147" s="36"/>
      <c r="B147" s="36"/>
      <c r="C147" s="36"/>
      <c r="D147" s="74"/>
      <c r="E147" s="74"/>
      <c r="F147" s="74"/>
      <c r="G147" s="74"/>
      <c r="H147" s="74"/>
      <c r="I147" s="36"/>
    </row>
    <row r="148" spans="1:9" x14ac:dyDescent="0.2">
      <c r="A148" s="36"/>
      <c r="B148" s="36"/>
      <c r="C148" s="36"/>
      <c r="D148" s="74"/>
      <c r="E148" s="74"/>
      <c r="F148" s="74"/>
      <c r="G148" s="74"/>
      <c r="H148" s="74"/>
      <c r="I148" s="36"/>
    </row>
    <row r="149" spans="1:9" x14ac:dyDescent="0.2">
      <c r="A149" s="36"/>
      <c r="B149" s="36"/>
      <c r="C149" s="36"/>
      <c r="D149" s="74"/>
      <c r="E149" s="74"/>
      <c r="F149" s="74"/>
      <c r="G149" s="74"/>
      <c r="H149" s="74"/>
      <c r="I149" s="36"/>
    </row>
    <row r="150" spans="1:9" x14ac:dyDescent="0.2">
      <c r="A150" s="36"/>
      <c r="B150" s="36"/>
      <c r="C150" s="36"/>
      <c r="D150" s="74"/>
      <c r="E150" s="74"/>
      <c r="F150" s="74"/>
      <c r="G150" s="74"/>
      <c r="H150" s="74"/>
      <c r="I150" s="36"/>
    </row>
    <row r="151" spans="1:9" x14ac:dyDescent="0.2">
      <c r="A151" s="36"/>
      <c r="B151" s="36"/>
      <c r="C151" s="36"/>
      <c r="D151" s="74"/>
      <c r="E151" s="74"/>
      <c r="F151" s="74"/>
      <c r="G151" s="74"/>
      <c r="H151" s="74"/>
      <c r="I151" s="36"/>
    </row>
    <row r="152" spans="1:9" x14ac:dyDescent="0.2">
      <c r="A152" s="36"/>
      <c r="B152" s="36"/>
      <c r="C152" s="36"/>
      <c r="D152" s="74"/>
      <c r="E152" s="74"/>
      <c r="F152" s="74"/>
      <c r="G152" s="74"/>
      <c r="H152" s="74"/>
      <c r="I152" s="36"/>
    </row>
    <row r="153" spans="1:9" x14ac:dyDescent="0.2">
      <c r="A153" s="36"/>
      <c r="B153" s="36"/>
      <c r="C153" s="36"/>
      <c r="D153" s="74"/>
      <c r="E153" s="74"/>
      <c r="F153" s="74"/>
      <c r="G153" s="74"/>
      <c r="H153" s="74"/>
      <c r="I153" s="36"/>
    </row>
    <row r="154" spans="1:9" x14ac:dyDescent="0.2">
      <c r="A154" s="36"/>
      <c r="B154" s="36"/>
      <c r="C154" s="36"/>
      <c r="D154" s="74"/>
      <c r="E154" s="74"/>
      <c r="F154" s="74"/>
      <c r="G154" s="74"/>
      <c r="H154" s="74"/>
      <c r="I154" s="36"/>
    </row>
  </sheetData>
  <mergeCells count="13">
    <mergeCell ref="A7:H7"/>
    <mergeCell ref="A1:H1"/>
    <mergeCell ref="B2:H2"/>
    <mergeCell ref="B3:H3"/>
    <mergeCell ref="B4:H4"/>
    <mergeCell ref="A6:H6"/>
    <mergeCell ref="A134:F134"/>
    <mergeCell ref="A8:H8"/>
    <mergeCell ref="A9:H9"/>
    <mergeCell ref="A10:H10"/>
    <mergeCell ref="A13:H13"/>
    <mergeCell ref="A108:H108"/>
    <mergeCell ref="A115:F11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topLeftCell="A36" zoomScale="75" zoomScaleNormal="75" workbookViewId="0">
      <selection activeCell="L116" sqref="L11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42578125" style="77" customWidth="1"/>
    <col min="5" max="5" width="13.85546875" style="77" hidden="1" customWidth="1"/>
    <col min="6" max="6" width="20.85546875" style="77" hidden="1" customWidth="1"/>
    <col min="7" max="7" width="17.140625" style="77" bestFit="1" customWidth="1"/>
    <col min="8" max="8" width="20.85546875" style="77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83" t="s">
        <v>0</v>
      </c>
      <c r="B1" s="184"/>
      <c r="C1" s="184"/>
      <c r="D1" s="184"/>
      <c r="E1" s="184"/>
      <c r="F1" s="184"/>
      <c r="G1" s="184"/>
      <c r="H1" s="184"/>
    </row>
    <row r="2" spans="1:12" ht="27" customHeight="1" x14ac:dyDescent="0.3">
      <c r="A2" s="3" t="s">
        <v>122</v>
      </c>
      <c r="B2" s="185" t="s">
        <v>1</v>
      </c>
      <c r="C2" s="185"/>
      <c r="D2" s="185"/>
      <c r="E2" s="185"/>
      <c r="F2" s="185"/>
      <c r="G2" s="184"/>
      <c r="H2" s="184"/>
    </row>
    <row r="3" spans="1:12" ht="14.25" customHeight="1" x14ac:dyDescent="0.3">
      <c r="B3" s="185" t="s">
        <v>2</v>
      </c>
      <c r="C3" s="185"/>
      <c r="D3" s="185"/>
      <c r="E3" s="185"/>
      <c r="F3" s="185"/>
      <c r="G3" s="184"/>
      <c r="H3" s="184"/>
    </row>
    <row r="4" spans="1:12" ht="14.25" customHeight="1" x14ac:dyDescent="0.3">
      <c r="B4" s="185" t="s">
        <v>3</v>
      </c>
      <c r="C4" s="185"/>
      <c r="D4" s="185"/>
      <c r="E4" s="185"/>
      <c r="F4" s="185"/>
      <c r="G4" s="184"/>
      <c r="H4" s="184"/>
    </row>
    <row r="5" spans="1:12" ht="21" customHeight="1" x14ac:dyDescent="0.3">
      <c r="A5" s="181"/>
      <c r="B5" s="180"/>
      <c r="C5" s="180"/>
      <c r="D5" s="51"/>
      <c r="E5" s="51"/>
      <c r="F5" s="51"/>
      <c r="G5" s="52"/>
      <c r="H5" s="52"/>
    </row>
    <row r="6" spans="1:12" ht="20.25" customHeight="1" x14ac:dyDescent="0.4">
      <c r="A6" s="186"/>
      <c r="B6" s="187"/>
      <c r="C6" s="187"/>
      <c r="D6" s="187"/>
      <c r="E6" s="187"/>
      <c r="F6" s="187"/>
      <c r="G6" s="187"/>
      <c r="H6" s="187"/>
      <c r="K6" s="1"/>
    </row>
    <row r="7" spans="1:12" ht="20.25" customHeight="1" x14ac:dyDescent="0.2">
      <c r="A7" s="199" t="s">
        <v>123</v>
      </c>
      <c r="B7" s="199"/>
      <c r="C7" s="199"/>
      <c r="D7" s="199"/>
      <c r="E7" s="199"/>
      <c r="F7" s="199"/>
      <c r="G7" s="199"/>
      <c r="H7" s="199"/>
      <c r="K7" s="1"/>
    </row>
    <row r="8" spans="1:12" s="5" customFormat="1" ht="18.75" customHeight="1" x14ac:dyDescent="0.4">
      <c r="A8" s="188" t="s">
        <v>137</v>
      </c>
      <c r="B8" s="188"/>
      <c r="C8" s="188"/>
      <c r="D8" s="188"/>
      <c r="E8" s="189"/>
      <c r="F8" s="189"/>
      <c r="G8" s="189"/>
      <c r="H8" s="189"/>
    </row>
    <row r="9" spans="1:12" s="6" customFormat="1" ht="17.25" customHeight="1" x14ac:dyDescent="0.2">
      <c r="A9" s="190" t="s">
        <v>5</v>
      </c>
      <c r="B9" s="190"/>
      <c r="C9" s="190"/>
      <c r="D9" s="190"/>
      <c r="E9" s="191"/>
      <c r="F9" s="191"/>
      <c r="G9" s="191"/>
      <c r="H9" s="191"/>
    </row>
    <row r="10" spans="1:12" s="5" customFormat="1" ht="30" customHeight="1" thickBot="1" x14ac:dyDescent="0.25">
      <c r="A10" s="192" t="s">
        <v>6</v>
      </c>
      <c r="B10" s="192"/>
      <c r="C10" s="192"/>
      <c r="D10" s="192"/>
      <c r="E10" s="193"/>
      <c r="F10" s="193"/>
      <c r="G10" s="193"/>
      <c r="H10" s="193"/>
    </row>
    <row r="11" spans="1:12" s="10" customFormat="1" ht="139.5" customHeight="1" thickBot="1" x14ac:dyDescent="0.25">
      <c r="A11" s="7" t="s">
        <v>7</v>
      </c>
      <c r="B11" s="8" t="s">
        <v>8</v>
      </c>
      <c r="C11" s="9" t="s">
        <v>9</v>
      </c>
      <c r="D11" s="53" t="s">
        <v>10</v>
      </c>
      <c r="E11" s="53" t="s">
        <v>9</v>
      </c>
      <c r="F11" s="54" t="s">
        <v>11</v>
      </c>
      <c r="G11" s="53" t="s">
        <v>9</v>
      </c>
      <c r="H11" s="54" t="s">
        <v>11</v>
      </c>
      <c r="K11" s="11"/>
    </row>
    <row r="12" spans="1:12" s="14" customFormat="1" x14ac:dyDescent="0.2">
      <c r="A12" s="12">
        <v>1</v>
      </c>
      <c r="B12" s="13">
        <v>2</v>
      </c>
      <c r="C12" s="13">
        <v>3</v>
      </c>
      <c r="D12" s="55"/>
      <c r="E12" s="56">
        <v>3</v>
      </c>
      <c r="F12" s="57">
        <v>4</v>
      </c>
      <c r="G12" s="58">
        <v>3</v>
      </c>
      <c r="H12" s="59">
        <v>4</v>
      </c>
      <c r="K12" s="15"/>
    </row>
    <row r="13" spans="1:12" s="14" customFormat="1" ht="49.5" customHeight="1" x14ac:dyDescent="0.2">
      <c r="A13" s="194" t="s">
        <v>12</v>
      </c>
      <c r="B13" s="195"/>
      <c r="C13" s="195"/>
      <c r="D13" s="195"/>
      <c r="E13" s="195"/>
      <c r="F13" s="195"/>
      <c r="G13" s="196"/>
      <c r="H13" s="197"/>
      <c r="K13" s="15"/>
    </row>
    <row r="14" spans="1:12" s="10" customFormat="1" ht="24.75" customHeight="1" x14ac:dyDescent="0.2">
      <c r="A14" s="16" t="s">
        <v>13</v>
      </c>
      <c r="B14" s="17"/>
      <c r="C14" s="18">
        <f>F14*12</f>
        <v>0</v>
      </c>
      <c r="D14" s="147">
        <f>G14*I14</f>
        <v>149441.1</v>
      </c>
      <c r="E14" s="18">
        <f>H14*12</f>
        <v>35.4</v>
      </c>
      <c r="F14" s="148"/>
      <c r="G14" s="18">
        <f>H14*12</f>
        <v>35.4</v>
      </c>
      <c r="H14" s="148">
        <f>H19+H21</f>
        <v>2.95</v>
      </c>
      <c r="I14" s="10">
        <v>4221.5</v>
      </c>
      <c r="J14" s="10">
        <v>1.07</v>
      </c>
      <c r="K14" s="11">
        <v>2.2400000000000002</v>
      </c>
      <c r="L14" s="10">
        <v>4851.7</v>
      </c>
    </row>
    <row r="15" spans="1:12" s="10" customFormat="1" ht="24.75" customHeight="1" x14ac:dyDescent="0.2">
      <c r="A15" s="149" t="s">
        <v>14</v>
      </c>
      <c r="B15" s="150" t="s">
        <v>15</v>
      </c>
      <c r="C15" s="18"/>
      <c r="D15" s="147"/>
      <c r="E15" s="18"/>
      <c r="F15" s="148"/>
      <c r="G15" s="18"/>
      <c r="H15" s="148"/>
      <c r="K15" s="11"/>
    </row>
    <row r="16" spans="1:12" s="21" customFormat="1" ht="15" x14ac:dyDescent="0.2">
      <c r="A16" s="149" t="s">
        <v>16</v>
      </c>
      <c r="B16" s="150" t="s">
        <v>15</v>
      </c>
      <c r="C16" s="18"/>
      <c r="D16" s="147"/>
      <c r="E16" s="18"/>
      <c r="F16" s="148"/>
      <c r="G16" s="18"/>
      <c r="H16" s="148"/>
      <c r="I16" s="10"/>
      <c r="K16" s="22"/>
    </row>
    <row r="17" spans="1:12" s="10" customFormat="1" ht="15" x14ac:dyDescent="0.2">
      <c r="A17" s="149" t="s">
        <v>17</v>
      </c>
      <c r="B17" s="150" t="s">
        <v>18</v>
      </c>
      <c r="C17" s="18"/>
      <c r="D17" s="147"/>
      <c r="E17" s="18"/>
      <c r="F17" s="148"/>
      <c r="G17" s="18"/>
      <c r="H17" s="148"/>
      <c r="K17" s="11"/>
    </row>
    <row r="18" spans="1:12" s="14" customFormat="1" ht="15" x14ac:dyDescent="0.2">
      <c r="A18" s="149" t="s">
        <v>19</v>
      </c>
      <c r="B18" s="150" t="s">
        <v>15</v>
      </c>
      <c r="C18" s="18"/>
      <c r="D18" s="147"/>
      <c r="E18" s="18"/>
      <c r="F18" s="148"/>
      <c r="G18" s="18"/>
      <c r="H18" s="148"/>
      <c r="I18" s="10"/>
      <c r="K18" s="15"/>
    </row>
    <row r="19" spans="1:12" s="14" customFormat="1" ht="15" x14ac:dyDescent="0.2">
      <c r="A19" s="16" t="s">
        <v>110</v>
      </c>
      <c r="B19" s="151"/>
      <c r="C19" s="152"/>
      <c r="D19" s="153"/>
      <c r="E19" s="152"/>
      <c r="F19" s="154"/>
      <c r="G19" s="152"/>
      <c r="H19" s="148">
        <v>2.83</v>
      </c>
      <c r="I19" s="10"/>
      <c r="K19" s="15"/>
    </row>
    <row r="20" spans="1:12" s="14" customFormat="1" ht="15" x14ac:dyDescent="0.2">
      <c r="A20" s="155" t="s">
        <v>107</v>
      </c>
      <c r="B20" s="151" t="s">
        <v>15</v>
      </c>
      <c r="C20" s="152"/>
      <c r="D20" s="153"/>
      <c r="E20" s="152"/>
      <c r="F20" s="154"/>
      <c r="G20" s="152"/>
      <c r="H20" s="154">
        <v>0.12</v>
      </c>
      <c r="I20" s="10"/>
      <c r="K20" s="15"/>
    </row>
    <row r="21" spans="1:12" s="14" customFormat="1" ht="15" x14ac:dyDescent="0.2">
      <c r="A21" s="16" t="s">
        <v>110</v>
      </c>
      <c r="B21" s="151"/>
      <c r="C21" s="152"/>
      <c r="D21" s="153"/>
      <c r="E21" s="152"/>
      <c r="F21" s="154"/>
      <c r="G21" s="152"/>
      <c r="H21" s="148">
        <f>H20</f>
        <v>0.12</v>
      </c>
      <c r="I21" s="10"/>
      <c r="K21" s="15"/>
    </row>
    <row r="22" spans="1:12" s="14" customFormat="1" ht="30" x14ac:dyDescent="0.2">
      <c r="A22" s="16" t="s">
        <v>20</v>
      </c>
      <c r="B22" s="23"/>
      <c r="C22" s="18">
        <f>F22*12</f>
        <v>0</v>
      </c>
      <c r="D22" s="147">
        <f>G22*I22</f>
        <v>131710.79999999999</v>
      </c>
      <c r="E22" s="18">
        <f>H22*12</f>
        <v>31.2</v>
      </c>
      <c r="F22" s="148"/>
      <c r="G22" s="18">
        <f>H22*12</f>
        <v>31.2</v>
      </c>
      <c r="H22" s="148">
        <v>2.6</v>
      </c>
      <c r="I22" s="10">
        <v>4221.5</v>
      </c>
      <c r="J22" s="10">
        <v>1.07</v>
      </c>
      <c r="K22" s="11">
        <v>2.09</v>
      </c>
    </row>
    <row r="23" spans="1:12" s="14" customFormat="1" ht="15" x14ac:dyDescent="0.2">
      <c r="A23" s="149" t="s">
        <v>21</v>
      </c>
      <c r="B23" s="150" t="s">
        <v>22</v>
      </c>
      <c r="C23" s="18"/>
      <c r="D23" s="147"/>
      <c r="E23" s="18"/>
      <c r="F23" s="148"/>
      <c r="G23" s="18"/>
      <c r="H23" s="148"/>
      <c r="I23" s="10"/>
      <c r="K23" s="15"/>
    </row>
    <row r="24" spans="1:12" s="14" customFormat="1" ht="18.75" customHeight="1" x14ac:dyDescent="0.2">
      <c r="A24" s="149" t="s">
        <v>23</v>
      </c>
      <c r="B24" s="150" t="s">
        <v>22</v>
      </c>
      <c r="C24" s="18"/>
      <c r="D24" s="147"/>
      <c r="E24" s="18"/>
      <c r="F24" s="148"/>
      <c r="G24" s="18"/>
      <c r="H24" s="148"/>
      <c r="I24" s="10"/>
      <c r="K24" s="15"/>
    </row>
    <row r="25" spans="1:12" s="14" customFormat="1" ht="18.75" customHeight="1" x14ac:dyDescent="0.2">
      <c r="A25" s="149" t="s">
        <v>24</v>
      </c>
      <c r="B25" s="150" t="s">
        <v>25</v>
      </c>
      <c r="C25" s="18"/>
      <c r="D25" s="147"/>
      <c r="E25" s="18"/>
      <c r="F25" s="148"/>
      <c r="G25" s="18"/>
      <c r="H25" s="148"/>
      <c r="I25" s="10"/>
      <c r="K25" s="15"/>
    </row>
    <row r="26" spans="1:12" s="14" customFormat="1" ht="18" customHeight="1" x14ac:dyDescent="0.2">
      <c r="A26" s="149" t="s">
        <v>26</v>
      </c>
      <c r="B26" s="150" t="s">
        <v>22</v>
      </c>
      <c r="C26" s="18"/>
      <c r="D26" s="147"/>
      <c r="E26" s="18"/>
      <c r="F26" s="148"/>
      <c r="G26" s="18"/>
      <c r="H26" s="148"/>
      <c r="I26" s="10"/>
      <c r="K26" s="15"/>
    </row>
    <row r="27" spans="1:12" s="14" customFormat="1" ht="30.75" customHeight="1" x14ac:dyDescent="0.2">
      <c r="A27" s="149" t="s">
        <v>27</v>
      </c>
      <c r="B27" s="150" t="s">
        <v>28</v>
      </c>
      <c r="C27" s="18"/>
      <c r="D27" s="147"/>
      <c r="E27" s="18"/>
      <c r="F27" s="148"/>
      <c r="G27" s="18"/>
      <c r="H27" s="148"/>
      <c r="I27" s="10"/>
      <c r="K27" s="15"/>
    </row>
    <row r="28" spans="1:12" s="10" customFormat="1" ht="15" x14ac:dyDescent="0.2">
      <c r="A28" s="149" t="s">
        <v>29</v>
      </c>
      <c r="B28" s="150" t="s">
        <v>22</v>
      </c>
      <c r="C28" s="18"/>
      <c r="D28" s="147"/>
      <c r="E28" s="18"/>
      <c r="F28" s="148"/>
      <c r="G28" s="18"/>
      <c r="H28" s="148"/>
      <c r="K28" s="11"/>
    </row>
    <row r="29" spans="1:12" s="10" customFormat="1" ht="15" x14ac:dyDescent="0.2">
      <c r="A29" s="149" t="s">
        <v>30</v>
      </c>
      <c r="B29" s="150" t="s">
        <v>22</v>
      </c>
      <c r="C29" s="18"/>
      <c r="D29" s="147"/>
      <c r="E29" s="18"/>
      <c r="F29" s="148"/>
      <c r="G29" s="18"/>
      <c r="H29" s="148"/>
      <c r="K29" s="11"/>
    </row>
    <row r="30" spans="1:12" s="21" customFormat="1" ht="25.5" x14ac:dyDescent="0.2">
      <c r="A30" s="149" t="s">
        <v>31</v>
      </c>
      <c r="B30" s="150" t="s">
        <v>32</v>
      </c>
      <c r="C30" s="18"/>
      <c r="D30" s="147"/>
      <c r="E30" s="18"/>
      <c r="F30" s="148"/>
      <c r="G30" s="18"/>
      <c r="H30" s="148"/>
      <c r="I30" s="10"/>
      <c r="K30" s="22"/>
    </row>
    <row r="31" spans="1:12" s="21" customFormat="1" ht="15" x14ac:dyDescent="0.2">
      <c r="A31" s="24" t="s">
        <v>33</v>
      </c>
      <c r="B31" s="17" t="s">
        <v>34</v>
      </c>
      <c r="C31" s="18">
        <f>F31*12</f>
        <v>0</v>
      </c>
      <c r="D31" s="147">
        <f>G31*I31</f>
        <v>37993.5</v>
      </c>
      <c r="E31" s="18">
        <f>H31*12</f>
        <v>9</v>
      </c>
      <c r="F31" s="156"/>
      <c r="G31" s="18">
        <f>H31*12</f>
        <v>9</v>
      </c>
      <c r="H31" s="148">
        <v>0.75</v>
      </c>
      <c r="I31" s="10">
        <v>4221.5</v>
      </c>
      <c r="J31" s="10">
        <v>1.07</v>
      </c>
      <c r="K31" s="11">
        <v>0.6</v>
      </c>
      <c r="L31" s="21">
        <v>4851.7</v>
      </c>
    </row>
    <row r="32" spans="1:12" s="14" customFormat="1" ht="15" x14ac:dyDescent="0.2">
      <c r="A32" s="24" t="s">
        <v>35</v>
      </c>
      <c r="B32" s="17" t="s">
        <v>36</v>
      </c>
      <c r="C32" s="18">
        <f>F32*12</f>
        <v>0</v>
      </c>
      <c r="D32" s="147">
        <f>G32*I32</f>
        <v>124112.1</v>
      </c>
      <c r="E32" s="18">
        <f>H32*12</f>
        <v>29.4</v>
      </c>
      <c r="F32" s="156"/>
      <c r="G32" s="18">
        <f>H32*12</f>
        <v>29.4</v>
      </c>
      <c r="H32" s="148">
        <v>2.4500000000000002</v>
      </c>
      <c r="I32" s="10">
        <v>4221.5</v>
      </c>
      <c r="J32" s="10">
        <v>1.07</v>
      </c>
      <c r="K32" s="11">
        <v>1.94</v>
      </c>
      <c r="L32" s="14">
        <v>4851.7</v>
      </c>
    </row>
    <row r="33" spans="1:12" s="14" customFormat="1" ht="30" x14ac:dyDescent="0.2">
      <c r="A33" s="24" t="s">
        <v>37</v>
      </c>
      <c r="B33" s="17" t="s">
        <v>38</v>
      </c>
      <c r="C33" s="25"/>
      <c r="D33" s="147">
        <f>2042.21*I33/L33</f>
        <v>1776.94</v>
      </c>
      <c r="E33" s="25">
        <f>H33*12</f>
        <v>0.48</v>
      </c>
      <c r="F33" s="156"/>
      <c r="G33" s="18">
        <f>D33/I33</f>
        <v>0.42</v>
      </c>
      <c r="H33" s="148">
        <f>G33/12</f>
        <v>0.04</v>
      </c>
      <c r="I33" s="10">
        <v>4221.5</v>
      </c>
      <c r="J33" s="10">
        <v>1.07</v>
      </c>
      <c r="K33" s="11">
        <v>0.03</v>
      </c>
      <c r="L33" s="14">
        <v>4851.7</v>
      </c>
    </row>
    <row r="34" spans="1:12" s="14" customFormat="1" ht="30" x14ac:dyDescent="0.2">
      <c r="A34" s="24" t="s">
        <v>39</v>
      </c>
      <c r="B34" s="17" t="s">
        <v>38</v>
      </c>
      <c r="C34" s="25"/>
      <c r="D34" s="147">
        <f>2042.21*I34/L34</f>
        <v>1776.94</v>
      </c>
      <c r="E34" s="25">
        <f>H34*12</f>
        <v>0.48</v>
      </c>
      <c r="F34" s="156"/>
      <c r="G34" s="18">
        <f>D34/I34</f>
        <v>0.42</v>
      </c>
      <c r="H34" s="148">
        <f>G34/12</f>
        <v>0.04</v>
      </c>
      <c r="I34" s="10">
        <v>4221.5</v>
      </c>
      <c r="J34" s="10">
        <v>1.07</v>
      </c>
      <c r="K34" s="11">
        <v>0.03</v>
      </c>
      <c r="L34" s="14">
        <v>4851.7</v>
      </c>
    </row>
    <row r="35" spans="1:12" s="14" customFormat="1" ht="29.25" hidden="1" customHeight="1" x14ac:dyDescent="0.2">
      <c r="A35" s="24"/>
      <c r="B35" s="17" t="s">
        <v>28</v>
      </c>
      <c r="C35" s="25"/>
      <c r="D35" s="147"/>
      <c r="E35" s="25"/>
      <c r="F35" s="156"/>
      <c r="G35" s="18">
        <f>D35/I35</f>
        <v>0</v>
      </c>
      <c r="H35" s="148">
        <f>G35/12</f>
        <v>0</v>
      </c>
      <c r="I35" s="10">
        <v>4221.5</v>
      </c>
      <c r="J35" s="10"/>
      <c r="K35" s="11"/>
    </row>
    <row r="36" spans="1:12" s="14" customFormat="1" ht="20.25" customHeight="1" x14ac:dyDescent="0.2">
      <c r="A36" s="24" t="s">
        <v>41</v>
      </c>
      <c r="B36" s="17" t="s">
        <v>38</v>
      </c>
      <c r="C36" s="25"/>
      <c r="D36" s="147">
        <f>12896.1*I36/L36</f>
        <v>11220.99</v>
      </c>
      <c r="E36" s="25">
        <f>H36*12</f>
        <v>2.64</v>
      </c>
      <c r="F36" s="156"/>
      <c r="G36" s="18">
        <f>D36/I36</f>
        <v>2.66</v>
      </c>
      <c r="H36" s="148">
        <f>G36/12</f>
        <v>0.22</v>
      </c>
      <c r="I36" s="10">
        <v>4221.5</v>
      </c>
      <c r="J36" s="10">
        <v>1.07</v>
      </c>
      <c r="K36" s="11">
        <v>0.2</v>
      </c>
      <c r="L36" s="14">
        <v>4851.7</v>
      </c>
    </row>
    <row r="37" spans="1:12" s="14" customFormat="1" ht="30" hidden="1" x14ac:dyDescent="0.2">
      <c r="A37" s="24" t="s">
        <v>42</v>
      </c>
      <c r="B37" s="17" t="s">
        <v>28</v>
      </c>
      <c r="C37" s="25"/>
      <c r="D37" s="147">
        <f t="shared" ref="D37:D42" si="0">G37*I37</f>
        <v>0</v>
      </c>
      <c r="E37" s="25"/>
      <c r="F37" s="156"/>
      <c r="G37" s="18">
        <f t="shared" ref="G37:G42" si="1">H37*12</f>
        <v>0</v>
      </c>
      <c r="H37" s="148">
        <v>0</v>
      </c>
      <c r="I37" s="10">
        <v>4851.7</v>
      </c>
      <c r="J37" s="10">
        <v>1.07</v>
      </c>
      <c r="K37" s="11">
        <v>0</v>
      </c>
    </row>
    <row r="38" spans="1:12" s="14" customFormat="1" ht="30" hidden="1" x14ac:dyDescent="0.2">
      <c r="A38" s="24" t="s">
        <v>40</v>
      </c>
      <c r="B38" s="17" t="s">
        <v>28</v>
      </c>
      <c r="C38" s="25"/>
      <c r="D38" s="147">
        <f t="shared" si="0"/>
        <v>0</v>
      </c>
      <c r="E38" s="25"/>
      <c r="F38" s="156"/>
      <c r="G38" s="18">
        <f t="shared" si="1"/>
        <v>0</v>
      </c>
      <c r="H38" s="148">
        <v>0</v>
      </c>
      <c r="I38" s="10">
        <v>4851.7</v>
      </c>
      <c r="J38" s="10">
        <v>1.07</v>
      </c>
      <c r="K38" s="11">
        <v>0</v>
      </c>
    </row>
    <row r="39" spans="1:12" s="14" customFormat="1" ht="30" hidden="1" x14ac:dyDescent="0.2">
      <c r="A39" s="24" t="s">
        <v>43</v>
      </c>
      <c r="B39" s="17" t="s">
        <v>28</v>
      </c>
      <c r="C39" s="25"/>
      <c r="D39" s="147">
        <f t="shared" si="0"/>
        <v>0</v>
      </c>
      <c r="E39" s="25"/>
      <c r="F39" s="156"/>
      <c r="G39" s="18">
        <f t="shared" si="1"/>
        <v>0</v>
      </c>
      <c r="H39" s="148">
        <v>0</v>
      </c>
      <c r="I39" s="10">
        <v>4851.7</v>
      </c>
      <c r="J39" s="10">
        <v>1.07</v>
      </c>
      <c r="K39" s="11">
        <v>0</v>
      </c>
    </row>
    <row r="40" spans="1:12" s="14" customFormat="1" ht="15" x14ac:dyDescent="0.2">
      <c r="A40" s="24" t="s">
        <v>44</v>
      </c>
      <c r="B40" s="17" t="s">
        <v>45</v>
      </c>
      <c r="C40" s="25">
        <f>F40*12</f>
        <v>0</v>
      </c>
      <c r="D40" s="147">
        <f t="shared" si="0"/>
        <v>3039.48</v>
      </c>
      <c r="E40" s="25">
        <f>H40*12</f>
        <v>0.72</v>
      </c>
      <c r="F40" s="156"/>
      <c r="G40" s="18">
        <f t="shared" si="1"/>
        <v>0.72</v>
      </c>
      <c r="H40" s="148">
        <v>0.06</v>
      </c>
      <c r="I40" s="10">
        <v>4221.5</v>
      </c>
      <c r="J40" s="10">
        <v>1.07</v>
      </c>
      <c r="K40" s="11">
        <v>0.03</v>
      </c>
      <c r="L40" s="14">
        <v>4851.7</v>
      </c>
    </row>
    <row r="41" spans="1:12" s="14" customFormat="1" ht="15" x14ac:dyDescent="0.2">
      <c r="A41" s="24" t="s">
        <v>46</v>
      </c>
      <c r="B41" s="26" t="s">
        <v>47</v>
      </c>
      <c r="C41" s="27">
        <f>F41*12</f>
        <v>0</v>
      </c>
      <c r="D41" s="147">
        <f t="shared" si="0"/>
        <v>2026.32</v>
      </c>
      <c r="E41" s="25">
        <f>H41*12</f>
        <v>0.48</v>
      </c>
      <c r="F41" s="156"/>
      <c r="G41" s="18">
        <f t="shared" si="1"/>
        <v>0.48</v>
      </c>
      <c r="H41" s="148">
        <v>0.04</v>
      </c>
      <c r="I41" s="10">
        <v>4221.5</v>
      </c>
      <c r="J41" s="10">
        <v>1.07</v>
      </c>
      <c r="K41" s="11">
        <v>0.02</v>
      </c>
      <c r="L41" s="14">
        <v>4851.7</v>
      </c>
    </row>
    <row r="42" spans="1:12" s="14" customFormat="1" ht="30" x14ac:dyDescent="0.2">
      <c r="A42" s="24" t="s">
        <v>48</v>
      </c>
      <c r="B42" s="17" t="s">
        <v>49</v>
      </c>
      <c r="C42" s="25">
        <f>F42*12</f>
        <v>0</v>
      </c>
      <c r="D42" s="147">
        <f t="shared" si="0"/>
        <v>2532.9</v>
      </c>
      <c r="E42" s="25">
        <f>H42*12</f>
        <v>0.6</v>
      </c>
      <c r="F42" s="156"/>
      <c r="G42" s="18">
        <f t="shared" si="1"/>
        <v>0.6</v>
      </c>
      <c r="H42" s="148">
        <v>0.05</v>
      </c>
      <c r="I42" s="10">
        <v>4221.5</v>
      </c>
      <c r="J42" s="10">
        <v>1.07</v>
      </c>
      <c r="K42" s="11">
        <v>0.03</v>
      </c>
      <c r="L42" s="14">
        <v>4851.7</v>
      </c>
    </row>
    <row r="43" spans="1:12" s="14" customFormat="1" ht="15" x14ac:dyDescent="0.2">
      <c r="A43" s="24" t="s">
        <v>50</v>
      </c>
      <c r="B43" s="17"/>
      <c r="C43" s="18"/>
      <c r="D43" s="18">
        <f>D45+D46+D47+D48+D49+D50+D51+D52+D53+D54+D58+D57</f>
        <v>67411.649999999994</v>
      </c>
      <c r="E43" s="18">
        <f t="shared" ref="E43:F43" si="2">E45+E46+E47+E48+E49+E50+E51+E52+E53+E54+E58</f>
        <v>0</v>
      </c>
      <c r="F43" s="18">
        <f t="shared" si="2"/>
        <v>0</v>
      </c>
      <c r="G43" s="18">
        <f>D43/I43</f>
        <v>15.97</v>
      </c>
      <c r="H43" s="18">
        <f>G43/12</f>
        <v>1.33</v>
      </c>
      <c r="I43" s="10">
        <v>4221.5</v>
      </c>
      <c r="J43" s="10">
        <v>1.07</v>
      </c>
      <c r="K43" s="11">
        <v>0.82</v>
      </c>
    </row>
    <row r="44" spans="1:12" s="14" customFormat="1" ht="15" hidden="1" x14ac:dyDescent="0.2">
      <c r="A44" s="28"/>
      <c r="B44" s="29"/>
      <c r="C44" s="34"/>
      <c r="D44" s="112"/>
      <c r="E44" s="34"/>
      <c r="F44" s="113"/>
      <c r="G44" s="34"/>
      <c r="H44" s="113"/>
      <c r="I44" s="10"/>
      <c r="J44" s="10"/>
      <c r="K44" s="11"/>
    </row>
    <row r="45" spans="1:12" s="14" customFormat="1" ht="30" customHeight="1" x14ac:dyDescent="0.2">
      <c r="A45" s="28" t="s">
        <v>125</v>
      </c>
      <c r="B45" s="29" t="s">
        <v>51</v>
      </c>
      <c r="C45" s="34"/>
      <c r="D45" s="112">
        <f>839.86*I45/L45</f>
        <v>730.77</v>
      </c>
      <c r="E45" s="34"/>
      <c r="F45" s="113"/>
      <c r="G45" s="34"/>
      <c r="H45" s="113"/>
      <c r="I45" s="10">
        <v>4221.5</v>
      </c>
      <c r="J45" s="10">
        <v>1.07</v>
      </c>
      <c r="K45" s="11">
        <v>0.01</v>
      </c>
      <c r="L45" s="14">
        <v>4851.7</v>
      </c>
    </row>
    <row r="46" spans="1:12" s="14" customFormat="1" ht="15" x14ac:dyDescent="0.2">
      <c r="A46" s="28" t="s">
        <v>52</v>
      </c>
      <c r="B46" s="29" t="s">
        <v>53</v>
      </c>
      <c r="C46" s="34">
        <f>F46*12</f>
        <v>0</v>
      </c>
      <c r="D46" s="112">
        <f>1378.44*I46/L46</f>
        <v>1199.3900000000001</v>
      </c>
      <c r="E46" s="34">
        <f>H46*12</f>
        <v>0</v>
      </c>
      <c r="F46" s="113"/>
      <c r="G46" s="34"/>
      <c r="H46" s="113"/>
      <c r="I46" s="10">
        <v>4221.5</v>
      </c>
      <c r="J46" s="10">
        <v>1.07</v>
      </c>
      <c r="K46" s="11">
        <v>0.02</v>
      </c>
      <c r="L46" s="14">
        <v>4851.7</v>
      </c>
    </row>
    <row r="47" spans="1:12" s="14" customFormat="1" ht="18.75" customHeight="1" x14ac:dyDescent="0.2">
      <c r="A47" s="28" t="s">
        <v>109</v>
      </c>
      <c r="B47" s="33" t="s">
        <v>51</v>
      </c>
      <c r="C47" s="34"/>
      <c r="D47" s="112">
        <v>2456.2199999999998</v>
      </c>
      <c r="E47" s="34"/>
      <c r="F47" s="113"/>
      <c r="G47" s="34"/>
      <c r="H47" s="113"/>
      <c r="I47" s="10">
        <v>4221.5</v>
      </c>
      <c r="J47" s="10"/>
      <c r="K47" s="11"/>
    </row>
    <row r="48" spans="1:12" s="21" customFormat="1" ht="15" x14ac:dyDescent="0.2">
      <c r="A48" s="28" t="s">
        <v>54</v>
      </c>
      <c r="B48" s="29" t="s">
        <v>51</v>
      </c>
      <c r="C48" s="34">
        <f>F48*12</f>
        <v>0</v>
      </c>
      <c r="D48" s="112">
        <f>2626.83*I48/L48</f>
        <v>2285.62</v>
      </c>
      <c r="E48" s="34">
        <f>H48*12</f>
        <v>0</v>
      </c>
      <c r="F48" s="113"/>
      <c r="G48" s="34"/>
      <c r="H48" s="113"/>
      <c r="I48" s="10">
        <v>4221.5</v>
      </c>
      <c r="J48" s="10">
        <v>1.07</v>
      </c>
      <c r="K48" s="11">
        <v>0.04</v>
      </c>
      <c r="L48" s="21">
        <v>4851.7</v>
      </c>
    </row>
    <row r="49" spans="1:12" s="14" customFormat="1" ht="15" x14ac:dyDescent="0.2">
      <c r="A49" s="28" t="s">
        <v>55</v>
      </c>
      <c r="B49" s="29" t="s">
        <v>51</v>
      </c>
      <c r="C49" s="34">
        <f>F49*12</f>
        <v>0</v>
      </c>
      <c r="D49" s="112">
        <v>7807.43</v>
      </c>
      <c r="E49" s="34">
        <f>H49*12</f>
        <v>0</v>
      </c>
      <c r="F49" s="113"/>
      <c r="G49" s="34"/>
      <c r="H49" s="113"/>
      <c r="I49" s="10">
        <v>4221.5</v>
      </c>
      <c r="J49" s="10">
        <v>1.07</v>
      </c>
      <c r="K49" s="11">
        <v>0.12</v>
      </c>
    </row>
    <row r="50" spans="1:12" s="14" customFormat="1" ht="15" x14ac:dyDescent="0.2">
      <c r="A50" s="28" t="s">
        <v>56</v>
      </c>
      <c r="B50" s="29" t="s">
        <v>51</v>
      </c>
      <c r="C50" s="34">
        <f>F50*12</f>
        <v>0</v>
      </c>
      <c r="D50" s="112">
        <v>918.95</v>
      </c>
      <c r="E50" s="34">
        <f>H50*12</f>
        <v>0</v>
      </c>
      <c r="F50" s="113"/>
      <c r="G50" s="34"/>
      <c r="H50" s="113"/>
      <c r="I50" s="10">
        <v>4221.5</v>
      </c>
      <c r="J50" s="10">
        <v>1.07</v>
      </c>
      <c r="K50" s="11">
        <v>0.01</v>
      </c>
    </row>
    <row r="51" spans="1:12" s="14" customFormat="1" ht="15" x14ac:dyDescent="0.2">
      <c r="A51" s="28" t="s">
        <v>57</v>
      </c>
      <c r="B51" s="29" t="s">
        <v>51</v>
      </c>
      <c r="C51" s="34"/>
      <c r="D51" s="112">
        <f>1313.37*I51/L51</f>
        <v>1142.77</v>
      </c>
      <c r="E51" s="34"/>
      <c r="F51" s="113"/>
      <c r="G51" s="34"/>
      <c r="H51" s="113"/>
      <c r="I51" s="10">
        <v>4221.5</v>
      </c>
      <c r="J51" s="10">
        <v>1.07</v>
      </c>
      <c r="K51" s="11">
        <v>0.02</v>
      </c>
      <c r="L51" s="14">
        <v>4851.7</v>
      </c>
    </row>
    <row r="52" spans="1:12" s="14" customFormat="1" ht="15" x14ac:dyDescent="0.2">
      <c r="A52" s="28" t="s">
        <v>58</v>
      </c>
      <c r="B52" s="29" t="s">
        <v>53</v>
      </c>
      <c r="C52" s="34"/>
      <c r="D52" s="112">
        <f>5253.69*I52/L52</f>
        <v>4571.2700000000004</v>
      </c>
      <c r="E52" s="34"/>
      <c r="F52" s="113"/>
      <c r="G52" s="34"/>
      <c r="H52" s="113"/>
      <c r="I52" s="10">
        <v>4221.5</v>
      </c>
      <c r="J52" s="10">
        <v>1.07</v>
      </c>
      <c r="K52" s="11">
        <v>0.09</v>
      </c>
      <c r="L52" s="14">
        <v>4851.7</v>
      </c>
    </row>
    <row r="53" spans="1:12" s="14" customFormat="1" ht="25.5" x14ac:dyDescent="0.2">
      <c r="A53" s="28" t="s">
        <v>59</v>
      </c>
      <c r="B53" s="29" t="s">
        <v>51</v>
      </c>
      <c r="C53" s="34">
        <f>F53*12</f>
        <v>0</v>
      </c>
      <c r="D53" s="112">
        <f>3601.73*I53/L53</f>
        <v>3133.89</v>
      </c>
      <c r="E53" s="34">
        <f>H53*12</f>
        <v>0</v>
      </c>
      <c r="F53" s="113"/>
      <c r="G53" s="34"/>
      <c r="H53" s="113"/>
      <c r="I53" s="10">
        <v>4221.5</v>
      </c>
      <c r="J53" s="10">
        <v>1.07</v>
      </c>
      <c r="K53" s="11">
        <v>0.05</v>
      </c>
      <c r="L53" s="14">
        <v>4851.7</v>
      </c>
    </row>
    <row r="54" spans="1:12" s="14" customFormat="1" ht="25.5" x14ac:dyDescent="0.2">
      <c r="A54" s="142" t="s">
        <v>126</v>
      </c>
      <c r="B54" s="143" t="s">
        <v>51</v>
      </c>
      <c r="C54" s="66"/>
      <c r="D54" s="65">
        <f>9437.47*I54/L54</f>
        <v>8211.61</v>
      </c>
      <c r="E54" s="34"/>
      <c r="F54" s="113"/>
      <c r="G54" s="34"/>
      <c r="H54" s="113"/>
      <c r="I54" s="10">
        <v>4221.5</v>
      </c>
      <c r="J54" s="10">
        <v>1.07</v>
      </c>
      <c r="K54" s="11">
        <v>0.01</v>
      </c>
      <c r="L54" s="14">
        <v>4851.7</v>
      </c>
    </row>
    <row r="55" spans="1:12" s="14" customFormat="1" ht="15" hidden="1" x14ac:dyDescent="0.2">
      <c r="A55" s="142"/>
      <c r="B55" s="143"/>
      <c r="C55" s="68"/>
      <c r="D55" s="65"/>
      <c r="E55" s="157"/>
      <c r="F55" s="113"/>
      <c r="G55" s="34"/>
      <c r="H55" s="113"/>
      <c r="I55" s="10"/>
      <c r="J55" s="10"/>
      <c r="K55" s="11"/>
    </row>
    <row r="56" spans="1:12" s="14" customFormat="1" ht="15" hidden="1" x14ac:dyDescent="0.2">
      <c r="A56" s="142"/>
      <c r="B56" s="143"/>
      <c r="C56" s="66"/>
      <c r="D56" s="65"/>
      <c r="E56" s="34"/>
      <c r="F56" s="113"/>
      <c r="G56" s="34"/>
      <c r="H56" s="113"/>
      <c r="I56" s="10"/>
      <c r="J56" s="10"/>
      <c r="K56" s="11"/>
    </row>
    <row r="57" spans="1:12" s="14" customFormat="1" ht="15" x14ac:dyDescent="0.2">
      <c r="A57" s="32" t="s">
        <v>134</v>
      </c>
      <c r="B57" s="33" t="s">
        <v>51</v>
      </c>
      <c r="C57" s="30"/>
      <c r="D57" s="65">
        <f>5049.18*I57/L57</f>
        <v>4393.33</v>
      </c>
      <c r="E57" s="34"/>
      <c r="F57" s="113"/>
      <c r="G57" s="34"/>
      <c r="H57" s="113"/>
      <c r="I57" s="10">
        <v>4221.5</v>
      </c>
      <c r="J57" s="10"/>
      <c r="K57" s="11"/>
      <c r="L57" s="14">
        <v>4851.7</v>
      </c>
    </row>
    <row r="58" spans="1:12" s="14" customFormat="1" ht="27" customHeight="1" x14ac:dyDescent="0.2">
      <c r="A58" s="142" t="s">
        <v>132</v>
      </c>
      <c r="B58" s="171" t="s">
        <v>65</v>
      </c>
      <c r="C58" s="66"/>
      <c r="D58" s="65">
        <f>35122.56*I58/L58</f>
        <v>30560.400000000001</v>
      </c>
      <c r="E58" s="34"/>
      <c r="F58" s="113"/>
      <c r="G58" s="34"/>
      <c r="H58" s="113"/>
      <c r="I58" s="10">
        <v>4221.5</v>
      </c>
      <c r="J58" s="10">
        <v>1.07</v>
      </c>
      <c r="K58" s="11">
        <v>0.02</v>
      </c>
      <c r="L58" s="14">
        <v>4851.7</v>
      </c>
    </row>
    <row r="59" spans="1:12" s="14" customFormat="1" ht="30" x14ac:dyDescent="0.2">
      <c r="A59" s="172" t="s">
        <v>60</v>
      </c>
      <c r="B59" s="173"/>
      <c r="C59" s="61"/>
      <c r="D59" s="61">
        <f>D60+D61+D62+D6+D68+D69+D63</f>
        <v>16897.060000000001</v>
      </c>
      <c r="E59" s="18"/>
      <c r="F59" s="156"/>
      <c r="G59" s="18">
        <f>D59/I59</f>
        <v>4</v>
      </c>
      <c r="H59" s="148">
        <f>G59/12</f>
        <v>0.33</v>
      </c>
      <c r="I59" s="10">
        <v>4221.5</v>
      </c>
      <c r="J59" s="10">
        <v>1.07</v>
      </c>
      <c r="K59" s="11">
        <v>0.87</v>
      </c>
    </row>
    <row r="60" spans="1:12" s="14" customFormat="1" ht="15" customHeight="1" x14ac:dyDescent="0.2">
      <c r="A60" s="142" t="s">
        <v>61</v>
      </c>
      <c r="B60" s="143" t="s">
        <v>62</v>
      </c>
      <c r="C60" s="66"/>
      <c r="D60" s="65">
        <f>2626.83*I60/L60</f>
        <v>2285.62</v>
      </c>
      <c r="E60" s="34"/>
      <c r="F60" s="113"/>
      <c r="G60" s="34"/>
      <c r="H60" s="113"/>
      <c r="I60" s="10">
        <v>4221.5</v>
      </c>
      <c r="J60" s="10">
        <v>1.07</v>
      </c>
      <c r="K60" s="11">
        <v>0.03</v>
      </c>
      <c r="L60" s="14">
        <v>4851.7</v>
      </c>
    </row>
    <row r="61" spans="1:12" s="14" customFormat="1" ht="25.5" x14ac:dyDescent="0.2">
      <c r="A61" s="142" t="s">
        <v>63</v>
      </c>
      <c r="B61" s="171" t="s">
        <v>51</v>
      </c>
      <c r="C61" s="66"/>
      <c r="D61" s="65">
        <f>1751.23*I61/L61</f>
        <v>1523.76</v>
      </c>
      <c r="E61" s="34"/>
      <c r="F61" s="113"/>
      <c r="G61" s="34"/>
      <c r="H61" s="113"/>
      <c r="I61" s="10">
        <v>4221.5</v>
      </c>
      <c r="J61" s="10">
        <v>1.07</v>
      </c>
      <c r="K61" s="11">
        <v>0.02</v>
      </c>
      <c r="L61" s="14">
        <v>4851.7</v>
      </c>
    </row>
    <row r="62" spans="1:12" s="14" customFormat="1" ht="17.25" customHeight="1" x14ac:dyDescent="0.2">
      <c r="A62" s="142" t="s">
        <v>64</v>
      </c>
      <c r="B62" s="143" t="s">
        <v>65</v>
      </c>
      <c r="C62" s="66"/>
      <c r="D62" s="65">
        <f>1837.85*I62/L62</f>
        <v>1599.13</v>
      </c>
      <c r="E62" s="34"/>
      <c r="F62" s="113"/>
      <c r="G62" s="34"/>
      <c r="H62" s="113"/>
      <c r="I62" s="10">
        <v>4221.5</v>
      </c>
      <c r="J62" s="10">
        <v>1.07</v>
      </c>
      <c r="K62" s="11">
        <v>0.02</v>
      </c>
      <c r="L62" s="14">
        <v>4851.7</v>
      </c>
    </row>
    <row r="63" spans="1:12" s="14" customFormat="1" ht="25.5" x14ac:dyDescent="0.2">
      <c r="A63" s="142" t="s">
        <v>66</v>
      </c>
      <c r="B63" s="143" t="s">
        <v>67</v>
      </c>
      <c r="C63" s="66"/>
      <c r="D63" s="65">
        <f>1751.2*I63/L63</f>
        <v>1523.73</v>
      </c>
      <c r="E63" s="34"/>
      <c r="F63" s="113"/>
      <c r="G63" s="34"/>
      <c r="H63" s="113"/>
      <c r="I63" s="10">
        <v>4221.5</v>
      </c>
      <c r="J63" s="10">
        <v>1.07</v>
      </c>
      <c r="K63" s="11">
        <v>0.02</v>
      </c>
      <c r="L63" s="14">
        <v>4851.7</v>
      </c>
    </row>
    <row r="64" spans="1:12" s="14" customFormat="1" ht="15" hidden="1" x14ac:dyDescent="0.2">
      <c r="A64" s="142"/>
      <c r="B64" s="143"/>
      <c r="C64" s="66"/>
      <c r="D64" s="65"/>
      <c r="E64" s="34"/>
      <c r="F64" s="113"/>
      <c r="G64" s="34"/>
      <c r="H64" s="113"/>
      <c r="I64" s="10">
        <v>4851.7</v>
      </c>
      <c r="J64" s="10"/>
      <c r="K64" s="11"/>
    </row>
    <row r="65" spans="1:12" s="14" customFormat="1" ht="15" hidden="1" x14ac:dyDescent="0.2">
      <c r="A65" s="142" t="s">
        <v>68</v>
      </c>
      <c r="B65" s="143" t="s">
        <v>65</v>
      </c>
      <c r="C65" s="66"/>
      <c r="D65" s="65"/>
      <c r="E65" s="34"/>
      <c r="F65" s="113"/>
      <c r="G65" s="34"/>
      <c r="H65" s="113"/>
      <c r="I65" s="10">
        <v>4851.7</v>
      </c>
      <c r="J65" s="10">
        <v>1.07</v>
      </c>
      <c r="K65" s="11">
        <v>0</v>
      </c>
    </row>
    <row r="66" spans="1:12" s="14" customFormat="1" ht="15" hidden="1" x14ac:dyDescent="0.2">
      <c r="A66" s="142" t="s">
        <v>69</v>
      </c>
      <c r="B66" s="143" t="s">
        <v>51</v>
      </c>
      <c r="C66" s="66"/>
      <c r="D66" s="65"/>
      <c r="E66" s="34"/>
      <c r="F66" s="113"/>
      <c r="G66" s="34"/>
      <c r="H66" s="113"/>
      <c r="I66" s="10">
        <v>4851.7</v>
      </c>
      <c r="J66" s="10">
        <v>1.07</v>
      </c>
      <c r="K66" s="11">
        <v>0</v>
      </c>
    </row>
    <row r="67" spans="1:12" s="14" customFormat="1" ht="25.5" hidden="1" x14ac:dyDescent="0.2">
      <c r="A67" s="142" t="s">
        <v>70</v>
      </c>
      <c r="B67" s="143" t="s">
        <v>51</v>
      </c>
      <c r="C67" s="66"/>
      <c r="D67" s="65"/>
      <c r="E67" s="34"/>
      <c r="F67" s="113"/>
      <c r="G67" s="34"/>
      <c r="H67" s="113"/>
      <c r="I67" s="10">
        <v>4851.7</v>
      </c>
      <c r="J67" s="10">
        <v>1.07</v>
      </c>
      <c r="K67" s="11">
        <v>0</v>
      </c>
    </row>
    <row r="68" spans="1:12" s="14" customFormat="1" ht="17.25" customHeight="1" x14ac:dyDescent="0.2">
      <c r="A68" s="142" t="s">
        <v>72</v>
      </c>
      <c r="B68" s="143" t="s">
        <v>38</v>
      </c>
      <c r="C68" s="68"/>
      <c r="D68" s="65">
        <f>6228.48*I68/L68</f>
        <v>5419.45</v>
      </c>
      <c r="E68" s="157"/>
      <c r="F68" s="113"/>
      <c r="G68" s="34"/>
      <c r="H68" s="113"/>
      <c r="I68" s="10">
        <v>4221.5</v>
      </c>
      <c r="J68" s="10">
        <v>1.07</v>
      </c>
      <c r="K68" s="11">
        <v>0.09</v>
      </c>
      <c r="L68" s="14">
        <v>4851.7</v>
      </c>
    </row>
    <row r="69" spans="1:12" s="14" customFormat="1" ht="24.75" customHeight="1" x14ac:dyDescent="0.2">
      <c r="A69" s="142" t="s">
        <v>117</v>
      </c>
      <c r="B69" s="171" t="s">
        <v>65</v>
      </c>
      <c r="C69" s="66"/>
      <c r="D69" s="65">
        <f>5223.92*I69/L69</f>
        <v>4545.37</v>
      </c>
      <c r="E69" s="157"/>
      <c r="F69" s="113"/>
      <c r="G69" s="34"/>
      <c r="H69" s="113"/>
      <c r="I69" s="10">
        <v>4221.5</v>
      </c>
      <c r="J69" s="10">
        <v>1.07</v>
      </c>
      <c r="K69" s="11">
        <v>0.37</v>
      </c>
      <c r="L69" s="14">
        <v>4851.7</v>
      </c>
    </row>
    <row r="70" spans="1:12" s="14" customFormat="1" ht="25.5" customHeight="1" x14ac:dyDescent="0.2">
      <c r="A70" s="172" t="s">
        <v>73</v>
      </c>
      <c r="B70" s="143"/>
      <c r="C70" s="66"/>
      <c r="D70" s="61">
        <f>D72+D71</f>
        <v>7904.38</v>
      </c>
      <c r="E70" s="34"/>
      <c r="F70" s="113"/>
      <c r="G70" s="18">
        <f>D70/I70</f>
        <v>1.87</v>
      </c>
      <c r="H70" s="148">
        <f>G70/12</f>
        <v>0.16</v>
      </c>
      <c r="I70" s="10">
        <v>4221.5</v>
      </c>
      <c r="J70" s="10">
        <v>1.07</v>
      </c>
      <c r="K70" s="11">
        <v>0.05</v>
      </c>
    </row>
    <row r="71" spans="1:12" s="14" customFormat="1" ht="25.5" customHeight="1" x14ac:dyDescent="0.2">
      <c r="A71" s="142" t="s">
        <v>135</v>
      </c>
      <c r="B71" s="33" t="s">
        <v>51</v>
      </c>
      <c r="C71" s="30"/>
      <c r="D71" s="107">
        <f>1683.06*I71/L71</f>
        <v>1464.44</v>
      </c>
      <c r="E71" s="34"/>
      <c r="F71" s="113"/>
      <c r="G71" s="18"/>
      <c r="H71" s="148"/>
      <c r="I71" s="10">
        <v>4221.5</v>
      </c>
      <c r="J71" s="10"/>
      <c r="K71" s="11"/>
      <c r="L71" s="14">
        <v>4851.7</v>
      </c>
    </row>
    <row r="72" spans="1:12" s="14" customFormat="1" ht="15" x14ac:dyDescent="0.2">
      <c r="A72" s="142" t="s">
        <v>133</v>
      </c>
      <c r="B72" s="171" t="s">
        <v>65</v>
      </c>
      <c r="C72" s="66"/>
      <c r="D72" s="65">
        <f>7401.32*I72/L72</f>
        <v>6439.94</v>
      </c>
      <c r="E72" s="34"/>
      <c r="F72" s="113"/>
      <c r="G72" s="34"/>
      <c r="H72" s="113"/>
      <c r="I72" s="10">
        <v>4221.5</v>
      </c>
      <c r="J72" s="10">
        <v>1.07</v>
      </c>
      <c r="K72" s="11">
        <v>0.02</v>
      </c>
      <c r="L72" s="14">
        <v>4851.7</v>
      </c>
    </row>
    <row r="73" spans="1:12" s="14" customFormat="1" ht="15" hidden="1" x14ac:dyDescent="0.2">
      <c r="A73" s="142" t="s">
        <v>74</v>
      </c>
      <c r="B73" s="143" t="s">
        <v>38</v>
      </c>
      <c r="C73" s="66"/>
      <c r="D73" s="65">
        <f>G73*I73</f>
        <v>0</v>
      </c>
      <c r="E73" s="34"/>
      <c r="F73" s="113"/>
      <c r="G73" s="34">
        <f>H73*12</f>
        <v>0</v>
      </c>
      <c r="H73" s="113">
        <v>0</v>
      </c>
      <c r="I73" s="10">
        <v>4221.5</v>
      </c>
      <c r="J73" s="10">
        <v>1.07</v>
      </c>
      <c r="K73" s="11">
        <v>0</v>
      </c>
    </row>
    <row r="74" spans="1:12" s="14" customFormat="1" ht="15" x14ac:dyDescent="0.2">
      <c r="A74" s="172" t="s">
        <v>75</v>
      </c>
      <c r="B74" s="143"/>
      <c r="C74" s="66"/>
      <c r="D74" s="61">
        <f>D75+D76+D77+D81+D82+D83</f>
        <v>53631.17</v>
      </c>
      <c r="E74" s="34"/>
      <c r="F74" s="113"/>
      <c r="G74" s="18">
        <f>D74/I74</f>
        <v>12.7</v>
      </c>
      <c r="H74" s="148">
        <f>G74/12</f>
        <v>1.06</v>
      </c>
      <c r="I74" s="10">
        <v>4221.5</v>
      </c>
      <c r="J74" s="10">
        <v>1.07</v>
      </c>
      <c r="K74" s="11">
        <v>0.37</v>
      </c>
    </row>
    <row r="75" spans="1:12" s="14" customFormat="1" ht="15" x14ac:dyDescent="0.2">
      <c r="A75" s="142" t="s">
        <v>76</v>
      </c>
      <c r="B75" s="143" t="s">
        <v>38</v>
      </c>
      <c r="C75" s="66"/>
      <c r="D75" s="65">
        <v>1220.4000000000001</v>
      </c>
      <c r="E75" s="34"/>
      <c r="F75" s="113"/>
      <c r="G75" s="34"/>
      <c r="H75" s="113"/>
      <c r="I75" s="10">
        <v>4221.5</v>
      </c>
      <c r="J75" s="10">
        <v>1.07</v>
      </c>
      <c r="K75" s="11">
        <v>0.02</v>
      </c>
    </row>
    <row r="76" spans="1:12" s="10" customFormat="1" ht="15" x14ac:dyDescent="0.2">
      <c r="A76" s="142" t="s">
        <v>77</v>
      </c>
      <c r="B76" s="143" t="s">
        <v>51</v>
      </c>
      <c r="C76" s="66"/>
      <c r="D76" s="65">
        <v>10475.02</v>
      </c>
      <c r="E76" s="34"/>
      <c r="F76" s="113"/>
      <c r="G76" s="34"/>
      <c r="H76" s="113"/>
      <c r="I76" s="10">
        <v>4221.5</v>
      </c>
      <c r="J76" s="10">
        <v>1.07</v>
      </c>
      <c r="K76" s="11">
        <v>0.16</v>
      </c>
    </row>
    <row r="77" spans="1:12" s="14" customFormat="1" ht="15" x14ac:dyDescent="0.2">
      <c r="A77" s="142" t="s">
        <v>78</v>
      </c>
      <c r="B77" s="143" t="s">
        <v>51</v>
      </c>
      <c r="C77" s="66"/>
      <c r="D77" s="65">
        <f>915.28*I77/L77</f>
        <v>796.39</v>
      </c>
      <c r="E77" s="34"/>
      <c r="F77" s="113"/>
      <c r="G77" s="34"/>
      <c r="H77" s="113"/>
      <c r="I77" s="10">
        <v>4221.5</v>
      </c>
      <c r="J77" s="10">
        <v>1.07</v>
      </c>
      <c r="K77" s="11">
        <v>0.01</v>
      </c>
      <c r="L77" s="14">
        <v>4851.7</v>
      </c>
    </row>
    <row r="78" spans="1:12" s="10" customFormat="1" ht="25.5" hidden="1" x14ac:dyDescent="0.2">
      <c r="A78" s="142" t="s">
        <v>79</v>
      </c>
      <c r="B78" s="143" t="s">
        <v>28</v>
      </c>
      <c r="C78" s="66"/>
      <c r="D78" s="65">
        <f>G78*I78</f>
        <v>0</v>
      </c>
      <c r="E78" s="34"/>
      <c r="F78" s="113"/>
      <c r="G78" s="34"/>
      <c r="H78" s="113"/>
      <c r="I78" s="10">
        <v>4221.5</v>
      </c>
      <c r="J78" s="10">
        <v>1.07</v>
      </c>
      <c r="K78" s="11">
        <v>0</v>
      </c>
    </row>
    <row r="79" spans="1:12" s="14" customFormat="1" ht="25.5" hidden="1" x14ac:dyDescent="0.2">
      <c r="A79" s="142" t="s">
        <v>80</v>
      </c>
      <c r="B79" s="143" t="s">
        <v>28</v>
      </c>
      <c r="C79" s="66"/>
      <c r="D79" s="65">
        <f>G79*I79</f>
        <v>0</v>
      </c>
      <c r="E79" s="34"/>
      <c r="F79" s="113"/>
      <c r="G79" s="34"/>
      <c r="H79" s="113"/>
      <c r="I79" s="10">
        <v>4221.5</v>
      </c>
      <c r="J79" s="10">
        <v>1.07</v>
      </c>
      <c r="K79" s="11">
        <v>0</v>
      </c>
    </row>
    <row r="80" spans="1:12" s="14" customFormat="1" ht="25.5" hidden="1" x14ac:dyDescent="0.2">
      <c r="A80" s="142" t="s">
        <v>81</v>
      </c>
      <c r="B80" s="143" t="s">
        <v>28</v>
      </c>
      <c r="C80" s="66"/>
      <c r="D80" s="65">
        <f>G80*I80</f>
        <v>0</v>
      </c>
      <c r="E80" s="34"/>
      <c r="F80" s="113"/>
      <c r="G80" s="34"/>
      <c r="H80" s="113"/>
      <c r="I80" s="10">
        <v>4221.5</v>
      </c>
      <c r="J80" s="10">
        <v>1.07</v>
      </c>
      <c r="K80" s="11">
        <v>0</v>
      </c>
    </row>
    <row r="81" spans="1:12" s="14" customFormat="1" ht="25.5" customHeight="1" x14ac:dyDescent="0.2">
      <c r="A81" s="142" t="s">
        <v>82</v>
      </c>
      <c r="B81" s="143" t="s">
        <v>28</v>
      </c>
      <c r="C81" s="66"/>
      <c r="D81" s="65">
        <v>4607.25</v>
      </c>
      <c r="E81" s="34"/>
      <c r="F81" s="113"/>
      <c r="G81" s="34"/>
      <c r="H81" s="113"/>
      <c r="I81" s="10">
        <v>4221.5</v>
      </c>
      <c r="J81" s="10">
        <v>1.07</v>
      </c>
      <c r="K81" s="11">
        <v>7.0000000000000007E-2</v>
      </c>
    </row>
    <row r="82" spans="1:12" s="14" customFormat="1" ht="18.75" customHeight="1" x14ac:dyDescent="0.2">
      <c r="A82" s="142" t="s">
        <v>127</v>
      </c>
      <c r="B82" s="171" t="s">
        <v>128</v>
      </c>
      <c r="C82" s="66"/>
      <c r="D82" s="80">
        <v>8091.68</v>
      </c>
      <c r="E82" s="34"/>
      <c r="F82" s="113"/>
      <c r="G82" s="157"/>
      <c r="H82" s="159"/>
      <c r="I82" s="10">
        <v>4221.5</v>
      </c>
      <c r="J82" s="10"/>
      <c r="K82" s="11"/>
    </row>
    <row r="83" spans="1:12" s="14" customFormat="1" ht="18.75" customHeight="1" x14ac:dyDescent="0.2">
      <c r="A83" s="142" t="s">
        <v>129</v>
      </c>
      <c r="B83" s="171" t="s">
        <v>106</v>
      </c>
      <c r="C83" s="66"/>
      <c r="D83" s="80">
        <v>28440.43</v>
      </c>
      <c r="E83" s="34"/>
      <c r="F83" s="113"/>
      <c r="G83" s="157"/>
      <c r="H83" s="159"/>
      <c r="I83" s="10">
        <v>4221.5</v>
      </c>
      <c r="J83" s="10"/>
      <c r="K83" s="11"/>
    </row>
    <row r="84" spans="1:12" s="14" customFormat="1" ht="20.25" customHeight="1" x14ac:dyDescent="0.2">
      <c r="A84" s="172" t="s">
        <v>83</v>
      </c>
      <c r="B84" s="143"/>
      <c r="C84" s="66"/>
      <c r="D84" s="61">
        <f>D85+D86</f>
        <v>955.52</v>
      </c>
      <c r="E84" s="34"/>
      <c r="F84" s="113"/>
      <c r="G84" s="18">
        <f>D84/I84</f>
        <v>0.23</v>
      </c>
      <c r="H84" s="148">
        <f>G84/12</f>
        <v>0.02</v>
      </c>
      <c r="I84" s="10">
        <v>4221.5</v>
      </c>
      <c r="J84" s="10">
        <v>1.07</v>
      </c>
      <c r="K84" s="11">
        <v>0.1</v>
      </c>
    </row>
    <row r="85" spans="1:12" s="10" customFormat="1" ht="15" x14ac:dyDescent="0.2">
      <c r="A85" s="142" t="s">
        <v>84</v>
      </c>
      <c r="B85" s="143" t="s">
        <v>51</v>
      </c>
      <c r="C85" s="66"/>
      <c r="D85" s="65">
        <f>1098.16*I85/L85</f>
        <v>955.52</v>
      </c>
      <c r="E85" s="34"/>
      <c r="F85" s="113"/>
      <c r="G85" s="34"/>
      <c r="H85" s="113"/>
      <c r="I85" s="10">
        <v>4221.5</v>
      </c>
      <c r="J85" s="10">
        <v>1.07</v>
      </c>
      <c r="K85" s="11">
        <v>0.01</v>
      </c>
      <c r="L85" s="10">
        <v>4851.7</v>
      </c>
    </row>
    <row r="86" spans="1:12" s="10" customFormat="1" ht="15" hidden="1" customHeight="1" x14ac:dyDescent="0.2">
      <c r="A86" s="142" t="s">
        <v>85</v>
      </c>
      <c r="B86" s="143" t="s">
        <v>51</v>
      </c>
      <c r="C86" s="66"/>
      <c r="D86" s="65"/>
      <c r="E86" s="34"/>
      <c r="F86" s="113"/>
      <c r="G86" s="34"/>
      <c r="H86" s="113"/>
      <c r="I86" s="10">
        <v>4851.7</v>
      </c>
      <c r="J86" s="10">
        <v>1.07</v>
      </c>
      <c r="K86" s="11">
        <v>0.01</v>
      </c>
    </row>
    <row r="87" spans="1:12" s="10" customFormat="1" ht="21" customHeight="1" x14ac:dyDescent="0.2">
      <c r="A87" s="172" t="s">
        <v>86</v>
      </c>
      <c r="B87" s="173"/>
      <c r="C87" s="61"/>
      <c r="D87" s="61">
        <v>0</v>
      </c>
      <c r="E87" s="18"/>
      <c r="F87" s="156"/>
      <c r="G87" s="18">
        <f>D87/I87</f>
        <v>0</v>
      </c>
      <c r="H87" s="148">
        <f>G87/12</f>
        <v>0</v>
      </c>
      <c r="I87" s="10">
        <v>4221.5</v>
      </c>
      <c r="J87" s="10">
        <v>1.07</v>
      </c>
      <c r="K87" s="11">
        <v>0.28999999999999998</v>
      </c>
    </row>
    <row r="88" spans="1:12" s="10" customFormat="1" ht="26.25" hidden="1" customHeight="1" x14ac:dyDescent="0.2">
      <c r="A88" s="142" t="s">
        <v>87</v>
      </c>
      <c r="B88" s="171"/>
      <c r="C88" s="66"/>
      <c r="D88" s="65"/>
      <c r="E88" s="34"/>
      <c r="F88" s="113"/>
      <c r="G88" s="34"/>
      <c r="H88" s="113"/>
      <c r="I88" s="10">
        <v>4221.5</v>
      </c>
      <c r="J88" s="10">
        <v>1.07</v>
      </c>
      <c r="K88" s="11">
        <v>0.02</v>
      </c>
    </row>
    <row r="89" spans="1:12" s="10" customFormat="1" ht="26.25" customHeight="1" x14ac:dyDescent="0.2">
      <c r="A89" s="172" t="s">
        <v>88</v>
      </c>
      <c r="B89" s="173"/>
      <c r="C89" s="61"/>
      <c r="D89" s="61">
        <f>D90+D91+D92</f>
        <v>12507.8</v>
      </c>
      <c r="E89" s="18"/>
      <c r="F89" s="156"/>
      <c r="G89" s="18">
        <f>D89/I89</f>
        <v>2.96</v>
      </c>
      <c r="H89" s="148">
        <f>G89/12</f>
        <v>0.25</v>
      </c>
      <c r="I89" s="10">
        <v>4221.5</v>
      </c>
      <c r="J89" s="10">
        <v>1.07</v>
      </c>
      <c r="K89" s="11">
        <v>0.32</v>
      </c>
    </row>
    <row r="90" spans="1:12" s="35" customFormat="1" ht="19.5" x14ac:dyDescent="0.2">
      <c r="A90" s="28" t="s">
        <v>111</v>
      </c>
      <c r="B90" s="29" t="s">
        <v>62</v>
      </c>
      <c r="C90" s="34"/>
      <c r="D90" s="112">
        <v>7322.04</v>
      </c>
      <c r="E90" s="34"/>
      <c r="F90" s="113"/>
      <c r="G90" s="34"/>
      <c r="H90" s="113"/>
      <c r="I90" s="10">
        <v>4221.5</v>
      </c>
      <c r="J90" s="10">
        <v>1.07</v>
      </c>
      <c r="K90" s="11">
        <v>0.12</v>
      </c>
    </row>
    <row r="91" spans="1:12" s="36" customFormat="1" ht="15" x14ac:dyDescent="0.2">
      <c r="A91" s="28" t="s">
        <v>89</v>
      </c>
      <c r="B91" s="29" t="s">
        <v>62</v>
      </c>
      <c r="C91" s="34"/>
      <c r="D91" s="112">
        <v>2440.8000000000002</v>
      </c>
      <c r="E91" s="34"/>
      <c r="F91" s="113"/>
      <c r="G91" s="34"/>
      <c r="H91" s="113"/>
      <c r="I91" s="10">
        <v>4221.5</v>
      </c>
      <c r="J91" s="10">
        <v>1.07</v>
      </c>
      <c r="K91" s="11">
        <v>0.04</v>
      </c>
    </row>
    <row r="92" spans="1:12" s="37" customFormat="1" ht="27" customHeight="1" thickBot="1" x14ac:dyDescent="0.45">
      <c r="A92" s="28" t="s">
        <v>90</v>
      </c>
      <c r="B92" s="29" t="s">
        <v>51</v>
      </c>
      <c r="C92" s="34"/>
      <c r="D92" s="112">
        <v>2744.96</v>
      </c>
      <c r="E92" s="34"/>
      <c r="F92" s="113"/>
      <c r="G92" s="34"/>
      <c r="H92" s="113"/>
      <c r="I92" s="10">
        <v>4221.5</v>
      </c>
      <c r="J92" s="10">
        <v>1.07</v>
      </c>
      <c r="K92" s="11">
        <v>0.04</v>
      </c>
    </row>
    <row r="93" spans="1:12" s="36" customFormat="1" ht="38.25" thickBot="1" x14ac:dyDescent="0.25">
      <c r="A93" s="92" t="s">
        <v>131</v>
      </c>
      <c r="B93" s="9" t="s">
        <v>28</v>
      </c>
      <c r="C93" s="93">
        <f>F93*12</f>
        <v>0</v>
      </c>
      <c r="D93" s="93">
        <f>G93*I93</f>
        <v>19250.04</v>
      </c>
      <c r="E93" s="93">
        <f>H93*12</f>
        <v>4.5599999999999996</v>
      </c>
      <c r="F93" s="160"/>
      <c r="G93" s="93">
        <f>H93*12</f>
        <v>4.5599999999999996</v>
      </c>
      <c r="H93" s="160">
        <v>0.38</v>
      </c>
      <c r="I93" s="10">
        <v>4221.5</v>
      </c>
      <c r="J93" s="10">
        <v>1.07</v>
      </c>
      <c r="K93" s="11">
        <v>0.3</v>
      </c>
    </row>
    <row r="94" spans="1:12" s="36" customFormat="1" ht="19.5" hidden="1" thickBot="1" x14ac:dyDescent="0.25">
      <c r="A94" s="87" t="s">
        <v>92</v>
      </c>
      <c r="B94" s="88"/>
      <c r="C94" s="89" t="e">
        <f>F94*12</f>
        <v>#REF!</v>
      </c>
      <c r="D94" s="89">
        <f>G94*I94</f>
        <v>0</v>
      </c>
      <c r="E94" s="89">
        <f>H94*12</f>
        <v>0</v>
      </c>
      <c r="F94" s="161" t="e">
        <f>#REF!+#REF!+#REF!+#REF!+#REF!+#REF!+#REF!+#REF!+#REF!+#REF!</f>
        <v>#REF!</v>
      </c>
      <c r="G94" s="89">
        <f>H94*12</f>
        <v>0</v>
      </c>
      <c r="H94" s="161">
        <f>SUM(H95:H95)</f>
        <v>0</v>
      </c>
      <c r="I94" s="10">
        <v>4221.5</v>
      </c>
      <c r="K94" s="39"/>
    </row>
    <row r="95" spans="1:12" s="36" customFormat="1" ht="15.75" hidden="1" thickBot="1" x14ac:dyDescent="0.25">
      <c r="A95" s="99" t="s">
        <v>93</v>
      </c>
      <c r="B95" s="100"/>
      <c r="C95" s="40"/>
      <c r="D95" s="40"/>
      <c r="E95" s="40"/>
      <c r="F95" s="162"/>
      <c r="G95" s="40"/>
      <c r="H95" s="162"/>
      <c r="I95" s="10">
        <v>4221.5</v>
      </c>
      <c r="K95" s="39"/>
    </row>
    <row r="96" spans="1:12" s="36" customFormat="1" ht="20.25" thickBot="1" x14ac:dyDescent="0.45">
      <c r="A96" s="96" t="s">
        <v>95</v>
      </c>
      <c r="B96" s="82"/>
      <c r="C96" s="83">
        <f>F96*12</f>
        <v>0</v>
      </c>
      <c r="D96" s="163">
        <f>D14+D22+D31+D32+D33+D34+D36+D40+D41+D42+D43+D59+D70+D74+D84+D87+D89+D93</f>
        <v>644188.68999999994</v>
      </c>
      <c r="E96" s="163">
        <f t="shared" ref="E96:H96" si="3">E14+E22+E31+E32+E33+E34+E36+E40+E41+E42+E43+E59+E70+E74+E84+E87+E89+E93</f>
        <v>114.96</v>
      </c>
      <c r="F96" s="163">
        <f t="shared" si="3"/>
        <v>0</v>
      </c>
      <c r="G96" s="163">
        <f t="shared" si="3"/>
        <v>152.59</v>
      </c>
      <c r="H96" s="163">
        <f t="shared" si="3"/>
        <v>12.73</v>
      </c>
      <c r="I96" s="10"/>
      <c r="K96" s="39"/>
    </row>
    <row r="97" spans="1:12" s="36" customFormat="1" ht="19.5" x14ac:dyDescent="0.2">
      <c r="A97" s="164"/>
      <c r="B97" s="42"/>
      <c r="C97" s="42" t="s">
        <v>96</v>
      </c>
      <c r="D97" s="42"/>
      <c r="E97" s="42" t="s">
        <v>96</v>
      </c>
      <c r="F97" s="42"/>
      <c r="G97" s="42"/>
      <c r="H97" s="42"/>
      <c r="I97" s="35"/>
      <c r="K97" s="39"/>
    </row>
    <row r="98" spans="1:12" s="36" customFormat="1" x14ac:dyDescent="0.2">
      <c r="A98" s="43"/>
      <c r="K98" s="39"/>
    </row>
    <row r="99" spans="1:12" s="36" customFormat="1" ht="18.75" x14ac:dyDescent="0.4">
      <c r="A99" s="44"/>
      <c r="B99" s="45"/>
      <c r="C99" s="46"/>
      <c r="D99" s="46"/>
      <c r="E99" s="46"/>
      <c r="F99" s="46"/>
      <c r="G99" s="46"/>
      <c r="H99" s="46"/>
      <c r="I99" s="37"/>
      <c r="K99" s="39"/>
    </row>
    <row r="100" spans="1:12" s="36" customFormat="1" ht="19.5" thickBot="1" x14ac:dyDescent="0.45">
      <c r="A100" s="44"/>
      <c r="B100" s="45"/>
      <c r="C100" s="46"/>
      <c r="D100" s="46"/>
      <c r="E100" s="46"/>
      <c r="F100" s="46"/>
      <c r="G100" s="46"/>
      <c r="H100" s="46"/>
      <c r="I100" s="37"/>
      <c r="K100" s="39"/>
    </row>
    <row r="101" spans="1:12" s="36" customFormat="1" ht="30.75" thickBot="1" x14ac:dyDescent="0.25">
      <c r="A101" s="47" t="s">
        <v>97</v>
      </c>
      <c r="B101" s="82"/>
      <c r="C101" s="83">
        <f>F101*12</f>
        <v>0</v>
      </c>
      <c r="D101" s="83">
        <f>D103+D104+D105+D106</f>
        <v>134557.39000000001</v>
      </c>
      <c r="E101" s="83">
        <f t="shared" ref="E101:H101" si="4">E103+E104+E105+E106</f>
        <v>0</v>
      </c>
      <c r="F101" s="83">
        <f t="shared" si="4"/>
        <v>0</v>
      </c>
      <c r="G101" s="83">
        <f t="shared" si="4"/>
        <v>31.87</v>
      </c>
      <c r="H101" s="83">
        <f t="shared" si="4"/>
        <v>2.66</v>
      </c>
      <c r="I101" s="10"/>
      <c r="K101" s="39"/>
    </row>
    <row r="102" spans="1:12" s="125" customFormat="1" ht="15" hidden="1" x14ac:dyDescent="0.2">
      <c r="A102" s="78" t="s">
        <v>98</v>
      </c>
      <c r="B102" s="79"/>
      <c r="C102" s="157"/>
      <c r="D102" s="158">
        <v>157241.21</v>
      </c>
      <c r="E102" s="157"/>
      <c r="F102" s="159"/>
      <c r="G102" s="157">
        <f>D102/I102</f>
        <v>37.25</v>
      </c>
      <c r="H102" s="157">
        <f>G102/12</f>
        <v>3.1</v>
      </c>
      <c r="I102" s="124">
        <v>4221.5</v>
      </c>
      <c r="K102" s="126"/>
    </row>
    <row r="103" spans="1:12" s="74" customFormat="1" ht="15" x14ac:dyDescent="0.2">
      <c r="A103" s="28" t="s">
        <v>119</v>
      </c>
      <c r="B103" s="29"/>
      <c r="C103" s="34"/>
      <c r="D103" s="112">
        <f>722.42*I103/L103</f>
        <v>628.58000000000004</v>
      </c>
      <c r="E103" s="34"/>
      <c r="F103" s="113"/>
      <c r="G103" s="157">
        <f t="shared" ref="G103:G106" si="5">D103/I103</f>
        <v>0.15</v>
      </c>
      <c r="H103" s="157">
        <f t="shared" ref="H103:H106" si="6">G103/12</f>
        <v>0.01</v>
      </c>
      <c r="I103" s="140">
        <v>4221.5</v>
      </c>
      <c r="K103" s="141"/>
      <c r="L103" s="74">
        <v>4851.7</v>
      </c>
    </row>
    <row r="104" spans="1:12" s="74" customFormat="1" ht="15" x14ac:dyDescent="0.2">
      <c r="A104" s="28" t="s">
        <v>121</v>
      </c>
      <c r="B104" s="29"/>
      <c r="C104" s="34"/>
      <c r="D104" s="112">
        <f>3043.42*I104/L104</f>
        <v>2648.1</v>
      </c>
      <c r="E104" s="34"/>
      <c r="F104" s="113"/>
      <c r="G104" s="157">
        <f t="shared" si="5"/>
        <v>0.63</v>
      </c>
      <c r="H104" s="157">
        <f t="shared" si="6"/>
        <v>0.05</v>
      </c>
      <c r="I104" s="140">
        <v>4221.5</v>
      </c>
      <c r="K104" s="141"/>
      <c r="L104" s="74">
        <v>4851.7</v>
      </c>
    </row>
    <row r="105" spans="1:12" s="74" customFormat="1" ht="15" x14ac:dyDescent="0.2">
      <c r="A105" s="144" t="s">
        <v>138</v>
      </c>
      <c r="B105" s="143"/>
      <c r="C105" s="66"/>
      <c r="D105" s="176">
        <v>66166.5</v>
      </c>
      <c r="E105" s="177"/>
      <c r="F105" s="177"/>
      <c r="G105" s="157">
        <f t="shared" si="5"/>
        <v>15.67</v>
      </c>
      <c r="H105" s="157">
        <f t="shared" si="6"/>
        <v>1.31</v>
      </c>
      <c r="I105" s="140">
        <v>4221.5</v>
      </c>
      <c r="K105" s="141"/>
    </row>
    <row r="106" spans="1:12" s="74" customFormat="1" ht="15" x14ac:dyDescent="0.2">
      <c r="A106" s="144" t="s">
        <v>136</v>
      </c>
      <c r="B106" s="143"/>
      <c r="C106" s="66"/>
      <c r="D106" s="176">
        <v>65114.21</v>
      </c>
      <c r="E106" s="177"/>
      <c r="F106" s="177"/>
      <c r="G106" s="157">
        <f t="shared" si="5"/>
        <v>15.42</v>
      </c>
      <c r="H106" s="157">
        <f t="shared" si="6"/>
        <v>1.29</v>
      </c>
      <c r="I106" s="140">
        <v>4221.5</v>
      </c>
      <c r="K106" s="141"/>
    </row>
    <row r="107" spans="1:12" s="36" customFormat="1" ht="18.75" x14ac:dyDescent="0.4">
      <c r="A107" s="198"/>
      <c r="B107" s="198"/>
      <c r="C107" s="198"/>
      <c r="D107" s="198"/>
      <c r="E107" s="198"/>
      <c r="F107" s="198"/>
      <c r="G107" s="198"/>
      <c r="H107" s="198"/>
      <c r="I107" s="37"/>
      <c r="K107" s="39"/>
    </row>
    <row r="108" spans="1:12" s="36" customFormat="1" ht="19.5" x14ac:dyDescent="0.2">
      <c r="A108" s="135" t="s">
        <v>100</v>
      </c>
      <c r="B108" s="136"/>
      <c r="C108" s="136"/>
      <c r="D108" s="137">
        <f>D96+D101</f>
        <v>778746.08</v>
      </c>
      <c r="E108" s="137">
        <f t="shared" ref="E108:H108" si="7">E96+E101</f>
        <v>114.96</v>
      </c>
      <c r="F108" s="137">
        <f t="shared" si="7"/>
        <v>0</v>
      </c>
      <c r="G108" s="137">
        <f t="shared" si="7"/>
        <v>184.46</v>
      </c>
      <c r="H108" s="137">
        <f t="shared" si="7"/>
        <v>15.39</v>
      </c>
      <c r="K108" s="39"/>
    </row>
    <row r="109" spans="1:12" s="36" customFormat="1" x14ac:dyDescent="0.2">
      <c r="A109" s="43"/>
      <c r="D109" s="74"/>
      <c r="E109" s="74"/>
      <c r="F109" s="74"/>
      <c r="G109" s="74"/>
      <c r="H109" s="74"/>
      <c r="K109" s="39"/>
    </row>
    <row r="110" spans="1:12" s="36" customFormat="1" x14ac:dyDescent="0.2">
      <c r="A110" s="43"/>
      <c r="D110" s="74"/>
      <c r="E110" s="74"/>
      <c r="F110" s="74"/>
      <c r="G110" s="74"/>
      <c r="H110" s="74"/>
      <c r="K110" s="39"/>
    </row>
    <row r="111" spans="1:12" s="36" customFormat="1" x14ac:dyDescent="0.2">
      <c r="A111" s="43"/>
      <c r="D111" s="74"/>
      <c r="E111" s="74"/>
      <c r="F111" s="74"/>
      <c r="G111" s="74"/>
      <c r="H111" s="74"/>
      <c r="K111" s="39"/>
    </row>
    <row r="112" spans="1:12" s="36" customFormat="1" ht="18.75" x14ac:dyDescent="0.4">
      <c r="A112" s="44"/>
      <c r="B112" s="45"/>
      <c r="C112" s="46"/>
      <c r="D112" s="75"/>
      <c r="E112" s="75"/>
      <c r="F112" s="75"/>
      <c r="G112" s="75"/>
      <c r="H112" s="75"/>
      <c r="I112" s="37"/>
      <c r="K112" s="39"/>
    </row>
    <row r="113" spans="1:11" s="36" customFormat="1" ht="18.75" x14ac:dyDescent="0.4">
      <c r="A113" s="44"/>
      <c r="B113" s="45"/>
      <c r="C113" s="46"/>
      <c r="D113" s="75"/>
      <c r="E113" s="75"/>
      <c r="F113" s="75"/>
      <c r="G113" s="75"/>
      <c r="H113" s="75"/>
      <c r="I113" s="37"/>
      <c r="K113" s="39"/>
    </row>
    <row r="114" spans="1:11" s="36" customFormat="1" ht="14.25" x14ac:dyDescent="0.2">
      <c r="A114" s="182" t="s">
        <v>101</v>
      </c>
      <c r="B114" s="182"/>
      <c r="C114" s="182"/>
      <c r="D114" s="182"/>
      <c r="E114" s="182"/>
      <c r="F114" s="182"/>
      <c r="G114" s="74" t="s">
        <v>102</v>
      </c>
      <c r="H114" s="74"/>
      <c r="K114" s="39"/>
    </row>
    <row r="115" spans="1:11" s="36" customFormat="1" x14ac:dyDescent="0.2">
      <c r="D115" s="74"/>
      <c r="E115" s="74"/>
      <c r="F115" s="74"/>
      <c r="G115" s="74"/>
      <c r="H115" s="74"/>
      <c r="K115" s="39"/>
    </row>
    <row r="116" spans="1:11" s="36" customFormat="1" x14ac:dyDescent="0.2">
      <c r="A116" s="43" t="s">
        <v>103</v>
      </c>
      <c r="D116" s="74"/>
      <c r="E116" s="74"/>
      <c r="F116" s="74"/>
      <c r="G116" s="74"/>
      <c r="H116" s="74"/>
      <c r="K116" s="39"/>
    </row>
    <row r="117" spans="1:11" s="36" customFormat="1" ht="18.75" x14ac:dyDescent="0.4">
      <c r="A117" s="44"/>
      <c r="B117" s="45"/>
      <c r="C117" s="46"/>
      <c r="D117" s="75"/>
      <c r="E117" s="75"/>
      <c r="F117" s="75"/>
      <c r="G117" s="75"/>
      <c r="H117" s="75"/>
      <c r="I117" s="37"/>
      <c r="K117" s="39"/>
    </row>
    <row r="118" spans="1:11" s="36" customFormat="1" ht="18.75" x14ac:dyDescent="0.4">
      <c r="A118" s="44"/>
      <c r="B118" s="45"/>
      <c r="C118" s="46"/>
      <c r="D118" s="75"/>
      <c r="E118" s="75"/>
      <c r="F118" s="75"/>
      <c r="G118" s="75"/>
      <c r="H118" s="75"/>
      <c r="I118" s="37"/>
      <c r="K118" s="39"/>
    </row>
    <row r="119" spans="1:11" s="36" customFormat="1" ht="18.75" x14ac:dyDescent="0.4">
      <c r="A119" s="44"/>
      <c r="B119" s="45"/>
      <c r="C119" s="46"/>
      <c r="D119" s="75"/>
      <c r="E119" s="75"/>
      <c r="F119" s="75"/>
      <c r="G119" s="75"/>
      <c r="H119" s="75"/>
      <c r="I119" s="37"/>
      <c r="K119" s="39"/>
    </row>
    <row r="120" spans="1:11" s="36" customFormat="1" ht="18.75" x14ac:dyDescent="0.4">
      <c r="A120" s="44"/>
      <c r="B120" s="45"/>
      <c r="C120" s="46"/>
      <c r="D120" s="75"/>
      <c r="E120" s="75"/>
      <c r="F120" s="75"/>
      <c r="G120" s="75"/>
      <c r="H120" s="75"/>
      <c r="I120" s="37"/>
      <c r="K120" s="39"/>
    </row>
    <row r="121" spans="1:11" s="36" customFormat="1" ht="18.75" x14ac:dyDescent="0.4">
      <c r="A121" s="44"/>
      <c r="B121" s="45"/>
      <c r="C121" s="46"/>
      <c r="D121" s="75"/>
      <c r="E121" s="75"/>
      <c r="F121" s="75"/>
      <c r="G121" s="75"/>
      <c r="H121" s="75"/>
      <c r="I121" s="37"/>
      <c r="K121" s="39"/>
    </row>
    <row r="122" spans="1:11" s="36" customFormat="1" ht="18.75" x14ac:dyDescent="0.4">
      <c r="A122" s="44"/>
      <c r="B122" s="45"/>
      <c r="C122" s="46"/>
      <c r="D122" s="75"/>
      <c r="E122" s="75"/>
      <c r="F122" s="75"/>
      <c r="G122" s="75"/>
      <c r="H122" s="75"/>
      <c r="I122" s="37"/>
      <c r="K122" s="39"/>
    </row>
    <row r="123" spans="1:11" s="36" customFormat="1" ht="18.75" x14ac:dyDescent="0.4">
      <c r="A123" s="44"/>
      <c r="B123" s="45"/>
      <c r="C123" s="46"/>
      <c r="D123" s="75"/>
      <c r="E123" s="75"/>
      <c r="F123" s="75"/>
      <c r="G123" s="75"/>
      <c r="H123" s="75"/>
      <c r="I123" s="37"/>
      <c r="K123" s="39"/>
    </row>
    <row r="124" spans="1:11" s="36" customFormat="1" ht="18.75" x14ac:dyDescent="0.4">
      <c r="A124" s="44"/>
      <c r="B124" s="45"/>
      <c r="C124" s="46"/>
      <c r="D124" s="75"/>
      <c r="E124" s="75"/>
      <c r="F124" s="75"/>
      <c r="G124" s="75"/>
      <c r="H124" s="75"/>
      <c r="I124" s="37"/>
      <c r="K124" s="39"/>
    </row>
    <row r="125" spans="1:11" s="36" customFormat="1" ht="18.75" x14ac:dyDescent="0.4">
      <c r="A125" s="44"/>
      <c r="B125" s="45"/>
      <c r="C125" s="46"/>
      <c r="D125" s="75"/>
      <c r="E125" s="75"/>
      <c r="F125" s="75"/>
      <c r="G125" s="75"/>
      <c r="H125" s="75"/>
      <c r="I125" s="37"/>
      <c r="K125" s="39"/>
    </row>
    <row r="126" spans="1:11" s="36" customFormat="1" ht="18.75" x14ac:dyDescent="0.4">
      <c r="A126" s="44"/>
      <c r="B126" s="45"/>
      <c r="C126" s="46"/>
      <c r="D126" s="75"/>
      <c r="E126" s="75"/>
      <c r="F126" s="75"/>
      <c r="G126" s="75"/>
      <c r="H126" s="75"/>
      <c r="I126" s="37"/>
      <c r="K126" s="39"/>
    </row>
    <row r="127" spans="1:11" s="36" customFormat="1" ht="18.75" x14ac:dyDescent="0.4">
      <c r="A127" s="44"/>
      <c r="B127" s="45"/>
      <c r="C127" s="46"/>
      <c r="D127" s="75"/>
      <c r="E127" s="75"/>
      <c r="F127" s="75"/>
      <c r="G127" s="75"/>
      <c r="H127" s="75"/>
      <c r="I127" s="37"/>
      <c r="K127" s="39"/>
    </row>
    <row r="128" spans="1:11" s="36" customFormat="1" ht="18.75" x14ac:dyDescent="0.4">
      <c r="A128" s="44"/>
      <c r="B128" s="45"/>
      <c r="C128" s="46"/>
      <c r="D128" s="75"/>
      <c r="E128" s="75"/>
      <c r="F128" s="75"/>
      <c r="G128" s="75"/>
      <c r="H128" s="75"/>
      <c r="I128" s="37"/>
      <c r="K128" s="39"/>
    </row>
    <row r="129" spans="1:11" s="36" customFormat="1" ht="18.75" x14ac:dyDescent="0.4">
      <c r="A129" s="44"/>
      <c r="B129" s="45"/>
      <c r="C129" s="46"/>
      <c r="D129" s="75"/>
      <c r="E129" s="75"/>
      <c r="F129" s="75"/>
      <c r="G129" s="75"/>
      <c r="H129" s="75"/>
      <c r="I129" s="37"/>
      <c r="K129" s="39"/>
    </row>
    <row r="130" spans="1:11" s="36" customFormat="1" ht="18.75" x14ac:dyDescent="0.4">
      <c r="A130" s="44"/>
      <c r="B130" s="45"/>
      <c r="C130" s="46"/>
      <c r="D130" s="75"/>
      <c r="E130" s="75"/>
      <c r="F130" s="75"/>
      <c r="G130" s="75"/>
      <c r="H130" s="75"/>
      <c r="I130" s="37"/>
      <c r="K130" s="39"/>
    </row>
    <row r="131" spans="1:11" s="36" customFormat="1" ht="18.75" x14ac:dyDescent="0.4">
      <c r="A131" s="44"/>
      <c r="B131" s="45"/>
      <c r="C131" s="46"/>
      <c r="D131" s="75"/>
      <c r="E131" s="75"/>
      <c r="F131" s="75"/>
      <c r="G131" s="75"/>
      <c r="H131" s="75"/>
      <c r="I131" s="37"/>
      <c r="K131" s="39"/>
    </row>
    <row r="132" spans="1:11" s="36" customFormat="1" ht="19.5" x14ac:dyDescent="0.2">
      <c r="A132" s="48"/>
      <c r="B132" s="49"/>
      <c r="C132" s="50"/>
      <c r="D132" s="76"/>
      <c r="E132" s="76"/>
      <c r="F132" s="76"/>
      <c r="G132" s="76"/>
      <c r="H132" s="76"/>
      <c r="I132" s="35"/>
      <c r="K132" s="39"/>
    </row>
    <row r="133" spans="1:11" s="36" customFormat="1" ht="14.25" x14ac:dyDescent="0.2">
      <c r="A133" s="182"/>
      <c r="B133" s="182"/>
      <c r="C133" s="182"/>
      <c r="D133" s="182"/>
      <c r="E133" s="182"/>
      <c r="F133" s="182"/>
      <c r="G133" s="74"/>
      <c r="H133" s="74"/>
      <c r="K133" s="39"/>
    </row>
    <row r="134" spans="1:11" s="36" customFormat="1" x14ac:dyDescent="0.2">
      <c r="D134" s="74"/>
      <c r="E134" s="74"/>
      <c r="F134" s="74"/>
      <c r="G134" s="74"/>
      <c r="H134" s="74"/>
      <c r="K134" s="39"/>
    </row>
    <row r="135" spans="1:11" s="36" customFormat="1" x14ac:dyDescent="0.2">
      <c r="A135" s="43"/>
      <c r="D135" s="74"/>
      <c r="E135" s="74"/>
      <c r="F135" s="74"/>
      <c r="G135" s="74"/>
      <c r="H135" s="74"/>
      <c r="K135" s="39"/>
    </row>
    <row r="136" spans="1:11" s="36" customFormat="1" x14ac:dyDescent="0.2">
      <c r="D136" s="74"/>
      <c r="E136" s="74"/>
      <c r="F136" s="74"/>
      <c r="G136" s="74"/>
      <c r="H136" s="74"/>
      <c r="K136" s="39"/>
    </row>
    <row r="137" spans="1:11" s="36" customFormat="1" x14ac:dyDescent="0.2">
      <c r="D137" s="74"/>
      <c r="E137" s="74"/>
      <c r="F137" s="74"/>
      <c r="G137" s="74"/>
      <c r="H137" s="74"/>
      <c r="K137" s="39"/>
    </row>
    <row r="138" spans="1:11" s="36" customFormat="1" x14ac:dyDescent="0.2">
      <c r="D138" s="74"/>
      <c r="E138" s="74"/>
      <c r="F138" s="74"/>
      <c r="G138" s="74"/>
      <c r="H138" s="74"/>
      <c r="K138" s="39"/>
    </row>
    <row r="139" spans="1:11" s="36" customFormat="1" x14ac:dyDescent="0.2">
      <c r="D139" s="74"/>
      <c r="E139" s="74"/>
      <c r="F139" s="74"/>
      <c r="G139" s="74"/>
      <c r="H139" s="74"/>
      <c r="K139" s="39"/>
    </row>
    <row r="140" spans="1:11" s="36" customFormat="1" x14ac:dyDescent="0.2">
      <c r="D140" s="74"/>
      <c r="E140" s="74"/>
      <c r="F140" s="74"/>
      <c r="G140" s="74"/>
      <c r="H140" s="74"/>
      <c r="K140" s="39"/>
    </row>
    <row r="141" spans="1:11" s="36" customFormat="1" x14ac:dyDescent="0.2">
      <c r="D141" s="74"/>
      <c r="E141" s="74"/>
      <c r="F141" s="74"/>
      <c r="G141" s="74"/>
      <c r="H141" s="74"/>
      <c r="K141" s="39"/>
    </row>
    <row r="142" spans="1:11" s="36" customFormat="1" x14ac:dyDescent="0.2">
      <c r="D142" s="74"/>
      <c r="E142" s="74"/>
      <c r="F142" s="74"/>
      <c r="G142" s="74"/>
      <c r="H142" s="74"/>
      <c r="K142" s="39"/>
    </row>
    <row r="143" spans="1:11" x14ac:dyDescent="0.2">
      <c r="A143" s="36"/>
      <c r="B143" s="36"/>
      <c r="C143" s="36"/>
      <c r="D143" s="74"/>
      <c r="E143" s="74"/>
      <c r="F143" s="74"/>
      <c r="G143" s="74"/>
      <c r="H143" s="74"/>
      <c r="I143" s="36"/>
    </row>
    <row r="144" spans="1:11" x14ac:dyDescent="0.2">
      <c r="A144" s="36"/>
      <c r="B144" s="36"/>
      <c r="C144" s="36"/>
      <c r="D144" s="74"/>
      <c r="E144" s="74"/>
      <c r="F144" s="74"/>
      <c r="G144" s="74"/>
      <c r="H144" s="74"/>
      <c r="I144" s="36"/>
    </row>
    <row r="145" spans="1:9" x14ac:dyDescent="0.2">
      <c r="A145" s="36"/>
      <c r="B145" s="36"/>
      <c r="C145" s="36"/>
      <c r="D145" s="74"/>
      <c r="E145" s="74"/>
      <c r="F145" s="74"/>
      <c r="G145" s="74"/>
      <c r="H145" s="74"/>
      <c r="I145" s="36"/>
    </row>
    <row r="146" spans="1:9" x14ac:dyDescent="0.2">
      <c r="A146" s="36"/>
      <c r="B146" s="36"/>
      <c r="C146" s="36"/>
      <c r="D146" s="74"/>
      <c r="E146" s="74"/>
      <c r="F146" s="74"/>
      <c r="G146" s="74"/>
      <c r="H146" s="74"/>
      <c r="I146" s="36"/>
    </row>
    <row r="147" spans="1:9" x14ac:dyDescent="0.2">
      <c r="A147" s="36"/>
      <c r="B147" s="36"/>
      <c r="C147" s="36"/>
      <c r="D147" s="74"/>
      <c r="E147" s="74"/>
      <c r="F147" s="74"/>
      <c r="G147" s="74"/>
      <c r="H147" s="74"/>
      <c r="I147" s="36"/>
    </row>
    <row r="148" spans="1:9" x14ac:dyDescent="0.2">
      <c r="A148" s="36"/>
      <c r="B148" s="36"/>
      <c r="C148" s="36"/>
      <c r="D148" s="74"/>
      <c r="E148" s="74"/>
      <c r="F148" s="74"/>
      <c r="G148" s="74"/>
      <c r="H148" s="74"/>
      <c r="I148" s="36"/>
    </row>
    <row r="149" spans="1:9" x14ac:dyDescent="0.2">
      <c r="A149" s="36"/>
      <c r="B149" s="36"/>
      <c r="C149" s="36"/>
      <c r="D149" s="74"/>
      <c r="E149" s="74"/>
      <c r="F149" s="74"/>
      <c r="G149" s="74"/>
      <c r="H149" s="74"/>
      <c r="I149" s="36"/>
    </row>
    <row r="150" spans="1:9" x14ac:dyDescent="0.2">
      <c r="A150" s="36"/>
      <c r="B150" s="36"/>
      <c r="C150" s="36"/>
      <c r="D150" s="74"/>
      <c r="E150" s="74"/>
      <c r="F150" s="74"/>
      <c r="G150" s="74"/>
      <c r="H150" s="74"/>
      <c r="I150" s="36"/>
    </row>
    <row r="151" spans="1:9" x14ac:dyDescent="0.2">
      <c r="A151" s="36"/>
      <c r="B151" s="36"/>
      <c r="C151" s="36"/>
      <c r="D151" s="74"/>
      <c r="E151" s="74"/>
      <c r="F151" s="74"/>
      <c r="G151" s="74"/>
      <c r="H151" s="74"/>
      <c r="I151" s="36"/>
    </row>
    <row r="152" spans="1:9" x14ac:dyDescent="0.2">
      <c r="A152" s="36"/>
      <c r="B152" s="36"/>
      <c r="C152" s="36"/>
      <c r="D152" s="74"/>
      <c r="E152" s="74"/>
      <c r="F152" s="74"/>
      <c r="G152" s="74"/>
      <c r="H152" s="74"/>
      <c r="I152" s="36"/>
    </row>
    <row r="153" spans="1:9" x14ac:dyDescent="0.2">
      <c r="A153" s="36"/>
      <c r="B153" s="36"/>
      <c r="C153" s="36"/>
      <c r="D153" s="74"/>
      <c r="E153" s="74"/>
      <c r="F153" s="74"/>
      <c r="G153" s="74"/>
      <c r="H153" s="74"/>
      <c r="I153" s="36"/>
    </row>
  </sheetData>
  <mergeCells count="13">
    <mergeCell ref="A133:F133"/>
    <mergeCell ref="A8:H8"/>
    <mergeCell ref="A9:H9"/>
    <mergeCell ref="A10:H10"/>
    <mergeCell ref="A13:H13"/>
    <mergeCell ref="A107:H107"/>
    <mergeCell ref="A114:F114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A38" zoomScale="75" zoomScaleNormal="75" workbookViewId="0">
      <selection activeCell="L86" sqref="L8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42578125" style="77" customWidth="1"/>
    <col min="5" max="5" width="13.85546875" style="77" hidden="1" customWidth="1"/>
    <col min="6" max="6" width="20.85546875" style="77" hidden="1" customWidth="1"/>
    <col min="7" max="7" width="17.140625" style="77" bestFit="1" customWidth="1"/>
    <col min="8" max="8" width="20.85546875" style="77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83" t="s">
        <v>0</v>
      </c>
      <c r="B1" s="184"/>
      <c r="C1" s="184"/>
      <c r="D1" s="184"/>
      <c r="E1" s="184"/>
      <c r="F1" s="184"/>
      <c r="G1" s="184"/>
      <c r="H1" s="184"/>
    </row>
    <row r="2" spans="1:12" ht="27" customHeight="1" x14ac:dyDescent="0.3">
      <c r="A2" s="3" t="s">
        <v>122</v>
      </c>
      <c r="B2" s="185" t="s">
        <v>1</v>
      </c>
      <c r="C2" s="185"/>
      <c r="D2" s="185"/>
      <c r="E2" s="185"/>
      <c r="F2" s="185"/>
      <c r="G2" s="184"/>
      <c r="H2" s="184"/>
    </row>
    <row r="3" spans="1:12" ht="14.25" customHeight="1" x14ac:dyDescent="0.3">
      <c r="B3" s="185" t="s">
        <v>2</v>
      </c>
      <c r="C3" s="185"/>
      <c r="D3" s="185"/>
      <c r="E3" s="185"/>
      <c r="F3" s="185"/>
      <c r="G3" s="184"/>
      <c r="H3" s="184"/>
    </row>
    <row r="4" spans="1:12" ht="14.25" customHeight="1" x14ac:dyDescent="0.3">
      <c r="B4" s="185" t="s">
        <v>3</v>
      </c>
      <c r="C4" s="185"/>
      <c r="D4" s="185"/>
      <c r="E4" s="185"/>
      <c r="F4" s="185"/>
      <c r="G4" s="184"/>
      <c r="H4" s="184"/>
    </row>
    <row r="5" spans="1:12" ht="21" customHeight="1" x14ac:dyDescent="0.3">
      <c r="A5" s="130"/>
      <c r="B5" s="129"/>
      <c r="C5" s="129"/>
      <c r="D5" s="51"/>
      <c r="E5" s="51"/>
      <c r="F5" s="51"/>
      <c r="G5" s="52"/>
      <c r="H5" s="52"/>
    </row>
    <row r="6" spans="1:12" ht="20.25" customHeight="1" x14ac:dyDescent="0.4">
      <c r="A6" s="186"/>
      <c r="B6" s="187"/>
      <c r="C6" s="187"/>
      <c r="D6" s="187"/>
      <c r="E6" s="187"/>
      <c r="F6" s="187"/>
      <c r="G6" s="187"/>
      <c r="H6" s="187"/>
      <c r="K6" s="1"/>
    </row>
    <row r="7" spans="1:12" ht="20.25" customHeight="1" x14ac:dyDescent="0.2">
      <c r="A7" s="199" t="s">
        <v>123</v>
      </c>
      <c r="B7" s="199"/>
      <c r="C7" s="199"/>
      <c r="D7" s="199"/>
      <c r="E7" s="199"/>
      <c r="F7" s="199"/>
      <c r="G7" s="199"/>
      <c r="H7" s="199"/>
      <c r="K7" s="1"/>
    </row>
    <row r="8" spans="1:12" s="5" customFormat="1" ht="18.75" customHeight="1" x14ac:dyDescent="0.4">
      <c r="A8" s="188" t="s">
        <v>112</v>
      </c>
      <c r="B8" s="188"/>
      <c r="C8" s="188"/>
      <c r="D8" s="188"/>
      <c r="E8" s="189"/>
      <c r="F8" s="189"/>
      <c r="G8" s="189"/>
      <c r="H8" s="189"/>
    </row>
    <row r="9" spans="1:12" s="6" customFormat="1" ht="17.25" customHeight="1" x14ac:dyDescent="0.2">
      <c r="A9" s="190" t="s">
        <v>5</v>
      </c>
      <c r="B9" s="190"/>
      <c r="C9" s="190"/>
      <c r="D9" s="190"/>
      <c r="E9" s="191"/>
      <c r="F9" s="191"/>
      <c r="G9" s="191"/>
      <c r="H9" s="191"/>
    </row>
    <row r="10" spans="1:12" s="6" customFormat="1" ht="17.25" customHeight="1" x14ac:dyDescent="0.2">
      <c r="A10" s="200" t="s">
        <v>113</v>
      </c>
      <c r="B10" s="200"/>
      <c r="C10" s="200"/>
      <c r="D10" s="200"/>
      <c r="E10" s="200"/>
      <c r="F10" s="200"/>
      <c r="G10" s="200"/>
      <c r="H10" s="200"/>
    </row>
    <row r="11" spans="1:12" s="5" customFormat="1" ht="30" customHeight="1" thickBot="1" x14ac:dyDescent="0.25">
      <c r="A11" s="192" t="s">
        <v>6</v>
      </c>
      <c r="B11" s="192"/>
      <c r="C11" s="192"/>
      <c r="D11" s="192"/>
      <c r="E11" s="193"/>
      <c r="F11" s="193"/>
      <c r="G11" s="193"/>
      <c r="H11" s="193"/>
    </row>
    <row r="12" spans="1:12" s="10" customFormat="1" ht="139.5" customHeight="1" thickBot="1" x14ac:dyDescent="0.25">
      <c r="A12" s="7" t="s">
        <v>7</v>
      </c>
      <c r="B12" s="8" t="s">
        <v>8</v>
      </c>
      <c r="C12" s="9" t="s">
        <v>9</v>
      </c>
      <c r="D12" s="53" t="s">
        <v>10</v>
      </c>
      <c r="E12" s="53" t="s">
        <v>9</v>
      </c>
      <c r="F12" s="54" t="s">
        <v>11</v>
      </c>
      <c r="G12" s="53" t="s">
        <v>9</v>
      </c>
      <c r="H12" s="54" t="s">
        <v>11</v>
      </c>
      <c r="K12" s="11"/>
    </row>
    <row r="13" spans="1:12" s="14" customFormat="1" x14ac:dyDescent="0.2">
      <c r="A13" s="12">
        <v>1</v>
      </c>
      <c r="B13" s="13">
        <v>2</v>
      </c>
      <c r="C13" s="13">
        <v>3</v>
      </c>
      <c r="D13" s="55"/>
      <c r="E13" s="56">
        <v>3</v>
      </c>
      <c r="F13" s="57">
        <v>4</v>
      </c>
      <c r="G13" s="58">
        <v>3</v>
      </c>
      <c r="H13" s="59">
        <v>4</v>
      </c>
      <c r="K13" s="15"/>
    </row>
    <row r="14" spans="1:12" s="14" customFormat="1" ht="49.5" customHeight="1" x14ac:dyDescent="0.2">
      <c r="A14" s="194" t="s">
        <v>12</v>
      </c>
      <c r="B14" s="195"/>
      <c r="C14" s="195"/>
      <c r="D14" s="195"/>
      <c r="E14" s="195"/>
      <c r="F14" s="195"/>
      <c r="G14" s="196"/>
      <c r="H14" s="197"/>
      <c r="K14" s="15"/>
    </row>
    <row r="15" spans="1:12" s="10" customFormat="1" ht="24.75" customHeight="1" x14ac:dyDescent="0.2">
      <c r="A15" s="16" t="s">
        <v>13</v>
      </c>
      <c r="B15" s="17"/>
      <c r="C15" s="18">
        <f>F15*12</f>
        <v>0</v>
      </c>
      <c r="D15" s="147">
        <f>G15*I15</f>
        <v>22309.08</v>
      </c>
      <c r="E15" s="18">
        <f>H15*12</f>
        <v>35.4</v>
      </c>
      <c r="F15" s="148"/>
      <c r="G15" s="18">
        <f>H15*12</f>
        <v>35.4</v>
      </c>
      <c r="H15" s="148">
        <f>H20+H22</f>
        <v>2.95</v>
      </c>
      <c r="I15" s="10">
        <v>630.20000000000005</v>
      </c>
      <c r="J15" s="10">
        <v>1.07</v>
      </c>
      <c r="K15" s="11">
        <v>2.2400000000000002</v>
      </c>
      <c r="L15" s="10">
        <v>4851.7</v>
      </c>
    </row>
    <row r="16" spans="1:12" s="10" customFormat="1" ht="24.75" customHeight="1" x14ac:dyDescent="0.2">
      <c r="A16" s="149" t="s">
        <v>14</v>
      </c>
      <c r="B16" s="150" t="s">
        <v>15</v>
      </c>
      <c r="C16" s="18"/>
      <c r="D16" s="147"/>
      <c r="E16" s="18"/>
      <c r="F16" s="148"/>
      <c r="G16" s="18"/>
      <c r="H16" s="148"/>
      <c r="K16" s="11"/>
    </row>
    <row r="17" spans="1:12" s="21" customFormat="1" ht="15" x14ac:dyDescent="0.2">
      <c r="A17" s="149" t="s">
        <v>16</v>
      </c>
      <c r="B17" s="150" t="s">
        <v>15</v>
      </c>
      <c r="C17" s="18"/>
      <c r="D17" s="147"/>
      <c r="E17" s="18"/>
      <c r="F17" s="148"/>
      <c r="G17" s="18"/>
      <c r="H17" s="148"/>
      <c r="I17" s="10"/>
      <c r="K17" s="22"/>
    </row>
    <row r="18" spans="1:12" s="10" customFormat="1" ht="15" x14ac:dyDescent="0.2">
      <c r="A18" s="149" t="s">
        <v>17</v>
      </c>
      <c r="B18" s="150" t="s">
        <v>18</v>
      </c>
      <c r="C18" s="18"/>
      <c r="D18" s="147"/>
      <c r="E18" s="18"/>
      <c r="F18" s="148"/>
      <c r="G18" s="18"/>
      <c r="H18" s="148"/>
      <c r="K18" s="11"/>
    </row>
    <row r="19" spans="1:12" s="14" customFormat="1" ht="15" x14ac:dyDescent="0.2">
      <c r="A19" s="149" t="s">
        <v>19</v>
      </c>
      <c r="B19" s="150" t="s">
        <v>15</v>
      </c>
      <c r="C19" s="18"/>
      <c r="D19" s="147"/>
      <c r="E19" s="18"/>
      <c r="F19" s="148"/>
      <c r="G19" s="18"/>
      <c r="H19" s="148"/>
      <c r="I19" s="10"/>
      <c r="K19" s="15"/>
    </row>
    <row r="20" spans="1:12" s="14" customFormat="1" ht="15" x14ac:dyDescent="0.2">
      <c r="A20" s="16" t="s">
        <v>110</v>
      </c>
      <c r="B20" s="151"/>
      <c r="C20" s="152"/>
      <c r="D20" s="153"/>
      <c r="E20" s="152"/>
      <c r="F20" s="154"/>
      <c r="G20" s="152"/>
      <c r="H20" s="148">
        <v>2.83</v>
      </c>
      <c r="I20" s="10"/>
      <c r="K20" s="15"/>
    </row>
    <row r="21" spans="1:12" s="14" customFormat="1" ht="15" x14ac:dyDescent="0.2">
      <c r="A21" s="155" t="s">
        <v>107</v>
      </c>
      <c r="B21" s="151" t="s">
        <v>15</v>
      </c>
      <c r="C21" s="152"/>
      <c r="D21" s="153"/>
      <c r="E21" s="152"/>
      <c r="F21" s="154"/>
      <c r="G21" s="152"/>
      <c r="H21" s="154">
        <v>0.12</v>
      </c>
      <c r="I21" s="10"/>
      <c r="K21" s="15"/>
    </row>
    <row r="22" spans="1:12" s="14" customFormat="1" ht="15" x14ac:dyDescent="0.2">
      <c r="A22" s="16" t="s">
        <v>110</v>
      </c>
      <c r="B22" s="151"/>
      <c r="C22" s="152"/>
      <c r="D22" s="153"/>
      <c r="E22" s="152"/>
      <c r="F22" s="154"/>
      <c r="G22" s="152"/>
      <c r="H22" s="148">
        <f>H21</f>
        <v>0.12</v>
      </c>
      <c r="I22" s="10"/>
      <c r="K22" s="15"/>
    </row>
    <row r="23" spans="1:12" s="21" customFormat="1" ht="15" x14ac:dyDescent="0.2">
      <c r="A23" s="24" t="s">
        <v>33</v>
      </c>
      <c r="B23" s="17" t="s">
        <v>34</v>
      </c>
      <c r="C23" s="18">
        <f>F23*12</f>
        <v>0</v>
      </c>
      <c r="D23" s="147">
        <f>G23*I23</f>
        <v>5671.8</v>
      </c>
      <c r="E23" s="18">
        <f>H23*12</f>
        <v>9</v>
      </c>
      <c r="F23" s="156"/>
      <c r="G23" s="18">
        <f>H23*12</f>
        <v>9</v>
      </c>
      <c r="H23" s="148">
        <v>0.75</v>
      </c>
      <c r="I23" s="10">
        <v>630.20000000000005</v>
      </c>
      <c r="J23" s="10">
        <v>1.07</v>
      </c>
      <c r="K23" s="11">
        <v>0.6</v>
      </c>
      <c r="L23" s="21">
        <v>4851.7</v>
      </c>
    </row>
    <row r="24" spans="1:12" s="14" customFormat="1" ht="15" x14ac:dyDescent="0.2">
      <c r="A24" s="24" t="s">
        <v>35</v>
      </c>
      <c r="B24" s="17" t="s">
        <v>36</v>
      </c>
      <c r="C24" s="18">
        <f>F24*12</f>
        <v>0</v>
      </c>
      <c r="D24" s="147">
        <f>G24*I24</f>
        <v>18527.88</v>
      </c>
      <c r="E24" s="18">
        <f>H24*12</f>
        <v>29.4</v>
      </c>
      <c r="F24" s="156"/>
      <c r="G24" s="18">
        <f>H24*12</f>
        <v>29.4</v>
      </c>
      <c r="H24" s="148">
        <v>2.4500000000000002</v>
      </c>
      <c r="I24" s="10">
        <v>630.20000000000005</v>
      </c>
      <c r="J24" s="10">
        <v>1.07</v>
      </c>
      <c r="K24" s="11">
        <v>1.94</v>
      </c>
      <c r="L24" s="14">
        <v>4851.7</v>
      </c>
    </row>
    <row r="25" spans="1:12" s="14" customFormat="1" ht="30" x14ac:dyDescent="0.2">
      <c r="A25" s="24" t="s">
        <v>37</v>
      </c>
      <c r="B25" s="17" t="s">
        <v>38</v>
      </c>
      <c r="C25" s="25"/>
      <c r="D25" s="147">
        <f>2042.21*I25/L25</f>
        <v>265.27</v>
      </c>
      <c r="E25" s="25">
        <f>H25*12</f>
        <v>0.48</v>
      </c>
      <c r="F25" s="156"/>
      <c r="G25" s="18">
        <f>D25/I25</f>
        <v>0.42</v>
      </c>
      <c r="H25" s="148">
        <f>G25/12</f>
        <v>0.04</v>
      </c>
      <c r="I25" s="10">
        <v>630.20000000000005</v>
      </c>
      <c r="J25" s="10">
        <v>1.07</v>
      </c>
      <c r="K25" s="11">
        <v>0.03</v>
      </c>
      <c r="L25" s="14">
        <v>4851.7</v>
      </c>
    </row>
    <row r="26" spans="1:12" s="14" customFormat="1" ht="30" x14ac:dyDescent="0.2">
      <c r="A26" s="24" t="s">
        <v>39</v>
      </c>
      <c r="B26" s="17" t="s">
        <v>38</v>
      </c>
      <c r="C26" s="25"/>
      <c r="D26" s="147">
        <f>2042.21*I26/L26</f>
        <v>265.27</v>
      </c>
      <c r="E26" s="25">
        <f>H26*12</f>
        <v>0.48</v>
      </c>
      <c r="F26" s="156"/>
      <c r="G26" s="18">
        <f>D26/I26</f>
        <v>0.42</v>
      </c>
      <c r="H26" s="148">
        <f>G26/12</f>
        <v>0.04</v>
      </c>
      <c r="I26" s="10">
        <v>630.20000000000005</v>
      </c>
      <c r="J26" s="10">
        <v>1.07</v>
      </c>
      <c r="K26" s="11">
        <v>0.03</v>
      </c>
      <c r="L26" s="14">
        <v>4851.7</v>
      </c>
    </row>
    <row r="27" spans="1:12" s="14" customFormat="1" ht="29.25" hidden="1" customHeight="1" x14ac:dyDescent="0.2">
      <c r="A27" s="24"/>
      <c r="B27" s="17" t="s">
        <v>28</v>
      </c>
      <c r="C27" s="25"/>
      <c r="D27" s="147"/>
      <c r="E27" s="25"/>
      <c r="F27" s="156"/>
      <c r="G27" s="18">
        <f>D27/I27</f>
        <v>0</v>
      </c>
      <c r="H27" s="148">
        <f>G27/12</f>
        <v>0</v>
      </c>
      <c r="I27" s="10">
        <v>630.20000000000005</v>
      </c>
      <c r="J27" s="10"/>
      <c r="K27" s="11"/>
    </row>
    <row r="28" spans="1:12" s="14" customFormat="1" ht="20.25" customHeight="1" x14ac:dyDescent="0.2">
      <c r="A28" s="24" t="s">
        <v>41</v>
      </c>
      <c r="B28" s="17" t="s">
        <v>38</v>
      </c>
      <c r="C28" s="25"/>
      <c r="D28" s="147">
        <f>12896.1*I28/L28</f>
        <v>1675.11</v>
      </c>
      <c r="E28" s="25">
        <f>H28*12</f>
        <v>2.64</v>
      </c>
      <c r="F28" s="156"/>
      <c r="G28" s="18">
        <f>D28/I28</f>
        <v>2.66</v>
      </c>
      <c r="H28" s="148">
        <f>G28/12</f>
        <v>0.22</v>
      </c>
      <c r="I28" s="10">
        <v>630.20000000000005</v>
      </c>
      <c r="J28" s="10">
        <v>1.07</v>
      </c>
      <c r="K28" s="11">
        <v>0.2</v>
      </c>
      <c r="L28" s="14">
        <v>4851.7</v>
      </c>
    </row>
    <row r="29" spans="1:12" s="14" customFormat="1" ht="30" hidden="1" x14ac:dyDescent="0.2">
      <c r="A29" s="24" t="s">
        <v>42</v>
      </c>
      <c r="B29" s="17" t="s">
        <v>28</v>
      </c>
      <c r="C29" s="25"/>
      <c r="D29" s="147">
        <f t="shared" ref="D29:D34" si="0">G29*I29</f>
        <v>0</v>
      </c>
      <c r="E29" s="25"/>
      <c r="F29" s="156"/>
      <c r="G29" s="18">
        <f t="shared" ref="G29:G34" si="1">H29*12</f>
        <v>0</v>
      </c>
      <c r="H29" s="148">
        <v>0</v>
      </c>
      <c r="I29" s="10">
        <v>630.20000000000005</v>
      </c>
      <c r="J29" s="10">
        <v>1.07</v>
      </c>
      <c r="K29" s="11">
        <v>0</v>
      </c>
    </row>
    <row r="30" spans="1:12" s="14" customFormat="1" ht="30" hidden="1" x14ac:dyDescent="0.2">
      <c r="A30" s="24" t="s">
        <v>40</v>
      </c>
      <c r="B30" s="17" t="s">
        <v>28</v>
      </c>
      <c r="C30" s="25"/>
      <c r="D30" s="147">
        <f t="shared" si="0"/>
        <v>0</v>
      </c>
      <c r="E30" s="25"/>
      <c r="F30" s="156"/>
      <c r="G30" s="18">
        <f t="shared" si="1"/>
        <v>0</v>
      </c>
      <c r="H30" s="148">
        <v>0</v>
      </c>
      <c r="I30" s="10">
        <v>630.20000000000005</v>
      </c>
      <c r="J30" s="10">
        <v>1.07</v>
      </c>
      <c r="K30" s="11">
        <v>0</v>
      </c>
    </row>
    <row r="31" spans="1:12" s="14" customFormat="1" ht="30" hidden="1" x14ac:dyDescent="0.2">
      <c r="A31" s="24" t="s">
        <v>43</v>
      </c>
      <c r="B31" s="17" t="s">
        <v>28</v>
      </c>
      <c r="C31" s="25"/>
      <c r="D31" s="147">
        <f t="shared" si="0"/>
        <v>0</v>
      </c>
      <c r="E31" s="25"/>
      <c r="F31" s="156"/>
      <c r="G31" s="18">
        <f t="shared" si="1"/>
        <v>0</v>
      </c>
      <c r="H31" s="148">
        <v>0</v>
      </c>
      <c r="I31" s="10">
        <v>630.20000000000005</v>
      </c>
      <c r="J31" s="10">
        <v>1.07</v>
      </c>
      <c r="K31" s="11">
        <v>0</v>
      </c>
    </row>
    <row r="32" spans="1:12" s="14" customFormat="1" ht="15" x14ac:dyDescent="0.2">
      <c r="A32" s="24" t="s">
        <v>44</v>
      </c>
      <c r="B32" s="17" t="s">
        <v>45</v>
      </c>
      <c r="C32" s="25">
        <f>F32*12</f>
        <v>0</v>
      </c>
      <c r="D32" s="147">
        <f t="shared" si="0"/>
        <v>453.74</v>
      </c>
      <c r="E32" s="25">
        <f>H32*12</f>
        <v>0.72</v>
      </c>
      <c r="F32" s="156"/>
      <c r="G32" s="18">
        <f t="shared" si="1"/>
        <v>0.72</v>
      </c>
      <c r="H32" s="148">
        <v>0.06</v>
      </c>
      <c r="I32" s="10">
        <v>630.20000000000005</v>
      </c>
      <c r="J32" s="10">
        <v>1.07</v>
      </c>
      <c r="K32" s="11">
        <v>0.03</v>
      </c>
      <c r="L32" s="14">
        <v>4851.7</v>
      </c>
    </row>
    <row r="33" spans="1:12" s="14" customFormat="1" ht="15" x14ac:dyDescent="0.2">
      <c r="A33" s="24" t="s">
        <v>46</v>
      </c>
      <c r="B33" s="26" t="s">
        <v>47</v>
      </c>
      <c r="C33" s="27">
        <f>F33*12</f>
        <v>0</v>
      </c>
      <c r="D33" s="147">
        <f t="shared" si="0"/>
        <v>302.5</v>
      </c>
      <c r="E33" s="25">
        <f>H33*12</f>
        <v>0.48</v>
      </c>
      <c r="F33" s="156"/>
      <c r="G33" s="18">
        <f t="shared" si="1"/>
        <v>0.48</v>
      </c>
      <c r="H33" s="148">
        <v>0.04</v>
      </c>
      <c r="I33" s="10">
        <v>630.20000000000005</v>
      </c>
      <c r="J33" s="10">
        <v>1.07</v>
      </c>
      <c r="K33" s="11">
        <v>0.02</v>
      </c>
      <c r="L33" s="14">
        <v>4851.7</v>
      </c>
    </row>
    <row r="34" spans="1:12" s="14" customFormat="1" ht="30" x14ac:dyDescent="0.2">
      <c r="A34" s="24" t="s">
        <v>48</v>
      </c>
      <c r="B34" s="17" t="s">
        <v>49</v>
      </c>
      <c r="C34" s="25">
        <f>F34*12</f>
        <v>0</v>
      </c>
      <c r="D34" s="147">
        <f t="shared" si="0"/>
        <v>378.12</v>
      </c>
      <c r="E34" s="25">
        <f>H34*12</f>
        <v>0.6</v>
      </c>
      <c r="F34" s="156"/>
      <c r="G34" s="18">
        <f t="shared" si="1"/>
        <v>0.6</v>
      </c>
      <c r="H34" s="148">
        <v>0.05</v>
      </c>
      <c r="I34" s="10">
        <v>630.20000000000005</v>
      </c>
      <c r="J34" s="10">
        <v>1.07</v>
      </c>
      <c r="K34" s="11">
        <v>0.03</v>
      </c>
      <c r="L34" s="14">
        <v>4851.7</v>
      </c>
    </row>
    <row r="35" spans="1:12" s="14" customFormat="1" ht="15" x14ac:dyDescent="0.2">
      <c r="A35" s="24" t="s">
        <v>50</v>
      </c>
      <c r="B35" s="17"/>
      <c r="C35" s="18"/>
      <c r="D35" s="18">
        <f>D37+D38+D39+D40+D41+D42+D43+D47+D46</f>
        <v>8394.08</v>
      </c>
      <c r="E35" s="18" t="e">
        <f>E37+E38+#REF!+E39+#REF!+#REF!+E40+E41+E42+E43+E47</f>
        <v>#REF!</v>
      </c>
      <c r="F35" s="18" t="e">
        <f>F37+F38+#REF!+F39+#REF!+#REF!+F40+F41+F42+F43+F47</f>
        <v>#REF!</v>
      </c>
      <c r="G35" s="18">
        <f>D35/I35</f>
        <v>13.32</v>
      </c>
      <c r="H35" s="18">
        <f>G35/12</f>
        <v>1.1100000000000001</v>
      </c>
      <c r="I35" s="10">
        <v>630.20000000000005</v>
      </c>
      <c r="J35" s="10">
        <v>1.07</v>
      </c>
      <c r="K35" s="11">
        <v>0.82</v>
      </c>
    </row>
    <row r="36" spans="1:12" s="14" customFormat="1" ht="15" hidden="1" x14ac:dyDescent="0.2">
      <c r="A36" s="28"/>
      <c r="B36" s="29"/>
      <c r="C36" s="34"/>
      <c r="D36" s="112"/>
      <c r="E36" s="34"/>
      <c r="F36" s="113"/>
      <c r="G36" s="34"/>
      <c r="H36" s="113"/>
      <c r="I36" s="10">
        <v>630.20000000000005</v>
      </c>
      <c r="J36" s="10"/>
      <c r="K36" s="11"/>
    </row>
    <row r="37" spans="1:12" s="14" customFormat="1" ht="30" customHeight="1" x14ac:dyDescent="0.2">
      <c r="A37" s="28" t="s">
        <v>125</v>
      </c>
      <c r="B37" s="29" t="s">
        <v>51</v>
      </c>
      <c r="C37" s="34"/>
      <c r="D37" s="112">
        <f>839.86*I37/L37</f>
        <v>109.09</v>
      </c>
      <c r="E37" s="34"/>
      <c r="F37" s="113"/>
      <c r="G37" s="34"/>
      <c r="H37" s="113"/>
      <c r="I37" s="10">
        <v>630.20000000000005</v>
      </c>
      <c r="J37" s="10">
        <v>1.07</v>
      </c>
      <c r="K37" s="11">
        <v>0.01</v>
      </c>
      <c r="L37" s="14">
        <v>4851.7</v>
      </c>
    </row>
    <row r="38" spans="1:12" s="14" customFormat="1" ht="15" x14ac:dyDescent="0.2">
      <c r="A38" s="28" t="s">
        <v>52</v>
      </c>
      <c r="B38" s="29" t="s">
        <v>53</v>
      </c>
      <c r="C38" s="34">
        <f>F38*12</f>
        <v>0</v>
      </c>
      <c r="D38" s="112">
        <f>1378.44*I38/L38</f>
        <v>179.05</v>
      </c>
      <c r="E38" s="34">
        <f>H38*12</f>
        <v>0</v>
      </c>
      <c r="F38" s="113"/>
      <c r="G38" s="34"/>
      <c r="H38" s="113"/>
      <c r="I38" s="10">
        <v>630.20000000000005</v>
      </c>
      <c r="J38" s="10">
        <v>1.07</v>
      </c>
      <c r="K38" s="11">
        <v>0.02</v>
      </c>
      <c r="L38" s="14">
        <v>4851.7</v>
      </c>
    </row>
    <row r="39" spans="1:12" s="21" customFormat="1" ht="15" x14ac:dyDescent="0.2">
      <c r="A39" s="28" t="s">
        <v>54</v>
      </c>
      <c r="B39" s="29" t="s">
        <v>51</v>
      </c>
      <c r="C39" s="34">
        <f>F39*12</f>
        <v>0</v>
      </c>
      <c r="D39" s="112">
        <f>2626.83*I39/L39</f>
        <v>341.21</v>
      </c>
      <c r="E39" s="34">
        <f>H39*12</f>
        <v>0</v>
      </c>
      <c r="F39" s="113"/>
      <c r="G39" s="34"/>
      <c r="H39" s="113"/>
      <c r="I39" s="10">
        <v>630.20000000000005</v>
      </c>
      <c r="J39" s="10">
        <v>1.07</v>
      </c>
      <c r="K39" s="11">
        <v>0.04</v>
      </c>
      <c r="L39" s="21">
        <v>4851.7</v>
      </c>
    </row>
    <row r="40" spans="1:12" s="14" customFormat="1" ht="15" x14ac:dyDescent="0.2">
      <c r="A40" s="28" t="s">
        <v>57</v>
      </c>
      <c r="B40" s="29" t="s">
        <v>51</v>
      </c>
      <c r="C40" s="34"/>
      <c r="D40" s="112">
        <f>1313.37*I40/L40</f>
        <v>170.6</v>
      </c>
      <c r="E40" s="34"/>
      <c r="F40" s="113"/>
      <c r="G40" s="34"/>
      <c r="H40" s="113"/>
      <c r="I40" s="10">
        <v>630.20000000000005</v>
      </c>
      <c r="J40" s="10">
        <v>1.07</v>
      </c>
      <c r="K40" s="11">
        <v>0.02</v>
      </c>
      <c r="L40" s="14">
        <v>4851.7</v>
      </c>
    </row>
    <row r="41" spans="1:12" s="14" customFormat="1" ht="15" x14ac:dyDescent="0.2">
      <c r="A41" s="28" t="s">
        <v>58</v>
      </c>
      <c r="B41" s="29" t="s">
        <v>53</v>
      </c>
      <c r="C41" s="34"/>
      <c r="D41" s="112">
        <f>5253.69*I41/L41</f>
        <v>682.42</v>
      </c>
      <c r="E41" s="34"/>
      <c r="F41" s="113"/>
      <c r="G41" s="34"/>
      <c r="H41" s="113"/>
      <c r="I41" s="10">
        <v>630.20000000000005</v>
      </c>
      <c r="J41" s="10">
        <v>1.07</v>
      </c>
      <c r="K41" s="11">
        <v>0.09</v>
      </c>
      <c r="L41" s="14">
        <v>4851.7</v>
      </c>
    </row>
    <row r="42" spans="1:12" s="14" customFormat="1" ht="25.5" x14ac:dyDescent="0.2">
      <c r="A42" s="28" t="s">
        <v>59</v>
      </c>
      <c r="B42" s="29" t="s">
        <v>51</v>
      </c>
      <c r="C42" s="34">
        <f>F42*12</f>
        <v>0</v>
      </c>
      <c r="D42" s="112">
        <f>3601.73*I42/L42</f>
        <v>467.84</v>
      </c>
      <c r="E42" s="34">
        <f>H42*12</f>
        <v>0</v>
      </c>
      <c r="F42" s="113"/>
      <c r="G42" s="34"/>
      <c r="H42" s="113"/>
      <c r="I42" s="10">
        <v>630.20000000000005</v>
      </c>
      <c r="J42" s="10">
        <v>1.07</v>
      </c>
      <c r="K42" s="11">
        <v>0.05</v>
      </c>
      <c r="L42" s="14">
        <v>4851.7</v>
      </c>
    </row>
    <row r="43" spans="1:12" s="14" customFormat="1" ht="25.5" x14ac:dyDescent="0.2">
      <c r="A43" s="28" t="s">
        <v>126</v>
      </c>
      <c r="B43" s="29" t="s">
        <v>51</v>
      </c>
      <c r="C43" s="34"/>
      <c r="D43" s="112">
        <f>9437.47*I43/L43</f>
        <v>1225.8599999999999</v>
      </c>
      <c r="E43" s="34"/>
      <c r="F43" s="113"/>
      <c r="G43" s="34"/>
      <c r="H43" s="113"/>
      <c r="I43" s="10">
        <v>630.20000000000005</v>
      </c>
      <c r="J43" s="10">
        <v>1.07</v>
      </c>
      <c r="K43" s="11">
        <v>0.01</v>
      </c>
      <c r="L43" s="14">
        <v>4851.7</v>
      </c>
    </row>
    <row r="44" spans="1:12" s="14" customFormat="1" ht="15" hidden="1" x14ac:dyDescent="0.2">
      <c r="A44" s="28"/>
      <c r="B44" s="29"/>
      <c r="C44" s="157"/>
      <c r="D44" s="112"/>
      <c r="E44" s="157"/>
      <c r="F44" s="113"/>
      <c r="G44" s="34"/>
      <c r="H44" s="113"/>
      <c r="I44" s="10">
        <v>630.20000000000005</v>
      </c>
      <c r="J44" s="10"/>
      <c r="K44" s="11"/>
    </row>
    <row r="45" spans="1:12" s="14" customFormat="1" ht="15" hidden="1" x14ac:dyDescent="0.2">
      <c r="A45" s="28"/>
      <c r="B45" s="29"/>
      <c r="C45" s="34"/>
      <c r="D45" s="112"/>
      <c r="E45" s="34"/>
      <c r="F45" s="113"/>
      <c r="G45" s="34"/>
      <c r="H45" s="113"/>
      <c r="I45" s="10">
        <v>630.20000000000005</v>
      </c>
      <c r="J45" s="10"/>
      <c r="K45" s="11"/>
    </row>
    <row r="46" spans="1:12" s="14" customFormat="1" ht="15" x14ac:dyDescent="0.2">
      <c r="A46" s="32" t="s">
        <v>134</v>
      </c>
      <c r="B46" s="33" t="s">
        <v>51</v>
      </c>
      <c r="C46" s="30"/>
      <c r="D46" s="65">
        <f>5049.18*I46/L46</f>
        <v>655.85</v>
      </c>
      <c r="E46" s="34"/>
      <c r="F46" s="113"/>
      <c r="G46" s="34"/>
      <c r="H46" s="113"/>
      <c r="I46" s="10">
        <v>630.20000000000005</v>
      </c>
      <c r="J46" s="10"/>
      <c r="K46" s="11"/>
      <c r="L46" s="14">
        <v>4851.7</v>
      </c>
    </row>
    <row r="47" spans="1:12" s="14" customFormat="1" ht="27" customHeight="1" x14ac:dyDescent="0.2">
      <c r="A47" s="142" t="s">
        <v>132</v>
      </c>
      <c r="B47" s="171" t="s">
        <v>28</v>
      </c>
      <c r="C47" s="66"/>
      <c r="D47" s="65">
        <f>35122.56*I47/L47</f>
        <v>4562.16</v>
      </c>
      <c r="E47" s="66"/>
      <c r="F47" s="67"/>
      <c r="G47" s="66"/>
      <c r="H47" s="113"/>
      <c r="I47" s="10">
        <v>630.20000000000005</v>
      </c>
      <c r="J47" s="10">
        <v>1.07</v>
      </c>
      <c r="K47" s="11">
        <v>0.02</v>
      </c>
      <c r="L47" s="14">
        <v>4851.7</v>
      </c>
    </row>
    <row r="48" spans="1:12" s="14" customFormat="1" ht="30" x14ac:dyDescent="0.2">
      <c r="A48" s="172" t="s">
        <v>60</v>
      </c>
      <c r="B48" s="173"/>
      <c r="C48" s="61"/>
      <c r="D48" s="61">
        <f>D49+D50+D51+D52+D57+D58</f>
        <v>2522.4499999999998</v>
      </c>
      <c r="E48" s="61"/>
      <c r="F48" s="63"/>
      <c r="G48" s="61">
        <f>D48/I48</f>
        <v>4</v>
      </c>
      <c r="H48" s="148">
        <f>G48/12</f>
        <v>0.33</v>
      </c>
      <c r="I48" s="10">
        <v>630.20000000000005</v>
      </c>
      <c r="J48" s="10">
        <v>1.07</v>
      </c>
      <c r="K48" s="11">
        <v>0.87</v>
      </c>
    </row>
    <row r="49" spans="1:12" s="14" customFormat="1" ht="15" customHeight="1" x14ac:dyDescent="0.2">
      <c r="A49" s="142" t="s">
        <v>61</v>
      </c>
      <c r="B49" s="143" t="s">
        <v>62</v>
      </c>
      <c r="C49" s="66"/>
      <c r="D49" s="65">
        <f>2626.83*I49/L49</f>
        <v>341.21</v>
      </c>
      <c r="E49" s="66"/>
      <c r="F49" s="67"/>
      <c r="G49" s="66"/>
      <c r="H49" s="113"/>
      <c r="I49" s="10">
        <v>630.20000000000005</v>
      </c>
      <c r="J49" s="10">
        <v>1.07</v>
      </c>
      <c r="K49" s="11">
        <v>0.03</v>
      </c>
      <c r="L49" s="14">
        <v>4851.7</v>
      </c>
    </row>
    <row r="50" spans="1:12" s="14" customFormat="1" ht="25.5" x14ac:dyDescent="0.2">
      <c r="A50" s="142" t="s">
        <v>63</v>
      </c>
      <c r="B50" s="171" t="s">
        <v>51</v>
      </c>
      <c r="C50" s="66"/>
      <c r="D50" s="65">
        <f>1751.23*I50/L50</f>
        <v>227.47</v>
      </c>
      <c r="E50" s="66"/>
      <c r="F50" s="67"/>
      <c r="G50" s="66"/>
      <c r="H50" s="113"/>
      <c r="I50" s="10">
        <v>630.20000000000005</v>
      </c>
      <c r="J50" s="10">
        <v>1.07</v>
      </c>
      <c r="K50" s="11">
        <v>0.02</v>
      </c>
      <c r="L50" s="14">
        <v>4851.7</v>
      </c>
    </row>
    <row r="51" spans="1:12" s="14" customFormat="1" ht="17.25" customHeight="1" x14ac:dyDescent="0.2">
      <c r="A51" s="142" t="s">
        <v>64</v>
      </c>
      <c r="B51" s="143" t="s">
        <v>65</v>
      </c>
      <c r="C51" s="66"/>
      <c r="D51" s="65">
        <f>1837.85*I51/L51</f>
        <v>238.72</v>
      </c>
      <c r="E51" s="66"/>
      <c r="F51" s="67"/>
      <c r="G51" s="66"/>
      <c r="H51" s="113"/>
      <c r="I51" s="10">
        <v>630.20000000000005</v>
      </c>
      <c r="J51" s="10">
        <v>1.07</v>
      </c>
      <c r="K51" s="11">
        <v>0.02</v>
      </c>
      <c r="L51" s="14">
        <v>4851.7</v>
      </c>
    </row>
    <row r="52" spans="1:12" s="14" customFormat="1" ht="25.5" x14ac:dyDescent="0.2">
      <c r="A52" s="142" t="s">
        <v>66</v>
      </c>
      <c r="B52" s="143" t="s">
        <v>67</v>
      </c>
      <c r="C52" s="66"/>
      <c r="D52" s="65">
        <f>1751.2*I52/L52</f>
        <v>227.47</v>
      </c>
      <c r="E52" s="66"/>
      <c r="F52" s="67"/>
      <c r="G52" s="66"/>
      <c r="H52" s="113"/>
      <c r="I52" s="10">
        <v>630.20000000000005</v>
      </c>
      <c r="J52" s="10">
        <v>1.07</v>
      </c>
      <c r="K52" s="11">
        <v>0.02</v>
      </c>
      <c r="L52" s="14">
        <v>4851.7</v>
      </c>
    </row>
    <row r="53" spans="1:12" s="14" customFormat="1" ht="15" hidden="1" x14ac:dyDescent="0.2">
      <c r="A53" s="142"/>
      <c r="B53" s="143"/>
      <c r="C53" s="66"/>
      <c r="D53" s="65"/>
      <c r="E53" s="66"/>
      <c r="F53" s="67"/>
      <c r="G53" s="66"/>
      <c r="H53" s="113"/>
      <c r="I53" s="10">
        <v>630.20000000000005</v>
      </c>
      <c r="J53" s="10"/>
      <c r="K53" s="11"/>
    </row>
    <row r="54" spans="1:12" s="14" customFormat="1" ht="15" hidden="1" x14ac:dyDescent="0.2">
      <c r="A54" s="142" t="s">
        <v>68</v>
      </c>
      <c r="B54" s="143" t="s">
        <v>65</v>
      </c>
      <c r="C54" s="66"/>
      <c r="D54" s="65"/>
      <c r="E54" s="66"/>
      <c r="F54" s="67"/>
      <c r="G54" s="66"/>
      <c r="H54" s="113"/>
      <c r="I54" s="10">
        <v>630.20000000000005</v>
      </c>
      <c r="J54" s="10">
        <v>1.07</v>
      </c>
      <c r="K54" s="11">
        <v>0</v>
      </c>
    </row>
    <row r="55" spans="1:12" s="14" customFormat="1" ht="15" hidden="1" x14ac:dyDescent="0.2">
      <c r="A55" s="142" t="s">
        <v>69</v>
      </c>
      <c r="B55" s="143" t="s">
        <v>51</v>
      </c>
      <c r="C55" s="66"/>
      <c r="D55" s="65"/>
      <c r="E55" s="66"/>
      <c r="F55" s="67"/>
      <c r="G55" s="66"/>
      <c r="H55" s="113"/>
      <c r="I55" s="10">
        <v>630.20000000000005</v>
      </c>
      <c r="J55" s="10">
        <v>1.07</v>
      </c>
      <c r="K55" s="11">
        <v>0</v>
      </c>
    </row>
    <row r="56" spans="1:12" s="14" customFormat="1" ht="25.5" hidden="1" x14ac:dyDescent="0.2">
      <c r="A56" s="142" t="s">
        <v>70</v>
      </c>
      <c r="B56" s="143" t="s">
        <v>51</v>
      </c>
      <c r="C56" s="66"/>
      <c r="D56" s="65"/>
      <c r="E56" s="66"/>
      <c r="F56" s="67"/>
      <c r="G56" s="66"/>
      <c r="H56" s="113"/>
      <c r="I56" s="10">
        <v>630.20000000000005</v>
      </c>
      <c r="J56" s="10">
        <v>1.07</v>
      </c>
      <c r="K56" s="11">
        <v>0</v>
      </c>
    </row>
    <row r="57" spans="1:12" s="14" customFormat="1" ht="17.25" customHeight="1" x14ac:dyDescent="0.2">
      <c r="A57" s="142" t="s">
        <v>72</v>
      </c>
      <c r="B57" s="143" t="s">
        <v>38</v>
      </c>
      <c r="C57" s="68"/>
      <c r="D57" s="65">
        <f>6228.48*I57/L57</f>
        <v>809.03</v>
      </c>
      <c r="E57" s="68"/>
      <c r="F57" s="67"/>
      <c r="G57" s="66"/>
      <c r="H57" s="113"/>
      <c r="I57" s="10">
        <v>630.20000000000005</v>
      </c>
      <c r="J57" s="10">
        <v>1.07</v>
      </c>
      <c r="K57" s="11">
        <v>0.09</v>
      </c>
      <c r="L57" s="14">
        <v>4851.7</v>
      </c>
    </row>
    <row r="58" spans="1:12" s="14" customFormat="1" ht="24.75" customHeight="1" x14ac:dyDescent="0.2">
      <c r="A58" s="142" t="s">
        <v>117</v>
      </c>
      <c r="B58" s="143"/>
      <c r="C58" s="66"/>
      <c r="D58" s="65">
        <f>5223.92*I58/L58</f>
        <v>678.55</v>
      </c>
      <c r="E58" s="68"/>
      <c r="F58" s="67"/>
      <c r="G58" s="66"/>
      <c r="H58" s="113"/>
      <c r="I58" s="10">
        <v>630.20000000000005</v>
      </c>
      <c r="J58" s="10">
        <v>1.07</v>
      </c>
      <c r="K58" s="11">
        <v>0.37</v>
      </c>
      <c r="L58" s="14">
        <v>4851.7</v>
      </c>
    </row>
    <row r="59" spans="1:12" s="14" customFormat="1" ht="25.5" customHeight="1" x14ac:dyDescent="0.2">
      <c r="A59" s="172" t="s">
        <v>73</v>
      </c>
      <c r="B59" s="143"/>
      <c r="C59" s="66"/>
      <c r="D59" s="61">
        <f>D61+D60</f>
        <v>1180</v>
      </c>
      <c r="E59" s="66"/>
      <c r="F59" s="67"/>
      <c r="G59" s="61">
        <f>D59/I59</f>
        <v>1.87</v>
      </c>
      <c r="H59" s="148">
        <f>G59/12</f>
        <v>0.16</v>
      </c>
      <c r="I59" s="10">
        <v>630.20000000000005</v>
      </c>
      <c r="J59" s="10">
        <v>1.07</v>
      </c>
      <c r="K59" s="11">
        <v>0.05</v>
      </c>
    </row>
    <row r="60" spans="1:12" s="14" customFormat="1" ht="25.5" customHeight="1" x14ac:dyDescent="0.2">
      <c r="A60" s="142" t="s">
        <v>135</v>
      </c>
      <c r="B60" s="33" t="s">
        <v>51</v>
      </c>
      <c r="C60" s="30"/>
      <c r="D60" s="107">
        <f>1683.06*I60/L60</f>
        <v>218.62</v>
      </c>
      <c r="E60" s="66"/>
      <c r="F60" s="67"/>
      <c r="G60" s="61"/>
      <c r="H60" s="148"/>
      <c r="I60" s="10">
        <v>630.20000000000005</v>
      </c>
      <c r="J60" s="10"/>
      <c r="K60" s="11"/>
      <c r="L60" s="14">
        <v>4851.7</v>
      </c>
    </row>
    <row r="61" spans="1:12" s="14" customFormat="1" ht="25.5" x14ac:dyDescent="0.2">
      <c r="A61" s="142" t="s">
        <v>133</v>
      </c>
      <c r="B61" s="171" t="s">
        <v>28</v>
      </c>
      <c r="C61" s="66"/>
      <c r="D61" s="65">
        <f>7401.32*I61/L61</f>
        <v>961.38</v>
      </c>
      <c r="E61" s="66"/>
      <c r="F61" s="67"/>
      <c r="G61" s="66"/>
      <c r="H61" s="113"/>
      <c r="I61" s="10">
        <v>630.20000000000005</v>
      </c>
      <c r="J61" s="10">
        <v>1.07</v>
      </c>
      <c r="K61" s="11">
        <v>0.02</v>
      </c>
      <c r="L61" s="14">
        <v>4851.7</v>
      </c>
    </row>
    <row r="62" spans="1:12" s="14" customFormat="1" ht="15" hidden="1" x14ac:dyDescent="0.2">
      <c r="A62" s="142" t="s">
        <v>74</v>
      </c>
      <c r="B62" s="143" t="s">
        <v>38</v>
      </c>
      <c r="C62" s="66"/>
      <c r="D62" s="65">
        <f>G62*I62</f>
        <v>0</v>
      </c>
      <c r="E62" s="66"/>
      <c r="F62" s="67"/>
      <c r="G62" s="66">
        <f>H62*12</f>
        <v>0</v>
      </c>
      <c r="H62" s="113">
        <v>0</v>
      </c>
      <c r="I62" s="10">
        <v>630.20000000000005</v>
      </c>
      <c r="J62" s="10">
        <v>1.07</v>
      </c>
      <c r="K62" s="11">
        <v>0</v>
      </c>
    </row>
    <row r="63" spans="1:12" s="14" customFormat="1" ht="15" x14ac:dyDescent="0.2">
      <c r="A63" s="172" t="s">
        <v>75</v>
      </c>
      <c r="B63" s="143"/>
      <c r="C63" s="66"/>
      <c r="D63" s="61">
        <f>D64</f>
        <v>118.89</v>
      </c>
      <c r="E63" s="66"/>
      <c r="F63" s="67"/>
      <c r="G63" s="61">
        <f>D63/I63</f>
        <v>0.19</v>
      </c>
      <c r="H63" s="148">
        <f>G63/12</f>
        <v>0.02</v>
      </c>
      <c r="I63" s="10">
        <v>630.20000000000005</v>
      </c>
      <c r="J63" s="10">
        <v>1.07</v>
      </c>
      <c r="K63" s="11">
        <v>0.37</v>
      </c>
    </row>
    <row r="64" spans="1:12" s="14" customFormat="1" ht="15" x14ac:dyDescent="0.2">
      <c r="A64" s="142" t="s">
        <v>78</v>
      </c>
      <c r="B64" s="143" t="s">
        <v>51</v>
      </c>
      <c r="C64" s="66"/>
      <c r="D64" s="65">
        <f>915.28*I64/L64</f>
        <v>118.89</v>
      </c>
      <c r="E64" s="66"/>
      <c r="F64" s="67"/>
      <c r="G64" s="66"/>
      <c r="H64" s="113"/>
      <c r="I64" s="10">
        <v>630.20000000000005</v>
      </c>
      <c r="J64" s="10">
        <v>1.07</v>
      </c>
      <c r="K64" s="11">
        <v>0.01</v>
      </c>
      <c r="L64" s="14">
        <v>4851.7</v>
      </c>
    </row>
    <row r="65" spans="1:12" s="10" customFormat="1" ht="25.5" hidden="1" x14ac:dyDescent="0.2">
      <c r="A65" s="142" t="s">
        <v>79</v>
      </c>
      <c r="B65" s="143" t="s">
        <v>28</v>
      </c>
      <c r="C65" s="66"/>
      <c r="D65" s="65">
        <f>G65*I65</f>
        <v>0</v>
      </c>
      <c r="E65" s="66"/>
      <c r="F65" s="67"/>
      <c r="G65" s="66"/>
      <c r="H65" s="113"/>
      <c r="I65" s="10">
        <v>630.20000000000005</v>
      </c>
      <c r="J65" s="10">
        <v>1.07</v>
      </c>
      <c r="K65" s="11">
        <v>0</v>
      </c>
    </row>
    <row r="66" spans="1:12" s="14" customFormat="1" ht="25.5" hidden="1" x14ac:dyDescent="0.2">
      <c r="A66" s="142" t="s">
        <v>80</v>
      </c>
      <c r="B66" s="143" t="s">
        <v>28</v>
      </c>
      <c r="C66" s="66"/>
      <c r="D66" s="65">
        <f>G66*I66</f>
        <v>0</v>
      </c>
      <c r="E66" s="66"/>
      <c r="F66" s="67"/>
      <c r="G66" s="66"/>
      <c r="H66" s="113"/>
      <c r="I66" s="10">
        <v>630.20000000000005</v>
      </c>
      <c r="J66" s="10">
        <v>1.07</v>
      </c>
      <c r="K66" s="11">
        <v>0</v>
      </c>
    </row>
    <row r="67" spans="1:12" s="14" customFormat="1" ht="25.5" hidden="1" x14ac:dyDescent="0.2">
      <c r="A67" s="142" t="s">
        <v>81</v>
      </c>
      <c r="B67" s="143" t="s">
        <v>28</v>
      </c>
      <c r="C67" s="66"/>
      <c r="D67" s="65">
        <f>G67*I67</f>
        <v>0</v>
      </c>
      <c r="E67" s="66"/>
      <c r="F67" s="67"/>
      <c r="G67" s="66"/>
      <c r="H67" s="113"/>
      <c r="I67" s="10">
        <v>630.20000000000005</v>
      </c>
      <c r="J67" s="10">
        <v>1.07</v>
      </c>
      <c r="K67" s="11">
        <v>0</v>
      </c>
    </row>
    <row r="68" spans="1:12" s="14" customFormat="1" ht="20.25" customHeight="1" x14ac:dyDescent="0.2">
      <c r="A68" s="172" t="s">
        <v>83</v>
      </c>
      <c r="B68" s="143"/>
      <c r="C68" s="66"/>
      <c r="D68" s="61">
        <f>D69+D70</f>
        <v>142.63999999999999</v>
      </c>
      <c r="E68" s="66"/>
      <c r="F68" s="67"/>
      <c r="G68" s="61">
        <f>D68/I68</f>
        <v>0.23</v>
      </c>
      <c r="H68" s="148">
        <f>G68/12</f>
        <v>0.02</v>
      </c>
      <c r="I68" s="10">
        <v>630.20000000000005</v>
      </c>
      <c r="J68" s="10">
        <v>1.07</v>
      </c>
      <c r="K68" s="11">
        <v>0.1</v>
      </c>
    </row>
    <row r="69" spans="1:12" s="10" customFormat="1" ht="15.75" thickBot="1" x14ac:dyDescent="0.25">
      <c r="A69" s="28" t="s">
        <v>84</v>
      </c>
      <c r="B69" s="29" t="s">
        <v>51</v>
      </c>
      <c r="C69" s="34"/>
      <c r="D69" s="112">
        <f>1098.16*I69/L69</f>
        <v>142.63999999999999</v>
      </c>
      <c r="E69" s="34"/>
      <c r="F69" s="113"/>
      <c r="G69" s="34"/>
      <c r="H69" s="113"/>
      <c r="I69" s="10">
        <v>630.20000000000005</v>
      </c>
      <c r="J69" s="10">
        <v>1.07</v>
      </c>
      <c r="K69" s="11">
        <v>0.01</v>
      </c>
      <c r="L69" s="10">
        <v>4851.7</v>
      </c>
    </row>
    <row r="70" spans="1:12" s="10" customFormat="1" ht="15" hidden="1" customHeight="1" x14ac:dyDescent="0.2">
      <c r="A70" s="28" t="s">
        <v>85</v>
      </c>
      <c r="B70" s="29" t="s">
        <v>51</v>
      </c>
      <c r="C70" s="34"/>
      <c r="D70" s="112"/>
      <c r="E70" s="34"/>
      <c r="F70" s="113"/>
      <c r="G70" s="34"/>
      <c r="H70" s="113"/>
      <c r="I70" s="10">
        <v>4851.7</v>
      </c>
      <c r="J70" s="10">
        <v>1.07</v>
      </c>
      <c r="K70" s="11">
        <v>0.01</v>
      </c>
    </row>
    <row r="71" spans="1:12" s="36" customFormat="1" ht="20.25" thickBot="1" x14ac:dyDescent="0.45">
      <c r="A71" s="96" t="s">
        <v>95</v>
      </c>
      <c r="B71" s="82"/>
      <c r="C71" s="83" t="e">
        <f>F71*12</f>
        <v>#REF!</v>
      </c>
      <c r="D71" s="163">
        <f>D68+D63+D59+D48+D35+D34+D33+D32+D28+D26+D25+D24+D23+D15</f>
        <v>62206.83</v>
      </c>
      <c r="E71" s="163" t="e">
        <f>E68+E63+E59+E48+E35+E34+E33+E32+E28+E26+E25+E24+E23+E15</f>
        <v>#REF!</v>
      </c>
      <c r="F71" s="163" t="e">
        <f>F68+F63+F59+F48+F35+F34+F33+F32+F28+F26+F25+F24+F23+F15</f>
        <v>#REF!</v>
      </c>
      <c r="G71" s="163">
        <f>G68+G63+G59+G48+G35+G34+G33+G32+G28+G26+G25+G24+G23+G15</f>
        <v>98.71</v>
      </c>
      <c r="H71" s="163">
        <f>H68+H63+H59+H48+H35+H34+H33+H32+H28+H26+H25+H24+H23+H15</f>
        <v>8.24</v>
      </c>
      <c r="I71" s="10"/>
      <c r="K71" s="39"/>
    </row>
    <row r="72" spans="1:12" s="36" customFormat="1" ht="19.5" x14ac:dyDescent="0.2">
      <c r="A72" s="164"/>
      <c r="B72" s="42"/>
      <c r="C72" s="42" t="s">
        <v>96</v>
      </c>
      <c r="D72" s="42"/>
      <c r="E72" s="42" t="s">
        <v>96</v>
      </c>
      <c r="F72" s="42"/>
      <c r="G72" s="42"/>
      <c r="H72" s="42"/>
      <c r="I72" s="35"/>
      <c r="K72" s="39"/>
    </row>
    <row r="73" spans="1:12" s="36" customFormat="1" x14ac:dyDescent="0.2">
      <c r="A73" s="43"/>
      <c r="K73" s="39"/>
    </row>
    <row r="74" spans="1:12" s="36" customFormat="1" ht="18.75" x14ac:dyDescent="0.4">
      <c r="A74" s="44"/>
      <c r="B74" s="45"/>
      <c r="C74" s="46"/>
      <c r="D74" s="46"/>
      <c r="E74" s="46"/>
      <c r="F74" s="46"/>
      <c r="G74" s="46"/>
      <c r="H74" s="46"/>
      <c r="I74" s="37"/>
      <c r="K74" s="39"/>
    </row>
    <row r="75" spans="1:12" s="36" customFormat="1" ht="19.5" thickBot="1" x14ac:dyDescent="0.45">
      <c r="A75" s="44"/>
      <c r="B75" s="45"/>
      <c r="C75" s="46"/>
      <c r="D75" s="46"/>
      <c r="E75" s="46"/>
      <c r="F75" s="46"/>
      <c r="G75" s="46"/>
      <c r="H75" s="46"/>
      <c r="I75" s="37"/>
      <c r="K75" s="39"/>
    </row>
    <row r="76" spans="1:12" s="36" customFormat="1" ht="30.75" thickBot="1" x14ac:dyDescent="0.25">
      <c r="A76" s="47" t="s">
        <v>97</v>
      </c>
      <c r="B76" s="82"/>
      <c r="C76" s="83">
        <f>F76*12</f>
        <v>0</v>
      </c>
      <c r="D76" s="83">
        <f>D78+D79</f>
        <v>489.16</v>
      </c>
      <c r="E76" s="83">
        <f t="shared" ref="E76:H76" si="2">E78+E79</f>
        <v>0</v>
      </c>
      <c r="F76" s="83">
        <f t="shared" si="2"/>
        <v>0</v>
      </c>
      <c r="G76" s="83">
        <f t="shared" si="2"/>
        <v>0.78</v>
      </c>
      <c r="H76" s="83">
        <f t="shared" si="2"/>
        <v>0.06</v>
      </c>
      <c r="I76" s="10"/>
      <c r="K76" s="39"/>
    </row>
    <row r="77" spans="1:12" s="125" customFormat="1" ht="15" hidden="1" x14ac:dyDescent="0.2">
      <c r="A77" s="78" t="s">
        <v>98</v>
      </c>
      <c r="B77" s="79"/>
      <c r="C77" s="157"/>
      <c r="D77" s="158">
        <v>157241.21</v>
      </c>
      <c r="E77" s="157"/>
      <c r="F77" s="159"/>
      <c r="G77" s="157">
        <f>D77/I77</f>
        <v>37.25</v>
      </c>
      <c r="H77" s="157">
        <f>G77/12</f>
        <v>3.1</v>
      </c>
      <c r="I77" s="124">
        <v>4221.5</v>
      </c>
      <c r="K77" s="126"/>
    </row>
    <row r="78" spans="1:12" s="74" customFormat="1" ht="15" x14ac:dyDescent="0.2">
      <c r="A78" s="28" t="s">
        <v>119</v>
      </c>
      <c r="B78" s="29"/>
      <c r="C78" s="34"/>
      <c r="D78" s="112">
        <f>722.42*I78/L78</f>
        <v>93.84</v>
      </c>
      <c r="E78" s="34"/>
      <c r="F78" s="113"/>
      <c r="G78" s="157">
        <f t="shared" ref="G78:G79" si="3">D78/I78</f>
        <v>0.15</v>
      </c>
      <c r="H78" s="157">
        <f t="shared" ref="H78:H79" si="4">G78/12</f>
        <v>0.01</v>
      </c>
      <c r="I78" s="140">
        <v>630.20000000000005</v>
      </c>
      <c r="K78" s="141"/>
      <c r="L78" s="74">
        <v>4851.7</v>
      </c>
    </row>
    <row r="79" spans="1:12" s="74" customFormat="1" ht="15" x14ac:dyDescent="0.2">
      <c r="A79" s="28" t="s">
        <v>121</v>
      </c>
      <c r="B79" s="29"/>
      <c r="C79" s="34"/>
      <c r="D79" s="112">
        <f>3043.42*I79/L79</f>
        <v>395.32</v>
      </c>
      <c r="E79" s="34"/>
      <c r="F79" s="113"/>
      <c r="G79" s="157">
        <f t="shared" si="3"/>
        <v>0.63</v>
      </c>
      <c r="H79" s="157">
        <f t="shared" si="4"/>
        <v>0.05</v>
      </c>
      <c r="I79" s="140">
        <v>630.20000000000005</v>
      </c>
      <c r="K79" s="141"/>
      <c r="L79" s="74">
        <v>4851.7</v>
      </c>
    </row>
    <row r="80" spans="1:12" s="74" customFormat="1" ht="15" x14ac:dyDescent="0.2">
      <c r="A80" s="44"/>
      <c r="B80" s="116"/>
      <c r="C80" s="165"/>
      <c r="D80" s="165"/>
      <c r="E80" s="165"/>
      <c r="F80" s="165"/>
      <c r="G80" s="165"/>
      <c r="H80" s="165"/>
      <c r="I80" s="140"/>
      <c r="K80" s="141"/>
    </row>
    <row r="81" spans="1:11" s="36" customFormat="1" ht="18.75" x14ac:dyDescent="0.4">
      <c r="A81" s="198"/>
      <c r="B81" s="198"/>
      <c r="C81" s="198"/>
      <c r="D81" s="198"/>
      <c r="E81" s="198"/>
      <c r="F81" s="198"/>
      <c r="G81" s="198"/>
      <c r="H81" s="198"/>
      <c r="I81" s="37"/>
      <c r="K81" s="39"/>
    </row>
    <row r="82" spans="1:11" s="36" customFormat="1" ht="19.5" x14ac:dyDescent="0.2">
      <c r="A82" s="135" t="s">
        <v>100</v>
      </c>
      <c r="B82" s="136"/>
      <c r="C82" s="136"/>
      <c r="D82" s="137">
        <f>D71+D76</f>
        <v>62695.99</v>
      </c>
      <c r="E82" s="137" t="e">
        <f t="shared" ref="E82:H82" si="5">E71+E76</f>
        <v>#REF!</v>
      </c>
      <c r="F82" s="137" t="e">
        <f t="shared" si="5"/>
        <v>#REF!</v>
      </c>
      <c r="G82" s="137">
        <f t="shared" si="5"/>
        <v>99.49</v>
      </c>
      <c r="H82" s="137">
        <f t="shared" si="5"/>
        <v>8.3000000000000007</v>
      </c>
      <c r="K82" s="39"/>
    </row>
    <row r="83" spans="1:11" s="36" customFormat="1" x14ac:dyDescent="0.2">
      <c r="A83" s="43"/>
      <c r="D83" s="74"/>
      <c r="E83" s="74"/>
      <c r="F83" s="74"/>
      <c r="G83" s="74"/>
      <c r="H83" s="74"/>
      <c r="K83" s="39"/>
    </row>
    <row r="84" spans="1:11" s="36" customFormat="1" x14ac:dyDescent="0.2">
      <c r="A84" s="43"/>
      <c r="D84" s="74"/>
      <c r="E84" s="74"/>
      <c r="F84" s="74"/>
      <c r="G84" s="74"/>
      <c r="H84" s="74"/>
      <c r="K84" s="39"/>
    </row>
    <row r="85" spans="1:11" s="36" customFormat="1" x14ac:dyDescent="0.2">
      <c r="A85" s="43"/>
      <c r="D85" s="74"/>
      <c r="E85" s="74"/>
      <c r="F85" s="74"/>
      <c r="G85" s="74"/>
      <c r="H85" s="74"/>
      <c r="K85" s="39"/>
    </row>
    <row r="86" spans="1:11" s="36" customFormat="1" ht="18.75" x14ac:dyDescent="0.4">
      <c r="A86" s="44"/>
      <c r="B86" s="45"/>
      <c r="C86" s="46"/>
      <c r="D86" s="75"/>
      <c r="E86" s="75"/>
      <c r="F86" s="75"/>
      <c r="G86" s="75"/>
      <c r="H86" s="75"/>
      <c r="I86" s="37"/>
      <c r="K86" s="39"/>
    </row>
    <row r="87" spans="1:11" s="36" customFormat="1" ht="18.75" x14ac:dyDescent="0.4">
      <c r="A87" s="44"/>
      <c r="B87" s="45"/>
      <c r="C87" s="46"/>
      <c r="D87" s="75"/>
      <c r="E87" s="75"/>
      <c r="F87" s="75"/>
      <c r="G87" s="75"/>
      <c r="H87" s="75"/>
      <c r="I87" s="37"/>
      <c r="K87" s="39"/>
    </row>
    <row r="88" spans="1:11" s="36" customFormat="1" ht="14.25" x14ac:dyDescent="0.2">
      <c r="A88" s="182" t="s">
        <v>101</v>
      </c>
      <c r="B88" s="182"/>
      <c r="C88" s="182"/>
      <c r="D88" s="182"/>
      <c r="E88" s="182"/>
      <c r="F88" s="182"/>
      <c r="G88" s="74" t="s">
        <v>102</v>
      </c>
      <c r="H88" s="74"/>
      <c r="K88" s="39"/>
    </row>
    <row r="89" spans="1:11" s="36" customFormat="1" x14ac:dyDescent="0.2">
      <c r="D89" s="74"/>
      <c r="E89" s="74"/>
      <c r="F89" s="74"/>
      <c r="G89" s="74"/>
      <c r="H89" s="74"/>
      <c r="K89" s="39"/>
    </row>
    <row r="90" spans="1:11" s="36" customFormat="1" x14ac:dyDescent="0.2">
      <c r="A90" s="43" t="s">
        <v>103</v>
      </c>
      <c r="D90" s="74"/>
      <c r="E90" s="74"/>
      <c r="F90" s="74"/>
      <c r="G90" s="74"/>
      <c r="H90" s="74"/>
      <c r="K90" s="39"/>
    </row>
    <row r="91" spans="1:11" s="36" customFormat="1" ht="18.75" x14ac:dyDescent="0.4">
      <c r="A91" s="44"/>
      <c r="B91" s="45"/>
      <c r="C91" s="46"/>
      <c r="D91" s="75"/>
      <c r="E91" s="75"/>
      <c r="F91" s="75"/>
      <c r="G91" s="75"/>
      <c r="H91" s="75"/>
      <c r="I91" s="37"/>
      <c r="K91" s="39"/>
    </row>
    <row r="92" spans="1:11" s="36" customFormat="1" ht="18.75" x14ac:dyDescent="0.4">
      <c r="A92" s="44"/>
      <c r="B92" s="45"/>
      <c r="C92" s="46"/>
      <c r="D92" s="75"/>
      <c r="E92" s="75"/>
      <c r="F92" s="75"/>
      <c r="G92" s="75"/>
      <c r="H92" s="75"/>
      <c r="I92" s="37"/>
      <c r="K92" s="39"/>
    </row>
    <row r="93" spans="1:11" s="36" customFormat="1" ht="18.75" x14ac:dyDescent="0.4">
      <c r="A93" s="44"/>
      <c r="B93" s="45"/>
      <c r="C93" s="46"/>
      <c r="D93" s="75"/>
      <c r="E93" s="75"/>
      <c r="F93" s="75"/>
      <c r="G93" s="75"/>
      <c r="H93" s="75"/>
      <c r="I93" s="37"/>
      <c r="K93" s="39"/>
    </row>
    <row r="94" spans="1:11" s="36" customFormat="1" ht="18.75" x14ac:dyDescent="0.4">
      <c r="A94" s="44"/>
      <c r="B94" s="45"/>
      <c r="C94" s="46"/>
      <c r="D94" s="75"/>
      <c r="E94" s="75"/>
      <c r="F94" s="75"/>
      <c r="G94" s="75"/>
      <c r="H94" s="75"/>
      <c r="I94" s="37"/>
      <c r="K94" s="39"/>
    </row>
    <row r="95" spans="1:11" s="36" customFormat="1" ht="18.75" x14ac:dyDescent="0.4">
      <c r="A95" s="44"/>
      <c r="B95" s="45"/>
      <c r="C95" s="46"/>
      <c r="D95" s="75"/>
      <c r="E95" s="75"/>
      <c r="F95" s="75"/>
      <c r="G95" s="75"/>
      <c r="H95" s="75"/>
      <c r="I95" s="37"/>
      <c r="K95" s="39"/>
    </row>
    <row r="96" spans="1:11" s="36" customFormat="1" ht="18.75" x14ac:dyDescent="0.4">
      <c r="A96" s="44"/>
      <c r="B96" s="45"/>
      <c r="C96" s="46"/>
      <c r="D96" s="75"/>
      <c r="E96" s="75"/>
      <c r="F96" s="75"/>
      <c r="G96" s="75"/>
      <c r="H96" s="75"/>
      <c r="I96" s="37"/>
      <c r="K96" s="39"/>
    </row>
    <row r="97" spans="1:11" s="36" customFormat="1" ht="18.75" x14ac:dyDescent="0.4">
      <c r="A97" s="44"/>
      <c r="B97" s="45"/>
      <c r="C97" s="46"/>
      <c r="D97" s="75"/>
      <c r="E97" s="75"/>
      <c r="F97" s="75"/>
      <c r="G97" s="75"/>
      <c r="H97" s="75"/>
      <c r="I97" s="37"/>
      <c r="K97" s="39"/>
    </row>
    <row r="98" spans="1:11" s="36" customFormat="1" ht="18.75" x14ac:dyDescent="0.4">
      <c r="A98" s="44"/>
      <c r="B98" s="45"/>
      <c r="C98" s="46"/>
      <c r="D98" s="75"/>
      <c r="E98" s="75"/>
      <c r="F98" s="75"/>
      <c r="G98" s="75"/>
      <c r="H98" s="75"/>
      <c r="I98" s="37"/>
      <c r="K98" s="39"/>
    </row>
    <row r="99" spans="1:11" s="36" customFormat="1" ht="18.75" x14ac:dyDescent="0.4">
      <c r="A99" s="44"/>
      <c r="B99" s="45"/>
      <c r="C99" s="46"/>
      <c r="D99" s="75"/>
      <c r="E99" s="75"/>
      <c r="F99" s="75"/>
      <c r="G99" s="75"/>
      <c r="H99" s="75"/>
      <c r="I99" s="37"/>
      <c r="K99" s="39"/>
    </row>
    <row r="100" spans="1:11" s="36" customFormat="1" ht="18.75" x14ac:dyDescent="0.4">
      <c r="A100" s="44"/>
      <c r="B100" s="45"/>
      <c r="C100" s="46"/>
      <c r="D100" s="75"/>
      <c r="E100" s="75"/>
      <c r="F100" s="75"/>
      <c r="G100" s="75"/>
      <c r="H100" s="75"/>
      <c r="I100" s="37"/>
      <c r="K100" s="39"/>
    </row>
    <row r="101" spans="1:11" s="36" customFormat="1" ht="18.75" x14ac:dyDescent="0.4">
      <c r="A101" s="44"/>
      <c r="B101" s="45"/>
      <c r="C101" s="46"/>
      <c r="D101" s="75"/>
      <c r="E101" s="75"/>
      <c r="F101" s="75"/>
      <c r="G101" s="75"/>
      <c r="H101" s="75"/>
      <c r="I101" s="37"/>
      <c r="K101" s="39"/>
    </row>
    <row r="102" spans="1:11" s="36" customFormat="1" ht="18.75" x14ac:dyDescent="0.4">
      <c r="A102" s="44"/>
      <c r="B102" s="45"/>
      <c r="C102" s="46"/>
      <c r="D102" s="75"/>
      <c r="E102" s="75"/>
      <c r="F102" s="75"/>
      <c r="G102" s="75"/>
      <c r="H102" s="75"/>
      <c r="I102" s="37"/>
      <c r="K102" s="39"/>
    </row>
    <row r="103" spans="1:11" s="36" customFormat="1" ht="18.75" x14ac:dyDescent="0.4">
      <c r="A103" s="44"/>
      <c r="B103" s="45"/>
      <c r="C103" s="46"/>
      <c r="D103" s="75"/>
      <c r="E103" s="75"/>
      <c r="F103" s="75"/>
      <c r="G103" s="75"/>
      <c r="H103" s="75"/>
      <c r="I103" s="37"/>
      <c r="K103" s="39"/>
    </row>
    <row r="104" spans="1:11" s="36" customFormat="1" ht="18.75" x14ac:dyDescent="0.4">
      <c r="A104" s="44"/>
      <c r="B104" s="45"/>
      <c r="C104" s="46"/>
      <c r="D104" s="75"/>
      <c r="E104" s="75"/>
      <c r="F104" s="75"/>
      <c r="G104" s="75"/>
      <c r="H104" s="75"/>
      <c r="I104" s="37"/>
      <c r="K104" s="39"/>
    </row>
    <row r="105" spans="1:11" s="36" customFormat="1" ht="18.75" x14ac:dyDescent="0.4">
      <c r="A105" s="44"/>
      <c r="B105" s="45"/>
      <c r="C105" s="46"/>
      <c r="D105" s="75"/>
      <c r="E105" s="75"/>
      <c r="F105" s="75"/>
      <c r="G105" s="75"/>
      <c r="H105" s="75"/>
      <c r="I105" s="37"/>
      <c r="K105" s="39"/>
    </row>
    <row r="106" spans="1:11" s="36" customFormat="1" ht="19.5" x14ac:dyDescent="0.2">
      <c r="A106" s="48"/>
      <c r="B106" s="49"/>
      <c r="C106" s="50"/>
      <c r="D106" s="76"/>
      <c r="E106" s="76"/>
      <c r="F106" s="76"/>
      <c r="G106" s="76"/>
      <c r="H106" s="76"/>
      <c r="I106" s="35"/>
      <c r="K106" s="39"/>
    </row>
    <row r="107" spans="1:11" s="36" customFormat="1" ht="14.25" x14ac:dyDescent="0.2">
      <c r="A107" s="182"/>
      <c r="B107" s="182"/>
      <c r="C107" s="182"/>
      <c r="D107" s="182"/>
      <c r="E107" s="182"/>
      <c r="F107" s="182"/>
      <c r="G107" s="74"/>
      <c r="H107" s="74"/>
      <c r="K107" s="39"/>
    </row>
    <row r="108" spans="1:11" s="36" customFormat="1" x14ac:dyDescent="0.2">
      <c r="D108" s="74"/>
      <c r="E108" s="74"/>
      <c r="F108" s="74"/>
      <c r="G108" s="74"/>
      <c r="H108" s="74"/>
      <c r="K108" s="39"/>
    </row>
    <row r="109" spans="1:11" s="36" customFormat="1" x14ac:dyDescent="0.2">
      <c r="A109" s="43"/>
      <c r="D109" s="74"/>
      <c r="E109" s="74"/>
      <c r="F109" s="74"/>
      <c r="G109" s="74"/>
      <c r="H109" s="74"/>
      <c r="K109" s="39"/>
    </row>
    <row r="110" spans="1:11" s="36" customFormat="1" x14ac:dyDescent="0.2">
      <c r="D110" s="74"/>
      <c r="E110" s="74"/>
      <c r="F110" s="74"/>
      <c r="G110" s="74"/>
      <c r="H110" s="74"/>
      <c r="K110" s="39"/>
    </row>
    <row r="111" spans="1:11" s="36" customFormat="1" x14ac:dyDescent="0.2">
      <c r="D111" s="74"/>
      <c r="E111" s="74"/>
      <c r="F111" s="74"/>
      <c r="G111" s="74"/>
      <c r="H111" s="74"/>
      <c r="K111" s="39"/>
    </row>
    <row r="112" spans="1:11" s="36" customFormat="1" x14ac:dyDescent="0.2">
      <c r="D112" s="74"/>
      <c r="E112" s="74"/>
      <c r="F112" s="74"/>
      <c r="G112" s="74"/>
      <c r="H112" s="74"/>
      <c r="K112" s="39"/>
    </row>
    <row r="113" spans="1:11" s="36" customFormat="1" x14ac:dyDescent="0.2">
      <c r="D113" s="74"/>
      <c r="E113" s="74"/>
      <c r="F113" s="74"/>
      <c r="G113" s="74"/>
      <c r="H113" s="74"/>
      <c r="K113" s="39"/>
    </row>
    <row r="114" spans="1:11" s="36" customFormat="1" x14ac:dyDescent="0.2">
      <c r="D114" s="74"/>
      <c r="E114" s="74"/>
      <c r="F114" s="74"/>
      <c r="G114" s="74"/>
      <c r="H114" s="74"/>
      <c r="K114" s="39"/>
    </row>
    <row r="115" spans="1:11" s="36" customFormat="1" x14ac:dyDescent="0.2">
      <c r="D115" s="74"/>
      <c r="E115" s="74"/>
      <c r="F115" s="74"/>
      <c r="G115" s="74"/>
      <c r="H115" s="74"/>
      <c r="K115" s="39"/>
    </row>
    <row r="116" spans="1:11" s="36" customFormat="1" x14ac:dyDescent="0.2">
      <c r="D116" s="74"/>
      <c r="E116" s="74"/>
      <c r="F116" s="74"/>
      <c r="G116" s="74"/>
      <c r="H116" s="74"/>
      <c r="K116" s="39"/>
    </row>
    <row r="117" spans="1:11" x14ac:dyDescent="0.2">
      <c r="A117" s="36"/>
      <c r="B117" s="36"/>
      <c r="C117" s="36"/>
      <c r="D117" s="74"/>
      <c r="E117" s="74"/>
      <c r="F117" s="74"/>
      <c r="G117" s="74"/>
      <c r="H117" s="74"/>
      <c r="I117" s="36"/>
    </row>
    <row r="118" spans="1:11" x14ac:dyDescent="0.2">
      <c r="A118" s="36"/>
      <c r="B118" s="36"/>
      <c r="C118" s="36"/>
      <c r="D118" s="74"/>
      <c r="E118" s="74"/>
      <c r="F118" s="74"/>
      <c r="G118" s="74"/>
      <c r="H118" s="74"/>
      <c r="I118" s="36"/>
    </row>
    <row r="119" spans="1:11" x14ac:dyDescent="0.2">
      <c r="A119" s="36"/>
      <c r="B119" s="36"/>
      <c r="C119" s="36"/>
      <c r="D119" s="74"/>
      <c r="E119" s="74"/>
      <c r="F119" s="74"/>
      <c r="G119" s="74"/>
      <c r="H119" s="74"/>
      <c r="I119" s="36"/>
    </row>
    <row r="120" spans="1:11" x14ac:dyDescent="0.2">
      <c r="A120" s="36"/>
      <c r="B120" s="36"/>
      <c r="C120" s="36"/>
      <c r="D120" s="74"/>
      <c r="E120" s="74"/>
      <c r="F120" s="74"/>
      <c r="G120" s="74"/>
      <c r="H120" s="74"/>
      <c r="I120" s="36"/>
    </row>
    <row r="121" spans="1:11" x14ac:dyDescent="0.2">
      <c r="A121" s="36"/>
      <c r="B121" s="36"/>
      <c r="C121" s="36"/>
      <c r="D121" s="74"/>
      <c r="E121" s="74"/>
      <c r="F121" s="74"/>
      <c r="G121" s="74"/>
      <c r="H121" s="74"/>
      <c r="I121" s="36"/>
    </row>
    <row r="122" spans="1:11" x14ac:dyDescent="0.2">
      <c r="A122" s="36"/>
      <c r="B122" s="36"/>
      <c r="C122" s="36"/>
      <c r="D122" s="74"/>
      <c r="E122" s="74"/>
      <c r="F122" s="74"/>
      <c r="G122" s="74"/>
      <c r="H122" s="74"/>
      <c r="I122" s="36"/>
    </row>
    <row r="123" spans="1:11" x14ac:dyDescent="0.2">
      <c r="A123" s="36"/>
      <c r="B123" s="36"/>
      <c r="C123" s="36"/>
      <c r="D123" s="74"/>
      <c r="E123" s="74"/>
      <c r="F123" s="74"/>
      <c r="G123" s="74"/>
      <c r="H123" s="74"/>
      <c r="I123" s="36"/>
    </row>
    <row r="124" spans="1:11" x14ac:dyDescent="0.2">
      <c r="A124" s="36"/>
      <c r="B124" s="36"/>
      <c r="C124" s="36"/>
      <c r="D124" s="74"/>
      <c r="E124" s="74"/>
      <c r="F124" s="74"/>
      <c r="G124" s="74"/>
      <c r="H124" s="74"/>
      <c r="I124" s="36"/>
    </row>
    <row r="125" spans="1:11" x14ac:dyDescent="0.2">
      <c r="A125" s="36"/>
      <c r="B125" s="36"/>
      <c r="C125" s="36"/>
      <c r="D125" s="74"/>
      <c r="E125" s="74"/>
      <c r="F125" s="74"/>
      <c r="G125" s="74"/>
      <c r="H125" s="74"/>
      <c r="I125" s="36"/>
    </row>
    <row r="126" spans="1:11" x14ac:dyDescent="0.2">
      <c r="A126" s="36"/>
      <c r="B126" s="36"/>
      <c r="C126" s="36"/>
      <c r="D126" s="74"/>
      <c r="E126" s="74"/>
      <c r="F126" s="74"/>
      <c r="G126" s="74"/>
      <c r="H126" s="74"/>
      <c r="I126" s="36"/>
    </row>
    <row r="127" spans="1:11" x14ac:dyDescent="0.2">
      <c r="A127" s="36"/>
      <c r="B127" s="36"/>
      <c r="C127" s="36"/>
      <c r="D127" s="74"/>
      <c r="E127" s="74"/>
      <c r="F127" s="74"/>
      <c r="G127" s="74"/>
      <c r="H127" s="74"/>
      <c r="I127" s="36"/>
    </row>
  </sheetData>
  <mergeCells count="14">
    <mergeCell ref="A7:H7"/>
    <mergeCell ref="A1:H1"/>
    <mergeCell ref="B2:H2"/>
    <mergeCell ref="B3:H3"/>
    <mergeCell ref="B4:H4"/>
    <mergeCell ref="A6:H6"/>
    <mergeCell ref="A107:F107"/>
    <mergeCell ref="A10:H10"/>
    <mergeCell ref="A8:H8"/>
    <mergeCell ref="A9:H9"/>
    <mergeCell ref="A11:H11"/>
    <mergeCell ref="A14:H14"/>
    <mergeCell ref="A81:H81"/>
    <mergeCell ref="A88:F88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проект общий</vt:lpstr>
      <vt:lpstr>по заявлению</vt:lpstr>
      <vt:lpstr>тариф дома</vt:lpstr>
      <vt:lpstr>по голосованию</vt:lpstr>
      <vt:lpstr>для встроенных</vt:lpstr>
      <vt:lpstr>библиотека</vt:lpstr>
      <vt:lpstr>библиотека!Область_печати</vt:lpstr>
      <vt:lpstr>'для встроенных'!Область_печати</vt:lpstr>
      <vt:lpstr>'по голосованию'!Область_печати</vt:lpstr>
      <vt:lpstr>'по заявлению'!Область_печати</vt:lpstr>
      <vt:lpstr>'проект общий'!Область_печати</vt:lpstr>
      <vt:lpstr>'тариф дома'!Область_печати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2015-05-21T06:52:44Z</cp:lastPrinted>
  <dcterms:created xsi:type="dcterms:W3CDTF">2014-01-22T09:14:50Z</dcterms:created>
  <dcterms:modified xsi:type="dcterms:W3CDTF">2015-06-01T05:35:36Z</dcterms:modified>
</cp:coreProperties>
</file>