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95" windowWidth="14955" windowHeight="8325" activeTab="3"/>
  </bookViews>
  <sheets>
    <sheet name="проект 290 " sheetId="1" r:id="rId1"/>
    <sheet name="по заявлению" sheetId="2" r:id="rId2"/>
    <sheet name="тариф население" sheetId="3" r:id="rId3"/>
    <sheet name="по голосованию" sheetId="4" r:id="rId4"/>
    <sheet name="ЗАО &quot;ИКС 5 Недвижимость&quot;" sheetId="5" r:id="rId5"/>
  </sheets>
  <definedNames>
    <definedName name="_xlnm.Print_Area" localSheetId="4">'ЗАО "ИКС 5 Недвижимость"'!$A$1:$F$74</definedName>
    <definedName name="_xlnm.Print_Area" localSheetId="3">'по голосованию'!$A$1:$F$143</definedName>
    <definedName name="_xlnm.Print_Area" localSheetId="1">'по заявлению'!$A$1:$F$159</definedName>
    <definedName name="_xlnm.Print_Area" localSheetId="0">'проект 290 '!$A$1:$F$156</definedName>
    <definedName name="_xlnm.Print_Area" localSheetId="2">'тариф население'!$A$1:$F$146</definedName>
  </definedNames>
  <calcPr fullCalcOnLoad="1" fullPrecision="0"/>
</workbook>
</file>

<file path=xl/sharedStrings.xml><?xml version="1.0" encoding="utf-8"?>
<sst xmlns="http://schemas.openxmlformats.org/spreadsheetml/2006/main" count="1063" uniqueCount="204">
  <si>
    <t>к договору управления многоквартирным домом</t>
  </si>
  <si>
    <t>Перечень работ и услуг по содержанию и ремонту общего имущества в многоквартирном доме</t>
  </si>
  <si>
    <t>наименование работ и услуг</t>
  </si>
  <si>
    <t>периодичность выполняемых работ</t>
  </si>
  <si>
    <t>Годовой размер платы на 1м2 общей площади помещения (рублей)</t>
  </si>
  <si>
    <t xml:space="preserve">Стоимость на 1м2 общей площади помещения (рублей в месяц) </t>
  </si>
  <si>
    <t>Обязательные работы и услуги по содержанию и ремонту общего имущества собственников помещений в многоквартирном доме</t>
  </si>
  <si>
    <t>ежемесячно</t>
  </si>
  <si>
    <t>Уборка земельного участка, входящего в состав общего имущества</t>
  </si>
  <si>
    <t>6 раз в неделю</t>
  </si>
  <si>
    <t>по мере необходимости</t>
  </si>
  <si>
    <t>Расчетно-кассовое обслуживание</t>
  </si>
  <si>
    <t>1 раз в месяц</t>
  </si>
  <si>
    <t>Аварийное обслуживание</t>
  </si>
  <si>
    <t>круглосуточно</t>
  </si>
  <si>
    <t>1 раз в год</t>
  </si>
  <si>
    <t>гидравлическое испытание входной запорной арматуры</t>
  </si>
  <si>
    <t>промывка системы отопления</t>
  </si>
  <si>
    <t>опресовка системы отопления</t>
  </si>
  <si>
    <t>заполнение системы отопления технической водой с удалением воздушных пробок</t>
  </si>
  <si>
    <t>2 раза в год</t>
  </si>
  <si>
    <t>Обслуживание вводных и внутренних газопроводов жилого фонда</t>
  </si>
  <si>
    <t>Организация и проведение микробиологического и санитарно - химического контроля горячего водоснабжения</t>
  </si>
  <si>
    <t>Дератизация</t>
  </si>
  <si>
    <t>12 раз в год</t>
  </si>
  <si>
    <t>Дезинсекция</t>
  </si>
  <si>
    <t>6 раз в год</t>
  </si>
  <si>
    <t xml:space="preserve">Управляющая организация   _____________________                                            Собственник __________________________                               </t>
  </si>
  <si>
    <t>М.П.</t>
  </si>
  <si>
    <t>ИТОГО:</t>
  </si>
  <si>
    <t xml:space="preserve">Годовая стоимость                ( на весь дом), руб. </t>
  </si>
  <si>
    <t>Регламентные работы по системе отопления в т.числе:</t>
  </si>
  <si>
    <t>проверка бойлера на плотность и прочность</t>
  </si>
  <si>
    <t>проверка бойлера на предмет накипиобразования латунных трубок ( со снятием калачей )</t>
  </si>
  <si>
    <t>перевод реле времени</t>
  </si>
  <si>
    <t>прочистка канализационных выпусков до стены здания</t>
  </si>
  <si>
    <t>Регламентные работы по системе горячего водоснабжения в т.числе:</t>
  </si>
  <si>
    <t>Регламентные работы по системе холодного водоснабжения в т.числе:</t>
  </si>
  <si>
    <t>Регламентные работы по системе водоотведения в т.числе:</t>
  </si>
  <si>
    <t>Регламентные работы по содержанию кровли в т.числе:</t>
  </si>
  <si>
    <t>Регламентные работы по системе вентиляции в т.числе:</t>
  </si>
  <si>
    <t>промывка фильтров в тепловом пункте</t>
  </si>
  <si>
    <t>регулировка элеваторного узла</t>
  </si>
  <si>
    <t>проверка работы регулятора температуры на бойлере</t>
  </si>
  <si>
    <t>ревизия элеваторного узла ( сопло )</t>
  </si>
  <si>
    <t>3 раза в год</t>
  </si>
  <si>
    <t>восстановление циркуляции ГВС ( после опрессовки и проверки бойлера на плотность и прочность), сброс воздушных пробок</t>
  </si>
  <si>
    <t>4 раза в год</t>
  </si>
  <si>
    <t>1 раз</t>
  </si>
  <si>
    <t>опрессовка бойлера</t>
  </si>
  <si>
    <t>очистка от снега и льда водостоков</t>
  </si>
  <si>
    <t>восстановление водостоков ( мелкий ремонт после очистки от снега и льда )</t>
  </si>
  <si>
    <t>восстановление общедомового уличного освещения</t>
  </si>
  <si>
    <t>(многоквартирный дом с газовыми плитами )</t>
  </si>
  <si>
    <t>смена трубопроводов отопления</t>
  </si>
  <si>
    <t>Расчет размера платы за содержание и ремонт общего имущества в многоквартирном доме</t>
  </si>
  <si>
    <t>договорная и претензионно-исковая работа, взыскание задолженности по ЖКУ</t>
  </si>
  <si>
    <t>постоянно</t>
  </si>
  <si>
    <t>ведение технической документации</t>
  </si>
  <si>
    <t>сдвижка и подметание снега при отсутствии снегопадов</t>
  </si>
  <si>
    <t>сдвижка и подметание снега при снегопаде</t>
  </si>
  <si>
    <t>1 раз в сутки во время гололеда</t>
  </si>
  <si>
    <t>ВСЕГО</t>
  </si>
  <si>
    <t>очистка от снега и наледи козырьков подъездов</t>
  </si>
  <si>
    <t>замена насоса гвс / резерв /</t>
  </si>
  <si>
    <t>подключение системы отопления с регулировкой</t>
  </si>
  <si>
    <t>1 раз в 3 года</t>
  </si>
  <si>
    <t>Сбор, вывоз и утилизация ТБО, руб/м2</t>
  </si>
  <si>
    <t>по адресу: ул.Ленинского Комсомола, д.10 (Sобщ.= 641,8 м2)</t>
  </si>
  <si>
    <t>учет работ по капремонту</t>
  </si>
  <si>
    <t>гидравлическое испытание элеваторных узлов и запорной арматуры</t>
  </si>
  <si>
    <t>установка колпаков на ливневую канализацию 6 шт.</t>
  </si>
  <si>
    <t>Управление многоквартирным домом, всего в т.ч.</t>
  </si>
  <si>
    <t>очистка  водоприемных воронок</t>
  </si>
  <si>
    <t>ЗАО " ИКС 5 Недвижимость"</t>
  </si>
  <si>
    <t>установка модуля на выход ГВС диам.50 мм - 1 шт.</t>
  </si>
  <si>
    <t>Погашение задолженности прошлых периодов</t>
  </si>
  <si>
    <t xml:space="preserve">по состоянию на 01.05.15 </t>
  </si>
  <si>
    <t>Проект  общий</t>
  </si>
  <si>
    <t>по адресу: ул.Ленинского Комсомола, д.10 (S жилые + нежилые = 4840,4 м2, Sзем.уч.=2975,33м2)</t>
  </si>
  <si>
    <t>2016 - 2017 г.г.</t>
  </si>
  <si>
    <t>(стоимость услуг  увеличена на 10 % в соответствии с уровнем инфляции 2015 г.)</t>
  </si>
  <si>
    <t>осмотр мест общего пользования и инженерных сетей  в т.ч (фундамент, подвал, стены, крыша, лестницы, перекрытия и покрытия, фасад, перегородки, полы,подъезды, окна, двери,  система холодного водоснабжения, система горячего водоснабжения, система отопления, система  канализации, система электроснабжения, противопожарное водоснабжение, пожарных лестниц и выходов, постоянный  контроль параметров теплоносителя и воды, проверка температурно - влажного режима подвалов, чердаков, контроль состояния контрольно - измерительных приборов )</t>
  </si>
  <si>
    <t>учет потребленных коммунальных ресурсов</t>
  </si>
  <si>
    <t>организация и контроль выполнения работ , оказания услуг</t>
  </si>
  <si>
    <t>организация общего собрания</t>
  </si>
  <si>
    <t>доставка платежных документов</t>
  </si>
  <si>
    <t>раскрытие информации, рассмотрение обращений граждан</t>
  </si>
  <si>
    <t>предоставление отчета по состоянию лицевого счета</t>
  </si>
  <si>
    <t>Итого:</t>
  </si>
  <si>
    <t>подметание придомовой территории</t>
  </si>
  <si>
    <t>уборка  газона</t>
  </si>
  <si>
    <t>1 раз в двое суток</t>
  </si>
  <si>
    <t xml:space="preserve"> выкашивание газонов</t>
  </si>
  <si>
    <t>2 раза</t>
  </si>
  <si>
    <t>погрузка мусора на автотранспорт  вручную</t>
  </si>
  <si>
    <t>очистка урн от мусора</t>
  </si>
  <si>
    <t>посыпка территории песко-соляной смесью</t>
  </si>
  <si>
    <t>очистка крышек люков колодцев и пожарных гидрантов от снега и льда толщиной слоя свыше 5 см</t>
  </si>
  <si>
    <t>уборка крыльца и площадки перед входом в подъезд, очистка металлической решетки, приямка</t>
  </si>
  <si>
    <t xml:space="preserve"> Содержание  лестничных клеток</t>
  </si>
  <si>
    <t>влажная протирка подоконников,  перил лестниц, отопительных приборов</t>
  </si>
  <si>
    <t>мытье окон, влажная протирка оконных решеток, дверей</t>
  </si>
  <si>
    <t>влажная уборка лестничных площадок, маршей, тамбуров</t>
  </si>
  <si>
    <t>1 раз в неделю</t>
  </si>
  <si>
    <t>сухая  уборка лестничных площадок, маршей, тамбуров ( 1-2 эт)</t>
  </si>
  <si>
    <t xml:space="preserve">ежедневно </t>
  </si>
  <si>
    <t>сухая  уборка лестничных площадок, маршей, тамбуров ( 3 -9 эт)</t>
  </si>
  <si>
    <t>обслуживание автоматических запирающих устройств</t>
  </si>
  <si>
    <t>Проверка исправности, работоспособности и техническое обслуживание  приборов учета холодного водоснабжения</t>
  </si>
  <si>
    <t>Проверка исправности, работоспособности и техническое обслуживание  приборов учета горячего водоснабжения</t>
  </si>
  <si>
    <t>Проверка исправности, работоспособности, регулировка и техническое обслуживание  приборов учета теплоэнергии</t>
  </si>
  <si>
    <t>проверка состояния системы внутридомового газового оборудования и ее отдельных элементов</t>
  </si>
  <si>
    <t>техническое обслуживание и ремонт внутридомового и вводного газопровода</t>
  </si>
  <si>
    <t>аварийно - диспетчерское обслуживание</t>
  </si>
  <si>
    <t>визуальная проверка целостности внутридомового газового оборудования</t>
  </si>
  <si>
    <t>визуальная проверка наличия свободного доступа к  внутридомовому  газовому  оборудованию</t>
  </si>
  <si>
    <t>осмотр  состояния окраски и креплений газопровода</t>
  </si>
  <si>
    <t>визуальная проверка наличия  и целостности футляров в местах прокладки через наружные и внутренние конструкции мкд</t>
  </si>
  <si>
    <t>проверка герметичности соединение и отключающих устройств</t>
  </si>
  <si>
    <t xml:space="preserve">проверка работоспообности и смазка отключающих устройств </t>
  </si>
  <si>
    <t xml:space="preserve"> замена неисправных контрольно-измерительных прибоов (манометров, термометров и т.д)</t>
  </si>
  <si>
    <t>работа по очистке водяного подогревателя для удаления накипи-коррозийных отложений</t>
  </si>
  <si>
    <t>ревизия задвижек ГВС</t>
  </si>
  <si>
    <t>смена задвижек  ГВС</t>
  </si>
  <si>
    <t>замена насоса хвс / резерв /</t>
  </si>
  <si>
    <t>Регламентные работы по системе электроснабжения  в т.числе:</t>
  </si>
  <si>
    <t>ревизия ШР, ЩЭ (техническое обслуживание и ремонт силовых  установок, очистка клемм и соединений в групповых щитках и распределительных шкафах, наладка электрооборудования).</t>
  </si>
  <si>
    <t>ревизия ВРУ  (техническое обслуживание и ремонт силовых  установок, очистка клемм и соединений в групповых щитках и распределительных шкафах, наладка электрооборудования).</t>
  </si>
  <si>
    <t>замена трансформатора тока</t>
  </si>
  <si>
    <t>1 раз в 4 года</t>
  </si>
  <si>
    <t>электроизмерения ( замеры сопротивления изоляции проводов, восстановление цепей заземления по результатам проверки; проверка и обеспечение работоспособности устройств защитного отключения; проверка заземления оболочки электрокабеля)</t>
  </si>
  <si>
    <t>проверка, техническое обслуживание и сезонное управление оборудованием систем вентиляции и дымоудаления , определение работоспособности оборудования и элементов систем</t>
  </si>
  <si>
    <t>1 шт</t>
  </si>
  <si>
    <t>замена неисправных контрольно-измерительных прибоов (манометров, термометров и т.д)</t>
  </si>
  <si>
    <t>замена неисправных контрольно-измерительных приборов (манометров, термометров и т.д)</t>
  </si>
  <si>
    <t>Дополнительные работы (текущий ремонт), в т.ч.:</t>
  </si>
  <si>
    <t>объем работ</t>
  </si>
  <si>
    <t>замена почтовых ящиков - 76 шт.</t>
  </si>
  <si>
    <t>ремонт мягкой кровли в 1 слой - 50 м2</t>
  </si>
  <si>
    <t>косметический ремонт входа в подъезды - 6 шт.</t>
  </si>
  <si>
    <t>ремонт входа в подвал № 2</t>
  </si>
  <si>
    <t>смена задвижек на элеваторных узлах СТС диам. 50 мм - 8 шт.</t>
  </si>
  <si>
    <t>установка фильтра на вводе ХВС диам.50 мм - 1 шт.</t>
  </si>
  <si>
    <t>установка обратного клапана на ввод ХВС диам.80 мм - 1 шт.</t>
  </si>
  <si>
    <t>смена задвижек на вводе СТС диам. 80 мм - 2 шт.</t>
  </si>
  <si>
    <t>смена элеваторных узлов (отопление) - 3 шт.</t>
  </si>
  <si>
    <t>2 пробы</t>
  </si>
  <si>
    <t>отключение системы отопления с переводом системы ГВС на летнюю схему</t>
  </si>
  <si>
    <t>смена задвижек на вводе ХВС диам.100 мм - 1 шт., диам.80 мм - 2 шт.</t>
  </si>
  <si>
    <t>погодное регулирование системы отопления (ориентировочная стоимость)</t>
  </si>
  <si>
    <t xml:space="preserve">1 раз </t>
  </si>
  <si>
    <t>установка электронного регулятора  на ВВП</t>
  </si>
  <si>
    <t>4198,6 м2</t>
  </si>
  <si>
    <t>2975,33 м2</t>
  </si>
  <si>
    <t>641,8 м2</t>
  </si>
  <si>
    <t>429 м2</t>
  </si>
  <si>
    <t>465 м</t>
  </si>
  <si>
    <t>1073,5 м2</t>
  </si>
  <si>
    <t>1975 м</t>
  </si>
  <si>
    <t>910 м</t>
  </si>
  <si>
    <t>455 м</t>
  </si>
  <si>
    <t>420 м</t>
  </si>
  <si>
    <t>706 м</t>
  </si>
  <si>
    <t>128 каналов</t>
  </si>
  <si>
    <t>устранение неплотностей в вентиляционных каналах и шахтах, устранение засоров в каналах, пылеудаление и дезинфекция вентканалов</t>
  </si>
  <si>
    <t>1090 м2</t>
  </si>
  <si>
    <t>косментический  ремонт подъезда № 6</t>
  </si>
  <si>
    <t>косментический  ремонт подъездов - 4 шт. (№ 2 - № 5)</t>
  </si>
  <si>
    <t>ремонт панельных швов 100 п.м.</t>
  </si>
  <si>
    <t>установка решеток на чердачные  продухи   - 32 шт.</t>
  </si>
  <si>
    <t>установка сливов на козырьки подъездов 6 шт.</t>
  </si>
  <si>
    <t>установка поручней в подъездах № 1,2,3,6 (4 шт.)</t>
  </si>
  <si>
    <t>установка уличного поручня у подъездов № 5,6</t>
  </si>
  <si>
    <t>изоляция трубопроводов СТС на ВВП "Корунд" - 25 м</t>
  </si>
  <si>
    <t>изоляция трубопроводов СТС на ВВП "Кфлекс" - 8 м</t>
  </si>
  <si>
    <t>ревизия задвижек СТС диам. 80 мм - 2 шт., диам. 50 мм - 8 шт.</t>
  </si>
  <si>
    <t xml:space="preserve">смена задвижек на вводе СТС </t>
  </si>
  <si>
    <t xml:space="preserve">смена задвижек на элеваторных узлах СТС </t>
  </si>
  <si>
    <t>ревизия  задвижек  ХВС диам.100 мм - 1 шт., диам.80 мм - 2 шт.</t>
  </si>
  <si>
    <t xml:space="preserve">смена задвижек на вводе ХВС </t>
  </si>
  <si>
    <r>
      <t xml:space="preserve">Работы заявочного характера </t>
    </r>
    <r>
      <rPr>
        <sz val="11"/>
        <rFont val="Arial"/>
        <family val="2"/>
      </rPr>
      <t>(в т.ч устранение  нарушений выявленных при осмотре гидроизоляции  фундамента, стен, покрытий и перекрытий, крыш, лестниц, фасадов, перегородок, полов, оконных и дверных заполнений, устранение засоров вентканалов,  восстановление требуемых параметров отопления и водоснабжения и герметичности систем, восстановление исправности элементов внутренней канализации , работы по предписанию надзорных органов, ремонт автоматических запирающих устройств, устранение неплотностей в вентиляционных каналаз и шахтах, устранение засоров в каналах, пылеудаление и дезинфекция вентканалов, очистка от снега и наледи подъездных козырьков)</t>
    </r>
  </si>
  <si>
    <t>смена задвижек на вводе СТС</t>
  </si>
  <si>
    <t>смена задвижек на элеваторных узлах СТС</t>
  </si>
  <si>
    <t xml:space="preserve">смена задвижек на  ХВС </t>
  </si>
  <si>
    <t xml:space="preserve">смена задвижек на ХВС </t>
  </si>
  <si>
    <t>ВСЕГО без содержания лестничных клеток</t>
  </si>
  <si>
    <t>ВСЕГО с содержанием  лестничных клеток</t>
  </si>
  <si>
    <t>Вознаграждение председателю совета МКД, руб/ жилое(нежилое) помещение</t>
  </si>
  <si>
    <t>1 жилое помещение</t>
  </si>
  <si>
    <t>Приложение № 3</t>
  </si>
  <si>
    <t xml:space="preserve">от _____________ 2016 г </t>
  </si>
  <si>
    <t>Приложение №1</t>
  </si>
  <si>
    <t>к дополнительному соглашению№_______</t>
  </si>
  <si>
    <t xml:space="preserve">от _____________ 2008г </t>
  </si>
  <si>
    <t>ревизия задвижек СТС</t>
  </si>
  <si>
    <t xml:space="preserve">ревизия  задвижек  ХВС </t>
  </si>
  <si>
    <t>устранение неплотностей в вентиляционных каналах и шахтах, устранение засоров в каналах</t>
  </si>
  <si>
    <r>
      <t xml:space="preserve">Работы заявочного характера </t>
    </r>
    <r>
      <rPr>
        <sz val="11"/>
        <rFont val="Arial"/>
        <family val="2"/>
      </rPr>
      <t>(в т.ч устранение  нарушений выявленных при осмотре гидроизоляции  фундамента, стен, покрытий и перекрытий, крыш, лестниц, фасадов, перегородок, полов, оконных и дверных заполнений, устранение засоров вентканалов,  восстановление требуемых параметров отопления и водоснабжения и герметичности систем, восстановление исправности элементов внутренней канализации , работы по предписанию надзорных органов)</t>
    </r>
  </si>
  <si>
    <t>косментический  ремонт подъездов - 5 шт. ( № 2 - № 6)</t>
  </si>
  <si>
    <t>ремонт панельных швов 200 п.м.</t>
  </si>
  <si>
    <t>установка решеток на подвальные  продухи   - 6 шт.</t>
  </si>
  <si>
    <t>изоляция трубопроводов СТС на ВВП "Корунд" - 50 м</t>
  </si>
  <si>
    <t>изоляция трубопроводов СТС на ВВП "Кфлекс" - 16 м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</si>
</sst>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"/>
    <numFmt numFmtId="166" formatCode="#,##0.0"/>
    <numFmt numFmtId="167" formatCode="0.000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Black"/>
      <family val="2"/>
    </font>
    <font>
      <sz val="11"/>
      <name val="Arial Black"/>
      <family val="2"/>
    </font>
    <font>
      <sz val="12"/>
      <name val="Arial Cyr"/>
      <family val="0"/>
    </font>
    <font>
      <sz val="11"/>
      <name val="Arial Cyr"/>
      <family val="2"/>
    </font>
    <font>
      <sz val="10"/>
      <color indexed="10"/>
      <name val="Arial Cyr"/>
      <family val="2"/>
    </font>
    <font>
      <sz val="12"/>
      <name val="Arial Black"/>
      <family val="2"/>
    </font>
    <font>
      <sz val="11"/>
      <name val="Arial"/>
      <family val="2"/>
    </font>
    <font>
      <sz val="10"/>
      <name val="Arial"/>
      <family val="2"/>
    </font>
    <font>
      <b/>
      <sz val="14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0" applyFill="1" applyAlignment="1">
      <alignment/>
    </xf>
    <xf numFmtId="0" fontId="18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/>
    </xf>
    <xf numFmtId="2" fontId="0" fillId="0" borderId="0" xfId="0" applyNumberFormat="1" applyFill="1" applyAlignment="1">
      <alignment horizontal="center" vertical="center" wrapText="1"/>
    </xf>
    <xf numFmtId="2" fontId="0" fillId="0" borderId="0" xfId="0" applyNumberFormat="1" applyFont="1" applyFill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textRotation="90" wrapText="1"/>
    </xf>
    <xf numFmtId="0" fontId="18" fillId="0" borderId="11" xfId="0" applyFont="1" applyFill="1" applyBorder="1" applyAlignment="1">
      <alignment horizontal="center" vertical="center" wrapText="1"/>
    </xf>
    <xf numFmtId="0" fontId="18" fillId="24" borderId="12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2" fontId="18" fillId="0" borderId="15" xfId="0" applyNumberFormat="1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left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2" fontId="18" fillId="0" borderId="17" xfId="0" applyNumberFormat="1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left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/>
    </xf>
    <xf numFmtId="0" fontId="23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0" fillId="24" borderId="0" xfId="0" applyFill="1" applyAlignment="1">
      <alignment/>
    </xf>
    <xf numFmtId="0" fontId="19" fillId="0" borderId="18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2" fontId="0" fillId="24" borderId="15" xfId="0" applyNumberFormat="1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18" fillId="24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23" fillId="0" borderId="10" xfId="0" applyFont="1" applyFill="1" applyBorder="1" applyAlignment="1">
      <alignment horizontal="left" vertical="center"/>
    </xf>
    <xf numFmtId="0" fontId="23" fillId="0" borderId="11" xfId="0" applyFont="1" applyFill="1" applyBorder="1" applyAlignment="1">
      <alignment horizontal="center" vertical="center"/>
    </xf>
    <xf numFmtId="2" fontId="23" fillId="0" borderId="11" xfId="0" applyNumberFormat="1" applyFont="1" applyFill="1" applyBorder="1" applyAlignment="1">
      <alignment horizontal="center" vertical="center"/>
    </xf>
    <xf numFmtId="0" fontId="23" fillId="24" borderId="0" xfId="0" applyFont="1" applyFill="1" applyBorder="1" applyAlignment="1">
      <alignment horizontal="left" vertical="center" wrapText="1"/>
    </xf>
    <xf numFmtId="0" fontId="23" fillId="24" borderId="0" xfId="0" applyFont="1" applyFill="1" applyBorder="1" applyAlignment="1">
      <alignment horizontal="center" vertical="center"/>
    </xf>
    <xf numFmtId="2" fontId="18" fillId="0" borderId="0" xfId="0" applyNumberFormat="1" applyFont="1" applyFill="1" applyAlignment="1">
      <alignment horizontal="center" vertical="center" wrapText="1"/>
    </xf>
    <xf numFmtId="2" fontId="0" fillId="0" borderId="0" xfId="0" applyNumberFormat="1" applyFill="1" applyAlignment="1">
      <alignment/>
    </xf>
    <xf numFmtId="2" fontId="2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 horizontal="center" vertical="center" wrapText="1"/>
    </xf>
    <xf numFmtId="2" fontId="18" fillId="24" borderId="0" xfId="0" applyNumberFormat="1" applyFont="1" applyFill="1" applyAlignment="1">
      <alignment horizontal="center" vertical="center" wrapText="1"/>
    </xf>
    <xf numFmtId="2" fontId="23" fillId="0" borderId="0" xfId="0" applyNumberFormat="1" applyFont="1" applyFill="1" applyAlignment="1">
      <alignment horizontal="center" vertical="center" wrapText="1"/>
    </xf>
    <xf numFmtId="2" fontId="23" fillId="0" borderId="0" xfId="0" applyNumberFormat="1" applyFont="1" applyFill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2" fontId="19" fillId="0" borderId="0" xfId="0" applyNumberFormat="1" applyFont="1" applyFill="1" applyAlignment="1">
      <alignment/>
    </xf>
    <xf numFmtId="2" fontId="18" fillId="25" borderId="0" xfId="0" applyNumberFormat="1" applyFont="1" applyFill="1" applyAlignment="1">
      <alignment horizontal="center" vertical="center" wrapText="1"/>
    </xf>
    <xf numFmtId="2" fontId="18" fillId="25" borderId="15" xfId="0" applyNumberFormat="1" applyFont="1" applyFill="1" applyBorder="1" applyAlignment="1">
      <alignment horizontal="center" vertical="center" wrapText="1"/>
    </xf>
    <xf numFmtId="2" fontId="18" fillId="25" borderId="23" xfId="0" applyNumberFormat="1" applyFont="1" applyFill="1" applyBorder="1" applyAlignment="1">
      <alignment horizontal="center" vertical="center" wrapText="1"/>
    </xf>
    <xf numFmtId="2" fontId="25" fillId="25" borderId="15" xfId="0" applyNumberFormat="1" applyFont="1" applyFill="1" applyBorder="1" applyAlignment="1">
      <alignment horizontal="center" vertical="center" wrapText="1"/>
    </xf>
    <xf numFmtId="2" fontId="25" fillId="25" borderId="23" xfId="0" applyNumberFormat="1" applyFont="1" applyFill="1" applyBorder="1" applyAlignment="1">
      <alignment horizontal="center" vertical="center" wrapText="1"/>
    </xf>
    <xf numFmtId="2" fontId="18" fillId="25" borderId="17" xfId="0" applyNumberFormat="1" applyFont="1" applyFill="1" applyBorder="1" applyAlignment="1">
      <alignment horizontal="center" vertical="center" wrapText="1"/>
    </xf>
    <xf numFmtId="2" fontId="18" fillId="25" borderId="19" xfId="0" applyNumberFormat="1" applyFont="1" applyFill="1" applyBorder="1" applyAlignment="1">
      <alignment horizontal="center" vertical="center" wrapText="1"/>
    </xf>
    <xf numFmtId="2" fontId="0" fillId="25" borderId="17" xfId="0" applyNumberFormat="1" applyFont="1" applyFill="1" applyBorder="1" applyAlignment="1">
      <alignment horizontal="center" vertical="center" wrapText="1"/>
    </xf>
    <xf numFmtId="2" fontId="0" fillId="25" borderId="24" xfId="0" applyNumberFormat="1" applyFont="1" applyFill="1" applyBorder="1" applyAlignment="1">
      <alignment horizontal="center" vertical="center" wrapText="1"/>
    </xf>
    <xf numFmtId="2" fontId="0" fillId="25" borderId="15" xfId="0" applyNumberFormat="1" applyFont="1" applyFill="1" applyBorder="1" applyAlignment="1">
      <alignment horizontal="center" vertical="center" wrapText="1"/>
    </xf>
    <xf numFmtId="2" fontId="0" fillId="25" borderId="19" xfId="0" applyNumberFormat="1" applyFont="1" applyFill="1" applyBorder="1" applyAlignment="1">
      <alignment horizontal="center" vertical="center" wrapText="1"/>
    </xf>
    <xf numFmtId="0" fontId="0" fillId="25" borderId="0" xfId="0" applyFill="1" applyAlignment="1">
      <alignment horizontal="center" vertical="center"/>
    </xf>
    <xf numFmtId="0" fontId="20" fillId="26" borderId="0" xfId="0" applyFont="1" applyFill="1" applyAlignment="1">
      <alignment horizontal="center"/>
    </xf>
    <xf numFmtId="0" fontId="18" fillId="25" borderId="0" xfId="0" applyFont="1" applyFill="1" applyAlignment="1">
      <alignment horizontal="center" vertical="center" wrapText="1"/>
    </xf>
    <xf numFmtId="2" fontId="0" fillId="25" borderId="25" xfId="0" applyNumberFormat="1" applyFont="1" applyFill="1" applyBorder="1" applyAlignment="1">
      <alignment horizontal="center" vertical="center" wrapText="1"/>
    </xf>
    <xf numFmtId="0" fontId="0" fillId="25" borderId="19" xfId="0" applyFont="1" applyFill="1" applyBorder="1" applyAlignment="1">
      <alignment horizontal="center" vertical="center" wrapText="1"/>
    </xf>
    <xf numFmtId="0" fontId="0" fillId="25" borderId="17" xfId="0" applyFont="1" applyFill="1" applyBorder="1" applyAlignment="1">
      <alignment horizontal="center" vertical="center" wrapText="1"/>
    </xf>
    <xf numFmtId="0" fontId="0" fillId="25" borderId="17" xfId="0" applyFont="1" applyFill="1" applyBorder="1" applyAlignment="1">
      <alignment horizontal="center" vertical="center" wrapText="1"/>
    </xf>
    <xf numFmtId="0" fontId="0" fillId="25" borderId="18" xfId="0" applyFont="1" applyFill="1" applyBorder="1" applyAlignment="1">
      <alignment horizontal="left" vertical="center" wrapText="1"/>
    </xf>
    <xf numFmtId="0" fontId="0" fillId="25" borderId="0" xfId="0" applyFont="1" applyFill="1" applyAlignment="1">
      <alignment horizontal="center" vertical="center" wrapText="1"/>
    </xf>
    <xf numFmtId="0" fontId="0" fillId="25" borderId="17" xfId="0" applyFont="1" applyFill="1" applyBorder="1" applyAlignment="1">
      <alignment horizontal="left" vertical="center" wrapText="1"/>
    </xf>
    <xf numFmtId="0" fontId="25" fillId="25" borderId="16" xfId="0" applyFont="1" applyFill="1" applyBorder="1" applyAlignment="1">
      <alignment horizontal="left" vertical="center" wrapText="1"/>
    </xf>
    <xf numFmtId="0" fontId="25" fillId="25" borderId="15" xfId="0" applyFont="1" applyFill="1" applyBorder="1" applyAlignment="1">
      <alignment horizontal="center" vertical="center" wrapText="1"/>
    </xf>
    <xf numFmtId="0" fontId="18" fillId="25" borderId="16" xfId="0" applyFont="1" applyFill="1" applyBorder="1" applyAlignment="1">
      <alignment horizontal="left" vertical="center" wrapText="1"/>
    </xf>
    <xf numFmtId="0" fontId="18" fillId="25" borderId="15" xfId="0" applyFont="1" applyFill="1" applyBorder="1" applyAlignment="1">
      <alignment horizontal="center" vertical="center" wrapText="1"/>
    </xf>
    <xf numFmtId="0" fontId="18" fillId="25" borderId="18" xfId="0" applyFont="1" applyFill="1" applyBorder="1" applyAlignment="1">
      <alignment horizontal="left" vertical="center" wrapText="1"/>
    </xf>
    <xf numFmtId="0" fontId="18" fillId="25" borderId="17" xfId="0" applyFont="1" applyFill="1" applyBorder="1" applyAlignment="1">
      <alignment horizontal="center" vertical="center" wrapText="1"/>
    </xf>
    <xf numFmtId="0" fontId="19" fillId="25" borderId="18" xfId="0" applyFont="1" applyFill="1" applyBorder="1" applyAlignment="1">
      <alignment horizontal="left" vertical="center" wrapText="1"/>
    </xf>
    <xf numFmtId="0" fontId="25" fillId="25" borderId="17" xfId="0" applyFont="1" applyFill="1" applyBorder="1" applyAlignment="1">
      <alignment horizontal="center" vertical="center" wrapText="1"/>
    </xf>
    <xf numFmtId="2" fontId="25" fillId="25" borderId="17" xfId="0" applyNumberFormat="1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left" vertical="center" wrapText="1"/>
    </xf>
    <xf numFmtId="0" fontId="23" fillId="0" borderId="17" xfId="0" applyFont="1" applyFill="1" applyBorder="1" applyAlignment="1">
      <alignment horizontal="center" vertical="center" wrapText="1"/>
    </xf>
    <xf numFmtId="2" fontId="23" fillId="25" borderId="17" xfId="0" applyNumberFormat="1" applyFont="1" applyFill="1" applyBorder="1" applyAlignment="1">
      <alignment horizontal="center" vertical="center" wrapText="1"/>
    </xf>
    <xf numFmtId="2" fontId="18" fillId="0" borderId="23" xfId="0" applyNumberFormat="1" applyFont="1" applyFill="1" applyBorder="1" applyAlignment="1">
      <alignment horizontal="center" vertical="center" wrapText="1"/>
    </xf>
    <xf numFmtId="2" fontId="18" fillId="0" borderId="25" xfId="0" applyNumberFormat="1" applyFont="1" applyFill="1" applyBorder="1" applyAlignment="1">
      <alignment horizontal="center" vertical="center" wrapText="1"/>
    </xf>
    <xf numFmtId="0" fontId="23" fillId="24" borderId="26" xfId="0" applyFont="1" applyFill="1" applyBorder="1" applyAlignment="1">
      <alignment horizontal="left" vertical="center" wrapText="1"/>
    </xf>
    <xf numFmtId="0" fontId="18" fillId="0" borderId="27" xfId="0" applyFont="1" applyFill="1" applyBorder="1" applyAlignment="1">
      <alignment horizontal="center" vertical="center"/>
    </xf>
    <xf numFmtId="4" fontId="18" fillId="25" borderId="23" xfId="0" applyNumberFormat="1" applyFont="1" applyFill="1" applyBorder="1" applyAlignment="1">
      <alignment horizontal="center" vertical="center" wrapText="1"/>
    </xf>
    <xf numFmtId="4" fontId="25" fillId="25" borderId="23" xfId="0" applyNumberFormat="1" applyFont="1" applyFill="1" applyBorder="1" applyAlignment="1">
      <alignment horizontal="center" vertical="center" wrapText="1"/>
    </xf>
    <xf numFmtId="4" fontId="18" fillId="25" borderId="15" xfId="0" applyNumberFormat="1" applyFont="1" applyFill="1" applyBorder="1" applyAlignment="1">
      <alignment horizontal="center" vertical="center" wrapText="1"/>
    </xf>
    <xf numFmtId="4" fontId="0" fillId="25" borderId="24" xfId="0" applyNumberFormat="1" applyFont="1" applyFill="1" applyBorder="1" applyAlignment="1">
      <alignment horizontal="center" vertical="center" wrapText="1"/>
    </xf>
    <xf numFmtId="4" fontId="0" fillId="25" borderId="25" xfId="0" applyNumberFormat="1" applyFont="1" applyFill="1" applyBorder="1" applyAlignment="1">
      <alignment horizontal="center" vertical="center" wrapText="1"/>
    </xf>
    <xf numFmtId="4" fontId="0" fillId="25" borderId="17" xfId="0" applyNumberFormat="1" applyFont="1" applyFill="1" applyBorder="1" applyAlignment="1">
      <alignment horizontal="center" vertical="center" wrapText="1"/>
    </xf>
    <xf numFmtId="4" fontId="18" fillId="25" borderId="19" xfId="0" applyNumberFormat="1" applyFont="1" applyFill="1" applyBorder="1" applyAlignment="1">
      <alignment horizontal="center" vertical="center" wrapText="1"/>
    </xf>
    <xf numFmtId="4" fontId="18" fillId="25" borderId="25" xfId="0" applyNumberFormat="1" applyFont="1" applyFill="1" applyBorder="1" applyAlignment="1">
      <alignment horizontal="center" vertical="center" wrapText="1"/>
    </xf>
    <xf numFmtId="4" fontId="23" fillId="0" borderId="11" xfId="0" applyNumberFormat="1" applyFont="1" applyFill="1" applyBorder="1" applyAlignment="1">
      <alignment horizontal="center" vertical="center"/>
    </xf>
    <xf numFmtId="4" fontId="0" fillId="25" borderId="0" xfId="0" applyNumberFormat="1" applyFill="1" applyAlignment="1">
      <alignment horizontal="center" vertical="center"/>
    </xf>
    <xf numFmtId="4" fontId="0" fillId="0" borderId="0" xfId="0" applyNumberFormat="1" applyFill="1" applyAlignment="1">
      <alignment horizontal="center" vertical="center"/>
    </xf>
    <xf numFmtId="4" fontId="23" fillId="25" borderId="17" xfId="0" applyNumberFormat="1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left" vertical="center" wrapText="1"/>
    </xf>
    <xf numFmtId="0" fontId="25" fillId="0" borderId="28" xfId="0" applyFont="1" applyFill="1" applyBorder="1" applyAlignment="1">
      <alignment horizontal="left" vertical="center" wrapText="1"/>
    </xf>
    <xf numFmtId="2" fontId="25" fillId="25" borderId="25" xfId="0" applyNumberFormat="1" applyFont="1" applyFill="1" applyBorder="1" applyAlignment="1">
      <alignment horizontal="center" vertical="center" wrapText="1"/>
    </xf>
    <xf numFmtId="4" fontId="25" fillId="25" borderId="16" xfId="0" applyNumberFormat="1" applyFont="1" applyFill="1" applyBorder="1" applyAlignment="1">
      <alignment horizontal="left" vertical="center" wrapText="1"/>
    </xf>
    <xf numFmtId="4" fontId="25" fillId="25" borderId="15" xfId="0" applyNumberFormat="1" applyFont="1" applyFill="1" applyBorder="1" applyAlignment="1">
      <alignment horizontal="center" vertical="center" wrapText="1"/>
    </xf>
    <xf numFmtId="0" fontId="25" fillId="25" borderId="18" xfId="0" applyFont="1" applyFill="1" applyBorder="1" applyAlignment="1">
      <alignment horizontal="left" vertical="center" wrapText="1"/>
    </xf>
    <xf numFmtId="2" fontId="0" fillId="25" borderId="23" xfId="0" applyNumberFormat="1" applyFont="1" applyFill="1" applyBorder="1" applyAlignment="1">
      <alignment horizontal="center" vertical="center" wrapText="1"/>
    </xf>
    <xf numFmtId="4" fontId="25" fillId="25" borderId="25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center"/>
    </xf>
    <xf numFmtId="4" fontId="23" fillId="0" borderId="0" xfId="0" applyNumberFormat="1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 horizontal="left" vertical="center"/>
    </xf>
    <xf numFmtId="0" fontId="0" fillId="0" borderId="17" xfId="0" applyFill="1" applyBorder="1" applyAlignment="1">
      <alignment horizontal="center" vertical="center"/>
    </xf>
    <xf numFmtId="4" fontId="0" fillId="0" borderId="17" xfId="0" applyNumberFormat="1" applyFill="1" applyBorder="1" applyAlignment="1">
      <alignment horizontal="center" vertical="center"/>
    </xf>
    <xf numFmtId="0" fontId="0" fillId="24" borderId="17" xfId="0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4" fontId="0" fillId="25" borderId="24" xfId="0" applyNumberFormat="1" applyFont="1" applyFill="1" applyBorder="1" applyAlignment="1">
      <alignment horizontal="center" vertical="center" wrapText="1"/>
    </xf>
    <xf numFmtId="4" fontId="0" fillId="25" borderId="25" xfId="0" applyNumberFormat="1" applyFont="1" applyFill="1" applyBorder="1" applyAlignment="1">
      <alignment horizontal="center" vertical="center" wrapText="1"/>
    </xf>
    <xf numFmtId="4" fontId="0" fillId="25" borderId="17" xfId="0" applyNumberFormat="1" applyFont="1" applyFill="1" applyBorder="1" applyAlignment="1">
      <alignment horizontal="center" vertical="center" wrapText="1"/>
    </xf>
    <xf numFmtId="4" fontId="25" fillId="26" borderId="17" xfId="0" applyNumberFormat="1" applyFont="1" applyFill="1" applyBorder="1" applyAlignment="1">
      <alignment horizontal="center" vertical="center" wrapText="1"/>
    </xf>
    <xf numFmtId="4" fontId="25" fillId="26" borderId="25" xfId="0" applyNumberFormat="1" applyFont="1" applyFill="1" applyBorder="1" applyAlignment="1">
      <alignment horizontal="center" vertical="center" wrapText="1"/>
    </xf>
    <xf numFmtId="4" fontId="0" fillId="26" borderId="25" xfId="0" applyNumberFormat="1" applyFont="1" applyFill="1" applyBorder="1" applyAlignment="1">
      <alignment horizontal="center" vertical="center" wrapText="1"/>
    </xf>
    <xf numFmtId="4" fontId="0" fillId="26" borderId="17" xfId="0" applyNumberFormat="1" applyFont="1" applyFill="1" applyBorder="1" applyAlignment="1">
      <alignment horizontal="center" vertical="center" wrapText="1"/>
    </xf>
    <xf numFmtId="4" fontId="0" fillId="26" borderId="19" xfId="0" applyNumberFormat="1" applyFont="1" applyFill="1" applyBorder="1" applyAlignment="1">
      <alignment horizontal="center" vertical="center" wrapText="1"/>
    </xf>
    <xf numFmtId="4" fontId="18" fillId="26" borderId="15" xfId="0" applyNumberFormat="1" applyFont="1" applyFill="1" applyBorder="1" applyAlignment="1">
      <alignment horizontal="center" vertical="center" wrapText="1"/>
    </xf>
    <xf numFmtId="4" fontId="25" fillId="25" borderId="17" xfId="0" applyNumberFormat="1" applyFont="1" applyFill="1" applyBorder="1" applyAlignment="1">
      <alignment horizontal="center" vertical="center" wrapText="1"/>
    </xf>
    <xf numFmtId="4" fontId="18" fillId="25" borderId="17" xfId="0" applyNumberFormat="1" applyFont="1" applyFill="1" applyBorder="1" applyAlignment="1">
      <alignment horizontal="center" vertical="center" wrapText="1"/>
    </xf>
    <xf numFmtId="4" fontId="18" fillId="0" borderId="17" xfId="0" applyNumberFormat="1" applyFont="1" applyFill="1" applyBorder="1" applyAlignment="1">
      <alignment horizontal="center" vertical="center"/>
    </xf>
    <xf numFmtId="0" fontId="19" fillId="24" borderId="17" xfId="0" applyFont="1" applyFill="1" applyBorder="1" applyAlignment="1">
      <alignment horizontal="left" vertical="center" wrapText="1"/>
    </xf>
    <xf numFmtId="0" fontId="18" fillId="0" borderId="17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/>
    </xf>
    <xf numFmtId="0" fontId="18" fillId="24" borderId="17" xfId="0" applyFont="1" applyFill="1" applyBorder="1" applyAlignment="1">
      <alignment horizontal="center" vertical="center"/>
    </xf>
    <xf numFmtId="4" fontId="0" fillId="25" borderId="19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wrapText="1"/>
    </xf>
    <xf numFmtId="0" fontId="0" fillId="0" borderId="0" xfId="0" applyAlignment="1">
      <alignment/>
    </xf>
    <xf numFmtId="2" fontId="21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19" fillId="0" borderId="29" xfId="0" applyNumberFormat="1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9" fillId="0" borderId="30" xfId="0" applyFont="1" applyFill="1" applyBorder="1" applyAlignment="1">
      <alignment horizontal="center" vertical="center" wrapText="1"/>
    </xf>
    <xf numFmtId="0" fontId="19" fillId="0" borderId="31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21" fillId="0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right" vertical="center"/>
    </xf>
    <xf numFmtId="0" fontId="0" fillId="0" borderId="0" xfId="0" applyAlignment="1">
      <alignment horizontal="right"/>
    </xf>
    <xf numFmtId="0" fontId="18" fillId="0" borderId="0" xfId="0" applyFont="1" applyFill="1" applyAlignment="1">
      <alignment horizontal="right"/>
    </xf>
    <xf numFmtId="0" fontId="26" fillId="0" borderId="0" xfId="0" applyFont="1" applyFill="1" applyAlignment="1">
      <alignment horizontal="center"/>
    </xf>
    <xf numFmtId="0" fontId="26" fillId="0" borderId="0" xfId="0" applyFont="1" applyAlignment="1">
      <alignment horizontal="center"/>
    </xf>
    <xf numFmtId="0" fontId="20" fillId="25" borderId="0" xfId="0" applyFont="1" applyFill="1" applyAlignment="1">
      <alignment horizontal="center"/>
    </xf>
    <xf numFmtId="2" fontId="19" fillId="0" borderId="0" xfId="0" applyNumberFormat="1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2"/>
  <sheetViews>
    <sheetView zoomScale="75" zoomScaleNormal="75" zoomScalePageLayoutView="0" workbookViewId="0" topLeftCell="A113">
      <selection activeCell="A127" sqref="A127:D127"/>
    </sheetView>
  </sheetViews>
  <sheetFormatPr defaultColWidth="9.00390625" defaultRowHeight="12.75"/>
  <cols>
    <col min="1" max="1" width="72.75390625" style="1" customWidth="1"/>
    <col min="2" max="2" width="19.25390625" style="1" customWidth="1"/>
    <col min="3" max="3" width="13.875" style="1" customWidth="1"/>
    <col min="4" max="4" width="21.75390625" style="1" customWidth="1"/>
    <col min="5" max="5" width="13.875" style="1" customWidth="1"/>
    <col min="6" max="6" width="20.875" style="29" customWidth="1"/>
    <col min="7" max="7" width="15.375" style="1" customWidth="1"/>
    <col min="8" max="8" width="15.375" style="1" hidden="1" customWidth="1"/>
    <col min="9" max="9" width="15.375" style="44" hidden="1" customWidth="1"/>
    <col min="10" max="12" width="15.375" style="1" customWidth="1"/>
    <col min="13" max="16384" width="9.125" style="1" customWidth="1"/>
  </cols>
  <sheetData>
    <row r="1" spans="1:6" ht="16.5" customHeight="1">
      <c r="A1" s="146" t="s">
        <v>192</v>
      </c>
      <c r="B1" s="147"/>
      <c r="C1" s="147"/>
      <c r="D1" s="147"/>
      <c r="E1" s="147"/>
      <c r="F1" s="147"/>
    </row>
    <row r="2" spans="2:6" ht="12.75" customHeight="1">
      <c r="B2" s="148" t="s">
        <v>193</v>
      </c>
      <c r="C2" s="148"/>
      <c r="D2" s="148"/>
      <c r="E2" s="147"/>
      <c r="F2" s="147"/>
    </row>
    <row r="3" spans="1:6" ht="22.5" customHeight="1">
      <c r="A3" s="64" t="s">
        <v>80</v>
      </c>
      <c r="B3" s="148" t="s">
        <v>0</v>
      </c>
      <c r="C3" s="148"/>
      <c r="D3" s="148"/>
      <c r="E3" s="147"/>
      <c r="F3" s="147"/>
    </row>
    <row r="4" spans="2:6" ht="14.25" customHeight="1">
      <c r="B4" s="148" t="s">
        <v>194</v>
      </c>
      <c r="C4" s="148"/>
      <c r="D4" s="148"/>
      <c r="E4" s="147"/>
      <c r="F4" s="147"/>
    </row>
    <row r="5" spans="1:9" ht="39.75" customHeight="1">
      <c r="A5" s="149" t="s">
        <v>78</v>
      </c>
      <c r="B5" s="150"/>
      <c r="C5" s="150"/>
      <c r="D5" s="150"/>
      <c r="E5" s="150"/>
      <c r="F5" s="150"/>
      <c r="I5" s="1"/>
    </row>
    <row r="6" spans="1:9" ht="26.25" customHeight="1">
      <c r="A6" s="151" t="s">
        <v>81</v>
      </c>
      <c r="B6" s="151"/>
      <c r="C6" s="151"/>
      <c r="D6" s="151"/>
      <c r="E6" s="151"/>
      <c r="F6" s="151"/>
      <c r="I6" s="1"/>
    </row>
    <row r="7" spans="2:7" ht="35.25" customHeight="1" hidden="1">
      <c r="B7" s="2"/>
      <c r="C7" s="2"/>
      <c r="D7" s="2"/>
      <c r="E7" s="2"/>
      <c r="F7" s="2"/>
      <c r="G7" s="2"/>
    </row>
    <row r="8" spans="1:9" s="3" customFormat="1" ht="22.5" customHeight="1">
      <c r="A8" s="135" t="s">
        <v>1</v>
      </c>
      <c r="B8" s="135"/>
      <c r="C8" s="135"/>
      <c r="D8" s="135"/>
      <c r="E8" s="136"/>
      <c r="F8" s="136"/>
      <c r="I8" s="45"/>
    </row>
    <row r="9" spans="1:6" s="4" customFormat="1" ht="18.75" customHeight="1">
      <c r="A9" s="135" t="s">
        <v>79</v>
      </c>
      <c r="B9" s="135"/>
      <c r="C9" s="135"/>
      <c r="D9" s="135"/>
      <c r="E9" s="136"/>
      <c r="F9" s="136"/>
    </row>
    <row r="10" spans="1:6" s="5" customFormat="1" ht="17.25" customHeight="1">
      <c r="A10" s="137" t="s">
        <v>53</v>
      </c>
      <c r="B10" s="137"/>
      <c r="C10" s="137"/>
      <c r="D10" s="137"/>
      <c r="E10" s="138"/>
      <c r="F10" s="138"/>
    </row>
    <row r="11" spans="1:6" s="4" customFormat="1" ht="30" customHeight="1" thickBot="1">
      <c r="A11" s="139" t="s">
        <v>55</v>
      </c>
      <c r="B11" s="139"/>
      <c r="C11" s="139"/>
      <c r="D11" s="139"/>
      <c r="E11" s="140"/>
      <c r="F11" s="140"/>
    </row>
    <row r="12" spans="1:9" s="10" customFormat="1" ht="139.5" customHeight="1" thickBot="1">
      <c r="A12" s="6" t="s">
        <v>2</v>
      </c>
      <c r="B12" s="7" t="s">
        <v>3</v>
      </c>
      <c r="C12" s="8" t="s">
        <v>137</v>
      </c>
      <c r="D12" s="8" t="s">
        <v>30</v>
      </c>
      <c r="E12" s="8" t="s">
        <v>4</v>
      </c>
      <c r="F12" s="9" t="s">
        <v>5</v>
      </c>
      <c r="I12" s="43"/>
    </row>
    <row r="13" spans="1:9" s="13" customFormat="1" ht="12.75">
      <c r="A13" s="11">
        <v>1</v>
      </c>
      <c r="B13" s="12">
        <v>2</v>
      </c>
      <c r="C13" s="31">
        <v>3</v>
      </c>
      <c r="D13" s="31">
        <v>4</v>
      </c>
      <c r="E13" s="32">
        <v>5</v>
      </c>
      <c r="F13" s="34">
        <v>6</v>
      </c>
      <c r="I13" s="46"/>
    </row>
    <row r="14" spans="1:9" s="13" customFormat="1" ht="49.5" customHeight="1">
      <c r="A14" s="141" t="s">
        <v>6</v>
      </c>
      <c r="B14" s="142"/>
      <c r="C14" s="142"/>
      <c r="D14" s="142"/>
      <c r="E14" s="143"/>
      <c r="F14" s="144"/>
      <c r="I14" s="46"/>
    </row>
    <row r="15" spans="1:9" s="10" customFormat="1" ht="21.75" customHeight="1">
      <c r="A15" s="75" t="s">
        <v>72</v>
      </c>
      <c r="B15" s="78" t="s">
        <v>7</v>
      </c>
      <c r="C15" s="54"/>
      <c r="D15" s="89">
        <f>E15*G15</f>
        <v>195164.93</v>
      </c>
      <c r="E15" s="53">
        <f>F15*12</f>
        <v>40.32</v>
      </c>
      <c r="F15" s="53">
        <f>F25+F27</f>
        <v>3.36</v>
      </c>
      <c r="G15" s="10">
        <v>4840.4</v>
      </c>
      <c r="H15" s="10">
        <v>1.07</v>
      </c>
      <c r="I15" s="43">
        <v>2.24</v>
      </c>
    </row>
    <row r="16" spans="1:9" s="10" customFormat="1" ht="29.25" customHeight="1">
      <c r="A16" s="104" t="s">
        <v>56</v>
      </c>
      <c r="B16" s="105" t="s">
        <v>57</v>
      </c>
      <c r="C16" s="56"/>
      <c r="D16" s="90"/>
      <c r="E16" s="55"/>
      <c r="F16" s="55"/>
      <c r="I16" s="43"/>
    </row>
    <row r="17" spans="1:9" s="10" customFormat="1" ht="23.25" customHeight="1">
      <c r="A17" s="104" t="s">
        <v>58</v>
      </c>
      <c r="B17" s="105" t="s">
        <v>57</v>
      </c>
      <c r="C17" s="56"/>
      <c r="D17" s="90"/>
      <c r="E17" s="55"/>
      <c r="F17" s="55"/>
      <c r="I17" s="43"/>
    </row>
    <row r="18" spans="1:9" s="10" customFormat="1" ht="122.25" customHeight="1">
      <c r="A18" s="104" t="s">
        <v>82</v>
      </c>
      <c r="B18" s="105" t="s">
        <v>20</v>
      </c>
      <c r="C18" s="56"/>
      <c r="D18" s="90"/>
      <c r="E18" s="55"/>
      <c r="F18" s="55"/>
      <c r="I18" s="43"/>
    </row>
    <row r="19" spans="1:9" s="10" customFormat="1" ht="23.25" customHeight="1">
      <c r="A19" s="104" t="s">
        <v>83</v>
      </c>
      <c r="B19" s="105" t="s">
        <v>57</v>
      </c>
      <c r="C19" s="56"/>
      <c r="D19" s="90"/>
      <c r="E19" s="55"/>
      <c r="F19" s="55"/>
      <c r="I19" s="43"/>
    </row>
    <row r="20" spans="1:9" s="10" customFormat="1" ht="15">
      <c r="A20" s="104" t="s">
        <v>84</v>
      </c>
      <c r="B20" s="105" t="s">
        <v>57</v>
      </c>
      <c r="C20" s="56"/>
      <c r="D20" s="90"/>
      <c r="E20" s="55"/>
      <c r="F20" s="55"/>
      <c r="I20" s="43"/>
    </row>
    <row r="21" spans="1:9" s="10" customFormat="1" ht="25.5">
      <c r="A21" s="104" t="s">
        <v>85</v>
      </c>
      <c r="B21" s="105" t="s">
        <v>10</v>
      </c>
      <c r="C21" s="56"/>
      <c r="D21" s="90"/>
      <c r="E21" s="55"/>
      <c r="F21" s="55"/>
      <c r="I21" s="43"/>
    </row>
    <row r="22" spans="1:9" s="10" customFormat="1" ht="15">
      <c r="A22" s="104" t="s">
        <v>86</v>
      </c>
      <c r="B22" s="105" t="s">
        <v>12</v>
      </c>
      <c r="C22" s="56"/>
      <c r="D22" s="90"/>
      <c r="E22" s="55"/>
      <c r="F22" s="55"/>
      <c r="I22" s="43"/>
    </row>
    <row r="23" spans="1:9" s="10" customFormat="1" ht="15">
      <c r="A23" s="104" t="s">
        <v>87</v>
      </c>
      <c r="B23" s="105" t="s">
        <v>57</v>
      </c>
      <c r="C23" s="54"/>
      <c r="D23" s="89"/>
      <c r="E23" s="53"/>
      <c r="F23" s="53"/>
      <c r="I23" s="43"/>
    </row>
    <row r="24" spans="1:9" s="10" customFormat="1" ht="15">
      <c r="A24" s="104" t="s">
        <v>88</v>
      </c>
      <c r="B24" s="105" t="s">
        <v>15</v>
      </c>
      <c r="C24" s="56"/>
      <c r="D24" s="90"/>
      <c r="E24" s="55"/>
      <c r="F24" s="55"/>
      <c r="I24" s="43"/>
    </row>
    <row r="25" spans="1:9" s="10" customFormat="1" ht="15">
      <c r="A25" s="75" t="s">
        <v>89</v>
      </c>
      <c r="B25" s="74"/>
      <c r="C25" s="56"/>
      <c r="D25" s="90"/>
      <c r="E25" s="55"/>
      <c r="F25" s="53">
        <v>3.24</v>
      </c>
      <c r="I25" s="43"/>
    </row>
    <row r="26" spans="1:9" s="10" customFormat="1" ht="15">
      <c r="A26" s="73" t="s">
        <v>69</v>
      </c>
      <c r="B26" s="74" t="s">
        <v>57</v>
      </c>
      <c r="C26" s="56"/>
      <c r="D26" s="90"/>
      <c r="E26" s="55"/>
      <c r="F26" s="55">
        <v>0.12</v>
      </c>
      <c r="I26" s="43"/>
    </row>
    <row r="27" spans="1:9" s="10" customFormat="1" ht="15">
      <c r="A27" s="75" t="s">
        <v>89</v>
      </c>
      <c r="B27" s="74"/>
      <c r="C27" s="54"/>
      <c r="D27" s="89"/>
      <c r="E27" s="53"/>
      <c r="F27" s="53">
        <f>F26</f>
        <v>0.12</v>
      </c>
      <c r="I27" s="43"/>
    </row>
    <row r="28" spans="1:9" s="10" customFormat="1" ht="30">
      <c r="A28" s="75" t="s">
        <v>8</v>
      </c>
      <c r="B28" s="76" t="s">
        <v>9</v>
      </c>
      <c r="C28" s="54"/>
      <c r="D28" s="89">
        <f>E28*G28</f>
        <v>143088.29</v>
      </c>
      <c r="E28" s="53">
        <f>F28*12</f>
        <v>34.08</v>
      </c>
      <c r="F28" s="53">
        <v>2.84</v>
      </c>
      <c r="G28" s="10">
        <v>4198.6</v>
      </c>
      <c r="H28" s="10">
        <v>1.07</v>
      </c>
      <c r="I28" s="43">
        <v>2.04</v>
      </c>
    </row>
    <row r="29" spans="1:9" s="36" customFormat="1" ht="15">
      <c r="A29" s="104" t="s">
        <v>90</v>
      </c>
      <c r="B29" s="105" t="s">
        <v>9</v>
      </c>
      <c r="C29" s="54"/>
      <c r="D29" s="89"/>
      <c r="E29" s="53"/>
      <c r="F29" s="53"/>
      <c r="I29" s="47"/>
    </row>
    <row r="30" spans="1:9" s="36" customFormat="1" ht="15">
      <c r="A30" s="104" t="s">
        <v>91</v>
      </c>
      <c r="B30" s="105" t="s">
        <v>92</v>
      </c>
      <c r="C30" s="54"/>
      <c r="D30" s="89"/>
      <c r="E30" s="53"/>
      <c r="F30" s="53"/>
      <c r="I30" s="47"/>
    </row>
    <row r="31" spans="1:9" s="36" customFormat="1" ht="15">
      <c r="A31" s="104" t="s">
        <v>93</v>
      </c>
      <c r="B31" s="105" t="s">
        <v>94</v>
      </c>
      <c r="C31" s="54"/>
      <c r="D31" s="89"/>
      <c r="E31" s="53"/>
      <c r="F31" s="53"/>
      <c r="I31" s="47"/>
    </row>
    <row r="32" spans="1:9" s="36" customFormat="1" ht="15">
      <c r="A32" s="104" t="s">
        <v>59</v>
      </c>
      <c r="B32" s="105" t="s">
        <v>9</v>
      </c>
      <c r="C32" s="54"/>
      <c r="D32" s="89"/>
      <c r="E32" s="53"/>
      <c r="F32" s="53"/>
      <c r="I32" s="47"/>
    </row>
    <row r="33" spans="1:9" s="36" customFormat="1" ht="25.5">
      <c r="A33" s="104" t="s">
        <v>60</v>
      </c>
      <c r="B33" s="105" t="s">
        <v>10</v>
      </c>
      <c r="C33" s="54"/>
      <c r="D33" s="89"/>
      <c r="E33" s="53"/>
      <c r="F33" s="53"/>
      <c r="I33" s="47"/>
    </row>
    <row r="34" spans="1:9" s="36" customFormat="1" ht="15">
      <c r="A34" s="104" t="s">
        <v>95</v>
      </c>
      <c r="B34" s="105" t="s">
        <v>9</v>
      </c>
      <c r="C34" s="54"/>
      <c r="D34" s="89"/>
      <c r="E34" s="53"/>
      <c r="F34" s="53"/>
      <c r="I34" s="47"/>
    </row>
    <row r="35" spans="1:9" s="36" customFormat="1" ht="15">
      <c r="A35" s="104" t="s">
        <v>96</v>
      </c>
      <c r="B35" s="105" t="s">
        <v>9</v>
      </c>
      <c r="C35" s="54"/>
      <c r="D35" s="89"/>
      <c r="E35" s="53"/>
      <c r="F35" s="53"/>
      <c r="I35" s="47"/>
    </row>
    <row r="36" spans="1:9" s="36" customFormat="1" ht="25.5">
      <c r="A36" s="104" t="s">
        <v>97</v>
      </c>
      <c r="B36" s="105" t="s">
        <v>61</v>
      </c>
      <c r="C36" s="54"/>
      <c r="D36" s="89"/>
      <c r="E36" s="53"/>
      <c r="F36" s="53"/>
      <c r="I36" s="47"/>
    </row>
    <row r="37" spans="1:9" s="10" customFormat="1" ht="25.5">
      <c r="A37" s="104" t="s">
        <v>98</v>
      </c>
      <c r="B37" s="105" t="s">
        <v>10</v>
      </c>
      <c r="C37" s="54"/>
      <c r="D37" s="89"/>
      <c r="E37" s="53"/>
      <c r="F37" s="53"/>
      <c r="I37" s="43"/>
    </row>
    <row r="38" spans="1:9" s="36" customFormat="1" ht="25.5">
      <c r="A38" s="104" t="s">
        <v>99</v>
      </c>
      <c r="B38" s="105" t="s">
        <v>9</v>
      </c>
      <c r="C38" s="54"/>
      <c r="D38" s="89"/>
      <c r="E38" s="53"/>
      <c r="F38" s="53"/>
      <c r="I38" s="47"/>
    </row>
    <row r="39" spans="1:9" s="19" customFormat="1" ht="18" customHeight="1">
      <c r="A39" s="77" t="s">
        <v>11</v>
      </c>
      <c r="B39" s="78" t="s">
        <v>12</v>
      </c>
      <c r="C39" s="54"/>
      <c r="D39" s="89">
        <f>E39*G39</f>
        <v>48210.38</v>
      </c>
      <c r="E39" s="53">
        <f>F39*12</f>
        <v>9.96</v>
      </c>
      <c r="F39" s="53">
        <v>0.83</v>
      </c>
      <c r="G39" s="10">
        <v>4840.4</v>
      </c>
      <c r="H39" s="10">
        <v>1.07</v>
      </c>
      <c r="I39" s="43">
        <v>0.6</v>
      </c>
    </row>
    <row r="40" spans="1:9" s="10" customFormat="1" ht="21" customHeight="1">
      <c r="A40" s="77" t="s">
        <v>13</v>
      </c>
      <c r="B40" s="78" t="s">
        <v>14</v>
      </c>
      <c r="C40" s="54"/>
      <c r="D40" s="89">
        <f>E40*G40</f>
        <v>156828.96</v>
      </c>
      <c r="E40" s="53">
        <f>F40*12</f>
        <v>32.4</v>
      </c>
      <c r="F40" s="53">
        <v>2.7</v>
      </c>
      <c r="G40" s="10">
        <v>4840.4</v>
      </c>
      <c r="H40" s="10">
        <v>1.07</v>
      </c>
      <c r="I40" s="43">
        <v>1.94</v>
      </c>
    </row>
    <row r="41" spans="1:9" s="10" customFormat="1" ht="18" customHeight="1">
      <c r="A41" s="77" t="s">
        <v>100</v>
      </c>
      <c r="B41" s="78" t="s">
        <v>9</v>
      </c>
      <c r="C41" s="54"/>
      <c r="D41" s="89">
        <v>161295.08</v>
      </c>
      <c r="E41" s="53">
        <f>D41/G41</f>
        <v>38.42</v>
      </c>
      <c r="F41" s="53">
        <f>E41/12</f>
        <v>3.2</v>
      </c>
      <c r="G41" s="10">
        <v>4198.6</v>
      </c>
      <c r="I41" s="43"/>
    </row>
    <row r="42" spans="1:9" s="10" customFormat="1" ht="23.25" customHeight="1">
      <c r="A42" s="104" t="s">
        <v>101</v>
      </c>
      <c r="B42" s="105" t="s">
        <v>20</v>
      </c>
      <c r="C42" s="54"/>
      <c r="D42" s="89"/>
      <c r="E42" s="53"/>
      <c r="F42" s="53"/>
      <c r="I42" s="43"/>
    </row>
    <row r="43" spans="1:9" s="10" customFormat="1" ht="17.25" customHeight="1">
      <c r="A43" s="104" t="s">
        <v>102</v>
      </c>
      <c r="B43" s="105" t="s">
        <v>15</v>
      </c>
      <c r="C43" s="54"/>
      <c r="D43" s="89"/>
      <c r="E43" s="53"/>
      <c r="F43" s="53"/>
      <c r="I43" s="43"/>
    </row>
    <row r="44" spans="1:9" s="10" customFormat="1" ht="24" customHeight="1">
      <c r="A44" s="104" t="s">
        <v>103</v>
      </c>
      <c r="B44" s="105" t="s">
        <v>104</v>
      </c>
      <c r="C44" s="54"/>
      <c r="D44" s="89"/>
      <c r="E44" s="53"/>
      <c r="F44" s="53"/>
      <c r="I44" s="43"/>
    </row>
    <row r="45" spans="1:9" s="10" customFormat="1" ht="18" customHeight="1">
      <c r="A45" s="104" t="s">
        <v>105</v>
      </c>
      <c r="B45" s="105" t="s">
        <v>106</v>
      </c>
      <c r="C45" s="54"/>
      <c r="D45" s="89"/>
      <c r="E45" s="53"/>
      <c r="F45" s="53"/>
      <c r="I45" s="43"/>
    </row>
    <row r="46" spans="1:9" s="10" customFormat="1" ht="21" customHeight="1">
      <c r="A46" s="104" t="s">
        <v>107</v>
      </c>
      <c r="B46" s="105" t="s">
        <v>104</v>
      </c>
      <c r="C46" s="54"/>
      <c r="D46" s="89"/>
      <c r="E46" s="53"/>
      <c r="F46" s="53"/>
      <c r="I46" s="43"/>
    </row>
    <row r="47" spans="1:9" s="10" customFormat="1" ht="25.5">
      <c r="A47" s="104" t="s">
        <v>108</v>
      </c>
      <c r="B47" s="105" t="s">
        <v>10</v>
      </c>
      <c r="C47" s="54"/>
      <c r="D47" s="89"/>
      <c r="E47" s="53"/>
      <c r="F47" s="53"/>
      <c r="I47" s="43"/>
    </row>
    <row r="48" spans="1:9" s="13" customFormat="1" ht="30">
      <c r="A48" s="77" t="s">
        <v>109</v>
      </c>
      <c r="B48" s="78" t="s">
        <v>7</v>
      </c>
      <c r="C48" s="54" t="s">
        <v>133</v>
      </c>
      <c r="D48" s="89">
        <v>2246.78</v>
      </c>
      <c r="E48" s="53">
        <f>D48/G48</f>
        <v>0.46</v>
      </c>
      <c r="F48" s="53">
        <f>E48/12</f>
        <v>0.04</v>
      </c>
      <c r="G48" s="10">
        <v>4840.4</v>
      </c>
      <c r="H48" s="10">
        <v>1.07</v>
      </c>
      <c r="I48" s="43">
        <v>0.03</v>
      </c>
    </row>
    <row r="49" spans="1:9" s="13" customFormat="1" ht="36.75" customHeight="1">
      <c r="A49" s="77" t="s">
        <v>110</v>
      </c>
      <c r="B49" s="78" t="s">
        <v>7</v>
      </c>
      <c r="C49" s="54" t="s">
        <v>133</v>
      </c>
      <c r="D49" s="89">
        <v>2246.78</v>
      </c>
      <c r="E49" s="53">
        <f>D49/G49</f>
        <v>0.54</v>
      </c>
      <c r="F49" s="53">
        <f>E49/12</f>
        <v>0.05</v>
      </c>
      <c r="G49" s="10">
        <v>4198.6</v>
      </c>
      <c r="H49" s="10">
        <v>1.07</v>
      </c>
      <c r="I49" s="43">
        <v>0.03</v>
      </c>
    </row>
    <row r="50" spans="1:9" s="13" customFormat="1" ht="32.25" customHeight="1">
      <c r="A50" s="77" t="s">
        <v>111</v>
      </c>
      <c r="B50" s="78" t="s">
        <v>7</v>
      </c>
      <c r="C50" s="54" t="s">
        <v>133</v>
      </c>
      <c r="D50" s="89">
        <v>14185.73</v>
      </c>
      <c r="E50" s="53">
        <f>D50/G50</f>
        <v>2.93</v>
      </c>
      <c r="F50" s="53">
        <f>E50/12</f>
        <v>0.24</v>
      </c>
      <c r="G50" s="10">
        <v>4840.4</v>
      </c>
      <c r="H50" s="10">
        <v>1.07</v>
      </c>
      <c r="I50" s="43">
        <v>0.17</v>
      </c>
    </row>
    <row r="51" spans="1:9" s="13" customFormat="1" ht="30">
      <c r="A51" s="77" t="s">
        <v>21</v>
      </c>
      <c r="B51" s="78"/>
      <c r="C51" s="54"/>
      <c r="D51" s="89">
        <f>E51*G51</f>
        <v>10076.64</v>
      </c>
      <c r="E51" s="53">
        <f>F51*12</f>
        <v>2.4</v>
      </c>
      <c r="F51" s="53">
        <v>0.2</v>
      </c>
      <c r="G51" s="10">
        <v>4198.6</v>
      </c>
      <c r="H51" s="10">
        <v>1.07</v>
      </c>
      <c r="I51" s="43">
        <v>0.14</v>
      </c>
    </row>
    <row r="52" spans="1:9" s="13" customFormat="1" ht="33.75" customHeight="1">
      <c r="A52" s="106" t="s">
        <v>112</v>
      </c>
      <c r="B52" s="80" t="s">
        <v>66</v>
      </c>
      <c r="C52" s="54"/>
      <c r="D52" s="89"/>
      <c r="E52" s="53"/>
      <c r="F52" s="53"/>
      <c r="G52" s="10"/>
      <c r="H52" s="10"/>
      <c r="I52" s="43"/>
    </row>
    <row r="53" spans="1:9" s="13" customFormat="1" ht="32.25" customHeight="1">
      <c r="A53" s="106" t="s">
        <v>113</v>
      </c>
      <c r="B53" s="80" t="s">
        <v>66</v>
      </c>
      <c r="C53" s="54"/>
      <c r="D53" s="89"/>
      <c r="E53" s="53"/>
      <c r="F53" s="53"/>
      <c r="G53" s="10"/>
      <c r="H53" s="10"/>
      <c r="I53" s="43"/>
    </row>
    <row r="54" spans="1:9" s="13" customFormat="1" ht="18" customHeight="1">
      <c r="A54" s="106" t="s">
        <v>114</v>
      </c>
      <c r="B54" s="80" t="s">
        <v>57</v>
      </c>
      <c r="C54" s="54"/>
      <c r="D54" s="89"/>
      <c r="E54" s="53"/>
      <c r="F54" s="53"/>
      <c r="G54" s="10"/>
      <c r="H54" s="10"/>
      <c r="I54" s="43"/>
    </row>
    <row r="55" spans="1:9" s="13" customFormat="1" ht="21" customHeight="1">
      <c r="A55" s="106" t="s">
        <v>115</v>
      </c>
      <c r="B55" s="80" t="s">
        <v>66</v>
      </c>
      <c r="C55" s="54"/>
      <c r="D55" s="89"/>
      <c r="E55" s="53"/>
      <c r="F55" s="53"/>
      <c r="G55" s="10"/>
      <c r="H55" s="10"/>
      <c r="I55" s="43"/>
    </row>
    <row r="56" spans="1:9" s="13" customFormat="1" ht="29.25" customHeight="1">
      <c r="A56" s="106" t="s">
        <v>116</v>
      </c>
      <c r="B56" s="80" t="s">
        <v>66</v>
      </c>
      <c r="C56" s="54"/>
      <c r="D56" s="89"/>
      <c r="E56" s="53"/>
      <c r="F56" s="53"/>
      <c r="G56" s="10"/>
      <c r="H56" s="10"/>
      <c r="I56" s="43"/>
    </row>
    <row r="57" spans="1:9" s="13" customFormat="1" ht="18.75" customHeight="1">
      <c r="A57" s="106" t="s">
        <v>117</v>
      </c>
      <c r="B57" s="80" t="s">
        <v>66</v>
      </c>
      <c r="C57" s="54"/>
      <c r="D57" s="89"/>
      <c r="E57" s="53"/>
      <c r="F57" s="53"/>
      <c r="G57" s="10"/>
      <c r="H57" s="10"/>
      <c r="I57" s="43"/>
    </row>
    <row r="58" spans="1:9" s="13" customFormat="1" ht="27.75" customHeight="1">
      <c r="A58" s="106" t="s">
        <v>118</v>
      </c>
      <c r="B58" s="80" t="s">
        <v>66</v>
      </c>
      <c r="C58" s="54"/>
      <c r="D58" s="89"/>
      <c r="E58" s="53"/>
      <c r="F58" s="53"/>
      <c r="G58" s="10"/>
      <c r="H58" s="10"/>
      <c r="I58" s="43"/>
    </row>
    <row r="59" spans="1:9" s="13" customFormat="1" ht="15.75" customHeight="1">
      <c r="A59" s="106" t="s">
        <v>119</v>
      </c>
      <c r="B59" s="80" t="s">
        <v>66</v>
      </c>
      <c r="C59" s="54"/>
      <c r="D59" s="89"/>
      <c r="E59" s="53"/>
      <c r="F59" s="53"/>
      <c r="G59" s="10"/>
      <c r="H59" s="10"/>
      <c r="I59" s="43"/>
    </row>
    <row r="60" spans="1:9" s="13" customFormat="1" ht="21.75" customHeight="1">
      <c r="A60" s="106" t="s">
        <v>120</v>
      </c>
      <c r="B60" s="80" t="s">
        <v>66</v>
      </c>
      <c r="C60" s="54"/>
      <c r="D60" s="89"/>
      <c r="E60" s="53"/>
      <c r="F60" s="53"/>
      <c r="G60" s="10"/>
      <c r="H60" s="10"/>
      <c r="I60" s="43"/>
    </row>
    <row r="61" spans="1:9" s="10" customFormat="1" ht="15">
      <c r="A61" s="17" t="s">
        <v>23</v>
      </c>
      <c r="B61" s="18" t="s">
        <v>24</v>
      </c>
      <c r="C61" s="85"/>
      <c r="D61" s="89">
        <f>E61*G61</f>
        <v>4065.94</v>
      </c>
      <c r="E61" s="53">
        <f>F61*12</f>
        <v>0.84</v>
      </c>
      <c r="F61" s="53">
        <v>0.07</v>
      </c>
      <c r="G61" s="10">
        <v>4840.4</v>
      </c>
      <c r="H61" s="10">
        <v>1.07</v>
      </c>
      <c r="I61" s="43">
        <v>0.03</v>
      </c>
    </row>
    <row r="62" spans="1:9" s="10" customFormat="1" ht="15">
      <c r="A62" s="17" t="s">
        <v>25</v>
      </c>
      <c r="B62" s="22" t="s">
        <v>26</v>
      </c>
      <c r="C62" s="20"/>
      <c r="D62" s="89">
        <v>2555.73</v>
      </c>
      <c r="E62" s="53">
        <f>D62/G62</f>
        <v>0.53</v>
      </c>
      <c r="F62" s="53">
        <f>E62/12</f>
        <v>0.04</v>
      </c>
      <c r="G62" s="10">
        <v>4840.4</v>
      </c>
      <c r="H62" s="10">
        <v>1.07</v>
      </c>
      <c r="I62" s="43">
        <v>0.02</v>
      </c>
    </row>
    <row r="63" spans="1:9" s="19" customFormat="1" ht="30">
      <c r="A63" s="17" t="s">
        <v>22</v>
      </c>
      <c r="B63" s="18"/>
      <c r="C63" s="20" t="s">
        <v>147</v>
      </c>
      <c r="D63" s="89">
        <v>2849.1</v>
      </c>
      <c r="E63" s="53">
        <f>D63/G63</f>
        <v>0.68</v>
      </c>
      <c r="F63" s="53">
        <f>E63/12</f>
        <v>0.06</v>
      </c>
      <c r="G63" s="10">
        <v>4198.6</v>
      </c>
      <c r="H63" s="10">
        <v>1.07</v>
      </c>
      <c r="I63" s="43">
        <v>0.03</v>
      </c>
    </row>
    <row r="64" spans="1:9" s="19" customFormat="1" ht="18.75" customHeight="1">
      <c r="A64" s="17" t="s">
        <v>31</v>
      </c>
      <c r="B64" s="18"/>
      <c r="C64" s="14"/>
      <c r="D64" s="91">
        <f>SUM(D65:D78)</f>
        <v>113088.85</v>
      </c>
      <c r="E64" s="53">
        <f>D64/G64</f>
        <v>26.93</v>
      </c>
      <c r="F64" s="53">
        <f>E64/12</f>
        <v>2.24</v>
      </c>
      <c r="G64" s="10">
        <v>4198.6</v>
      </c>
      <c r="H64" s="10">
        <v>1.07</v>
      </c>
      <c r="I64" s="43">
        <v>0.75</v>
      </c>
    </row>
    <row r="65" spans="1:9" s="13" customFormat="1" ht="29.25" customHeight="1">
      <c r="A65" s="70" t="s">
        <v>148</v>
      </c>
      <c r="B65" s="68" t="s">
        <v>15</v>
      </c>
      <c r="C65" s="60"/>
      <c r="D65" s="117">
        <v>923.85</v>
      </c>
      <c r="E65" s="59"/>
      <c r="F65" s="59"/>
      <c r="G65" s="10">
        <v>4840.4</v>
      </c>
      <c r="H65" s="10">
        <v>1.07</v>
      </c>
      <c r="I65" s="43">
        <v>0.01</v>
      </c>
    </row>
    <row r="66" spans="1:9" s="13" customFormat="1" ht="15">
      <c r="A66" s="70" t="s">
        <v>16</v>
      </c>
      <c r="B66" s="68" t="s">
        <v>20</v>
      </c>
      <c r="C66" s="60"/>
      <c r="D66" s="117">
        <v>1516.25</v>
      </c>
      <c r="E66" s="59"/>
      <c r="F66" s="59"/>
      <c r="G66" s="10">
        <v>4840.4</v>
      </c>
      <c r="H66" s="10">
        <v>1.07</v>
      </c>
      <c r="I66" s="43">
        <v>0.02</v>
      </c>
    </row>
    <row r="67" spans="1:9" s="13" customFormat="1" ht="15">
      <c r="A67" s="70" t="s">
        <v>70</v>
      </c>
      <c r="B67" s="69" t="s">
        <v>15</v>
      </c>
      <c r="C67" s="60"/>
      <c r="D67" s="117">
        <v>2701.85</v>
      </c>
      <c r="E67" s="59"/>
      <c r="F67" s="59"/>
      <c r="G67" s="10">
        <v>4198.6</v>
      </c>
      <c r="H67" s="10"/>
      <c r="I67" s="43"/>
    </row>
    <row r="68" spans="1:9" s="13" customFormat="1" ht="15">
      <c r="A68" s="70" t="s">
        <v>44</v>
      </c>
      <c r="B68" s="68" t="s">
        <v>15</v>
      </c>
      <c r="C68" s="60"/>
      <c r="D68" s="117">
        <v>2889.51</v>
      </c>
      <c r="E68" s="59"/>
      <c r="F68" s="59"/>
      <c r="G68" s="10">
        <v>4198.6</v>
      </c>
      <c r="H68" s="10">
        <v>1.07</v>
      </c>
      <c r="I68" s="43">
        <v>0.04</v>
      </c>
    </row>
    <row r="69" spans="1:9" s="13" customFormat="1" ht="15">
      <c r="A69" s="70" t="s">
        <v>17</v>
      </c>
      <c r="B69" s="68" t="s">
        <v>15</v>
      </c>
      <c r="C69" s="60"/>
      <c r="D69" s="117">
        <v>8588.18</v>
      </c>
      <c r="E69" s="59"/>
      <c r="F69" s="59"/>
      <c r="G69" s="10">
        <v>4198.6</v>
      </c>
      <c r="H69" s="10">
        <v>1.07</v>
      </c>
      <c r="I69" s="43">
        <v>0.12</v>
      </c>
    </row>
    <row r="70" spans="1:9" s="13" customFormat="1" ht="15">
      <c r="A70" s="70" t="s">
        <v>18</v>
      </c>
      <c r="B70" s="68" t="s">
        <v>15</v>
      </c>
      <c r="C70" s="60"/>
      <c r="D70" s="117">
        <v>1010.85</v>
      </c>
      <c r="E70" s="59"/>
      <c r="F70" s="59"/>
      <c r="G70" s="10">
        <v>4198.6</v>
      </c>
      <c r="H70" s="10">
        <v>1.07</v>
      </c>
      <c r="I70" s="43">
        <v>0.01</v>
      </c>
    </row>
    <row r="71" spans="1:9" s="13" customFormat="1" ht="15">
      <c r="A71" s="70" t="s">
        <v>41</v>
      </c>
      <c r="B71" s="68" t="s">
        <v>15</v>
      </c>
      <c r="C71" s="60"/>
      <c r="D71" s="117">
        <v>1444.71</v>
      </c>
      <c r="E71" s="59"/>
      <c r="F71" s="59"/>
      <c r="G71" s="10">
        <v>4840.4</v>
      </c>
      <c r="H71" s="10">
        <v>1.07</v>
      </c>
      <c r="I71" s="43">
        <v>0.02</v>
      </c>
    </row>
    <row r="72" spans="1:9" s="13" customFormat="1" ht="15">
      <c r="A72" s="70" t="s">
        <v>42</v>
      </c>
      <c r="B72" s="68" t="s">
        <v>20</v>
      </c>
      <c r="C72" s="60"/>
      <c r="D72" s="117">
        <v>5779.04</v>
      </c>
      <c r="E72" s="59"/>
      <c r="F72" s="59"/>
      <c r="G72" s="10">
        <v>4198.6</v>
      </c>
      <c r="H72" s="10">
        <v>1.07</v>
      </c>
      <c r="I72" s="43">
        <v>0.09</v>
      </c>
    </row>
    <row r="73" spans="1:9" s="13" customFormat="1" ht="25.5">
      <c r="A73" s="70" t="s">
        <v>19</v>
      </c>
      <c r="B73" s="68" t="s">
        <v>15</v>
      </c>
      <c r="C73" s="60"/>
      <c r="D73" s="117">
        <v>3943.41</v>
      </c>
      <c r="E73" s="59"/>
      <c r="F73" s="59"/>
      <c r="G73" s="10">
        <v>4840.4</v>
      </c>
      <c r="H73" s="10">
        <v>1.07</v>
      </c>
      <c r="I73" s="43">
        <v>0.05</v>
      </c>
    </row>
    <row r="74" spans="1:9" s="13" customFormat="1" ht="18" customHeight="1">
      <c r="A74" s="70" t="s">
        <v>65</v>
      </c>
      <c r="B74" s="68" t="s">
        <v>15</v>
      </c>
      <c r="C74" s="60"/>
      <c r="D74" s="117">
        <v>10381.14</v>
      </c>
      <c r="E74" s="59"/>
      <c r="F74" s="59"/>
      <c r="G74" s="10">
        <v>4840.4</v>
      </c>
      <c r="H74" s="10">
        <v>1.07</v>
      </c>
      <c r="I74" s="43">
        <v>0.01</v>
      </c>
    </row>
    <row r="75" spans="1:9" s="13" customFormat="1" ht="25.5">
      <c r="A75" s="70" t="s">
        <v>134</v>
      </c>
      <c r="B75" s="69" t="s">
        <v>15</v>
      </c>
      <c r="C75" s="60"/>
      <c r="D75" s="117">
        <v>11495.84</v>
      </c>
      <c r="E75" s="59"/>
      <c r="F75" s="59"/>
      <c r="G75" s="10">
        <v>4198.6</v>
      </c>
      <c r="H75" s="10">
        <v>1.07</v>
      </c>
      <c r="I75" s="43">
        <v>0.08</v>
      </c>
    </row>
    <row r="76" spans="1:9" s="13" customFormat="1" ht="22.5" customHeight="1">
      <c r="A76" s="70" t="s">
        <v>195</v>
      </c>
      <c r="B76" s="80" t="s">
        <v>15</v>
      </c>
      <c r="C76" s="66"/>
      <c r="D76" s="118">
        <v>0</v>
      </c>
      <c r="E76" s="61"/>
      <c r="F76" s="61"/>
      <c r="G76" s="10">
        <v>4840.4</v>
      </c>
      <c r="H76" s="10"/>
      <c r="I76" s="43"/>
    </row>
    <row r="77" spans="1:9" s="13" customFormat="1" ht="22.5" customHeight="1">
      <c r="A77" s="70" t="s">
        <v>145</v>
      </c>
      <c r="B77" s="69" t="s">
        <v>48</v>
      </c>
      <c r="C77" s="66"/>
      <c r="D77" s="118">
        <v>16444.34</v>
      </c>
      <c r="E77" s="61"/>
      <c r="F77" s="61"/>
      <c r="G77" s="10">
        <v>4840.4</v>
      </c>
      <c r="H77" s="10"/>
      <c r="I77" s="43"/>
    </row>
    <row r="78" spans="1:9" s="13" customFormat="1" ht="23.25" customHeight="1">
      <c r="A78" s="70" t="s">
        <v>142</v>
      </c>
      <c r="B78" s="69" t="s">
        <v>48</v>
      </c>
      <c r="C78" s="59"/>
      <c r="D78" s="119">
        <v>45969.88</v>
      </c>
      <c r="E78" s="61"/>
      <c r="F78" s="61"/>
      <c r="G78" s="10">
        <v>4198.6</v>
      </c>
      <c r="H78" s="10"/>
      <c r="I78" s="43"/>
    </row>
    <row r="79" spans="1:9" s="19" customFormat="1" ht="30">
      <c r="A79" s="17" t="s">
        <v>36</v>
      </c>
      <c r="B79" s="18"/>
      <c r="C79" s="14"/>
      <c r="D79" s="91">
        <f>SUM(D80:D89)</f>
        <v>46112.02</v>
      </c>
      <c r="E79" s="53">
        <f>D79/G79</f>
        <v>10.98</v>
      </c>
      <c r="F79" s="53">
        <f>E79/12</f>
        <v>0.92</v>
      </c>
      <c r="G79" s="10">
        <v>4198.6</v>
      </c>
      <c r="H79" s="10">
        <v>1.07</v>
      </c>
      <c r="I79" s="43">
        <v>0.61</v>
      </c>
    </row>
    <row r="80" spans="1:9" s="13" customFormat="1" ht="21.75" customHeight="1">
      <c r="A80" s="70" t="s">
        <v>32</v>
      </c>
      <c r="B80" s="68" t="s">
        <v>45</v>
      </c>
      <c r="C80" s="60"/>
      <c r="D80" s="117">
        <v>2889.52</v>
      </c>
      <c r="E80" s="59"/>
      <c r="F80" s="59"/>
      <c r="G80" s="10">
        <v>4198.6</v>
      </c>
      <c r="H80" s="10">
        <v>1.07</v>
      </c>
      <c r="I80" s="43">
        <v>0.04</v>
      </c>
    </row>
    <row r="81" spans="1:9" s="13" customFormat="1" ht="25.5">
      <c r="A81" s="70" t="s">
        <v>33</v>
      </c>
      <c r="B81" s="69" t="s">
        <v>15</v>
      </c>
      <c r="C81" s="60"/>
      <c r="D81" s="117">
        <v>1926.35</v>
      </c>
      <c r="E81" s="59"/>
      <c r="F81" s="59"/>
      <c r="G81" s="10">
        <v>4198.6</v>
      </c>
      <c r="H81" s="10">
        <v>1.07</v>
      </c>
      <c r="I81" s="43">
        <v>0.03</v>
      </c>
    </row>
    <row r="82" spans="1:9" s="13" customFormat="1" ht="18" customHeight="1">
      <c r="A82" s="70" t="s">
        <v>49</v>
      </c>
      <c r="B82" s="68" t="s">
        <v>48</v>
      </c>
      <c r="C82" s="60"/>
      <c r="D82" s="117">
        <v>2021.63</v>
      </c>
      <c r="E82" s="59"/>
      <c r="F82" s="59"/>
      <c r="G82" s="10">
        <v>4198.6</v>
      </c>
      <c r="H82" s="10">
        <v>1.07</v>
      </c>
      <c r="I82" s="43">
        <v>0.03</v>
      </c>
    </row>
    <row r="83" spans="1:9" s="13" customFormat="1" ht="25.5">
      <c r="A83" s="70" t="s">
        <v>46</v>
      </c>
      <c r="B83" s="68" t="s">
        <v>47</v>
      </c>
      <c r="C83" s="60"/>
      <c r="D83" s="117">
        <v>1926.35</v>
      </c>
      <c r="E83" s="59"/>
      <c r="F83" s="59"/>
      <c r="G83" s="10">
        <v>4198.6</v>
      </c>
      <c r="H83" s="10">
        <v>1.07</v>
      </c>
      <c r="I83" s="43">
        <v>0.03</v>
      </c>
    </row>
    <row r="84" spans="1:9" s="13" customFormat="1" ht="25.5">
      <c r="A84" s="70" t="s">
        <v>121</v>
      </c>
      <c r="B84" s="69" t="s">
        <v>15</v>
      </c>
      <c r="C84" s="60"/>
      <c r="D84" s="117">
        <v>1663.96</v>
      </c>
      <c r="E84" s="59"/>
      <c r="F84" s="59"/>
      <c r="G84" s="10">
        <v>4198.6</v>
      </c>
      <c r="H84" s="10">
        <v>1.07</v>
      </c>
      <c r="I84" s="43">
        <v>0.16</v>
      </c>
    </row>
    <row r="85" spans="1:9" s="13" customFormat="1" ht="21.75" customHeight="1">
      <c r="A85" s="70" t="s">
        <v>64</v>
      </c>
      <c r="B85" s="69" t="s">
        <v>48</v>
      </c>
      <c r="C85" s="60"/>
      <c r="D85" s="117">
        <v>13424.22</v>
      </c>
      <c r="E85" s="59"/>
      <c r="F85" s="59"/>
      <c r="G85" s="10">
        <v>4198.6</v>
      </c>
      <c r="H85" s="10">
        <v>1.07</v>
      </c>
      <c r="I85" s="43">
        <v>0.19</v>
      </c>
    </row>
    <row r="86" spans="1:9" s="13" customFormat="1" ht="21.75" customHeight="1">
      <c r="A86" s="70" t="s">
        <v>43</v>
      </c>
      <c r="B86" s="68" t="s">
        <v>7</v>
      </c>
      <c r="C86" s="107"/>
      <c r="D86" s="117">
        <v>6851.28</v>
      </c>
      <c r="E86" s="59"/>
      <c r="F86" s="59"/>
      <c r="G86" s="10">
        <v>4198.6</v>
      </c>
      <c r="H86" s="10">
        <v>1.07</v>
      </c>
      <c r="I86" s="43">
        <v>0.1</v>
      </c>
    </row>
    <row r="87" spans="1:9" s="13" customFormat="1" ht="28.5" customHeight="1">
      <c r="A87" s="70" t="s">
        <v>122</v>
      </c>
      <c r="B87" s="69" t="s">
        <v>15</v>
      </c>
      <c r="C87" s="107"/>
      <c r="D87" s="117">
        <v>15408.71</v>
      </c>
      <c r="E87" s="59"/>
      <c r="F87" s="59"/>
      <c r="G87" s="10">
        <v>4198.6</v>
      </c>
      <c r="H87" s="10"/>
      <c r="I87" s="43"/>
    </row>
    <row r="88" spans="1:9" s="13" customFormat="1" ht="21.75" customHeight="1">
      <c r="A88" s="70" t="s">
        <v>123</v>
      </c>
      <c r="B88" s="80" t="s">
        <v>15</v>
      </c>
      <c r="C88" s="107"/>
      <c r="D88" s="117">
        <v>0</v>
      </c>
      <c r="E88" s="59"/>
      <c r="F88" s="59"/>
      <c r="G88" s="10">
        <v>4198.6</v>
      </c>
      <c r="H88" s="10"/>
      <c r="I88" s="43"/>
    </row>
    <row r="89" spans="1:9" s="13" customFormat="1" ht="21.75" customHeight="1">
      <c r="A89" s="70" t="s">
        <v>124</v>
      </c>
      <c r="B89" s="80" t="s">
        <v>48</v>
      </c>
      <c r="C89" s="60"/>
      <c r="D89" s="117">
        <f>E89*G89</f>
        <v>0</v>
      </c>
      <c r="E89" s="59"/>
      <c r="F89" s="59"/>
      <c r="G89" s="10">
        <v>4198.6</v>
      </c>
      <c r="H89" s="10">
        <v>1.07</v>
      </c>
      <c r="I89" s="43">
        <v>0</v>
      </c>
    </row>
    <row r="90" spans="1:9" s="13" customFormat="1" ht="30">
      <c r="A90" s="17" t="s">
        <v>37</v>
      </c>
      <c r="B90" s="16"/>
      <c r="C90" s="33"/>
      <c r="D90" s="91">
        <f>SUM(D91:D94)</f>
        <v>26225.64</v>
      </c>
      <c r="E90" s="53">
        <f>D90/G90</f>
        <v>5.42</v>
      </c>
      <c r="F90" s="53">
        <f>E90/12</f>
        <v>0.45</v>
      </c>
      <c r="G90" s="10">
        <v>4840.4</v>
      </c>
      <c r="H90" s="10">
        <v>1.07</v>
      </c>
      <c r="I90" s="43">
        <v>0.05</v>
      </c>
    </row>
    <row r="91" spans="1:9" s="13" customFormat="1" ht="15">
      <c r="A91" s="70" t="s">
        <v>196</v>
      </c>
      <c r="B91" s="68" t="s">
        <v>15</v>
      </c>
      <c r="C91" s="60"/>
      <c r="D91" s="117">
        <v>0</v>
      </c>
      <c r="E91" s="59"/>
      <c r="F91" s="59"/>
      <c r="G91" s="10">
        <v>4840.4</v>
      </c>
      <c r="H91" s="10">
        <v>1.07</v>
      </c>
      <c r="I91" s="43">
        <v>0.02</v>
      </c>
    </row>
    <row r="92" spans="1:9" s="13" customFormat="1" ht="15">
      <c r="A92" s="70" t="s">
        <v>149</v>
      </c>
      <c r="B92" s="68"/>
      <c r="C92" s="66"/>
      <c r="D92" s="118">
        <v>25809.62</v>
      </c>
      <c r="E92" s="59"/>
      <c r="F92" s="59"/>
      <c r="G92" s="10">
        <v>4840.4</v>
      </c>
      <c r="H92" s="10">
        <v>1.07</v>
      </c>
      <c r="I92" s="43">
        <v>0.03</v>
      </c>
    </row>
    <row r="93" spans="1:9" s="13" customFormat="1" ht="15">
      <c r="A93" s="70" t="s">
        <v>125</v>
      </c>
      <c r="B93" s="69" t="s">
        <v>15</v>
      </c>
      <c r="C93" s="60"/>
      <c r="D93" s="117">
        <f>E93*G93</f>
        <v>0</v>
      </c>
      <c r="E93" s="59"/>
      <c r="F93" s="59"/>
      <c r="G93" s="10">
        <v>4198.6</v>
      </c>
      <c r="H93" s="10">
        <v>1.07</v>
      </c>
      <c r="I93" s="43">
        <v>0</v>
      </c>
    </row>
    <row r="94" spans="1:9" s="13" customFormat="1" ht="25.5">
      <c r="A94" s="70" t="s">
        <v>135</v>
      </c>
      <c r="B94" s="69" t="s">
        <v>15</v>
      </c>
      <c r="C94" s="59"/>
      <c r="D94" s="119">
        <v>416.02</v>
      </c>
      <c r="E94" s="61"/>
      <c r="F94" s="61"/>
      <c r="G94" s="10">
        <v>4840.4</v>
      </c>
      <c r="H94" s="10"/>
      <c r="I94" s="43"/>
    </row>
    <row r="95" spans="1:9" s="13" customFormat="1" ht="15">
      <c r="A95" s="77" t="s">
        <v>126</v>
      </c>
      <c r="B95" s="68"/>
      <c r="C95" s="33"/>
      <c r="D95" s="91">
        <f>SUM(D96:D101)</f>
        <v>32170.8</v>
      </c>
      <c r="E95" s="53">
        <f>D95/G95</f>
        <v>7.66</v>
      </c>
      <c r="F95" s="53">
        <f>E95/12</f>
        <v>0.64</v>
      </c>
      <c r="G95" s="10">
        <v>4198.6</v>
      </c>
      <c r="H95" s="10">
        <v>1.07</v>
      </c>
      <c r="I95" s="43">
        <v>0.17</v>
      </c>
    </row>
    <row r="96" spans="1:9" s="13" customFormat="1" ht="15.75" customHeight="1">
      <c r="A96" s="70" t="s">
        <v>34</v>
      </c>
      <c r="B96" s="68" t="s">
        <v>7</v>
      </c>
      <c r="C96" s="60"/>
      <c r="D96" s="117">
        <v>0</v>
      </c>
      <c r="E96" s="59"/>
      <c r="F96" s="59"/>
      <c r="G96" s="10">
        <v>4198.6</v>
      </c>
      <c r="H96" s="10">
        <v>1.07</v>
      </c>
      <c r="I96" s="43">
        <v>0.02</v>
      </c>
    </row>
    <row r="97" spans="1:9" s="13" customFormat="1" ht="44.25" customHeight="1">
      <c r="A97" s="70" t="s">
        <v>127</v>
      </c>
      <c r="B97" s="68" t="s">
        <v>15</v>
      </c>
      <c r="C97" s="60"/>
      <c r="D97" s="117">
        <v>10068.24</v>
      </c>
      <c r="E97" s="59"/>
      <c r="F97" s="59"/>
      <c r="G97" s="10">
        <v>4198.6</v>
      </c>
      <c r="H97" s="10">
        <v>1.07</v>
      </c>
      <c r="I97" s="43">
        <v>0.14</v>
      </c>
    </row>
    <row r="98" spans="1:9" s="13" customFormat="1" ht="43.5" customHeight="1">
      <c r="A98" s="70" t="s">
        <v>128</v>
      </c>
      <c r="B98" s="68" t="s">
        <v>15</v>
      </c>
      <c r="C98" s="60"/>
      <c r="D98" s="117">
        <v>1006.81</v>
      </c>
      <c r="E98" s="59"/>
      <c r="F98" s="59"/>
      <c r="G98" s="10">
        <v>4840.4</v>
      </c>
      <c r="H98" s="10">
        <v>1.07</v>
      </c>
      <c r="I98" s="43">
        <v>0.01</v>
      </c>
    </row>
    <row r="99" spans="1:9" s="13" customFormat="1" ht="25.5">
      <c r="A99" s="70" t="s">
        <v>52</v>
      </c>
      <c r="B99" s="68" t="s">
        <v>10</v>
      </c>
      <c r="C99" s="60"/>
      <c r="D99" s="117">
        <f>E99*G99</f>
        <v>0</v>
      </c>
      <c r="E99" s="59"/>
      <c r="F99" s="59"/>
      <c r="G99" s="10">
        <v>4198.6</v>
      </c>
      <c r="H99" s="10">
        <v>1.07</v>
      </c>
      <c r="I99" s="43">
        <v>0</v>
      </c>
    </row>
    <row r="100" spans="1:9" s="13" customFormat="1" ht="17.25" customHeight="1">
      <c r="A100" s="70" t="s">
        <v>129</v>
      </c>
      <c r="B100" s="69" t="s">
        <v>130</v>
      </c>
      <c r="C100" s="60"/>
      <c r="D100" s="117">
        <f>E100*G100</f>
        <v>0</v>
      </c>
      <c r="E100" s="59"/>
      <c r="F100" s="59"/>
      <c r="G100" s="10">
        <v>4198.6</v>
      </c>
      <c r="H100" s="10">
        <v>1.07</v>
      </c>
      <c r="I100" s="43">
        <v>0</v>
      </c>
    </row>
    <row r="101" spans="1:9" s="13" customFormat="1" ht="55.5" customHeight="1">
      <c r="A101" s="70" t="s">
        <v>131</v>
      </c>
      <c r="B101" s="69" t="s">
        <v>66</v>
      </c>
      <c r="C101" s="60"/>
      <c r="D101" s="117">
        <v>21095.75</v>
      </c>
      <c r="E101" s="59"/>
      <c r="F101" s="59"/>
      <c r="G101" s="10">
        <v>4198.6</v>
      </c>
      <c r="H101" s="10">
        <v>1.07</v>
      </c>
      <c r="I101" s="43">
        <v>0.07</v>
      </c>
    </row>
    <row r="102" spans="1:9" s="13" customFormat="1" ht="15">
      <c r="A102" s="17" t="s">
        <v>38</v>
      </c>
      <c r="B102" s="16"/>
      <c r="C102" s="33"/>
      <c r="D102" s="91">
        <f>D103</f>
        <v>1208.01</v>
      </c>
      <c r="E102" s="53">
        <f>D102/G102</f>
        <v>0.25</v>
      </c>
      <c r="F102" s="53">
        <f>E102/12</f>
        <v>0.02</v>
      </c>
      <c r="G102" s="10">
        <v>4840.4</v>
      </c>
      <c r="H102" s="10">
        <v>1.07</v>
      </c>
      <c r="I102" s="43">
        <v>0.1</v>
      </c>
    </row>
    <row r="103" spans="1:9" s="13" customFormat="1" ht="15">
      <c r="A103" s="21" t="s">
        <v>35</v>
      </c>
      <c r="B103" s="16" t="s">
        <v>15</v>
      </c>
      <c r="C103" s="60"/>
      <c r="D103" s="117">
        <v>1208.01</v>
      </c>
      <c r="E103" s="59"/>
      <c r="F103" s="59"/>
      <c r="G103" s="10">
        <v>4840.4</v>
      </c>
      <c r="H103" s="10">
        <v>1.07</v>
      </c>
      <c r="I103" s="43">
        <v>0.01</v>
      </c>
    </row>
    <row r="104" spans="1:9" s="10" customFormat="1" ht="15">
      <c r="A104" s="77" t="s">
        <v>40</v>
      </c>
      <c r="B104" s="78"/>
      <c r="C104" s="14"/>
      <c r="D104" s="91">
        <f>D105+D106</f>
        <v>33342.01</v>
      </c>
      <c r="E104" s="53">
        <f>D104/G104</f>
        <v>7.94</v>
      </c>
      <c r="F104" s="53">
        <f>E104/12</f>
        <v>0.66</v>
      </c>
      <c r="G104" s="10">
        <v>4198.6</v>
      </c>
      <c r="H104" s="10">
        <v>1.07</v>
      </c>
      <c r="I104" s="43">
        <v>0.02</v>
      </c>
    </row>
    <row r="105" spans="1:9" s="13" customFormat="1" ht="45" customHeight="1">
      <c r="A105" s="106" t="s">
        <v>132</v>
      </c>
      <c r="B105" s="69" t="s">
        <v>20</v>
      </c>
      <c r="C105" s="60"/>
      <c r="D105" s="117">
        <v>18901.87</v>
      </c>
      <c r="E105" s="59"/>
      <c r="F105" s="59"/>
      <c r="G105" s="10">
        <v>4198.6</v>
      </c>
      <c r="H105" s="10">
        <v>1.07</v>
      </c>
      <c r="I105" s="43">
        <v>0.02</v>
      </c>
    </row>
    <row r="106" spans="1:9" s="13" customFormat="1" ht="29.25" customHeight="1">
      <c r="A106" s="106" t="s">
        <v>197</v>
      </c>
      <c r="B106" s="69" t="s">
        <v>66</v>
      </c>
      <c r="C106" s="60"/>
      <c r="D106" s="117">
        <v>14440.14</v>
      </c>
      <c r="E106" s="59"/>
      <c r="F106" s="59"/>
      <c r="G106" s="10">
        <v>4198.6</v>
      </c>
      <c r="H106" s="10">
        <v>1.07</v>
      </c>
      <c r="I106" s="43">
        <v>0</v>
      </c>
    </row>
    <row r="107" spans="1:9" s="10" customFormat="1" ht="15">
      <c r="A107" s="17" t="s">
        <v>39</v>
      </c>
      <c r="B107" s="18"/>
      <c r="C107" s="14"/>
      <c r="D107" s="91">
        <f>D108+D109+D110+D111</f>
        <v>20605.06</v>
      </c>
      <c r="E107" s="53">
        <f>E108+E109+E110+E111</f>
        <v>0</v>
      </c>
      <c r="F107" s="53">
        <f>F108+F109+F110+F111</f>
        <v>0</v>
      </c>
      <c r="G107" s="10">
        <v>4198.6</v>
      </c>
      <c r="H107" s="10">
        <v>1.07</v>
      </c>
      <c r="I107" s="43">
        <v>0.2</v>
      </c>
    </row>
    <row r="108" spans="1:9" s="13" customFormat="1" ht="15">
      <c r="A108" s="21" t="s">
        <v>73</v>
      </c>
      <c r="B108" s="16" t="s">
        <v>45</v>
      </c>
      <c r="C108" s="60"/>
      <c r="D108" s="92">
        <v>8054.28</v>
      </c>
      <c r="E108" s="59"/>
      <c r="F108" s="59"/>
      <c r="G108" s="10">
        <v>4198.6</v>
      </c>
      <c r="H108" s="10">
        <v>1.07</v>
      </c>
      <c r="I108" s="43">
        <v>0.12</v>
      </c>
    </row>
    <row r="109" spans="1:9" s="13" customFormat="1" ht="15">
      <c r="A109" s="21" t="s">
        <v>50</v>
      </c>
      <c r="B109" s="16" t="s">
        <v>45</v>
      </c>
      <c r="C109" s="60"/>
      <c r="D109" s="92">
        <v>2684.88</v>
      </c>
      <c r="E109" s="59"/>
      <c r="F109" s="59"/>
      <c r="G109" s="10">
        <v>4198.6</v>
      </c>
      <c r="H109" s="10">
        <v>1.07</v>
      </c>
      <c r="I109" s="43">
        <v>0.04</v>
      </c>
    </row>
    <row r="110" spans="1:9" s="13" customFormat="1" ht="25.5" customHeight="1">
      <c r="A110" s="21" t="s">
        <v>51</v>
      </c>
      <c r="B110" s="16" t="s">
        <v>15</v>
      </c>
      <c r="C110" s="60"/>
      <c r="D110" s="92">
        <v>3019.46</v>
      </c>
      <c r="E110" s="59"/>
      <c r="F110" s="59"/>
      <c r="G110" s="10">
        <v>4198.6</v>
      </c>
      <c r="H110" s="10">
        <v>1.07</v>
      </c>
      <c r="I110" s="43">
        <v>0.04</v>
      </c>
    </row>
    <row r="111" spans="1:9" s="13" customFormat="1" ht="25.5" customHeight="1">
      <c r="A111" s="21" t="s">
        <v>63</v>
      </c>
      <c r="B111" s="16" t="s">
        <v>45</v>
      </c>
      <c r="C111" s="66"/>
      <c r="D111" s="93">
        <v>6846.44</v>
      </c>
      <c r="E111" s="62"/>
      <c r="F111" s="62"/>
      <c r="G111" s="10">
        <v>4198.6</v>
      </c>
      <c r="H111" s="10">
        <v>1.07</v>
      </c>
      <c r="I111" s="43">
        <v>0.1</v>
      </c>
    </row>
    <row r="112" spans="1:9" s="10" customFormat="1" ht="118.5">
      <c r="A112" s="79" t="s">
        <v>198</v>
      </c>
      <c r="B112" s="78" t="s">
        <v>10</v>
      </c>
      <c r="C112" s="58"/>
      <c r="D112" s="95">
        <v>50000</v>
      </c>
      <c r="E112" s="58">
        <f>D112/G112</f>
        <v>11.91</v>
      </c>
      <c r="F112" s="58">
        <f>E112/12</f>
        <v>0.99</v>
      </c>
      <c r="G112" s="10">
        <v>4198.6</v>
      </c>
      <c r="H112" s="10">
        <v>1.07</v>
      </c>
      <c r="I112" s="43">
        <v>0.3</v>
      </c>
    </row>
    <row r="113" spans="1:9" s="10" customFormat="1" ht="30">
      <c r="A113" s="30" t="s">
        <v>76</v>
      </c>
      <c r="B113" s="18" t="s">
        <v>77</v>
      </c>
      <c r="C113" s="86"/>
      <c r="D113" s="96">
        <v>23936.6</v>
      </c>
      <c r="E113" s="58">
        <f>D113/G113</f>
        <v>5.7</v>
      </c>
      <c r="F113" s="57">
        <f>E113/12</f>
        <v>0.48</v>
      </c>
      <c r="G113" s="10">
        <v>4198.6</v>
      </c>
      <c r="I113" s="43"/>
    </row>
    <row r="114" spans="1:9" s="10" customFormat="1" ht="20.25" thickBot="1">
      <c r="A114" s="87" t="s">
        <v>67</v>
      </c>
      <c r="B114" s="88" t="s">
        <v>9</v>
      </c>
      <c r="C114" s="86"/>
      <c r="D114" s="96">
        <f>E114*G114</f>
        <v>95728.08</v>
      </c>
      <c r="E114" s="58">
        <f>F114*12</f>
        <v>22.8</v>
      </c>
      <c r="F114" s="58">
        <v>1.9</v>
      </c>
      <c r="G114" s="10">
        <v>4198.6</v>
      </c>
      <c r="H114" s="10">
        <v>1.07</v>
      </c>
      <c r="I114" s="43">
        <v>5.31</v>
      </c>
    </row>
    <row r="115" spans="1:9" s="37" customFormat="1" ht="20.25" thickBot="1">
      <c r="A115" s="38" t="s">
        <v>29</v>
      </c>
      <c r="B115" s="39"/>
      <c r="C115" s="39"/>
      <c r="D115" s="97">
        <f>D113+D112+D107+D104+D102+D95+D90+D79+D64+D63+D62+D61+D51+D50+D49+D48+D40+D39+D28+D15+D114+D41</f>
        <v>1185231.41</v>
      </c>
      <c r="E115" s="40"/>
      <c r="F115" s="40"/>
      <c r="G115" s="10">
        <v>4198.6</v>
      </c>
      <c r="I115" s="48"/>
    </row>
    <row r="116" spans="1:9" s="37" customFormat="1" ht="19.5">
      <c r="A116" s="109"/>
      <c r="B116" s="28"/>
      <c r="C116" s="28"/>
      <c r="D116" s="110"/>
      <c r="E116" s="111"/>
      <c r="F116" s="111"/>
      <c r="G116" s="10"/>
      <c r="I116" s="48"/>
    </row>
    <row r="117" spans="1:9" s="37" customFormat="1" ht="19.5">
      <c r="A117" s="109"/>
      <c r="B117" s="28"/>
      <c r="C117" s="28"/>
      <c r="D117" s="110"/>
      <c r="E117" s="111"/>
      <c r="F117" s="111"/>
      <c r="G117" s="10"/>
      <c r="I117" s="48"/>
    </row>
    <row r="118" spans="1:9" s="26" customFormat="1" ht="15">
      <c r="A118" s="25"/>
      <c r="D118" s="98"/>
      <c r="E118" s="63"/>
      <c r="F118" s="63"/>
      <c r="G118" s="10">
        <v>4198.6</v>
      </c>
      <c r="I118" s="50"/>
    </row>
    <row r="119" spans="1:9" s="26" customFormat="1" ht="19.5">
      <c r="A119" s="82" t="s">
        <v>136</v>
      </c>
      <c r="B119" s="83"/>
      <c r="C119" s="84"/>
      <c r="D119" s="100">
        <f>D120+D121+D122+D123+D124+D125+D126+D127+D128+D129+D130+D131+D132+D133+D134+D135+D136+D137+D138+D139</f>
        <v>3239217.12</v>
      </c>
      <c r="E119" s="84">
        <f>SUM(E122:E138)</f>
        <v>620.6</v>
      </c>
      <c r="F119" s="84">
        <f>SUM(F122:F138)</f>
        <v>51.72</v>
      </c>
      <c r="G119" s="10">
        <v>4198.6</v>
      </c>
      <c r="I119" s="50"/>
    </row>
    <row r="120" spans="1:9" s="26" customFormat="1" ht="20.25" customHeight="1">
      <c r="A120" s="101" t="s">
        <v>199</v>
      </c>
      <c r="B120" s="35"/>
      <c r="C120" s="81"/>
      <c r="D120" s="126">
        <v>265411.71</v>
      </c>
      <c r="E120" s="81">
        <f>D120/G120</f>
        <v>63.21</v>
      </c>
      <c r="F120" s="81">
        <f>E120/12</f>
        <v>5.27</v>
      </c>
      <c r="G120" s="10">
        <v>4198.6</v>
      </c>
      <c r="I120" s="50"/>
    </row>
    <row r="121" spans="1:9" s="26" customFormat="1" ht="20.25" customHeight="1">
      <c r="A121" s="102" t="s">
        <v>138</v>
      </c>
      <c r="B121" s="35"/>
      <c r="C121" s="103"/>
      <c r="D121" s="108">
        <v>39136.06</v>
      </c>
      <c r="E121" s="81">
        <f aca="true" t="shared" si="0" ref="E121:E139">D121/G121</f>
        <v>9.32</v>
      </c>
      <c r="F121" s="81">
        <f aca="true" t="shared" si="1" ref="F121:F139">E121/12</f>
        <v>0.78</v>
      </c>
      <c r="G121" s="10">
        <v>4198.6</v>
      </c>
      <c r="I121" s="50"/>
    </row>
    <row r="122" spans="1:9" s="71" customFormat="1" ht="20.25" customHeight="1">
      <c r="A122" s="70" t="s">
        <v>200</v>
      </c>
      <c r="B122" s="68"/>
      <c r="C122" s="66"/>
      <c r="D122" s="93">
        <v>148521.14</v>
      </c>
      <c r="E122" s="81">
        <f t="shared" si="0"/>
        <v>35.37</v>
      </c>
      <c r="F122" s="81">
        <f t="shared" si="1"/>
        <v>2.95</v>
      </c>
      <c r="G122" s="10">
        <v>4198.6</v>
      </c>
      <c r="H122" s="65"/>
      <c r="I122" s="52"/>
    </row>
    <row r="123" spans="1:9" s="71" customFormat="1" ht="20.25" customHeight="1">
      <c r="A123" s="70" t="s">
        <v>139</v>
      </c>
      <c r="B123" s="68"/>
      <c r="C123" s="66"/>
      <c r="D123" s="93">
        <v>32306.87</v>
      </c>
      <c r="E123" s="81">
        <f t="shared" si="0"/>
        <v>7.69</v>
      </c>
      <c r="F123" s="81">
        <f t="shared" si="1"/>
        <v>0.64</v>
      </c>
      <c r="G123" s="10">
        <v>4198.6</v>
      </c>
      <c r="H123" s="65"/>
      <c r="I123" s="52"/>
    </row>
    <row r="124" spans="1:9" s="71" customFormat="1" ht="17.25" customHeight="1">
      <c r="A124" s="70" t="s">
        <v>71</v>
      </c>
      <c r="B124" s="68"/>
      <c r="C124" s="66"/>
      <c r="D124" s="93">
        <v>16040.9</v>
      </c>
      <c r="E124" s="81">
        <f t="shared" si="0"/>
        <v>3.82</v>
      </c>
      <c r="F124" s="81">
        <f t="shared" si="1"/>
        <v>0.32</v>
      </c>
      <c r="G124" s="10">
        <v>4198.6</v>
      </c>
      <c r="H124" s="65"/>
      <c r="I124" s="52"/>
    </row>
    <row r="125" spans="1:9" s="71" customFormat="1" ht="17.25" customHeight="1">
      <c r="A125" s="70" t="s">
        <v>140</v>
      </c>
      <c r="B125" s="68"/>
      <c r="C125" s="66"/>
      <c r="D125" s="93">
        <v>15019.61</v>
      </c>
      <c r="E125" s="81">
        <f t="shared" si="0"/>
        <v>3.58</v>
      </c>
      <c r="F125" s="81">
        <f t="shared" si="1"/>
        <v>0.3</v>
      </c>
      <c r="G125" s="10">
        <v>4198.6</v>
      </c>
      <c r="H125" s="65"/>
      <c r="I125" s="52"/>
    </row>
    <row r="126" spans="1:9" s="71" customFormat="1" ht="17.25" customHeight="1">
      <c r="A126" s="70" t="s">
        <v>201</v>
      </c>
      <c r="B126" s="68"/>
      <c r="C126" s="66"/>
      <c r="D126" s="93">
        <v>3250.21</v>
      </c>
      <c r="E126" s="81">
        <f t="shared" si="0"/>
        <v>0.77</v>
      </c>
      <c r="F126" s="81">
        <f t="shared" si="1"/>
        <v>0.06</v>
      </c>
      <c r="G126" s="10">
        <v>4198.6</v>
      </c>
      <c r="H126" s="65"/>
      <c r="I126" s="52"/>
    </row>
    <row r="127" spans="1:9" s="71" customFormat="1" ht="17.25" customHeight="1">
      <c r="A127" s="70" t="s">
        <v>141</v>
      </c>
      <c r="B127" s="68"/>
      <c r="C127" s="66"/>
      <c r="D127" s="93">
        <v>967.58</v>
      </c>
      <c r="E127" s="81">
        <f t="shared" si="0"/>
        <v>0.23</v>
      </c>
      <c r="F127" s="81">
        <f t="shared" si="1"/>
        <v>0.02</v>
      </c>
      <c r="G127" s="10">
        <v>4198.6</v>
      </c>
      <c r="H127" s="65"/>
      <c r="I127" s="52"/>
    </row>
    <row r="128" spans="1:9" s="71" customFormat="1" ht="17.25" customHeight="1">
      <c r="A128" s="70" t="s">
        <v>54</v>
      </c>
      <c r="B128" s="68"/>
      <c r="C128" s="66"/>
      <c r="D128" s="93">
        <v>1765650.67</v>
      </c>
      <c r="E128" s="81">
        <f t="shared" si="0"/>
        <v>364.77</v>
      </c>
      <c r="F128" s="81">
        <f t="shared" si="1"/>
        <v>30.4</v>
      </c>
      <c r="G128" s="65">
        <v>4840.4</v>
      </c>
      <c r="H128" s="65"/>
      <c r="I128" s="52"/>
    </row>
    <row r="129" spans="1:9" s="71" customFormat="1" ht="17.25" customHeight="1">
      <c r="A129" s="70" t="s">
        <v>142</v>
      </c>
      <c r="B129" s="68"/>
      <c r="C129" s="66"/>
      <c r="D129" s="93">
        <v>0</v>
      </c>
      <c r="E129" s="81">
        <f t="shared" si="0"/>
        <v>0</v>
      </c>
      <c r="F129" s="81">
        <f t="shared" si="1"/>
        <v>0</v>
      </c>
      <c r="G129" s="65">
        <v>4198.6</v>
      </c>
      <c r="H129" s="65"/>
      <c r="I129" s="52"/>
    </row>
    <row r="130" spans="1:9" s="71" customFormat="1" ht="17.25" customHeight="1">
      <c r="A130" s="70" t="s">
        <v>75</v>
      </c>
      <c r="B130" s="68"/>
      <c r="C130" s="66"/>
      <c r="D130" s="93">
        <v>5669.69</v>
      </c>
      <c r="E130" s="81">
        <f t="shared" si="0"/>
        <v>1.35</v>
      </c>
      <c r="F130" s="81">
        <f t="shared" si="1"/>
        <v>0.11</v>
      </c>
      <c r="G130" s="65">
        <v>4198.6</v>
      </c>
      <c r="H130" s="65"/>
      <c r="I130" s="52"/>
    </row>
    <row r="131" spans="1:9" s="71" customFormat="1" ht="17.25" customHeight="1">
      <c r="A131" s="70" t="s">
        <v>143</v>
      </c>
      <c r="B131" s="68"/>
      <c r="C131" s="66"/>
      <c r="D131" s="93">
        <v>6340.07</v>
      </c>
      <c r="E131" s="81">
        <f t="shared" si="0"/>
        <v>1.31</v>
      </c>
      <c r="F131" s="81">
        <f t="shared" si="1"/>
        <v>0.11</v>
      </c>
      <c r="G131" s="65">
        <v>4840.4</v>
      </c>
      <c r="H131" s="65"/>
      <c r="I131" s="52"/>
    </row>
    <row r="132" spans="1:9" s="71" customFormat="1" ht="17.25" customHeight="1">
      <c r="A132" s="70" t="s">
        <v>144</v>
      </c>
      <c r="B132" s="68"/>
      <c r="C132" s="66"/>
      <c r="D132" s="93">
        <v>12275.84</v>
      </c>
      <c r="E132" s="81">
        <f t="shared" si="0"/>
        <v>2.54</v>
      </c>
      <c r="F132" s="81">
        <f t="shared" si="1"/>
        <v>0.21</v>
      </c>
      <c r="G132" s="65">
        <v>4840.4</v>
      </c>
      <c r="H132" s="65"/>
      <c r="I132" s="52"/>
    </row>
    <row r="133" spans="1:9" s="71" customFormat="1" ht="17.25" customHeight="1">
      <c r="A133" s="70" t="s">
        <v>149</v>
      </c>
      <c r="B133" s="68"/>
      <c r="C133" s="66"/>
      <c r="D133" s="93">
        <v>0</v>
      </c>
      <c r="E133" s="81">
        <f t="shared" si="0"/>
        <v>0</v>
      </c>
      <c r="F133" s="81">
        <f t="shared" si="1"/>
        <v>0</v>
      </c>
      <c r="G133" s="65">
        <v>4840.4</v>
      </c>
      <c r="H133" s="65"/>
      <c r="I133" s="52"/>
    </row>
    <row r="134" spans="1:9" s="71" customFormat="1" ht="17.25" customHeight="1">
      <c r="A134" s="70" t="s">
        <v>145</v>
      </c>
      <c r="B134" s="68"/>
      <c r="C134" s="66"/>
      <c r="D134" s="93">
        <v>0</v>
      </c>
      <c r="E134" s="81">
        <f t="shared" si="0"/>
        <v>0</v>
      </c>
      <c r="F134" s="81">
        <f t="shared" si="1"/>
        <v>0</v>
      </c>
      <c r="G134" s="65">
        <v>4840.4</v>
      </c>
      <c r="H134" s="65"/>
      <c r="I134" s="52"/>
    </row>
    <row r="135" spans="1:9" s="71" customFormat="1" ht="17.25" customHeight="1">
      <c r="A135" s="70" t="s">
        <v>146</v>
      </c>
      <c r="B135" s="68"/>
      <c r="C135" s="66"/>
      <c r="D135" s="93">
        <v>25701.81</v>
      </c>
      <c r="E135" s="81">
        <f t="shared" si="0"/>
        <v>6.12</v>
      </c>
      <c r="F135" s="81">
        <f t="shared" si="1"/>
        <v>0.51</v>
      </c>
      <c r="G135" s="65">
        <v>4198.6</v>
      </c>
      <c r="H135" s="65"/>
      <c r="I135" s="52"/>
    </row>
    <row r="136" spans="1:9" s="71" customFormat="1" ht="20.25" customHeight="1">
      <c r="A136" s="72" t="s">
        <v>202</v>
      </c>
      <c r="B136" s="68"/>
      <c r="C136" s="59"/>
      <c r="D136" s="94">
        <v>24772.43</v>
      </c>
      <c r="E136" s="81">
        <f t="shared" si="0"/>
        <v>5.9</v>
      </c>
      <c r="F136" s="81">
        <f t="shared" si="1"/>
        <v>0.49</v>
      </c>
      <c r="G136" s="65">
        <v>4198.6</v>
      </c>
      <c r="H136" s="65"/>
      <c r="I136" s="52"/>
    </row>
    <row r="137" spans="1:9" s="13" customFormat="1" ht="17.25" customHeight="1">
      <c r="A137" s="72" t="s">
        <v>203</v>
      </c>
      <c r="B137" s="67"/>
      <c r="C137" s="62"/>
      <c r="D137" s="134">
        <v>20072.53</v>
      </c>
      <c r="E137" s="81">
        <f t="shared" si="0"/>
        <v>4.78</v>
      </c>
      <c r="F137" s="81">
        <f t="shared" si="1"/>
        <v>0.4</v>
      </c>
      <c r="G137" s="65">
        <v>4198.6</v>
      </c>
      <c r="H137" s="10"/>
      <c r="I137" s="43"/>
    </row>
    <row r="138" spans="1:9" s="13" customFormat="1" ht="17.25" customHeight="1">
      <c r="A138" s="72" t="s">
        <v>150</v>
      </c>
      <c r="B138" s="68"/>
      <c r="C138" s="59"/>
      <c r="D138" s="94">
        <v>765700</v>
      </c>
      <c r="E138" s="81">
        <f t="shared" si="0"/>
        <v>182.37</v>
      </c>
      <c r="F138" s="81">
        <f t="shared" si="1"/>
        <v>15.2</v>
      </c>
      <c r="G138" s="65">
        <v>4198.6</v>
      </c>
      <c r="H138" s="10"/>
      <c r="I138" s="43"/>
    </row>
    <row r="139" spans="1:9" s="13" customFormat="1" ht="17.25" customHeight="1">
      <c r="A139" s="72" t="s">
        <v>152</v>
      </c>
      <c r="B139" s="68"/>
      <c r="C139" s="59"/>
      <c r="D139" s="94">
        <v>92380</v>
      </c>
      <c r="E139" s="81">
        <f t="shared" si="0"/>
        <v>22</v>
      </c>
      <c r="F139" s="81">
        <f t="shared" si="1"/>
        <v>1.83</v>
      </c>
      <c r="G139" s="65">
        <v>4198.6</v>
      </c>
      <c r="H139" s="10"/>
      <c r="I139" s="43"/>
    </row>
    <row r="140" spans="1:9" s="26" customFormat="1" ht="12.75">
      <c r="A140" s="112"/>
      <c r="B140" s="113"/>
      <c r="C140" s="113"/>
      <c r="D140" s="114"/>
      <c r="E140" s="113"/>
      <c r="F140" s="115"/>
      <c r="I140" s="50"/>
    </row>
    <row r="141" spans="1:9" s="26" customFormat="1" ht="13.5" thickBot="1">
      <c r="A141" s="25"/>
      <c r="D141" s="99"/>
      <c r="F141" s="27"/>
      <c r="I141" s="50"/>
    </row>
    <row r="142" spans="1:9" s="26" customFormat="1" ht="20.25" thickBot="1">
      <c r="A142" s="38" t="s">
        <v>62</v>
      </c>
      <c r="B142" s="39"/>
      <c r="C142" s="39"/>
      <c r="D142" s="97">
        <f>D115+D119</f>
        <v>4424448.53</v>
      </c>
      <c r="E142" s="40">
        <f>E115+E119</f>
        <v>620.6</v>
      </c>
      <c r="F142" s="40">
        <f>F115+F119</f>
        <v>51.72</v>
      </c>
      <c r="I142" s="50"/>
    </row>
    <row r="143" spans="1:9" s="26" customFormat="1" ht="12.75">
      <c r="A143" s="25"/>
      <c r="F143" s="27"/>
      <c r="I143" s="50"/>
    </row>
    <row r="144" spans="1:9" s="26" customFormat="1" ht="12.75">
      <c r="A144" s="25"/>
      <c r="F144" s="27"/>
      <c r="I144" s="50"/>
    </row>
    <row r="145" spans="1:9" s="26" customFormat="1" ht="12.75">
      <c r="A145" s="25"/>
      <c r="F145" s="27"/>
      <c r="I145" s="50"/>
    </row>
    <row r="146" spans="1:9" s="26" customFormat="1" ht="12.75">
      <c r="A146" s="25"/>
      <c r="F146" s="27"/>
      <c r="I146" s="50"/>
    </row>
    <row r="147" spans="1:9" s="23" customFormat="1" ht="18.75">
      <c r="A147" s="25"/>
      <c r="B147" s="26"/>
      <c r="C147" s="26"/>
      <c r="D147" s="26"/>
      <c r="E147" s="26"/>
      <c r="F147" s="27"/>
      <c r="I147" s="51"/>
    </row>
    <row r="148" spans="1:9" s="24" customFormat="1" ht="19.5">
      <c r="A148" s="41"/>
      <c r="B148" s="28"/>
      <c r="C148" s="28"/>
      <c r="D148" s="28"/>
      <c r="E148" s="28"/>
      <c r="F148" s="42"/>
      <c r="I148" s="49"/>
    </row>
    <row r="149" spans="1:9" s="24" customFormat="1" ht="19.5">
      <c r="A149" s="41"/>
      <c r="B149" s="28"/>
      <c r="C149" s="28"/>
      <c r="D149" s="28"/>
      <c r="E149" s="28"/>
      <c r="F149" s="42"/>
      <c r="I149" s="49"/>
    </row>
    <row r="150" spans="1:9" s="24" customFormat="1" ht="19.5">
      <c r="A150" s="41"/>
      <c r="B150" s="28"/>
      <c r="C150" s="28"/>
      <c r="D150" s="28"/>
      <c r="E150" s="28"/>
      <c r="F150" s="42"/>
      <c r="I150" s="49"/>
    </row>
    <row r="151" spans="1:9" s="24" customFormat="1" ht="19.5">
      <c r="A151" s="41"/>
      <c r="B151" s="28"/>
      <c r="C151" s="28"/>
      <c r="D151" s="28"/>
      <c r="E151" s="28"/>
      <c r="F151" s="42"/>
      <c r="I151" s="49"/>
    </row>
    <row r="152" spans="1:9" s="26" customFormat="1" ht="14.25">
      <c r="A152" s="145" t="s">
        <v>27</v>
      </c>
      <c r="B152" s="145"/>
      <c r="C152" s="145"/>
      <c r="D152" s="145"/>
      <c r="I152" s="50"/>
    </row>
    <row r="153" spans="6:9" s="26" customFormat="1" ht="12.75">
      <c r="F153" s="27"/>
      <c r="I153" s="50"/>
    </row>
    <row r="154" spans="1:9" s="26" customFormat="1" ht="12.75">
      <c r="A154" s="25" t="s">
        <v>28</v>
      </c>
      <c r="F154" s="27"/>
      <c r="I154" s="50"/>
    </row>
    <row r="155" spans="6:9" s="26" customFormat="1" ht="12.75">
      <c r="F155" s="27"/>
      <c r="I155" s="50"/>
    </row>
    <row r="156" spans="6:9" s="26" customFormat="1" ht="12.75">
      <c r="F156" s="27"/>
      <c r="I156" s="50"/>
    </row>
    <row r="157" spans="6:9" s="26" customFormat="1" ht="12.75">
      <c r="F157" s="27"/>
      <c r="I157" s="50"/>
    </row>
    <row r="158" spans="6:9" s="26" customFormat="1" ht="12.75">
      <c r="F158" s="27"/>
      <c r="I158" s="50"/>
    </row>
    <row r="159" spans="6:9" s="26" customFormat="1" ht="12.75">
      <c r="F159" s="27"/>
      <c r="I159" s="50"/>
    </row>
    <row r="160" spans="6:9" s="26" customFormat="1" ht="12.75">
      <c r="F160" s="27"/>
      <c r="I160" s="50"/>
    </row>
    <row r="161" spans="6:9" s="26" customFormat="1" ht="12.75">
      <c r="F161" s="27"/>
      <c r="I161" s="50"/>
    </row>
    <row r="162" spans="6:9" s="26" customFormat="1" ht="12.75">
      <c r="F162" s="27"/>
      <c r="I162" s="50"/>
    </row>
    <row r="163" spans="6:9" s="26" customFormat="1" ht="12.75">
      <c r="F163" s="27"/>
      <c r="I163" s="50"/>
    </row>
    <row r="164" spans="6:9" s="26" customFormat="1" ht="12.75">
      <c r="F164" s="27"/>
      <c r="I164" s="50"/>
    </row>
    <row r="165" spans="6:9" s="26" customFormat="1" ht="12.75">
      <c r="F165" s="27"/>
      <c r="I165" s="50"/>
    </row>
    <row r="166" spans="6:9" s="26" customFormat="1" ht="12.75">
      <c r="F166" s="27"/>
      <c r="I166" s="50"/>
    </row>
    <row r="167" spans="6:9" s="26" customFormat="1" ht="12.75">
      <c r="F167" s="27"/>
      <c r="I167" s="50"/>
    </row>
    <row r="168" spans="6:9" s="26" customFormat="1" ht="12.75">
      <c r="F168" s="27"/>
      <c r="I168" s="50"/>
    </row>
    <row r="169" spans="6:9" s="26" customFormat="1" ht="12.75">
      <c r="F169" s="27"/>
      <c r="I169" s="50"/>
    </row>
    <row r="170" spans="6:9" s="26" customFormat="1" ht="12.75">
      <c r="F170" s="27"/>
      <c r="I170" s="50"/>
    </row>
    <row r="171" spans="6:9" s="26" customFormat="1" ht="12.75">
      <c r="F171" s="27"/>
      <c r="I171" s="50"/>
    </row>
    <row r="172" spans="6:9" s="26" customFormat="1" ht="12.75">
      <c r="F172" s="27"/>
      <c r="I172" s="50"/>
    </row>
  </sheetData>
  <sheetProtection/>
  <mergeCells count="12">
    <mergeCell ref="A1:F1"/>
    <mergeCell ref="B2:F2"/>
    <mergeCell ref="B3:F3"/>
    <mergeCell ref="B4:F4"/>
    <mergeCell ref="A5:F5"/>
    <mergeCell ref="A6:F6"/>
    <mergeCell ref="A8:F8"/>
    <mergeCell ref="A9:F9"/>
    <mergeCell ref="A10:F10"/>
    <mergeCell ref="A11:F11"/>
    <mergeCell ref="A14:F14"/>
    <mergeCell ref="A152:D152"/>
  </mergeCells>
  <printOptions horizontalCentered="1"/>
  <pageMargins left="0.2" right="0.2" top="0.1968503937007874" bottom="0.2" header="0.2" footer="0.2"/>
  <pageSetup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5"/>
  <sheetViews>
    <sheetView zoomScale="75" zoomScaleNormal="75" zoomScalePageLayoutView="0" workbookViewId="0" topLeftCell="A107">
      <selection activeCell="K130" sqref="K130"/>
    </sheetView>
  </sheetViews>
  <sheetFormatPr defaultColWidth="9.00390625" defaultRowHeight="12.75"/>
  <cols>
    <col min="1" max="1" width="72.75390625" style="1" customWidth="1"/>
    <col min="2" max="2" width="19.25390625" style="1" customWidth="1"/>
    <col min="3" max="3" width="13.875" style="1" customWidth="1"/>
    <col min="4" max="4" width="21.75390625" style="1" customWidth="1"/>
    <col min="5" max="5" width="13.875" style="1" customWidth="1"/>
    <col min="6" max="6" width="20.875" style="29" customWidth="1"/>
    <col min="7" max="7" width="15.375" style="1" customWidth="1"/>
    <col min="8" max="8" width="15.375" style="1" hidden="1" customWidth="1"/>
    <col min="9" max="9" width="15.375" style="44" hidden="1" customWidth="1"/>
    <col min="10" max="12" width="15.375" style="1" customWidth="1"/>
    <col min="13" max="16384" width="9.125" style="1" customWidth="1"/>
  </cols>
  <sheetData>
    <row r="1" spans="1:6" ht="16.5" customHeight="1">
      <c r="A1" s="146" t="s">
        <v>190</v>
      </c>
      <c r="B1" s="147"/>
      <c r="C1" s="147"/>
      <c r="D1" s="147"/>
      <c r="E1" s="147"/>
      <c r="F1" s="147"/>
    </row>
    <row r="2" spans="2:6" ht="12.75" customHeight="1">
      <c r="B2" s="148"/>
      <c r="C2" s="148"/>
      <c r="D2" s="148"/>
      <c r="E2" s="147"/>
      <c r="F2" s="147"/>
    </row>
    <row r="3" spans="1:6" ht="22.5" customHeight="1">
      <c r="A3" s="64" t="s">
        <v>80</v>
      </c>
      <c r="B3" s="148" t="s">
        <v>0</v>
      </c>
      <c r="C3" s="148"/>
      <c r="D3" s="148"/>
      <c r="E3" s="147"/>
      <c r="F3" s="147"/>
    </row>
    <row r="4" spans="2:6" ht="14.25" customHeight="1">
      <c r="B4" s="148" t="s">
        <v>191</v>
      </c>
      <c r="C4" s="148"/>
      <c r="D4" s="148"/>
      <c r="E4" s="147"/>
      <c r="F4" s="147"/>
    </row>
    <row r="5" spans="1:9" ht="39.75" customHeight="1">
      <c r="A5" s="149" t="s">
        <v>78</v>
      </c>
      <c r="B5" s="150"/>
      <c r="C5" s="150"/>
      <c r="D5" s="150"/>
      <c r="E5" s="150"/>
      <c r="F5" s="150"/>
      <c r="I5" s="1"/>
    </row>
    <row r="6" spans="1:9" ht="26.25" customHeight="1">
      <c r="A6" s="151" t="s">
        <v>81</v>
      </c>
      <c r="B6" s="151"/>
      <c r="C6" s="151"/>
      <c r="D6" s="151"/>
      <c r="E6" s="151"/>
      <c r="F6" s="151"/>
      <c r="I6" s="1"/>
    </row>
    <row r="7" spans="2:7" ht="35.25" customHeight="1" hidden="1">
      <c r="B7" s="2"/>
      <c r="C7" s="2"/>
      <c r="D7" s="2"/>
      <c r="E7" s="2"/>
      <c r="F7" s="2"/>
      <c r="G7" s="2"/>
    </row>
    <row r="8" spans="1:9" s="3" customFormat="1" ht="22.5" customHeight="1">
      <c r="A8" s="135" t="s">
        <v>1</v>
      </c>
      <c r="B8" s="135"/>
      <c r="C8" s="135"/>
      <c r="D8" s="135"/>
      <c r="E8" s="136"/>
      <c r="F8" s="136"/>
      <c r="I8" s="45"/>
    </row>
    <row r="9" spans="1:6" s="4" customFormat="1" ht="18.75" customHeight="1">
      <c r="A9" s="135" t="s">
        <v>79</v>
      </c>
      <c r="B9" s="135"/>
      <c r="C9" s="135"/>
      <c r="D9" s="135"/>
      <c r="E9" s="136"/>
      <c r="F9" s="136"/>
    </row>
    <row r="10" spans="1:6" s="5" customFormat="1" ht="17.25" customHeight="1">
      <c r="A10" s="137" t="s">
        <v>53</v>
      </c>
      <c r="B10" s="137"/>
      <c r="C10" s="137"/>
      <c r="D10" s="137"/>
      <c r="E10" s="138"/>
      <c r="F10" s="138"/>
    </row>
    <row r="11" spans="1:6" s="4" customFormat="1" ht="30" customHeight="1" thickBot="1">
      <c r="A11" s="139" t="s">
        <v>55</v>
      </c>
      <c r="B11" s="139"/>
      <c r="C11" s="139"/>
      <c r="D11" s="139"/>
      <c r="E11" s="140"/>
      <c r="F11" s="140"/>
    </row>
    <row r="12" spans="1:9" s="10" customFormat="1" ht="139.5" customHeight="1" thickBot="1">
      <c r="A12" s="6" t="s">
        <v>2</v>
      </c>
      <c r="B12" s="7" t="s">
        <v>3</v>
      </c>
      <c r="C12" s="8" t="s">
        <v>137</v>
      </c>
      <c r="D12" s="8" t="s">
        <v>30</v>
      </c>
      <c r="E12" s="8" t="s">
        <v>4</v>
      </c>
      <c r="F12" s="9" t="s">
        <v>5</v>
      </c>
      <c r="I12" s="43"/>
    </row>
    <row r="13" spans="1:9" s="13" customFormat="1" ht="12.75">
      <c r="A13" s="11">
        <v>1</v>
      </c>
      <c r="B13" s="12">
        <v>2</v>
      </c>
      <c r="C13" s="31">
        <v>3</v>
      </c>
      <c r="D13" s="31">
        <v>4</v>
      </c>
      <c r="E13" s="32">
        <v>5</v>
      </c>
      <c r="F13" s="34">
        <v>6</v>
      </c>
      <c r="I13" s="46"/>
    </row>
    <row r="14" spans="1:9" s="13" customFormat="1" ht="49.5" customHeight="1">
      <c r="A14" s="141" t="s">
        <v>6</v>
      </c>
      <c r="B14" s="142"/>
      <c r="C14" s="142"/>
      <c r="D14" s="142"/>
      <c r="E14" s="143"/>
      <c r="F14" s="144"/>
      <c r="I14" s="46"/>
    </row>
    <row r="15" spans="1:9" s="10" customFormat="1" ht="21.75" customHeight="1">
      <c r="A15" s="75" t="s">
        <v>72</v>
      </c>
      <c r="B15" s="78" t="s">
        <v>7</v>
      </c>
      <c r="C15" s="54"/>
      <c r="D15" s="89">
        <f>E15*G15</f>
        <v>195164.93</v>
      </c>
      <c r="E15" s="53">
        <f>F15*12</f>
        <v>40.32</v>
      </c>
      <c r="F15" s="53">
        <f>F25+F27</f>
        <v>3.36</v>
      </c>
      <c r="G15" s="10">
        <v>4840.4</v>
      </c>
      <c r="H15" s="10">
        <v>1.07</v>
      </c>
      <c r="I15" s="43">
        <v>2.24</v>
      </c>
    </row>
    <row r="16" spans="1:9" s="10" customFormat="1" ht="29.25" customHeight="1">
      <c r="A16" s="104" t="s">
        <v>56</v>
      </c>
      <c r="B16" s="105" t="s">
        <v>57</v>
      </c>
      <c r="C16" s="56"/>
      <c r="D16" s="90"/>
      <c r="E16" s="55"/>
      <c r="F16" s="55"/>
      <c r="I16" s="43"/>
    </row>
    <row r="17" spans="1:9" s="10" customFormat="1" ht="23.25" customHeight="1">
      <c r="A17" s="104" t="s">
        <v>58</v>
      </c>
      <c r="B17" s="105" t="s">
        <v>57</v>
      </c>
      <c r="C17" s="56"/>
      <c r="D17" s="90"/>
      <c r="E17" s="55"/>
      <c r="F17" s="55"/>
      <c r="I17" s="43"/>
    </row>
    <row r="18" spans="1:9" s="10" customFormat="1" ht="122.25" customHeight="1">
      <c r="A18" s="104" t="s">
        <v>82</v>
      </c>
      <c r="B18" s="105" t="s">
        <v>20</v>
      </c>
      <c r="C18" s="56"/>
      <c r="D18" s="90"/>
      <c r="E18" s="55"/>
      <c r="F18" s="55"/>
      <c r="I18" s="43"/>
    </row>
    <row r="19" spans="1:9" s="10" customFormat="1" ht="23.25" customHeight="1">
      <c r="A19" s="104" t="s">
        <v>83</v>
      </c>
      <c r="B19" s="105" t="s">
        <v>57</v>
      </c>
      <c r="C19" s="56"/>
      <c r="D19" s="90"/>
      <c r="E19" s="55"/>
      <c r="F19" s="55"/>
      <c r="I19" s="43"/>
    </row>
    <row r="20" spans="1:9" s="10" customFormat="1" ht="15">
      <c r="A20" s="104" t="s">
        <v>84</v>
      </c>
      <c r="B20" s="105" t="s">
        <v>57</v>
      </c>
      <c r="C20" s="56"/>
      <c r="D20" s="90"/>
      <c r="E20" s="55"/>
      <c r="F20" s="55"/>
      <c r="I20" s="43"/>
    </row>
    <row r="21" spans="1:9" s="10" customFormat="1" ht="25.5">
      <c r="A21" s="104" t="s">
        <v>85</v>
      </c>
      <c r="B21" s="105" t="s">
        <v>10</v>
      </c>
      <c r="C21" s="56"/>
      <c r="D21" s="90"/>
      <c r="E21" s="55"/>
      <c r="F21" s="55"/>
      <c r="I21" s="43"/>
    </row>
    <row r="22" spans="1:9" s="10" customFormat="1" ht="15">
      <c r="A22" s="104" t="s">
        <v>86</v>
      </c>
      <c r="B22" s="105" t="s">
        <v>12</v>
      </c>
      <c r="C22" s="56"/>
      <c r="D22" s="90"/>
      <c r="E22" s="55"/>
      <c r="F22" s="55"/>
      <c r="I22" s="43"/>
    </row>
    <row r="23" spans="1:9" s="10" customFormat="1" ht="15">
      <c r="A23" s="104" t="s">
        <v>87</v>
      </c>
      <c r="B23" s="105" t="s">
        <v>57</v>
      </c>
      <c r="C23" s="54"/>
      <c r="D23" s="89"/>
      <c r="E23" s="53"/>
      <c r="F23" s="53"/>
      <c r="I23" s="43"/>
    </row>
    <row r="24" spans="1:9" s="10" customFormat="1" ht="15">
      <c r="A24" s="104" t="s">
        <v>88</v>
      </c>
      <c r="B24" s="105" t="s">
        <v>15</v>
      </c>
      <c r="C24" s="56"/>
      <c r="D24" s="90"/>
      <c r="E24" s="55"/>
      <c r="F24" s="55"/>
      <c r="I24" s="43"/>
    </row>
    <row r="25" spans="1:9" s="10" customFormat="1" ht="15">
      <c r="A25" s="75" t="s">
        <v>89</v>
      </c>
      <c r="B25" s="74"/>
      <c r="C25" s="56"/>
      <c r="D25" s="90"/>
      <c r="E25" s="55"/>
      <c r="F25" s="53">
        <v>3.24</v>
      </c>
      <c r="I25" s="43"/>
    </row>
    <row r="26" spans="1:9" s="10" customFormat="1" ht="15">
      <c r="A26" s="73" t="s">
        <v>69</v>
      </c>
      <c r="B26" s="74" t="s">
        <v>57</v>
      </c>
      <c r="C26" s="56"/>
      <c r="D26" s="90"/>
      <c r="E26" s="55"/>
      <c r="F26" s="55">
        <v>0.12</v>
      </c>
      <c r="I26" s="43"/>
    </row>
    <row r="27" spans="1:9" s="10" customFormat="1" ht="15">
      <c r="A27" s="75" t="s">
        <v>89</v>
      </c>
      <c r="B27" s="74"/>
      <c r="C27" s="54"/>
      <c r="D27" s="89"/>
      <c r="E27" s="53"/>
      <c r="F27" s="53">
        <f>F26</f>
        <v>0.12</v>
      </c>
      <c r="I27" s="43"/>
    </row>
    <row r="28" spans="1:9" s="10" customFormat="1" ht="30">
      <c r="A28" s="75" t="s">
        <v>8</v>
      </c>
      <c r="B28" s="76" t="s">
        <v>9</v>
      </c>
      <c r="C28" s="54" t="s">
        <v>154</v>
      </c>
      <c r="D28" s="89">
        <f>E28*G28</f>
        <v>143088.29</v>
      </c>
      <c r="E28" s="53">
        <f>F28*12</f>
        <v>34.08</v>
      </c>
      <c r="F28" s="53">
        <v>2.84</v>
      </c>
      <c r="G28" s="10">
        <v>4198.6</v>
      </c>
      <c r="H28" s="10">
        <v>1.07</v>
      </c>
      <c r="I28" s="43">
        <v>2.04</v>
      </c>
    </row>
    <row r="29" spans="1:9" s="36" customFormat="1" ht="15">
      <c r="A29" s="104" t="s">
        <v>90</v>
      </c>
      <c r="B29" s="105" t="s">
        <v>9</v>
      </c>
      <c r="C29" s="54"/>
      <c r="D29" s="89"/>
      <c r="E29" s="53"/>
      <c r="F29" s="53"/>
      <c r="I29" s="47"/>
    </row>
    <row r="30" spans="1:9" s="36" customFormat="1" ht="15">
      <c r="A30" s="104" t="s">
        <v>91</v>
      </c>
      <c r="B30" s="105" t="s">
        <v>92</v>
      </c>
      <c r="C30" s="54"/>
      <c r="D30" s="89"/>
      <c r="E30" s="53"/>
      <c r="F30" s="53"/>
      <c r="I30" s="47"/>
    </row>
    <row r="31" spans="1:9" s="36" customFormat="1" ht="15">
      <c r="A31" s="104" t="s">
        <v>93</v>
      </c>
      <c r="B31" s="105" t="s">
        <v>94</v>
      </c>
      <c r="C31" s="54"/>
      <c r="D31" s="89"/>
      <c r="E31" s="53"/>
      <c r="F31" s="53"/>
      <c r="I31" s="47"/>
    </row>
    <row r="32" spans="1:9" s="36" customFormat="1" ht="15">
      <c r="A32" s="104" t="s">
        <v>59</v>
      </c>
      <c r="B32" s="105" t="s">
        <v>9</v>
      </c>
      <c r="C32" s="54"/>
      <c r="D32" s="89"/>
      <c r="E32" s="53"/>
      <c r="F32" s="53"/>
      <c r="I32" s="47"/>
    </row>
    <row r="33" spans="1:9" s="36" customFormat="1" ht="25.5">
      <c r="A33" s="104" t="s">
        <v>60</v>
      </c>
      <c r="B33" s="105" t="s">
        <v>10</v>
      </c>
      <c r="C33" s="54"/>
      <c r="D33" s="89"/>
      <c r="E33" s="53"/>
      <c r="F33" s="53"/>
      <c r="I33" s="47"/>
    </row>
    <row r="34" spans="1:9" s="36" customFormat="1" ht="15">
      <c r="A34" s="104" t="s">
        <v>95</v>
      </c>
      <c r="B34" s="105" t="s">
        <v>9</v>
      </c>
      <c r="C34" s="54"/>
      <c r="D34" s="89"/>
      <c r="E34" s="53"/>
      <c r="F34" s="53"/>
      <c r="I34" s="47"/>
    </row>
    <row r="35" spans="1:9" s="36" customFormat="1" ht="15">
      <c r="A35" s="104" t="s">
        <v>96</v>
      </c>
      <c r="B35" s="105" t="s">
        <v>9</v>
      </c>
      <c r="C35" s="54"/>
      <c r="D35" s="89"/>
      <c r="E35" s="53"/>
      <c r="F35" s="53"/>
      <c r="I35" s="47"/>
    </row>
    <row r="36" spans="1:9" s="36" customFormat="1" ht="25.5">
      <c r="A36" s="104" t="s">
        <v>97</v>
      </c>
      <c r="B36" s="105" t="s">
        <v>61</v>
      </c>
      <c r="C36" s="54"/>
      <c r="D36" s="89"/>
      <c r="E36" s="53"/>
      <c r="F36" s="53"/>
      <c r="I36" s="47"/>
    </row>
    <row r="37" spans="1:9" s="10" customFormat="1" ht="25.5">
      <c r="A37" s="104" t="s">
        <v>98</v>
      </c>
      <c r="B37" s="105" t="s">
        <v>10</v>
      </c>
      <c r="C37" s="54"/>
      <c r="D37" s="89"/>
      <c r="E37" s="53"/>
      <c r="F37" s="53"/>
      <c r="I37" s="43"/>
    </row>
    <row r="38" spans="1:9" s="36" customFormat="1" ht="25.5">
      <c r="A38" s="104" t="s">
        <v>99</v>
      </c>
      <c r="B38" s="105" t="s">
        <v>9</v>
      </c>
      <c r="C38" s="54"/>
      <c r="D38" s="89"/>
      <c r="E38" s="53"/>
      <c r="F38" s="53"/>
      <c r="I38" s="47"/>
    </row>
    <row r="39" spans="1:9" s="19" customFormat="1" ht="18" customHeight="1">
      <c r="A39" s="77" t="s">
        <v>11</v>
      </c>
      <c r="B39" s="78" t="s">
        <v>12</v>
      </c>
      <c r="C39" s="54"/>
      <c r="D39" s="89">
        <f>E39*G39</f>
        <v>48210.38</v>
      </c>
      <c r="E39" s="53">
        <f>F39*12</f>
        <v>9.96</v>
      </c>
      <c r="F39" s="53">
        <v>0.83</v>
      </c>
      <c r="G39" s="10">
        <v>4840.4</v>
      </c>
      <c r="H39" s="10">
        <v>1.07</v>
      </c>
      <c r="I39" s="43">
        <v>0.6</v>
      </c>
    </row>
    <row r="40" spans="1:9" s="10" customFormat="1" ht="21" customHeight="1">
      <c r="A40" s="77" t="s">
        <v>13</v>
      </c>
      <c r="B40" s="78" t="s">
        <v>14</v>
      </c>
      <c r="C40" s="54"/>
      <c r="D40" s="89">
        <f>E40*G40</f>
        <v>156828.96</v>
      </c>
      <c r="E40" s="53">
        <f>F40*12</f>
        <v>32.4</v>
      </c>
      <c r="F40" s="53">
        <v>2.7</v>
      </c>
      <c r="G40" s="10">
        <v>4840.4</v>
      </c>
      <c r="H40" s="10">
        <v>1.07</v>
      </c>
      <c r="I40" s="43">
        <v>1.94</v>
      </c>
    </row>
    <row r="41" spans="1:9" s="10" customFormat="1" ht="18" customHeight="1">
      <c r="A41" s="77" t="s">
        <v>100</v>
      </c>
      <c r="B41" s="78" t="s">
        <v>9</v>
      </c>
      <c r="C41" s="54" t="s">
        <v>156</v>
      </c>
      <c r="D41" s="89">
        <v>0</v>
      </c>
      <c r="E41" s="53">
        <f>D41/G41</f>
        <v>0</v>
      </c>
      <c r="F41" s="53">
        <f>E41/12</f>
        <v>0</v>
      </c>
      <c r="G41" s="10">
        <v>4198.6</v>
      </c>
      <c r="I41" s="43"/>
    </row>
    <row r="42" spans="1:9" s="10" customFormat="1" ht="23.25" customHeight="1">
      <c r="A42" s="104" t="s">
        <v>101</v>
      </c>
      <c r="B42" s="105" t="s">
        <v>20</v>
      </c>
      <c r="C42" s="54"/>
      <c r="D42" s="89"/>
      <c r="E42" s="53"/>
      <c r="F42" s="53"/>
      <c r="I42" s="43"/>
    </row>
    <row r="43" spans="1:9" s="10" customFormat="1" ht="17.25" customHeight="1">
      <c r="A43" s="104" t="s">
        <v>102</v>
      </c>
      <c r="B43" s="105" t="s">
        <v>15</v>
      </c>
      <c r="C43" s="54"/>
      <c r="D43" s="89"/>
      <c r="E43" s="53"/>
      <c r="F43" s="53"/>
      <c r="I43" s="43"/>
    </row>
    <row r="44" spans="1:9" s="10" customFormat="1" ht="24" customHeight="1">
      <c r="A44" s="104" t="s">
        <v>103</v>
      </c>
      <c r="B44" s="105" t="s">
        <v>104</v>
      </c>
      <c r="C44" s="54"/>
      <c r="D44" s="89"/>
      <c r="E44" s="53"/>
      <c r="F44" s="53"/>
      <c r="I44" s="43"/>
    </row>
    <row r="45" spans="1:9" s="10" customFormat="1" ht="18" customHeight="1">
      <c r="A45" s="104" t="s">
        <v>105</v>
      </c>
      <c r="B45" s="105" t="s">
        <v>106</v>
      </c>
      <c r="C45" s="54"/>
      <c r="D45" s="89"/>
      <c r="E45" s="53"/>
      <c r="F45" s="53"/>
      <c r="I45" s="43"/>
    </row>
    <row r="46" spans="1:9" s="10" customFormat="1" ht="21" customHeight="1">
      <c r="A46" s="104" t="s">
        <v>107</v>
      </c>
      <c r="B46" s="105" t="s">
        <v>104</v>
      </c>
      <c r="C46" s="54"/>
      <c r="D46" s="89"/>
      <c r="E46" s="53"/>
      <c r="F46" s="53"/>
      <c r="I46" s="43"/>
    </row>
    <row r="47" spans="1:9" s="13" customFormat="1" ht="30">
      <c r="A47" s="77" t="s">
        <v>109</v>
      </c>
      <c r="B47" s="78" t="s">
        <v>7</v>
      </c>
      <c r="C47" s="54" t="s">
        <v>133</v>
      </c>
      <c r="D47" s="89">
        <v>2246.78</v>
      </c>
      <c r="E47" s="53">
        <f>D47/G47</f>
        <v>0.46</v>
      </c>
      <c r="F47" s="53">
        <f>E47/12</f>
        <v>0.04</v>
      </c>
      <c r="G47" s="10">
        <v>4840.4</v>
      </c>
      <c r="H47" s="10">
        <v>1.07</v>
      </c>
      <c r="I47" s="43">
        <v>0.03</v>
      </c>
    </row>
    <row r="48" spans="1:9" s="13" customFormat="1" ht="36.75" customHeight="1">
      <c r="A48" s="77" t="s">
        <v>110</v>
      </c>
      <c r="B48" s="78" t="s">
        <v>7</v>
      </c>
      <c r="C48" s="54" t="s">
        <v>133</v>
      </c>
      <c r="D48" s="89">
        <v>2246.78</v>
      </c>
      <c r="E48" s="53">
        <f>D48/G48</f>
        <v>0.54</v>
      </c>
      <c r="F48" s="53">
        <f>E48/12</f>
        <v>0.05</v>
      </c>
      <c r="G48" s="10">
        <v>4198.6</v>
      </c>
      <c r="H48" s="10">
        <v>1.07</v>
      </c>
      <c r="I48" s="43">
        <v>0.03</v>
      </c>
    </row>
    <row r="49" spans="1:9" s="13" customFormat="1" ht="32.25" customHeight="1">
      <c r="A49" s="77" t="s">
        <v>111</v>
      </c>
      <c r="B49" s="78" t="s">
        <v>7</v>
      </c>
      <c r="C49" s="54" t="s">
        <v>133</v>
      </c>
      <c r="D49" s="89">
        <v>14185.73</v>
      </c>
      <c r="E49" s="53">
        <f>D49/G49</f>
        <v>2.93</v>
      </c>
      <c r="F49" s="53">
        <f>E49/12</f>
        <v>0.24</v>
      </c>
      <c r="G49" s="10">
        <v>4840.4</v>
      </c>
      <c r="H49" s="10">
        <v>1.07</v>
      </c>
      <c r="I49" s="43">
        <v>0.17</v>
      </c>
    </row>
    <row r="50" spans="1:9" s="13" customFormat="1" ht="30">
      <c r="A50" s="77" t="s">
        <v>21</v>
      </c>
      <c r="B50" s="78"/>
      <c r="C50" s="54" t="s">
        <v>157</v>
      </c>
      <c r="D50" s="89">
        <f>E50*G50</f>
        <v>10076.64</v>
      </c>
      <c r="E50" s="53">
        <f>F50*12</f>
        <v>2.4</v>
      </c>
      <c r="F50" s="53">
        <v>0.2</v>
      </c>
      <c r="G50" s="10">
        <v>4198.6</v>
      </c>
      <c r="H50" s="10">
        <v>1.07</v>
      </c>
      <c r="I50" s="43">
        <v>0.14</v>
      </c>
    </row>
    <row r="51" spans="1:9" s="13" customFormat="1" ht="33.75" customHeight="1">
      <c r="A51" s="106" t="s">
        <v>112</v>
      </c>
      <c r="B51" s="80" t="s">
        <v>66</v>
      </c>
      <c r="C51" s="54"/>
      <c r="D51" s="89"/>
      <c r="E51" s="53"/>
      <c r="F51" s="53"/>
      <c r="G51" s="10"/>
      <c r="H51" s="10"/>
      <c r="I51" s="43"/>
    </row>
    <row r="52" spans="1:9" s="13" customFormat="1" ht="32.25" customHeight="1">
      <c r="A52" s="106" t="s">
        <v>113</v>
      </c>
      <c r="B52" s="80" t="s">
        <v>66</v>
      </c>
      <c r="C52" s="54"/>
      <c r="D52" s="89"/>
      <c r="E52" s="53"/>
      <c r="F52" s="53"/>
      <c r="G52" s="10"/>
      <c r="H52" s="10"/>
      <c r="I52" s="43"/>
    </row>
    <row r="53" spans="1:9" s="13" customFormat="1" ht="18" customHeight="1">
      <c r="A53" s="106" t="s">
        <v>114</v>
      </c>
      <c r="B53" s="80" t="s">
        <v>57</v>
      </c>
      <c r="C53" s="54"/>
      <c r="D53" s="89"/>
      <c r="E53" s="53"/>
      <c r="F53" s="53"/>
      <c r="G53" s="10"/>
      <c r="H53" s="10"/>
      <c r="I53" s="43"/>
    </row>
    <row r="54" spans="1:9" s="13" customFormat="1" ht="21" customHeight="1">
      <c r="A54" s="106" t="s">
        <v>115</v>
      </c>
      <c r="B54" s="80" t="s">
        <v>66</v>
      </c>
      <c r="C54" s="54"/>
      <c r="D54" s="89"/>
      <c r="E54" s="53"/>
      <c r="F54" s="53"/>
      <c r="G54" s="10"/>
      <c r="H54" s="10"/>
      <c r="I54" s="43"/>
    </row>
    <row r="55" spans="1:9" s="13" customFormat="1" ht="29.25" customHeight="1">
      <c r="A55" s="106" t="s">
        <v>116</v>
      </c>
      <c r="B55" s="80" t="s">
        <v>66</v>
      </c>
      <c r="C55" s="54"/>
      <c r="D55" s="89"/>
      <c r="E55" s="53"/>
      <c r="F55" s="53"/>
      <c r="G55" s="10"/>
      <c r="H55" s="10"/>
      <c r="I55" s="43"/>
    </row>
    <row r="56" spans="1:9" s="13" customFormat="1" ht="18.75" customHeight="1">
      <c r="A56" s="106" t="s">
        <v>117</v>
      </c>
      <c r="B56" s="80" t="s">
        <v>66</v>
      </c>
      <c r="C56" s="54"/>
      <c r="D56" s="89"/>
      <c r="E56" s="53"/>
      <c r="F56" s="53"/>
      <c r="G56" s="10"/>
      <c r="H56" s="10"/>
      <c r="I56" s="43"/>
    </row>
    <row r="57" spans="1:9" s="13" customFormat="1" ht="27.75" customHeight="1">
      <c r="A57" s="106" t="s">
        <v>118</v>
      </c>
      <c r="B57" s="80" t="s">
        <v>66</v>
      </c>
      <c r="C57" s="54"/>
      <c r="D57" s="89"/>
      <c r="E57" s="53"/>
      <c r="F57" s="53"/>
      <c r="G57" s="10"/>
      <c r="H57" s="10"/>
      <c r="I57" s="43"/>
    </row>
    <row r="58" spans="1:9" s="13" customFormat="1" ht="15.75" customHeight="1">
      <c r="A58" s="106" t="s">
        <v>119</v>
      </c>
      <c r="B58" s="80" t="s">
        <v>66</v>
      </c>
      <c r="C58" s="54"/>
      <c r="D58" s="89"/>
      <c r="E58" s="53"/>
      <c r="F58" s="53"/>
      <c r="G58" s="10"/>
      <c r="H58" s="10"/>
      <c r="I58" s="43"/>
    </row>
    <row r="59" spans="1:9" s="13" customFormat="1" ht="21.75" customHeight="1">
      <c r="A59" s="106" t="s">
        <v>120</v>
      </c>
      <c r="B59" s="80" t="s">
        <v>66</v>
      </c>
      <c r="C59" s="54"/>
      <c r="D59" s="89"/>
      <c r="E59" s="53"/>
      <c r="F59" s="53"/>
      <c r="G59" s="10"/>
      <c r="H59" s="10"/>
      <c r="I59" s="43"/>
    </row>
    <row r="60" spans="1:9" s="10" customFormat="1" ht="18" customHeight="1">
      <c r="A60" s="17" t="s">
        <v>23</v>
      </c>
      <c r="B60" s="18" t="s">
        <v>24</v>
      </c>
      <c r="C60" s="85" t="s">
        <v>158</v>
      </c>
      <c r="D60" s="89">
        <f>E60*G60</f>
        <v>4065.94</v>
      </c>
      <c r="E60" s="53">
        <f>F60*12</f>
        <v>0.84</v>
      </c>
      <c r="F60" s="53">
        <v>0.07</v>
      </c>
      <c r="G60" s="10">
        <v>4840.4</v>
      </c>
      <c r="H60" s="10">
        <v>1.07</v>
      </c>
      <c r="I60" s="43">
        <v>0.03</v>
      </c>
    </row>
    <row r="61" spans="1:9" s="10" customFormat="1" ht="21.75" customHeight="1">
      <c r="A61" s="17" t="s">
        <v>25</v>
      </c>
      <c r="B61" s="22" t="s">
        <v>26</v>
      </c>
      <c r="C61" s="20" t="s">
        <v>158</v>
      </c>
      <c r="D61" s="89">
        <v>2555.73</v>
      </c>
      <c r="E61" s="53">
        <f>D61/G61</f>
        <v>0.53</v>
      </c>
      <c r="F61" s="53">
        <f>E61/12</f>
        <v>0.04</v>
      </c>
      <c r="G61" s="10">
        <v>4840.4</v>
      </c>
      <c r="H61" s="10">
        <v>1.07</v>
      </c>
      <c r="I61" s="43">
        <v>0.02</v>
      </c>
    </row>
    <row r="62" spans="1:9" s="19" customFormat="1" ht="30">
      <c r="A62" s="17" t="s">
        <v>22</v>
      </c>
      <c r="B62" s="18"/>
      <c r="C62" s="20" t="s">
        <v>147</v>
      </c>
      <c r="D62" s="89">
        <v>2849.1</v>
      </c>
      <c r="E62" s="53">
        <f>D62/G62</f>
        <v>0.68</v>
      </c>
      <c r="F62" s="53">
        <f>E62/12</f>
        <v>0.06</v>
      </c>
      <c r="G62" s="10">
        <v>4198.6</v>
      </c>
      <c r="H62" s="10">
        <v>1.07</v>
      </c>
      <c r="I62" s="43">
        <v>0.03</v>
      </c>
    </row>
    <row r="63" spans="1:9" s="19" customFormat="1" ht="18.75" customHeight="1">
      <c r="A63" s="17" t="s">
        <v>31</v>
      </c>
      <c r="B63" s="18"/>
      <c r="C63" s="14" t="s">
        <v>159</v>
      </c>
      <c r="D63" s="125">
        <f>SUM(D64:D77)</f>
        <v>58007.61</v>
      </c>
      <c r="E63" s="53">
        <f>D63/G63</f>
        <v>13.82</v>
      </c>
      <c r="F63" s="53">
        <f>E63/12</f>
        <v>1.15</v>
      </c>
      <c r="G63" s="10">
        <v>4198.6</v>
      </c>
      <c r="H63" s="10">
        <v>1.07</v>
      </c>
      <c r="I63" s="43">
        <v>0.75</v>
      </c>
    </row>
    <row r="64" spans="1:9" s="13" customFormat="1" ht="29.25" customHeight="1">
      <c r="A64" s="70" t="s">
        <v>148</v>
      </c>
      <c r="B64" s="68" t="s">
        <v>15</v>
      </c>
      <c r="C64" s="60"/>
      <c r="D64" s="117">
        <v>923.85</v>
      </c>
      <c r="E64" s="59"/>
      <c r="F64" s="59"/>
      <c r="G64" s="10">
        <v>4840.4</v>
      </c>
      <c r="H64" s="10">
        <v>1.07</v>
      </c>
      <c r="I64" s="43">
        <v>0.01</v>
      </c>
    </row>
    <row r="65" spans="1:9" s="13" customFormat="1" ht="15">
      <c r="A65" s="70" t="s">
        <v>16</v>
      </c>
      <c r="B65" s="68" t="s">
        <v>20</v>
      </c>
      <c r="C65" s="60"/>
      <c r="D65" s="117">
        <v>1516.25</v>
      </c>
      <c r="E65" s="59"/>
      <c r="F65" s="59"/>
      <c r="G65" s="10">
        <v>4840.4</v>
      </c>
      <c r="H65" s="10">
        <v>1.07</v>
      </c>
      <c r="I65" s="43">
        <v>0.02</v>
      </c>
    </row>
    <row r="66" spans="1:9" s="13" customFormat="1" ht="15">
      <c r="A66" s="70" t="s">
        <v>70</v>
      </c>
      <c r="B66" s="69" t="s">
        <v>15</v>
      </c>
      <c r="C66" s="60"/>
      <c r="D66" s="117">
        <v>2701.85</v>
      </c>
      <c r="E66" s="59"/>
      <c r="F66" s="59"/>
      <c r="G66" s="10">
        <v>4198.6</v>
      </c>
      <c r="H66" s="10"/>
      <c r="I66" s="43"/>
    </row>
    <row r="67" spans="1:9" s="13" customFormat="1" ht="15">
      <c r="A67" s="70" t="s">
        <v>44</v>
      </c>
      <c r="B67" s="68" t="s">
        <v>15</v>
      </c>
      <c r="C67" s="60"/>
      <c r="D67" s="117">
        <v>2889.51</v>
      </c>
      <c r="E67" s="59"/>
      <c r="F67" s="59"/>
      <c r="G67" s="10">
        <v>4198.6</v>
      </c>
      <c r="H67" s="10">
        <v>1.07</v>
      </c>
      <c r="I67" s="43">
        <v>0.04</v>
      </c>
    </row>
    <row r="68" spans="1:9" s="13" customFormat="1" ht="15">
      <c r="A68" s="70" t="s">
        <v>17</v>
      </c>
      <c r="B68" s="68" t="s">
        <v>15</v>
      </c>
      <c r="C68" s="60"/>
      <c r="D68" s="117">
        <v>8588.18</v>
      </c>
      <c r="E68" s="59"/>
      <c r="F68" s="59"/>
      <c r="G68" s="10">
        <v>4198.6</v>
      </c>
      <c r="H68" s="10">
        <v>1.07</v>
      </c>
      <c r="I68" s="43">
        <v>0.12</v>
      </c>
    </row>
    <row r="69" spans="1:9" s="13" customFormat="1" ht="15">
      <c r="A69" s="70" t="s">
        <v>18</v>
      </c>
      <c r="B69" s="68" t="s">
        <v>15</v>
      </c>
      <c r="C69" s="60"/>
      <c r="D69" s="117">
        <v>1010.85</v>
      </c>
      <c r="E69" s="59"/>
      <c r="F69" s="59"/>
      <c r="G69" s="10">
        <v>4198.6</v>
      </c>
      <c r="H69" s="10">
        <v>1.07</v>
      </c>
      <c r="I69" s="43">
        <v>0.01</v>
      </c>
    </row>
    <row r="70" spans="1:9" s="13" customFormat="1" ht="15">
      <c r="A70" s="70" t="s">
        <v>41</v>
      </c>
      <c r="B70" s="68" t="s">
        <v>15</v>
      </c>
      <c r="C70" s="60"/>
      <c r="D70" s="117">
        <v>1444.71</v>
      </c>
      <c r="E70" s="59"/>
      <c r="F70" s="59"/>
      <c r="G70" s="10">
        <v>4840.4</v>
      </c>
      <c r="H70" s="10">
        <v>1.07</v>
      </c>
      <c r="I70" s="43">
        <v>0.02</v>
      </c>
    </row>
    <row r="71" spans="1:9" s="13" customFormat="1" ht="15">
      <c r="A71" s="70" t="s">
        <v>42</v>
      </c>
      <c r="B71" s="68" t="s">
        <v>20</v>
      </c>
      <c r="C71" s="60"/>
      <c r="D71" s="117">
        <v>5779.04</v>
      </c>
      <c r="E71" s="59"/>
      <c r="F71" s="59"/>
      <c r="G71" s="10">
        <v>4198.6</v>
      </c>
      <c r="H71" s="10">
        <v>1.07</v>
      </c>
      <c r="I71" s="43">
        <v>0.09</v>
      </c>
    </row>
    <row r="72" spans="1:9" s="13" customFormat="1" ht="25.5">
      <c r="A72" s="70" t="s">
        <v>19</v>
      </c>
      <c r="B72" s="68" t="s">
        <v>15</v>
      </c>
      <c r="C72" s="60"/>
      <c r="D72" s="117">
        <v>3943.41</v>
      </c>
      <c r="E72" s="59"/>
      <c r="F72" s="59"/>
      <c r="G72" s="10">
        <v>4840.4</v>
      </c>
      <c r="H72" s="10">
        <v>1.07</v>
      </c>
      <c r="I72" s="43">
        <v>0.05</v>
      </c>
    </row>
    <row r="73" spans="1:9" s="13" customFormat="1" ht="18" customHeight="1">
      <c r="A73" s="70" t="s">
        <v>65</v>
      </c>
      <c r="B73" s="68" t="s">
        <v>15</v>
      </c>
      <c r="C73" s="60"/>
      <c r="D73" s="117">
        <v>10381.14</v>
      </c>
      <c r="E73" s="59"/>
      <c r="F73" s="59"/>
      <c r="G73" s="10">
        <v>4840.4</v>
      </c>
      <c r="H73" s="10">
        <v>1.07</v>
      </c>
      <c r="I73" s="43">
        <v>0.01</v>
      </c>
    </row>
    <row r="74" spans="1:9" s="13" customFormat="1" ht="25.5">
      <c r="A74" s="70" t="s">
        <v>134</v>
      </c>
      <c r="B74" s="69" t="s">
        <v>15</v>
      </c>
      <c r="C74" s="60"/>
      <c r="D74" s="117">
        <v>11495.84</v>
      </c>
      <c r="E74" s="59"/>
      <c r="F74" s="59"/>
      <c r="G74" s="10">
        <v>4198.6</v>
      </c>
      <c r="H74" s="10">
        <v>1.07</v>
      </c>
      <c r="I74" s="43">
        <v>0.08</v>
      </c>
    </row>
    <row r="75" spans="1:9" s="13" customFormat="1" ht="22.5" customHeight="1">
      <c r="A75" s="70" t="s">
        <v>176</v>
      </c>
      <c r="B75" s="80" t="s">
        <v>15</v>
      </c>
      <c r="C75" s="66"/>
      <c r="D75" s="118">
        <v>7332.98</v>
      </c>
      <c r="E75" s="61"/>
      <c r="F75" s="61"/>
      <c r="G75" s="10">
        <v>4840.4</v>
      </c>
      <c r="H75" s="10"/>
      <c r="I75" s="43"/>
    </row>
    <row r="76" spans="1:9" s="13" customFormat="1" ht="22.5" customHeight="1">
      <c r="A76" s="70" t="s">
        <v>177</v>
      </c>
      <c r="B76" s="69" t="s">
        <v>48</v>
      </c>
      <c r="C76" s="66"/>
      <c r="D76" s="118">
        <v>0</v>
      </c>
      <c r="E76" s="61"/>
      <c r="F76" s="61"/>
      <c r="G76" s="10">
        <v>4840.4</v>
      </c>
      <c r="H76" s="10"/>
      <c r="I76" s="43"/>
    </row>
    <row r="77" spans="1:9" s="13" customFormat="1" ht="23.25" customHeight="1">
      <c r="A77" s="70" t="s">
        <v>178</v>
      </c>
      <c r="B77" s="69" t="s">
        <v>48</v>
      </c>
      <c r="C77" s="59"/>
      <c r="D77" s="119">
        <v>0</v>
      </c>
      <c r="E77" s="61"/>
      <c r="F77" s="61"/>
      <c r="G77" s="10">
        <v>4198.6</v>
      </c>
      <c r="H77" s="10"/>
      <c r="I77" s="43"/>
    </row>
    <row r="78" spans="1:9" s="19" customFormat="1" ht="30">
      <c r="A78" s="17" t="s">
        <v>36</v>
      </c>
      <c r="B78" s="18"/>
      <c r="C78" s="14" t="s">
        <v>160</v>
      </c>
      <c r="D78" s="91">
        <f>SUM(D79:D88)</f>
        <v>46112.02</v>
      </c>
      <c r="E78" s="53">
        <f>D78/G78</f>
        <v>10.98</v>
      </c>
      <c r="F78" s="53">
        <f>E78/12</f>
        <v>0.92</v>
      </c>
      <c r="G78" s="10">
        <v>4198.6</v>
      </c>
      <c r="H78" s="10">
        <v>1.07</v>
      </c>
      <c r="I78" s="43">
        <v>0.61</v>
      </c>
    </row>
    <row r="79" spans="1:9" s="13" customFormat="1" ht="21.75" customHeight="1">
      <c r="A79" s="70" t="s">
        <v>32</v>
      </c>
      <c r="B79" s="68" t="s">
        <v>45</v>
      </c>
      <c r="C79" s="60"/>
      <c r="D79" s="117">
        <v>2889.52</v>
      </c>
      <c r="E79" s="59"/>
      <c r="F79" s="59"/>
      <c r="G79" s="10">
        <v>4198.6</v>
      </c>
      <c r="H79" s="10">
        <v>1.07</v>
      </c>
      <c r="I79" s="43">
        <v>0.04</v>
      </c>
    </row>
    <row r="80" spans="1:9" s="13" customFormat="1" ht="25.5">
      <c r="A80" s="70" t="s">
        <v>33</v>
      </c>
      <c r="B80" s="69" t="s">
        <v>15</v>
      </c>
      <c r="C80" s="60"/>
      <c r="D80" s="117">
        <v>1926.35</v>
      </c>
      <c r="E80" s="59"/>
      <c r="F80" s="59"/>
      <c r="G80" s="10">
        <v>4198.6</v>
      </c>
      <c r="H80" s="10">
        <v>1.07</v>
      </c>
      <c r="I80" s="43">
        <v>0.03</v>
      </c>
    </row>
    <row r="81" spans="1:9" s="13" customFormat="1" ht="18" customHeight="1">
      <c r="A81" s="70" t="s">
        <v>49</v>
      </c>
      <c r="B81" s="68" t="s">
        <v>48</v>
      </c>
      <c r="C81" s="60"/>
      <c r="D81" s="117">
        <v>2021.63</v>
      </c>
      <c r="E81" s="59"/>
      <c r="F81" s="59"/>
      <c r="G81" s="10">
        <v>4198.6</v>
      </c>
      <c r="H81" s="10">
        <v>1.07</v>
      </c>
      <c r="I81" s="43">
        <v>0.03</v>
      </c>
    </row>
    <row r="82" spans="1:9" s="13" customFormat="1" ht="25.5">
      <c r="A82" s="70" t="s">
        <v>46</v>
      </c>
      <c r="B82" s="68" t="s">
        <v>47</v>
      </c>
      <c r="C82" s="60"/>
      <c r="D82" s="117">
        <v>1926.35</v>
      </c>
      <c r="E82" s="59"/>
      <c r="F82" s="59"/>
      <c r="G82" s="10">
        <v>4198.6</v>
      </c>
      <c r="H82" s="10">
        <v>1.07</v>
      </c>
      <c r="I82" s="43">
        <v>0.03</v>
      </c>
    </row>
    <row r="83" spans="1:9" s="13" customFormat="1" ht="25.5">
      <c r="A83" s="70" t="s">
        <v>121</v>
      </c>
      <c r="B83" s="69" t="s">
        <v>15</v>
      </c>
      <c r="C83" s="60"/>
      <c r="D83" s="117">
        <v>1663.96</v>
      </c>
      <c r="E83" s="59"/>
      <c r="F83" s="59"/>
      <c r="G83" s="10">
        <v>4198.6</v>
      </c>
      <c r="H83" s="10">
        <v>1.07</v>
      </c>
      <c r="I83" s="43">
        <v>0.16</v>
      </c>
    </row>
    <row r="84" spans="1:9" s="13" customFormat="1" ht="21.75" customHeight="1">
      <c r="A84" s="70" t="s">
        <v>64</v>
      </c>
      <c r="B84" s="69" t="s">
        <v>48</v>
      </c>
      <c r="C84" s="60"/>
      <c r="D84" s="117">
        <v>13424.22</v>
      </c>
      <c r="E84" s="59"/>
      <c r="F84" s="59"/>
      <c r="G84" s="10">
        <v>4198.6</v>
      </c>
      <c r="H84" s="10">
        <v>1.07</v>
      </c>
      <c r="I84" s="43">
        <v>0.19</v>
      </c>
    </row>
    <row r="85" spans="1:9" s="13" customFormat="1" ht="21.75" customHeight="1">
      <c r="A85" s="70" t="s">
        <v>43</v>
      </c>
      <c r="B85" s="68" t="s">
        <v>7</v>
      </c>
      <c r="C85" s="107"/>
      <c r="D85" s="117">
        <v>6851.28</v>
      </c>
      <c r="E85" s="59"/>
      <c r="F85" s="59"/>
      <c r="G85" s="10">
        <v>4198.6</v>
      </c>
      <c r="H85" s="10">
        <v>1.07</v>
      </c>
      <c r="I85" s="43">
        <v>0.1</v>
      </c>
    </row>
    <row r="86" spans="1:9" s="13" customFormat="1" ht="28.5" customHeight="1">
      <c r="A86" s="70" t="s">
        <v>122</v>
      </c>
      <c r="B86" s="69" t="s">
        <v>15</v>
      </c>
      <c r="C86" s="107"/>
      <c r="D86" s="117">
        <v>15408.71</v>
      </c>
      <c r="E86" s="59"/>
      <c r="F86" s="59"/>
      <c r="G86" s="10">
        <v>4198.6</v>
      </c>
      <c r="H86" s="10"/>
      <c r="I86" s="43"/>
    </row>
    <row r="87" spans="1:9" s="13" customFormat="1" ht="21.75" customHeight="1">
      <c r="A87" s="70" t="s">
        <v>123</v>
      </c>
      <c r="B87" s="80" t="s">
        <v>15</v>
      </c>
      <c r="C87" s="107"/>
      <c r="D87" s="117">
        <v>0</v>
      </c>
      <c r="E87" s="59"/>
      <c r="F87" s="59"/>
      <c r="G87" s="10">
        <v>4198.6</v>
      </c>
      <c r="H87" s="10"/>
      <c r="I87" s="43"/>
    </row>
    <row r="88" spans="1:9" s="13" customFormat="1" ht="21.75" customHeight="1">
      <c r="A88" s="70" t="s">
        <v>124</v>
      </c>
      <c r="B88" s="80" t="s">
        <v>48</v>
      </c>
      <c r="C88" s="60"/>
      <c r="D88" s="117">
        <f>E88*G88</f>
        <v>0</v>
      </c>
      <c r="E88" s="59"/>
      <c r="F88" s="59"/>
      <c r="G88" s="10">
        <v>4198.6</v>
      </c>
      <c r="H88" s="10">
        <v>1.07</v>
      </c>
      <c r="I88" s="43">
        <v>0</v>
      </c>
    </row>
    <row r="89" spans="1:9" s="13" customFormat="1" ht="30">
      <c r="A89" s="17" t="s">
        <v>37</v>
      </c>
      <c r="B89" s="16"/>
      <c r="C89" s="53" t="s">
        <v>161</v>
      </c>
      <c r="D89" s="125">
        <f>SUM(D90:D93)</f>
        <v>3193.09</v>
      </c>
      <c r="E89" s="53">
        <f>D89/G89</f>
        <v>0.66</v>
      </c>
      <c r="F89" s="53">
        <f>E89/12</f>
        <v>0.06</v>
      </c>
      <c r="G89" s="10">
        <v>4840.4</v>
      </c>
      <c r="H89" s="10">
        <v>1.07</v>
      </c>
      <c r="I89" s="43">
        <v>0.05</v>
      </c>
    </row>
    <row r="90" spans="1:9" s="13" customFormat="1" ht="15">
      <c r="A90" s="70" t="s">
        <v>179</v>
      </c>
      <c r="B90" s="68" t="s">
        <v>15</v>
      </c>
      <c r="C90" s="60"/>
      <c r="D90" s="117">
        <v>2777.07</v>
      </c>
      <c r="E90" s="59"/>
      <c r="F90" s="59"/>
      <c r="G90" s="10">
        <v>4840.4</v>
      </c>
      <c r="H90" s="10">
        <v>1.07</v>
      </c>
      <c r="I90" s="43">
        <v>0.02</v>
      </c>
    </row>
    <row r="91" spans="1:9" s="13" customFormat="1" ht="15">
      <c r="A91" s="70" t="s">
        <v>180</v>
      </c>
      <c r="B91" s="69" t="s">
        <v>48</v>
      </c>
      <c r="C91" s="66"/>
      <c r="D91" s="118">
        <v>0</v>
      </c>
      <c r="E91" s="59"/>
      <c r="F91" s="59"/>
      <c r="G91" s="10">
        <v>4840.4</v>
      </c>
      <c r="H91" s="10">
        <v>1.07</v>
      </c>
      <c r="I91" s="43">
        <v>0.03</v>
      </c>
    </row>
    <row r="92" spans="1:9" s="13" customFormat="1" ht="15">
      <c r="A92" s="70" t="s">
        <v>125</v>
      </c>
      <c r="B92" s="69" t="s">
        <v>151</v>
      </c>
      <c r="C92" s="60"/>
      <c r="D92" s="117">
        <f>E92*G92</f>
        <v>0</v>
      </c>
      <c r="E92" s="59"/>
      <c r="F92" s="59"/>
      <c r="G92" s="10">
        <v>4198.6</v>
      </c>
      <c r="H92" s="10">
        <v>1.07</v>
      </c>
      <c r="I92" s="43">
        <v>0</v>
      </c>
    </row>
    <row r="93" spans="1:9" s="13" customFormat="1" ht="25.5">
      <c r="A93" s="70" t="s">
        <v>135</v>
      </c>
      <c r="B93" s="69" t="s">
        <v>15</v>
      </c>
      <c r="C93" s="59"/>
      <c r="D93" s="119">
        <v>416.02</v>
      </c>
      <c r="E93" s="61"/>
      <c r="F93" s="61"/>
      <c r="G93" s="10">
        <v>4840.4</v>
      </c>
      <c r="H93" s="10"/>
      <c r="I93" s="43"/>
    </row>
    <row r="94" spans="1:9" s="13" customFormat="1" ht="15">
      <c r="A94" s="77" t="s">
        <v>126</v>
      </c>
      <c r="B94" s="68"/>
      <c r="C94" s="53" t="s">
        <v>163</v>
      </c>
      <c r="D94" s="91">
        <f>SUM(D95:D100)</f>
        <v>32170.8</v>
      </c>
      <c r="E94" s="53">
        <f>D94/G94</f>
        <v>7.66</v>
      </c>
      <c r="F94" s="53">
        <f>E94/12</f>
        <v>0.64</v>
      </c>
      <c r="G94" s="10">
        <v>4198.6</v>
      </c>
      <c r="H94" s="10">
        <v>1.07</v>
      </c>
      <c r="I94" s="43">
        <v>0.17</v>
      </c>
    </row>
    <row r="95" spans="1:9" s="13" customFormat="1" ht="15.75" customHeight="1">
      <c r="A95" s="70" t="s">
        <v>34</v>
      </c>
      <c r="B95" s="68" t="s">
        <v>7</v>
      </c>
      <c r="C95" s="60"/>
      <c r="D95" s="117">
        <v>0</v>
      </c>
      <c r="E95" s="59"/>
      <c r="F95" s="59"/>
      <c r="G95" s="10">
        <v>4198.6</v>
      </c>
      <c r="H95" s="10">
        <v>1.07</v>
      </c>
      <c r="I95" s="43">
        <v>0.02</v>
      </c>
    </row>
    <row r="96" spans="1:9" s="13" customFormat="1" ht="44.25" customHeight="1">
      <c r="A96" s="70" t="s">
        <v>127</v>
      </c>
      <c r="B96" s="68" t="s">
        <v>15</v>
      </c>
      <c r="C96" s="60"/>
      <c r="D96" s="117">
        <v>10068.24</v>
      </c>
      <c r="E96" s="59"/>
      <c r="F96" s="59"/>
      <c r="G96" s="10">
        <v>4198.6</v>
      </c>
      <c r="H96" s="10">
        <v>1.07</v>
      </c>
      <c r="I96" s="43">
        <v>0.14</v>
      </c>
    </row>
    <row r="97" spans="1:9" s="13" customFormat="1" ht="43.5" customHeight="1">
      <c r="A97" s="70" t="s">
        <v>128</v>
      </c>
      <c r="B97" s="68" t="s">
        <v>15</v>
      </c>
      <c r="C97" s="60"/>
      <c r="D97" s="117">
        <v>1006.81</v>
      </c>
      <c r="E97" s="59"/>
      <c r="F97" s="59"/>
      <c r="G97" s="10">
        <v>4840.4</v>
      </c>
      <c r="H97" s="10">
        <v>1.07</v>
      </c>
      <c r="I97" s="43">
        <v>0.01</v>
      </c>
    </row>
    <row r="98" spans="1:9" s="13" customFormat="1" ht="25.5">
      <c r="A98" s="70" t="s">
        <v>52</v>
      </c>
      <c r="B98" s="68" t="s">
        <v>10</v>
      </c>
      <c r="C98" s="60"/>
      <c r="D98" s="117">
        <f>E98*G98</f>
        <v>0</v>
      </c>
      <c r="E98" s="59"/>
      <c r="F98" s="59"/>
      <c r="G98" s="10">
        <v>4198.6</v>
      </c>
      <c r="H98" s="10">
        <v>1.07</v>
      </c>
      <c r="I98" s="43">
        <v>0</v>
      </c>
    </row>
    <row r="99" spans="1:9" s="13" customFormat="1" ht="17.25" customHeight="1">
      <c r="A99" s="70" t="s">
        <v>129</v>
      </c>
      <c r="B99" s="69" t="s">
        <v>130</v>
      </c>
      <c r="C99" s="60"/>
      <c r="D99" s="117">
        <f>E99*G99</f>
        <v>0</v>
      </c>
      <c r="E99" s="59"/>
      <c r="F99" s="59"/>
      <c r="G99" s="10">
        <v>4198.6</v>
      </c>
      <c r="H99" s="10">
        <v>1.07</v>
      </c>
      <c r="I99" s="43">
        <v>0</v>
      </c>
    </row>
    <row r="100" spans="1:9" s="13" customFormat="1" ht="55.5" customHeight="1">
      <c r="A100" s="70" t="s">
        <v>131</v>
      </c>
      <c r="B100" s="69" t="s">
        <v>66</v>
      </c>
      <c r="C100" s="60"/>
      <c r="D100" s="117">
        <v>21095.75</v>
      </c>
      <c r="E100" s="59"/>
      <c r="F100" s="59"/>
      <c r="G100" s="10">
        <v>4198.6</v>
      </c>
      <c r="H100" s="10">
        <v>1.07</v>
      </c>
      <c r="I100" s="43">
        <v>0.07</v>
      </c>
    </row>
    <row r="101" spans="1:9" s="13" customFormat="1" ht="15">
      <c r="A101" s="17" t="s">
        <v>38</v>
      </c>
      <c r="B101" s="16"/>
      <c r="C101" s="53" t="s">
        <v>162</v>
      </c>
      <c r="D101" s="91">
        <f>D102</f>
        <v>1208.01</v>
      </c>
      <c r="E101" s="53">
        <f>D101/G101</f>
        <v>0.25</v>
      </c>
      <c r="F101" s="53">
        <f>E101/12</f>
        <v>0.02</v>
      </c>
      <c r="G101" s="10">
        <v>4840.4</v>
      </c>
      <c r="H101" s="10">
        <v>1.07</v>
      </c>
      <c r="I101" s="43">
        <v>0.1</v>
      </c>
    </row>
    <row r="102" spans="1:9" s="13" customFormat="1" ht="15">
      <c r="A102" s="21" t="s">
        <v>35</v>
      </c>
      <c r="B102" s="16" t="s">
        <v>15</v>
      </c>
      <c r="C102" s="60"/>
      <c r="D102" s="117">
        <v>1208.01</v>
      </c>
      <c r="E102" s="59"/>
      <c r="F102" s="59"/>
      <c r="G102" s="10">
        <v>4840.4</v>
      </c>
      <c r="H102" s="10">
        <v>1.07</v>
      </c>
      <c r="I102" s="43">
        <v>0.01</v>
      </c>
    </row>
    <row r="103" spans="1:9" s="10" customFormat="1" ht="30">
      <c r="A103" s="77" t="s">
        <v>40</v>
      </c>
      <c r="B103" s="78"/>
      <c r="C103" s="14" t="s">
        <v>164</v>
      </c>
      <c r="D103" s="91">
        <f>D104+D105</f>
        <v>18901.87</v>
      </c>
      <c r="E103" s="53">
        <f>D103/G103</f>
        <v>4.5</v>
      </c>
      <c r="F103" s="53">
        <f>E103/12</f>
        <v>0.38</v>
      </c>
      <c r="G103" s="10">
        <v>4198.6</v>
      </c>
      <c r="H103" s="10">
        <v>1.07</v>
      </c>
      <c r="I103" s="43">
        <v>0.02</v>
      </c>
    </row>
    <row r="104" spans="1:9" s="13" customFormat="1" ht="45" customHeight="1">
      <c r="A104" s="106" t="s">
        <v>132</v>
      </c>
      <c r="B104" s="69" t="s">
        <v>20</v>
      </c>
      <c r="C104" s="60"/>
      <c r="D104" s="117">
        <v>18901.87</v>
      </c>
      <c r="E104" s="59"/>
      <c r="F104" s="59"/>
      <c r="G104" s="10">
        <v>4198.6</v>
      </c>
      <c r="H104" s="10">
        <v>1.07</v>
      </c>
      <c r="I104" s="43">
        <v>0.02</v>
      </c>
    </row>
    <row r="105" spans="1:9" s="13" customFormat="1" ht="29.25" customHeight="1">
      <c r="A105" s="106" t="s">
        <v>165</v>
      </c>
      <c r="B105" s="69" t="s">
        <v>66</v>
      </c>
      <c r="C105" s="60"/>
      <c r="D105" s="117">
        <v>0</v>
      </c>
      <c r="E105" s="59"/>
      <c r="F105" s="59"/>
      <c r="G105" s="10">
        <v>4198.6</v>
      </c>
      <c r="H105" s="10">
        <v>1.07</v>
      </c>
      <c r="I105" s="43">
        <v>0</v>
      </c>
    </row>
    <row r="106" spans="1:9" s="10" customFormat="1" ht="15">
      <c r="A106" s="17" t="s">
        <v>39</v>
      </c>
      <c r="B106" s="18"/>
      <c r="C106" s="14" t="s">
        <v>166</v>
      </c>
      <c r="D106" s="91">
        <f>D107+D108+D109+D110</f>
        <v>13758.62</v>
      </c>
      <c r="E106" s="53">
        <f>E107+E108+E109+E110</f>
        <v>0</v>
      </c>
      <c r="F106" s="53">
        <f>F107+F108+F109+F110</f>
        <v>0</v>
      </c>
      <c r="G106" s="10">
        <v>4198.6</v>
      </c>
      <c r="H106" s="10">
        <v>1.07</v>
      </c>
      <c r="I106" s="43">
        <v>0.2</v>
      </c>
    </row>
    <row r="107" spans="1:9" s="13" customFormat="1" ht="15">
      <c r="A107" s="21" t="s">
        <v>73</v>
      </c>
      <c r="B107" s="16" t="s">
        <v>45</v>
      </c>
      <c r="C107" s="60"/>
      <c r="D107" s="92">
        <v>8054.28</v>
      </c>
      <c r="E107" s="59"/>
      <c r="F107" s="59"/>
      <c r="G107" s="10">
        <v>4198.6</v>
      </c>
      <c r="H107" s="10">
        <v>1.07</v>
      </c>
      <c r="I107" s="43">
        <v>0.12</v>
      </c>
    </row>
    <row r="108" spans="1:9" s="13" customFormat="1" ht="15">
      <c r="A108" s="21" t="s">
        <v>50</v>
      </c>
      <c r="B108" s="16" t="s">
        <v>45</v>
      </c>
      <c r="C108" s="60"/>
      <c r="D108" s="92">
        <v>2684.88</v>
      </c>
      <c r="E108" s="59"/>
      <c r="F108" s="59"/>
      <c r="G108" s="10">
        <v>4198.6</v>
      </c>
      <c r="H108" s="10">
        <v>1.07</v>
      </c>
      <c r="I108" s="43">
        <v>0.04</v>
      </c>
    </row>
    <row r="109" spans="1:9" s="13" customFormat="1" ht="25.5" customHeight="1">
      <c r="A109" s="21" t="s">
        <v>51</v>
      </c>
      <c r="B109" s="16" t="s">
        <v>15</v>
      </c>
      <c r="C109" s="60"/>
      <c r="D109" s="92">
        <v>3019.46</v>
      </c>
      <c r="E109" s="59"/>
      <c r="F109" s="59"/>
      <c r="G109" s="10">
        <v>4198.6</v>
      </c>
      <c r="H109" s="10">
        <v>1.07</v>
      </c>
      <c r="I109" s="43">
        <v>0.04</v>
      </c>
    </row>
    <row r="110" spans="1:9" s="13" customFormat="1" ht="25.5" customHeight="1">
      <c r="A110" s="21" t="s">
        <v>63</v>
      </c>
      <c r="B110" s="16" t="s">
        <v>45</v>
      </c>
      <c r="C110" s="66"/>
      <c r="D110" s="93">
        <v>0</v>
      </c>
      <c r="E110" s="62"/>
      <c r="F110" s="62"/>
      <c r="G110" s="10">
        <v>4198.6</v>
      </c>
      <c r="H110" s="10">
        <v>1.07</v>
      </c>
      <c r="I110" s="43">
        <v>0.1</v>
      </c>
    </row>
    <row r="111" spans="1:9" s="10" customFormat="1" ht="164.25" customHeight="1">
      <c r="A111" s="79" t="s">
        <v>181</v>
      </c>
      <c r="B111" s="78" t="s">
        <v>10</v>
      </c>
      <c r="C111" s="58"/>
      <c r="D111" s="95">
        <v>50000</v>
      </c>
      <c r="E111" s="58">
        <f>D111/G111</f>
        <v>11.91</v>
      </c>
      <c r="F111" s="58">
        <f>E111/12</f>
        <v>0.99</v>
      </c>
      <c r="G111" s="10">
        <v>4198.6</v>
      </c>
      <c r="H111" s="10">
        <v>1.07</v>
      </c>
      <c r="I111" s="43">
        <v>0.3</v>
      </c>
    </row>
    <row r="112" spans="1:9" s="10" customFormat="1" ht="30">
      <c r="A112" s="30" t="s">
        <v>76</v>
      </c>
      <c r="B112" s="18" t="s">
        <v>77</v>
      </c>
      <c r="C112" s="86"/>
      <c r="D112" s="96">
        <v>23936.6</v>
      </c>
      <c r="E112" s="58">
        <f>D112/G112</f>
        <v>5.7</v>
      </c>
      <c r="F112" s="57">
        <f>E112/12</f>
        <v>0.48</v>
      </c>
      <c r="G112" s="10">
        <v>4198.6</v>
      </c>
      <c r="I112" s="43"/>
    </row>
    <row r="113" spans="1:9" s="10" customFormat="1" ht="20.25" thickBot="1">
      <c r="A113" s="87" t="s">
        <v>67</v>
      </c>
      <c r="B113" s="88" t="s">
        <v>9</v>
      </c>
      <c r="C113" s="86"/>
      <c r="D113" s="96">
        <f>E113*G113</f>
        <v>95728.08</v>
      </c>
      <c r="E113" s="58">
        <f>F113*12</f>
        <v>22.8</v>
      </c>
      <c r="F113" s="58">
        <v>1.9</v>
      </c>
      <c r="G113" s="10">
        <v>4198.6</v>
      </c>
      <c r="H113" s="10">
        <v>1.07</v>
      </c>
      <c r="I113" s="43">
        <v>5.31</v>
      </c>
    </row>
    <row r="114" spans="1:9" s="37" customFormat="1" ht="20.25" thickBot="1">
      <c r="A114" s="38" t="s">
        <v>29</v>
      </c>
      <c r="B114" s="39"/>
      <c r="C114" s="39"/>
      <c r="D114" s="97">
        <f>D112+D111+D106+D103+D101+D94+D89+D78+D63+D62+D61+D60+D50+D49+D48+D47+D40+D39+D28+D15+D113+D41</f>
        <v>924535.96</v>
      </c>
      <c r="E114" s="40"/>
      <c r="F114" s="40"/>
      <c r="G114" s="10">
        <v>4198.6</v>
      </c>
      <c r="I114" s="48"/>
    </row>
    <row r="115" spans="1:9" s="37" customFormat="1" ht="19.5">
      <c r="A115" s="109"/>
      <c r="B115" s="28"/>
      <c r="C115" s="28"/>
      <c r="D115" s="110"/>
      <c r="E115" s="111"/>
      <c r="F115" s="111"/>
      <c r="G115" s="10"/>
      <c r="I115" s="48"/>
    </row>
    <row r="116" spans="1:9" s="37" customFormat="1" ht="19.5">
      <c r="A116" s="109"/>
      <c r="B116" s="28"/>
      <c r="C116" s="28"/>
      <c r="D116" s="110"/>
      <c r="E116" s="111"/>
      <c r="F116" s="111"/>
      <c r="G116" s="10"/>
      <c r="I116" s="48"/>
    </row>
    <row r="117" spans="1:9" s="26" customFormat="1" ht="15">
      <c r="A117" s="25"/>
      <c r="D117" s="98"/>
      <c r="E117" s="63"/>
      <c r="F117" s="63"/>
      <c r="G117" s="10">
        <v>4198.6</v>
      </c>
      <c r="I117" s="50"/>
    </row>
    <row r="118" spans="1:9" s="26" customFormat="1" ht="19.5">
      <c r="A118" s="82" t="s">
        <v>136</v>
      </c>
      <c r="B118" s="83"/>
      <c r="C118" s="84"/>
      <c r="D118" s="100">
        <f>D119+D121+D122+D123+D124+D125+D126+D130+D131+D132+D133+D134+D135+D136+D137+D138+D139+D140+D141+D142+D120+D127+D128+D129</f>
        <v>405608.88</v>
      </c>
      <c r="E118" s="84">
        <f>SUM(E122:E141)</f>
        <v>30.61</v>
      </c>
      <c r="F118" s="84">
        <f>SUM(F122:F141)</f>
        <v>2.55</v>
      </c>
      <c r="G118" s="10">
        <v>4198.6</v>
      </c>
      <c r="I118" s="50"/>
    </row>
    <row r="119" spans="1:9" s="26" customFormat="1" ht="20.25" customHeight="1">
      <c r="A119" s="101" t="s">
        <v>167</v>
      </c>
      <c r="B119" s="35"/>
      <c r="C119" s="81"/>
      <c r="D119" s="120">
        <v>45139.4</v>
      </c>
      <c r="E119" s="81">
        <f>D119/G119</f>
        <v>10.75</v>
      </c>
      <c r="F119" s="81">
        <f>E119/12</f>
        <v>0.9</v>
      </c>
      <c r="G119" s="10">
        <v>4198.6</v>
      </c>
      <c r="I119" s="50"/>
    </row>
    <row r="120" spans="1:9" s="26" customFormat="1" ht="20.25" customHeight="1">
      <c r="A120" s="101" t="s">
        <v>168</v>
      </c>
      <c r="B120" s="35"/>
      <c r="C120" s="103"/>
      <c r="D120" s="121">
        <v>210265.61</v>
      </c>
      <c r="E120" s="81">
        <f>D120/G120</f>
        <v>50.08</v>
      </c>
      <c r="F120" s="81">
        <f>E120/12</f>
        <v>4.17</v>
      </c>
      <c r="G120" s="10">
        <v>4198.6</v>
      </c>
      <c r="I120" s="50"/>
    </row>
    <row r="121" spans="1:9" s="26" customFormat="1" ht="20.25" customHeight="1">
      <c r="A121" s="102" t="s">
        <v>138</v>
      </c>
      <c r="B121" s="35"/>
      <c r="C121" s="103"/>
      <c r="D121" s="108">
        <v>0</v>
      </c>
      <c r="E121" s="81">
        <f aca="true" t="shared" si="0" ref="E121:E142">D121/G121</f>
        <v>0</v>
      </c>
      <c r="F121" s="81">
        <f aca="true" t="shared" si="1" ref="F121:F142">E121/12</f>
        <v>0</v>
      </c>
      <c r="G121" s="10">
        <v>4198.6</v>
      </c>
      <c r="I121" s="50"/>
    </row>
    <row r="122" spans="1:9" s="71" customFormat="1" ht="20.25" customHeight="1">
      <c r="A122" s="70" t="s">
        <v>169</v>
      </c>
      <c r="B122" s="68"/>
      <c r="C122" s="66"/>
      <c r="D122" s="122">
        <v>74260.57</v>
      </c>
      <c r="E122" s="81">
        <f t="shared" si="0"/>
        <v>17.69</v>
      </c>
      <c r="F122" s="81">
        <f t="shared" si="1"/>
        <v>1.47</v>
      </c>
      <c r="G122" s="10">
        <v>4198.6</v>
      </c>
      <c r="H122" s="65"/>
      <c r="I122" s="52"/>
    </row>
    <row r="123" spans="1:9" s="71" customFormat="1" ht="20.25" customHeight="1">
      <c r="A123" s="70" t="s">
        <v>139</v>
      </c>
      <c r="B123" s="68"/>
      <c r="C123" s="66"/>
      <c r="D123" s="93">
        <v>0</v>
      </c>
      <c r="E123" s="81">
        <f t="shared" si="0"/>
        <v>0</v>
      </c>
      <c r="F123" s="81">
        <f t="shared" si="1"/>
        <v>0</v>
      </c>
      <c r="G123" s="10">
        <v>4198.6</v>
      </c>
      <c r="H123" s="65"/>
      <c r="I123" s="52"/>
    </row>
    <row r="124" spans="1:9" s="71" customFormat="1" ht="17.25" customHeight="1">
      <c r="A124" s="70" t="s">
        <v>71</v>
      </c>
      <c r="B124" s="68"/>
      <c r="C124" s="66"/>
      <c r="D124" s="93">
        <v>0</v>
      </c>
      <c r="E124" s="81">
        <f t="shared" si="0"/>
        <v>0</v>
      </c>
      <c r="F124" s="81">
        <f t="shared" si="1"/>
        <v>0</v>
      </c>
      <c r="G124" s="10">
        <v>4198.6</v>
      </c>
      <c r="H124" s="65"/>
      <c r="I124" s="52"/>
    </row>
    <row r="125" spans="1:9" s="71" customFormat="1" ht="17.25" customHeight="1">
      <c r="A125" s="70" t="s">
        <v>140</v>
      </c>
      <c r="B125" s="68"/>
      <c r="C125" s="66"/>
      <c r="D125" s="122">
        <v>15019.61</v>
      </c>
      <c r="E125" s="81">
        <f t="shared" si="0"/>
        <v>3.58</v>
      </c>
      <c r="F125" s="81">
        <f t="shared" si="1"/>
        <v>0.3</v>
      </c>
      <c r="G125" s="10">
        <v>4198.6</v>
      </c>
      <c r="H125" s="65"/>
      <c r="I125" s="52"/>
    </row>
    <row r="126" spans="1:9" s="71" customFormat="1" ht="17.25" customHeight="1">
      <c r="A126" s="70" t="s">
        <v>170</v>
      </c>
      <c r="B126" s="68"/>
      <c r="C126" s="66"/>
      <c r="D126" s="122">
        <v>16796.18</v>
      </c>
      <c r="E126" s="81">
        <f t="shared" si="0"/>
        <v>4</v>
      </c>
      <c r="F126" s="81">
        <f t="shared" si="1"/>
        <v>0.33</v>
      </c>
      <c r="G126" s="10">
        <v>4198.6</v>
      </c>
      <c r="H126" s="65"/>
      <c r="I126" s="52"/>
    </row>
    <row r="127" spans="1:9" s="71" customFormat="1" ht="17.25" customHeight="1">
      <c r="A127" s="70" t="s">
        <v>171</v>
      </c>
      <c r="B127" s="68"/>
      <c r="C127" s="66"/>
      <c r="D127" s="122">
        <v>5218.22</v>
      </c>
      <c r="E127" s="81"/>
      <c r="F127" s="81"/>
      <c r="G127" s="10"/>
      <c r="H127" s="65"/>
      <c r="I127" s="52"/>
    </row>
    <row r="128" spans="1:9" s="71" customFormat="1" ht="17.25" customHeight="1">
      <c r="A128" s="70" t="s">
        <v>172</v>
      </c>
      <c r="B128" s="68"/>
      <c r="C128" s="66"/>
      <c r="D128" s="122">
        <v>12507.61</v>
      </c>
      <c r="E128" s="81"/>
      <c r="F128" s="81"/>
      <c r="G128" s="10"/>
      <c r="H128" s="65"/>
      <c r="I128" s="52"/>
    </row>
    <row r="129" spans="1:9" s="71" customFormat="1" ht="17.25" customHeight="1">
      <c r="A129" s="70" t="s">
        <v>173</v>
      </c>
      <c r="B129" s="68"/>
      <c r="C129" s="66"/>
      <c r="D129" s="122">
        <v>3979.35</v>
      </c>
      <c r="E129" s="81"/>
      <c r="F129" s="81"/>
      <c r="G129" s="10"/>
      <c r="H129" s="65"/>
      <c r="I129" s="52"/>
    </row>
    <row r="130" spans="1:9" s="71" customFormat="1" ht="17.25" customHeight="1">
      <c r="A130" s="70" t="s">
        <v>141</v>
      </c>
      <c r="B130" s="68"/>
      <c r="C130" s="66"/>
      <c r="D130" s="93">
        <v>0</v>
      </c>
      <c r="E130" s="81">
        <f t="shared" si="0"/>
        <v>0</v>
      </c>
      <c r="F130" s="81">
        <f t="shared" si="1"/>
        <v>0</v>
      </c>
      <c r="G130" s="10">
        <v>4198.6</v>
      </c>
      <c r="H130" s="65"/>
      <c r="I130" s="52"/>
    </row>
    <row r="131" spans="1:9" s="71" customFormat="1" ht="17.25" customHeight="1">
      <c r="A131" s="70" t="s">
        <v>54</v>
      </c>
      <c r="B131" s="68"/>
      <c r="C131" s="66"/>
      <c r="D131" s="93">
        <v>0</v>
      </c>
      <c r="E131" s="81">
        <f t="shared" si="0"/>
        <v>0</v>
      </c>
      <c r="F131" s="81">
        <f t="shared" si="1"/>
        <v>0</v>
      </c>
      <c r="G131" s="65">
        <v>4840.4</v>
      </c>
      <c r="H131" s="65"/>
      <c r="I131" s="52"/>
    </row>
    <row r="132" spans="1:9" s="71" customFormat="1" ht="17.25" customHeight="1">
      <c r="A132" s="70" t="s">
        <v>142</v>
      </c>
      <c r="B132" s="68"/>
      <c r="C132" s="66"/>
      <c r="D132" s="93">
        <v>0</v>
      </c>
      <c r="E132" s="81">
        <f t="shared" si="0"/>
        <v>0</v>
      </c>
      <c r="F132" s="81">
        <f t="shared" si="1"/>
        <v>0</v>
      </c>
      <c r="G132" s="65">
        <v>4198.6</v>
      </c>
      <c r="H132" s="65"/>
      <c r="I132" s="52"/>
    </row>
    <row r="133" spans="1:9" s="71" customFormat="1" ht="17.25" customHeight="1">
      <c r="A133" s="70" t="s">
        <v>75</v>
      </c>
      <c r="B133" s="68"/>
      <c r="C133" s="66"/>
      <c r="D133" s="93">
        <v>0</v>
      </c>
      <c r="E133" s="81">
        <f t="shared" si="0"/>
        <v>0</v>
      </c>
      <c r="F133" s="81">
        <f t="shared" si="1"/>
        <v>0</v>
      </c>
      <c r="G133" s="65">
        <v>4198.6</v>
      </c>
      <c r="H133" s="65"/>
      <c r="I133" s="52"/>
    </row>
    <row r="134" spans="1:9" s="71" customFormat="1" ht="17.25" customHeight="1">
      <c r="A134" s="70" t="s">
        <v>143</v>
      </c>
      <c r="B134" s="68"/>
      <c r="C134" s="66"/>
      <c r="D134" s="93">
        <v>0</v>
      </c>
      <c r="E134" s="81">
        <f t="shared" si="0"/>
        <v>0</v>
      </c>
      <c r="F134" s="81">
        <f t="shared" si="1"/>
        <v>0</v>
      </c>
      <c r="G134" s="65">
        <v>4840.4</v>
      </c>
      <c r="H134" s="65"/>
      <c r="I134" s="52"/>
    </row>
    <row r="135" spans="1:9" s="71" customFormat="1" ht="17.25" customHeight="1">
      <c r="A135" s="70" t="s">
        <v>144</v>
      </c>
      <c r="B135" s="68"/>
      <c r="C135" s="66"/>
      <c r="D135" s="93">
        <v>0</v>
      </c>
      <c r="E135" s="81">
        <f t="shared" si="0"/>
        <v>0</v>
      </c>
      <c r="F135" s="81">
        <f t="shared" si="1"/>
        <v>0</v>
      </c>
      <c r="G135" s="65">
        <v>4840.4</v>
      </c>
      <c r="H135" s="65"/>
      <c r="I135" s="52"/>
    </row>
    <row r="136" spans="1:9" s="71" customFormat="1" ht="17.25" customHeight="1">
      <c r="A136" s="70" t="s">
        <v>149</v>
      </c>
      <c r="B136" s="68"/>
      <c r="C136" s="66"/>
      <c r="D136" s="93">
        <v>0</v>
      </c>
      <c r="E136" s="81">
        <f t="shared" si="0"/>
        <v>0</v>
      </c>
      <c r="F136" s="81">
        <f t="shared" si="1"/>
        <v>0</v>
      </c>
      <c r="G136" s="65">
        <v>4840.4</v>
      </c>
      <c r="H136" s="65"/>
      <c r="I136" s="52"/>
    </row>
    <row r="137" spans="1:9" s="71" customFormat="1" ht="17.25" customHeight="1">
      <c r="A137" s="70" t="s">
        <v>145</v>
      </c>
      <c r="B137" s="68"/>
      <c r="C137" s="66"/>
      <c r="D137" s="93">
        <v>0</v>
      </c>
      <c r="E137" s="81">
        <f t="shared" si="0"/>
        <v>0</v>
      </c>
      <c r="F137" s="81">
        <f t="shared" si="1"/>
        <v>0</v>
      </c>
      <c r="G137" s="65">
        <v>4840.4</v>
      </c>
      <c r="H137" s="65"/>
      <c r="I137" s="52"/>
    </row>
    <row r="138" spans="1:9" s="71" customFormat="1" ht="17.25" customHeight="1">
      <c r="A138" s="70" t="s">
        <v>146</v>
      </c>
      <c r="B138" s="68"/>
      <c r="C138" s="66"/>
      <c r="D138" s="93">
        <v>0</v>
      </c>
      <c r="E138" s="81">
        <f t="shared" si="0"/>
        <v>0</v>
      </c>
      <c r="F138" s="81">
        <f t="shared" si="1"/>
        <v>0</v>
      </c>
      <c r="G138" s="65">
        <v>4198.6</v>
      </c>
      <c r="H138" s="65"/>
      <c r="I138" s="52"/>
    </row>
    <row r="139" spans="1:9" s="71" customFormat="1" ht="20.25" customHeight="1">
      <c r="A139" s="72" t="s">
        <v>174</v>
      </c>
      <c r="B139" s="68"/>
      <c r="C139" s="59"/>
      <c r="D139" s="123">
        <v>12386.02</v>
      </c>
      <c r="E139" s="81">
        <f t="shared" si="0"/>
        <v>2.95</v>
      </c>
      <c r="F139" s="81">
        <f t="shared" si="1"/>
        <v>0.25</v>
      </c>
      <c r="G139" s="65">
        <v>4198.6</v>
      </c>
      <c r="H139" s="65"/>
      <c r="I139" s="52"/>
    </row>
    <row r="140" spans="1:9" s="13" customFormat="1" ht="17.25" customHeight="1">
      <c r="A140" s="72" t="s">
        <v>175</v>
      </c>
      <c r="B140" s="67"/>
      <c r="C140" s="62"/>
      <c r="D140" s="124">
        <v>10036.31</v>
      </c>
      <c r="E140" s="81">
        <f t="shared" si="0"/>
        <v>2.39</v>
      </c>
      <c r="F140" s="81">
        <f t="shared" si="1"/>
        <v>0.2</v>
      </c>
      <c r="G140" s="65">
        <v>4198.6</v>
      </c>
      <c r="H140" s="10"/>
      <c r="I140" s="43"/>
    </row>
    <row r="141" spans="1:9" s="13" customFormat="1" ht="17.25" customHeight="1">
      <c r="A141" s="72" t="s">
        <v>150</v>
      </c>
      <c r="B141" s="68"/>
      <c r="C141" s="59"/>
      <c r="D141" s="94">
        <v>0</v>
      </c>
      <c r="E141" s="81">
        <f t="shared" si="0"/>
        <v>0</v>
      </c>
      <c r="F141" s="81">
        <f t="shared" si="1"/>
        <v>0</v>
      </c>
      <c r="G141" s="65">
        <v>4198.6</v>
      </c>
      <c r="H141" s="10"/>
      <c r="I141" s="43"/>
    </row>
    <row r="142" spans="1:9" s="13" customFormat="1" ht="17.25" customHeight="1">
      <c r="A142" s="72" t="s">
        <v>152</v>
      </c>
      <c r="B142" s="68"/>
      <c r="C142" s="59"/>
      <c r="D142" s="94">
        <v>0</v>
      </c>
      <c r="E142" s="81">
        <f t="shared" si="0"/>
        <v>0</v>
      </c>
      <c r="F142" s="81">
        <f t="shared" si="1"/>
        <v>0</v>
      </c>
      <c r="G142" s="65">
        <v>4198.6</v>
      </c>
      <c r="H142" s="10"/>
      <c r="I142" s="43"/>
    </row>
    <row r="143" spans="1:9" s="26" customFormat="1" ht="12.75">
      <c r="A143" s="112"/>
      <c r="B143" s="113"/>
      <c r="C143" s="113"/>
      <c r="D143" s="114"/>
      <c r="E143" s="113"/>
      <c r="F143" s="115"/>
      <c r="I143" s="50"/>
    </row>
    <row r="144" spans="1:9" s="26" customFormat="1" ht="13.5" thickBot="1">
      <c r="A144" s="25"/>
      <c r="D144" s="99"/>
      <c r="F144" s="27"/>
      <c r="I144" s="50"/>
    </row>
    <row r="145" spans="1:9" s="26" customFormat="1" ht="20.25" thickBot="1">
      <c r="A145" s="38" t="s">
        <v>62</v>
      </c>
      <c r="B145" s="39"/>
      <c r="C145" s="39"/>
      <c r="D145" s="97">
        <f>D114+D118</f>
        <v>1330144.84</v>
      </c>
      <c r="E145" s="40">
        <f>E114+E118</f>
        <v>30.61</v>
      </c>
      <c r="F145" s="40">
        <f>F114+F118</f>
        <v>2.55</v>
      </c>
      <c r="I145" s="50"/>
    </row>
    <row r="146" spans="1:9" s="26" customFormat="1" ht="12.75">
      <c r="A146" s="25"/>
      <c r="F146" s="27"/>
      <c r="I146" s="50"/>
    </row>
    <row r="147" spans="1:9" s="26" customFormat="1" ht="12.75">
      <c r="A147" s="25"/>
      <c r="F147" s="27"/>
      <c r="I147" s="50"/>
    </row>
    <row r="148" spans="1:9" s="26" customFormat="1" ht="27" customHeight="1">
      <c r="A148" s="25"/>
      <c r="F148" s="27"/>
      <c r="I148" s="50"/>
    </row>
    <row r="149" spans="1:9" s="26" customFormat="1" ht="25.5" customHeight="1">
      <c r="A149" s="25"/>
      <c r="F149" s="27"/>
      <c r="I149" s="50"/>
    </row>
    <row r="150" spans="1:9" s="23" customFormat="1" ht="18.75">
      <c r="A150" s="25"/>
      <c r="B150" s="26"/>
      <c r="C150" s="26"/>
      <c r="D150" s="26"/>
      <c r="E150" s="26"/>
      <c r="F150" s="27"/>
      <c r="I150" s="51"/>
    </row>
    <row r="151" spans="1:9" s="24" customFormat="1" ht="19.5">
      <c r="A151" s="41"/>
      <c r="B151" s="28"/>
      <c r="C151" s="28"/>
      <c r="D151" s="28"/>
      <c r="E151" s="28"/>
      <c r="F151" s="42"/>
      <c r="I151" s="49"/>
    </row>
    <row r="152" spans="1:9" s="24" customFormat="1" ht="19.5">
      <c r="A152" s="41"/>
      <c r="B152" s="28"/>
      <c r="C152" s="28"/>
      <c r="D152" s="28"/>
      <c r="E152" s="28"/>
      <c r="F152" s="42"/>
      <c r="I152" s="49"/>
    </row>
    <row r="153" spans="1:9" s="24" customFormat="1" ht="19.5">
      <c r="A153" s="41"/>
      <c r="B153" s="28"/>
      <c r="C153" s="28"/>
      <c r="D153" s="28"/>
      <c r="E153" s="28"/>
      <c r="F153" s="42"/>
      <c r="I153" s="49"/>
    </row>
    <row r="154" spans="1:9" s="24" customFormat="1" ht="19.5">
      <c r="A154" s="41"/>
      <c r="B154" s="28"/>
      <c r="C154" s="28"/>
      <c r="D154" s="28"/>
      <c r="E154" s="28"/>
      <c r="F154" s="42"/>
      <c r="I154" s="49"/>
    </row>
    <row r="155" spans="1:9" s="26" customFormat="1" ht="14.25">
      <c r="A155" s="145" t="s">
        <v>27</v>
      </c>
      <c r="B155" s="145"/>
      <c r="C155" s="145"/>
      <c r="D155" s="145"/>
      <c r="I155" s="50"/>
    </row>
    <row r="156" spans="6:9" s="26" customFormat="1" ht="12.75">
      <c r="F156" s="27"/>
      <c r="I156" s="50"/>
    </row>
    <row r="157" spans="1:9" s="26" customFormat="1" ht="12.75">
      <c r="A157" s="25" t="s">
        <v>28</v>
      </c>
      <c r="F157" s="27"/>
      <c r="I157" s="50"/>
    </row>
    <row r="158" spans="6:9" s="26" customFormat="1" ht="12.75">
      <c r="F158" s="27"/>
      <c r="I158" s="50"/>
    </row>
    <row r="159" spans="6:9" s="26" customFormat="1" ht="12.75">
      <c r="F159" s="27"/>
      <c r="I159" s="50"/>
    </row>
    <row r="160" spans="6:9" s="26" customFormat="1" ht="12.75">
      <c r="F160" s="27"/>
      <c r="I160" s="50"/>
    </row>
    <row r="161" spans="6:9" s="26" customFormat="1" ht="12.75">
      <c r="F161" s="27"/>
      <c r="I161" s="50"/>
    </row>
    <row r="162" spans="6:9" s="26" customFormat="1" ht="12.75">
      <c r="F162" s="27"/>
      <c r="I162" s="50"/>
    </row>
    <row r="163" spans="6:9" s="26" customFormat="1" ht="12.75">
      <c r="F163" s="27"/>
      <c r="I163" s="50"/>
    </row>
    <row r="164" spans="6:9" s="26" customFormat="1" ht="12.75">
      <c r="F164" s="27"/>
      <c r="I164" s="50"/>
    </row>
    <row r="165" spans="6:9" s="26" customFormat="1" ht="12.75">
      <c r="F165" s="27"/>
      <c r="I165" s="50"/>
    </row>
    <row r="166" spans="6:9" s="26" customFormat="1" ht="12.75">
      <c r="F166" s="27"/>
      <c r="I166" s="50"/>
    </row>
    <row r="167" spans="6:9" s="26" customFormat="1" ht="12.75">
      <c r="F167" s="27"/>
      <c r="I167" s="50"/>
    </row>
    <row r="168" spans="6:9" s="26" customFormat="1" ht="12.75">
      <c r="F168" s="27"/>
      <c r="I168" s="50"/>
    </row>
    <row r="169" spans="6:9" s="26" customFormat="1" ht="12.75">
      <c r="F169" s="27"/>
      <c r="I169" s="50"/>
    </row>
    <row r="170" spans="6:9" s="26" customFormat="1" ht="12.75">
      <c r="F170" s="27"/>
      <c r="I170" s="50"/>
    </row>
    <row r="171" spans="6:9" s="26" customFormat="1" ht="12.75">
      <c r="F171" s="27"/>
      <c r="I171" s="50"/>
    </row>
    <row r="172" spans="6:9" s="26" customFormat="1" ht="12.75">
      <c r="F172" s="27"/>
      <c r="I172" s="50"/>
    </row>
    <row r="173" spans="6:9" s="26" customFormat="1" ht="12.75">
      <c r="F173" s="27"/>
      <c r="I173" s="50"/>
    </row>
    <row r="174" spans="6:9" s="26" customFormat="1" ht="12.75">
      <c r="F174" s="27"/>
      <c r="I174" s="50"/>
    </row>
    <row r="175" spans="6:9" s="26" customFormat="1" ht="12.75">
      <c r="F175" s="27"/>
      <c r="I175" s="50"/>
    </row>
  </sheetData>
  <sheetProtection/>
  <mergeCells count="12">
    <mergeCell ref="A8:F8"/>
    <mergeCell ref="A9:F9"/>
    <mergeCell ref="A10:F10"/>
    <mergeCell ref="A11:F11"/>
    <mergeCell ref="A14:F14"/>
    <mergeCell ref="A155:D155"/>
    <mergeCell ref="A1:F1"/>
    <mergeCell ref="B2:F2"/>
    <mergeCell ref="B3:F3"/>
    <mergeCell ref="B4:F4"/>
    <mergeCell ref="A5:F5"/>
    <mergeCell ref="A6:F6"/>
  </mergeCells>
  <printOptions horizontalCentered="1"/>
  <pageMargins left="0.2" right="0.2" top="0.1968503937007874" bottom="0.2" header="0.2" footer="0.2"/>
  <pageSetup horizontalDpi="600" verticalDpi="6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2"/>
  <sheetViews>
    <sheetView zoomScale="75" zoomScaleNormal="75" zoomScalePageLayoutView="0" workbookViewId="0" topLeftCell="A115">
      <selection activeCell="A1" sqref="A1:F146"/>
    </sheetView>
  </sheetViews>
  <sheetFormatPr defaultColWidth="9.00390625" defaultRowHeight="12.75"/>
  <cols>
    <col min="1" max="1" width="72.75390625" style="1" customWidth="1"/>
    <col min="2" max="2" width="19.25390625" style="1" customWidth="1"/>
    <col min="3" max="3" width="13.875" style="1" customWidth="1"/>
    <col min="4" max="4" width="21.75390625" style="1" customWidth="1"/>
    <col min="5" max="5" width="13.875" style="1" customWidth="1"/>
    <col min="6" max="6" width="20.875" style="29" customWidth="1"/>
    <col min="7" max="7" width="15.375" style="1" customWidth="1"/>
    <col min="8" max="8" width="15.375" style="1" hidden="1" customWidth="1"/>
    <col min="9" max="9" width="15.375" style="44" hidden="1" customWidth="1"/>
    <col min="10" max="12" width="15.375" style="1" customWidth="1"/>
    <col min="13" max="16384" width="9.125" style="1" customWidth="1"/>
  </cols>
  <sheetData>
    <row r="1" spans="1:6" ht="16.5" customHeight="1">
      <c r="A1" s="146" t="s">
        <v>190</v>
      </c>
      <c r="B1" s="147"/>
      <c r="C1" s="147"/>
      <c r="D1" s="147"/>
      <c r="E1" s="147"/>
      <c r="F1" s="147"/>
    </row>
    <row r="2" spans="2:6" ht="12.75" customHeight="1">
      <c r="B2" s="148"/>
      <c r="C2" s="148"/>
      <c r="D2" s="148"/>
      <c r="E2" s="147"/>
      <c r="F2" s="147"/>
    </row>
    <row r="3" spans="1:6" ht="22.5" customHeight="1">
      <c r="A3" s="64" t="s">
        <v>80</v>
      </c>
      <c r="B3" s="148" t="s">
        <v>0</v>
      </c>
      <c r="C3" s="148"/>
      <c r="D3" s="148"/>
      <c r="E3" s="147"/>
      <c r="F3" s="147"/>
    </row>
    <row r="4" spans="2:6" ht="14.25" customHeight="1">
      <c r="B4" s="148" t="s">
        <v>191</v>
      </c>
      <c r="C4" s="148"/>
      <c r="D4" s="148"/>
      <c r="E4" s="147"/>
      <c r="F4" s="147"/>
    </row>
    <row r="5" spans="1:9" ht="39.75" customHeight="1">
      <c r="A5" s="149"/>
      <c r="B5" s="150"/>
      <c r="C5" s="150"/>
      <c r="D5" s="150"/>
      <c r="E5" s="150"/>
      <c r="F5" s="150"/>
      <c r="I5" s="1"/>
    </row>
    <row r="6" spans="1:9" ht="26.25" customHeight="1">
      <c r="A6" s="151" t="s">
        <v>81</v>
      </c>
      <c r="B6" s="151"/>
      <c r="C6" s="151"/>
      <c r="D6" s="151"/>
      <c r="E6" s="151"/>
      <c r="F6" s="151"/>
      <c r="I6" s="1"/>
    </row>
    <row r="7" spans="2:7" ht="35.25" customHeight="1" hidden="1">
      <c r="B7" s="2"/>
      <c r="C7" s="2"/>
      <c r="D7" s="2"/>
      <c r="E7" s="2"/>
      <c r="F7" s="2"/>
      <c r="G7" s="2"/>
    </row>
    <row r="8" spans="1:9" s="3" customFormat="1" ht="22.5" customHeight="1">
      <c r="A8" s="135" t="s">
        <v>1</v>
      </c>
      <c r="B8" s="135"/>
      <c r="C8" s="135"/>
      <c r="D8" s="135"/>
      <c r="E8" s="136"/>
      <c r="F8" s="136"/>
      <c r="I8" s="45"/>
    </row>
    <row r="9" spans="1:6" s="4" customFormat="1" ht="18.75" customHeight="1">
      <c r="A9" s="135" t="s">
        <v>79</v>
      </c>
      <c r="B9" s="135"/>
      <c r="C9" s="135"/>
      <c r="D9" s="135"/>
      <c r="E9" s="136"/>
      <c r="F9" s="136"/>
    </row>
    <row r="10" spans="1:6" s="5" customFormat="1" ht="17.25" customHeight="1">
      <c r="A10" s="137" t="s">
        <v>53</v>
      </c>
      <c r="B10" s="137"/>
      <c r="C10" s="137"/>
      <c r="D10" s="137"/>
      <c r="E10" s="138"/>
      <c r="F10" s="138"/>
    </row>
    <row r="11" spans="1:6" s="4" customFormat="1" ht="30" customHeight="1" thickBot="1">
      <c r="A11" s="139" t="s">
        <v>55</v>
      </c>
      <c r="B11" s="139"/>
      <c r="C11" s="139"/>
      <c r="D11" s="139"/>
      <c r="E11" s="140"/>
      <c r="F11" s="140"/>
    </row>
    <row r="12" spans="1:9" s="10" customFormat="1" ht="139.5" customHeight="1" thickBot="1">
      <c r="A12" s="6" t="s">
        <v>2</v>
      </c>
      <c r="B12" s="7" t="s">
        <v>3</v>
      </c>
      <c r="C12" s="8" t="s">
        <v>137</v>
      </c>
      <c r="D12" s="8" t="s">
        <v>30</v>
      </c>
      <c r="E12" s="8" t="s">
        <v>4</v>
      </c>
      <c r="F12" s="9" t="s">
        <v>5</v>
      </c>
      <c r="I12" s="43"/>
    </row>
    <row r="13" spans="1:9" s="13" customFormat="1" ht="12.75">
      <c r="A13" s="11">
        <v>1</v>
      </c>
      <c r="B13" s="12">
        <v>2</v>
      </c>
      <c r="C13" s="31">
        <v>3</v>
      </c>
      <c r="D13" s="31">
        <v>4</v>
      </c>
      <c r="E13" s="32">
        <v>5</v>
      </c>
      <c r="F13" s="34">
        <v>6</v>
      </c>
      <c r="I13" s="46"/>
    </row>
    <row r="14" spans="1:9" s="13" customFormat="1" ht="49.5" customHeight="1">
      <c r="A14" s="141" t="s">
        <v>6</v>
      </c>
      <c r="B14" s="142"/>
      <c r="C14" s="142"/>
      <c r="D14" s="142"/>
      <c r="E14" s="143"/>
      <c r="F14" s="144"/>
      <c r="I14" s="46"/>
    </row>
    <row r="15" spans="1:10" s="10" customFormat="1" ht="21.75" customHeight="1">
      <c r="A15" s="75" t="s">
        <v>72</v>
      </c>
      <c r="B15" s="78" t="s">
        <v>7</v>
      </c>
      <c r="C15" s="54" t="s">
        <v>153</v>
      </c>
      <c r="D15" s="89">
        <f>E15*G15</f>
        <v>169287.55</v>
      </c>
      <c r="E15" s="53">
        <f>F15*12</f>
        <v>40.32</v>
      </c>
      <c r="F15" s="53">
        <f>F25+F27</f>
        <v>3.36</v>
      </c>
      <c r="G15" s="10">
        <v>4198.6</v>
      </c>
      <c r="H15" s="10">
        <v>1.07</v>
      </c>
      <c r="I15" s="43">
        <v>2.24</v>
      </c>
      <c r="J15" s="10">
        <v>4840.4</v>
      </c>
    </row>
    <row r="16" spans="1:9" s="10" customFormat="1" ht="29.25" customHeight="1">
      <c r="A16" s="104" t="s">
        <v>56</v>
      </c>
      <c r="B16" s="105" t="s">
        <v>57</v>
      </c>
      <c r="C16" s="56"/>
      <c r="D16" s="90"/>
      <c r="E16" s="55"/>
      <c r="F16" s="55"/>
      <c r="I16" s="43"/>
    </row>
    <row r="17" spans="1:9" s="10" customFormat="1" ht="23.25" customHeight="1">
      <c r="A17" s="104" t="s">
        <v>58</v>
      </c>
      <c r="B17" s="105" t="s">
        <v>57</v>
      </c>
      <c r="C17" s="56"/>
      <c r="D17" s="90"/>
      <c r="E17" s="55"/>
      <c r="F17" s="55"/>
      <c r="I17" s="43"/>
    </row>
    <row r="18" spans="1:9" s="10" customFormat="1" ht="122.25" customHeight="1">
      <c r="A18" s="104" t="s">
        <v>82</v>
      </c>
      <c r="B18" s="105" t="s">
        <v>20</v>
      </c>
      <c r="C18" s="56"/>
      <c r="D18" s="90"/>
      <c r="E18" s="55"/>
      <c r="F18" s="55"/>
      <c r="I18" s="43"/>
    </row>
    <row r="19" spans="1:9" s="10" customFormat="1" ht="23.25" customHeight="1">
      <c r="A19" s="104" t="s">
        <v>83</v>
      </c>
      <c r="B19" s="105" t="s">
        <v>57</v>
      </c>
      <c r="C19" s="56"/>
      <c r="D19" s="90"/>
      <c r="E19" s="55"/>
      <c r="F19" s="55"/>
      <c r="I19" s="43"/>
    </row>
    <row r="20" spans="1:9" s="10" customFormat="1" ht="15">
      <c r="A20" s="104" t="s">
        <v>84</v>
      </c>
      <c r="B20" s="105" t="s">
        <v>57</v>
      </c>
      <c r="C20" s="56"/>
      <c r="D20" s="90"/>
      <c r="E20" s="55"/>
      <c r="F20" s="55"/>
      <c r="I20" s="43"/>
    </row>
    <row r="21" spans="1:9" s="10" customFormat="1" ht="25.5">
      <c r="A21" s="104" t="s">
        <v>85</v>
      </c>
      <c r="B21" s="105" t="s">
        <v>10</v>
      </c>
      <c r="C21" s="56"/>
      <c r="D21" s="90"/>
      <c r="E21" s="55"/>
      <c r="F21" s="55"/>
      <c r="I21" s="43"/>
    </row>
    <row r="22" spans="1:9" s="10" customFormat="1" ht="15">
      <c r="A22" s="104" t="s">
        <v>86</v>
      </c>
      <c r="B22" s="105" t="s">
        <v>12</v>
      </c>
      <c r="C22" s="56"/>
      <c r="D22" s="90"/>
      <c r="E22" s="55"/>
      <c r="F22" s="55"/>
      <c r="I22" s="43"/>
    </row>
    <row r="23" spans="1:9" s="10" customFormat="1" ht="15">
      <c r="A23" s="104" t="s">
        <v>87</v>
      </c>
      <c r="B23" s="105" t="s">
        <v>57</v>
      </c>
      <c r="C23" s="54"/>
      <c r="D23" s="89"/>
      <c r="E23" s="53"/>
      <c r="F23" s="53"/>
      <c r="I23" s="43"/>
    </row>
    <row r="24" spans="1:9" s="10" customFormat="1" ht="15">
      <c r="A24" s="104" t="s">
        <v>88</v>
      </c>
      <c r="B24" s="105" t="s">
        <v>15</v>
      </c>
      <c r="C24" s="56"/>
      <c r="D24" s="90"/>
      <c r="E24" s="55"/>
      <c r="F24" s="55"/>
      <c r="I24" s="43"/>
    </row>
    <row r="25" spans="1:9" s="10" customFormat="1" ht="15">
      <c r="A25" s="75" t="s">
        <v>89</v>
      </c>
      <c r="B25" s="74"/>
      <c r="C25" s="56"/>
      <c r="D25" s="90"/>
      <c r="E25" s="55"/>
      <c r="F25" s="53">
        <v>3.24</v>
      </c>
      <c r="I25" s="43"/>
    </row>
    <row r="26" spans="1:9" s="10" customFormat="1" ht="15">
      <c r="A26" s="73" t="s">
        <v>69</v>
      </c>
      <c r="B26" s="74" t="s">
        <v>57</v>
      </c>
      <c r="C26" s="56"/>
      <c r="D26" s="90"/>
      <c r="E26" s="55"/>
      <c r="F26" s="55">
        <v>0.12</v>
      </c>
      <c r="I26" s="43"/>
    </row>
    <row r="27" spans="1:9" s="10" customFormat="1" ht="15">
      <c r="A27" s="75" t="s">
        <v>89</v>
      </c>
      <c r="B27" s="74"/>
      <c r="C27" s="54"/>
      <c r="D27" s="89"/>
      <c r="E27" s="53"/>
      <c r="F27" s="53">
        <f>F26</f>
        <v>0.12</v>
      </c>
      <c r="I27" s="43"/>
    </row>
    <row r="28" spans="1:9" s="10" customFormat="1" ht="30">
      <c r="A28" s="75" t="s">
        <v>8</v>
      </c>
      <c r="B28" s="76" t="s">
        <v>9</v>
      </c>
      <c r="C28" s="54" t="s">
        <v>154</v>
      </c>
      <c r="D28" s="89">
        <f>E28*G28</f>
        <v>143088.29</v>
      </c>
      <c r="E28" s="53">
        <f>F28*12</f>
        <v>34.08</v>
      </c>
      <c r="F28" s="53">
        <v>2.84</v>
      </c>
      <c r="G28" s="10">
        <v>4198.6</v>
      </c>
      <c r="H28" s="10">
        <v>1.07</v>
      </c>
      <c r="I28" s="43">
        <v>2.04</v>
      </c>
    </row>
    <row r="29" spans="1:9" s="36" customFormat="1" ht="15">
      <c r="A29" s="104" t="s">
        <v>90</v>
      </c>
      <c r="B29" s="105" t="s">
        <v>9</v>
      </c>
      <c r="C29" s="54"/>
      <c r="D29" s="89"/>
      <c r="E29" s="53"/>
      <c r="F29" s="53"/>
      <c r="I29" s="47"/>
    </row>
    <row r="30" spans="1:9" s="36" customFormat="1" ht="15">
      <c r="A30" s="104" t="s">
        <v>91</v>
      </c>
      <c r="B30" s="105" t="s">
        <v>92</v>
      </c>
      <c r="C30" s="54"/>
      <c r="D30" s="89"/>
      <c r="E30" s="53"/>
      <c r="F30" s="53"/>
      <c r="I30" s="47"/>
    </row>
    <row r="31" spans="1:9" s="36" customFormat="1" ht="15">
      <c r="A31" s="104" t="s">
        <v>93</v>
      </c>
      <c r="B31" s="105" t="s">
        <v>94</v>
      </c>
      <c r="C31" s="54"/>
      <c r="D31" s="89"/>
      <c r="E31" s="53"/>
      <c r="F31" s="53"/>
      <c r="I31" s="47"/>
    </row>
    <row r="32" spans="1:9" s="36" customFormat="1" ht="15">
      <c r="A32" s="104" t="s">
        <v>59</v>
      </c>
      <c r="B32" s="105" t="s">
        <v>9</v>
      </c>
      <c r="C32" s="54"/>
      <c r="D32" s="89"/>
      <c r="E32" s="53"/>
      <c r="F32" s="53"/>
      <c r="I32" s="47"/>
    </row>
    <row r="33" spans="1:9" s="36" customFormat="1" ht="25.5">
      <c r="A33" s="104" t="s">
        <v>60</v>
      </c>
      <c r="B33" s="105" t="s">
        <v>10</v>
      </c>
      <c r="C33" s="54"/>
      <c r="D33" s="89"/>
      <c r="E33" s="53"/>
      <c r="F33" s="53"/>
      <c r="I33" s="47"/>
    </row>
    <row r="34" spans="1:9" s="36" customFormat="1" ht="15">
      <c r="A34" s="104" t="s">
        <v>95</v>
      </c>
      <c r="B34" s="105" t="s">
        <v>9</v>
      </c>
      <c r="C34" s="54"/>
      <c r="D34" s="89"/>
      <c r="E34" s="53"/>
      <c r="F34" s="53"/>
      <c r="I34" s="47"/>
    </row>
    <row r="35" spans="1:9" s="36" customFormat="1" ht="15">
      <c r="A35" s="104" t="s">
        <v>96</v>
      </c>
      <c r="B35" s="105" t="s">
        <v>9</v>
      </c>
      <c r="C35" s="54"/>
      <c r="D35" s="89"/>
      <c r="E35" s="53"/>
      <c r="F35" s="53"/>
      <c r="I35" s="47"/>
    </row>
    <row r="36" spans="1:9" s="36" customFormat="1" ht="25.5">
      <c r="A36" s="104" t="s">
        <v>97</v>
      </c>
      <c r="B36" s="105" t="s">
        <v>61</v>
      </c>
      <c r="C36" s="54"/>
      <c r="D36" s="89"/>
      <c r="E36" s="53"/>
      <c r="F36" s="53"/>
      <c r="I36" s="47"/>
    </row>
    <row r="37" spans="1:9" s="10" customFormat="1" ht="25.5">
      <c r="A37" s="104" t="s">
        <v>98</v>
      </c>
      <c r="B37" s="105" t="s">
        <v>10</v>
      </c>
      <c r="C37" s="54"/>
      <c r="D37" s="89"/>
      <c r="E37" s="53"/>
      <c r="F37" s="53"/>
      <c r="I37" s="43"/>
    </row>
    <row r="38" spans="1:9" s="36" customFormat="1" ht="25.5">
      <c r="A38" s="104" t="s">
        <v>99</v>
      </c>
      <c r="B38" s="105" t="s">
        <v>9</v>
      </c>
      <c r="C38" s="54"/>
      <c r="D38" s="89"/>
      <c r="E38" s="53"/>
      <c r="F38" s="53"/>
      <c r="I38" s="47"/>
    </row>
    <row r="39" spans="1:10" s="19" customFormat="1" ht="18" customHeight="1">
      <c r="A39" s="77" t="s">
        <v>11</v>
      </c>
      <c r="B39" s="78" t="s">
        <v>12</v>
      </c>
      <c r="C39" s="54" t="s">
        <v>153</v>
      </c>
      <c r="D39" s="89">
        <f>E39*G39</f>
        <v>41818.06</v>
      </c>
      <c r="E39" s="53">
        <f>F39*12</f>
        <v>9.96</v>
      </c>
      <c r="F39" s="53">
        <v>0.83</v>
      </c>
      <c r="G39" s="10">
        <v>4198.6</v>
      </c>
      <c r="H39" s="10">
        <v>1.07</v>
      </c>
      <c r="I39" s="43">
        <v>0.6</v>
      </c>
      <c r="J39" s="19">
        <v>4840.4</v>
      </c>
    </row>
    <row r="40" spans="1:10" s="10" customFormat="1" ht="21" customHeight="1">
      <c r="A40" s="77" t="s">
        <v>13</v>
      </c>
      <c r="B40" s="78" t="s">
        <v>14</v>
      </c>
      <c r="C40" s="54" t="s">
        <v>153</v>
      </c>
      <c r="D40" s="89">
        <f>E40*G40</f>
        <v>136034.64</v>
      </c>
      <c r="E40" s="53">
        <f>F40*12</f>
        <v>32.4</v>
      </c>
      <c r="F40" s="53">
        <v>2.7</v>
      </c>
      <c r="G40" s="10">
        <v>4198.6</v>
      </c>
      <c r="H40" s="10">
        <v>1.07</v>
      </c>
      <c r="I40" s="43">
        <v>1.94</v>
      </c>
      <c r="J40" s="10">
        <v>4840.4</v>
      </c>
    </row>
    <row r="41" spans="1:9" s="10" customFormat="1" ht="18" customHeight="1">
      <c r="A41" s="77" t="s">
        <v>100</v>
      </c>
      <c r="B41" s="78" t="s">
        <v>9</v>
      </c>
      <c r="C41" s="54" t="s">
        <v>156</v>
      </c>
      <c r="D41" s="89">
        <v>0</v>
      </c>
      <c r="E41" s="53">
        <f>D41/G41</f>
        <v>0</v>
      </c>
      <c r="F41" s="53">
        <f>E41/12</f>
        <v>0</v>
      </c>
      <c r="G41" s="10">
        <v>4198.6</v>
      </c>
      <c r="I41" s="43"/>
    </row>
    <row r="42" spans="1:9" s="10" customFormat="1" ht="23.25" customHeight="1">
      <c r="A42" s="104" t="s">
        <v>101</v>
      </c>
      <c r="B42" s="105" t="s">
        <v>20</v>
      </c>
      <c r="C42" s="54"/>
      <c r="D42" s="89"/>
      <c r="E42" s="53"/>
      <c r="F42" s="53"/>
      <c r="I42" s="43"/>
    </row>
    <row r="43" spans="1:9" s="10" customFormat="1" ht="17.25" customHeight="1">
      <c r="A43" s="104" t="s">
        <v>102</v>
      </c>
      <c r="B43" s="105" t="s">
        <v>15</v>
      </c>
      <c r="C43" s="54"/>
      <c r="D43" s="89"/>
      <c r="E43" s="53"/>
      <c r="F43" s="53"/>
      <c r="I43" s="43"/>
    </row>
    <row r="44" spans="1:9" s="10" customFormat="1" ht="24" customHeight="1">
      <c r="A44" s="104" t="s">
        <v>103</v>
      </c>
      <c r="B44" s="105" t="s">
        <v>104</v>
      </c>
      <c r="C44" s="54"/>
      <c r="D44" s="89"/>
      <c r="E44" s="53"/>
      <c r="F44" s="53"/>
      <c r="I44" s="43"/>
    </row>
    <row r="45" spans="1:9" s="10" customFormat="1" ht="18" customHeight="1">
      <c r="A45" s="104" t="s">
        <v>105</v>
      </c>
      <c r="B45" s="105" t="s">
        <v>106</v>
      </c>
      <c r="C45" s="54"/>
      <c r="D45" s="89"/>
      <c r="E45" s="53"/>
      <c r="F45" s="53"/>
      <c r="I45" s="43"/>
    </row>
    <row r="46" spans="1:9" s="10" customFormat="1" ht="21" customHeight="1">
      <c r="A46" s="104" t="s">
        <v>107</v>
      </c>
      <c r="B46" s="105" t="s">
        <v>104</v>
      </c>
      <c r="C46" s="54"/>
      <c r="D46" s="89"/>
      <c r="E46" s="53"/>
      <c r="F46" s="53"/>
      <c r="I46" s="43"/>
    </row>
    <row r="47" spans="1:9" s="10" customFormat="1" ht="25.5">
      <c r="A47" s="104" t="s">
        <v>108</v>
      </c>
      <c r="B47" s="105" t="s">
        <v>10</v>
      </c>
      <c r="C47" s="54"/>
      <c r="D47" s="89"/>
      <c r="E47" s="53"/>
      <c r="F47" s="53"/>
      <c r="I47" s="43"/>
    </row>
    <row r="48" spans="1:10" s="13" customFormat="1" ht="30">
      <c r="A48" s="77" t="s">
        <v>109</v>
      </c>
      <c r="B48" s="78" t="s">
        <v>7</v>
      </c>
      <c r="C48" s="54" t="s">
        <v>133</v>
      </c>
      <c r="D48" s="89">
        <f>2246.78*G48/J48</f>
        <v>1948.87</v>
      </c>
      <c r="E48" s="53">
        <f>D48/G48</f>
        <v>0.46</v>
      </c>
      <c r="F48" s="53">
        <f>E48/12</f>
        <v>0.04</v>
      </c>
      <c r="G48" s="10">
        <v>4198.6</v>
      </c>
      <c r="H48" s="10">
        <v>1.07</v>
      </c>
      <c r="I48" s="43">
        <v>0.03</v>
      </c>
      <c r="J48" s="13">
        <v>4840.4</v>
      </c>
    </row>
    <row r="49" spans="1:9" s="13" customFormat="1" ht="36.75" customHeight="1">
      <c r="A49" s="77" t="s">
        <v>110</v>
      </c>
      <c r="B49" s="78" t="s">
        <v>7</v>
      </c>
      <c r="C49" s="54" t="s">
        <v>133</v>
      </c>
      <c r="D49" s="89">
        <v>2246.78</v>
      </c>
      <c r="E49" s="53">
        <f>D49/G49</f>
        <v>0.54</v>
      </c>
      <c r="F49" s="53">
        <f>E49/12</f>
        <v>0.05</v>
      </c>
      <c r="G49" s="10">
        <v>4198.6</v>
      </c>
      <c r="H49" s="10">
        <v>1.07</v>
      </c>
      <c r="I49" s="43">
        <v>0.03</v>
      </c>
    </row>
    <row r="50" spans="1:10" s="13" customFormat="1" ht="32.25" customHeight="1">
      <c r="A50" s="77" t="s">
        <v>111</v>
      </c>
      <c r="B50" s="78" t="s">
        <v>7</v>
      </c>
      <c r="C50" s="54" t="s">
        <v>133</v>
      </c>
      <c r="D50" s="89">
        <f>14185.73*G50/J50</f>
        <v>12304.81</v>
      </c>
      <c r="E50" s="53">
        <f>D50/G50</f>
        <v>2.93</v>
      </c>
      <c r="F50" s="53">
        <f>E50/12</f>
        <v>0.24</v>
      </c>
      <c r="G50" s="10">
        <v>4198.6</v>
      </c>
      <c r="H50" s="10">
        <v>1.07</v>
      </c>
      <c r="I50" s="43">
        <v>0.17</v>
      </c>
      <c r="J50" s="13">
        <v>4840.4</v>
      </c>
    </row>
    <row r="51" spans="1:9" s="13" customFormat="1" ht="30">
      <c r="A51" s="77" t="s">
        <v>21</v>
      </c>
      <c r="B51" s="78"/>
      <c r="C51" s="54" t="s">
        <v>157</v>
      </c>
      <c r="D51" s="89">
        <f>E51*G51</f>
        <v>10076.64</v>
      </c>
      <c r="E51" s="53">
        <f>F51*12</f>
        <v>2.4</v>
      </c>
      <c r="F51" s="53">
        <v>0.2</v>
      </c>
      <c r="G51" s="10">
        <v>4198.6</v>
      </c>
      <c r="H51" s="10">
        <v>1.07</v>
      </c>
      <c r="I51" s="43">
        <v>0.14</v>
      </c>
    </row>
    <row r="52" spans="1:9" s="13" customFormat="1" ht="33.75" customHeight="1">
      <c r="A52" s="106" t="s">
        <v>112</v>
      </c>
      <c r="B52" s="80" t="s">
        <v>66</v>
      </c>
      <c r="C52" s="54"/>
      <c r="D52" s="89"/>
      <c r="E52" s="53"/>
      <c r="F52" s="53"/>
      <c r="G52" s="10"/>
      <c r="H52" s="10"/>
      <c r="I52" s="43"/>
    </row>
    <row r="53" spans="1:9" s="13" customFormat="1" ht="32.25" customHeight="1">
      <c r="A53" s="106" t="s">
        <v>113</v>
      </c>
      <c r="B53" s="80" t="s">
        <v>66</v>
      </c>
      <c r="C53" s="54"/>
      <c r="D53" s="89"/>
      <c r="E53" s="53"/>
      <c r="F53" s="53"/>
      <c r="G53" s="10"/>
      <c r="H53" s="10"/>
      <c r="I53" s="43"/>
    </row>
    <row r="54" spans="1:9" s="13" customFormat="1" ht="18" customHeight="1">
      <c r="A54" s="106" t="s">
        <v>114</v>
      </c>
      <c r="B54" s="80" t="s">
        <v>57</v>
      </c>
      <c r="C54" s="54"/>
      <c r="D54" s="89"/>
      <c r="E54" s="53"/>
      <c r="F54" s="53"/>
      <c r="G54" s="10"/>
      <c r="H54" s="10"/>
      <c r="I54" s="43"/>
    </row>
    <row r="55" spans="1:9" s="13" customFormat="1" ht="21" customHeight="1">
      <c r="A55" s="106" t="s">
        <v>115</v>
      </c>
      <c r="B55" s="80" t="s">
        <v>66</v>
      </c>
      <c r="C55" s="54"/>
      <c r="D55" s="89"/>
      <c r="E55" s="53"/>
      <c r="F55" s="53"/>
      <c r="G55" s="10"/>
      <c r="H55" s="10"/>
      <c r="I55" s="43"/>
    </row>
    <row r="56" spans="1:9" s="13" customFormat="1" ht="29.25" customHeight="1">
      <c r="A56" s="106" t="s">
        <v>116</v>
      </c>
      <c r="B56" s="80" t="s">
        <v>66</v>
      </c>
      <c r="C56" s="54"/>
      <c r="D56" s="89"/>
      <c r="E56" s="53"/>
      <c r="F56" s="53"/>
      <c r="G56" s="10"/>
      <c r="H56" s="10"/>
      <c r="I56" s="43"/>
    </row>
    <row r="57" spans="1:9" s="13" customFormat="1" ht="18.75" customHeight="1">
      <c r="A57" s="106" t="s">
        <v>117</v>
      </c>
      <c r="B57" s="80" t="s">
        <v>66</v>
      </c>
      <c r="C57" s="54"/>
      <c r="D57" s="89"/>
      <c r="E57" s="53"/>
      <c r="F57" s="53"/>
      <c r="G57" s="10"/>
      <c r="H57" s="10"/>
      <c r="I57" s="43"/>
    </row>
    <row r="58" spans="1:9" s="13" customFormat="1" ht="27.75" customHeight="1">
      <c r="A58" s="106" t="s">
        <v>118</v>
      </c>
      <c r="B58" s="80" t="s">
        <v>66</v>
      </c>
      <c r="C58" s="54"/>
      <c r="D58" s="89"/>
      <c r="E58" s="53"/>
      <c r="F58" s="53"/>
      <c r="G58" s="10"/>
      <c r="H58" s="10"/>
      <c r="I58" s="43"/>
    </row>
    <row r="59" spans="1:9" s="13" customFormat="1" ht="15.75" customHeight="1">
      <c r="A59" s="106" t="s">
        <v>119</v>
      </c>
      <c r="B59" s="80" t="s">
        <v>66</v>
      </c>
      <c r="C59" s="54"/>
      <c r="D59" s="89"/>
      <c r="E59" s="53"/>
      <c r="F59" s="53"/>
      <c r="G59" s="10"/>
      <c r="H59" s="10"/>
      <c r="I59" s="43"/>
    </row>
    <row r="60" spans="1:9" s="13" customFormat="1" ht="21.75" customHeight="1">
      <c r="A60" s="106" t="s">
        <v>120</v>
      </c>
      <c r="B60" s="80" t="s">
        <v>66</v>
      </c>
      <c r="C60" s="54"/>
      <c r="D60" s="89"/>
      <c r="E60" s="53"/>
      <c r="F60" s="53"/>
      <c r="G60" s="10"/>
      <c r="H60" s="10"/>
      <c r="I60" s="43"/>
    </row>
    <row r="61" spans="1:10" s="10" customFormat="1" ht="18.75" customHeight="1">
      <c r="A61" s="17" t="s">
        <v>23</v>
      </c>
      <c r="B61" s="18" t="s">
        <v>24</v>
      </c>
      <c r="C61" s="85" t="s">
        <v>158</v>
      </c>
      <c r="D61" s="89">
        <f>E61*G61</f>
        <v>3526.82</v>
      </c>
      <c r="E61" s="53">
        <f>F61*12</f>
        <v>0.84</v>
      </c>
      <c r="F61" s="53">
        <v>0.07</v>
      </c>
      <c r="G61" s="10">
        <v>4198.6</v>
      </c>
      <c r="H61" s="10">
        <v>1.07</v>
      </c>
      <c r="I61" s="43">
        <v>0.03</v>
      </c>
      <c r="J61" s="10">
        <v>4840.4</v>
      </c>
    </row>
    <row r="62" spans="1:10" s="10" customFormat="1" ht="18.75" customHeight="1">
      <c r="A62" s="17" t="s">
        <v>25</v>
      </c>
      <c r="B62" s="22" t="s">
        <v>26</v>
      </c>
      <c r="C62" s="20" t="s">
        <v>158</v>
      </c>
      <c r="D62" s="89">
        <f>2555.73*G62/J62</f>
        <v>2216.86</v>
      </c>
      <c r="E62" s="53">
        <f>D62/G62</f>
        <v>0.53</v>
      </c>
      <c r="F62" s="53">
        <f>E62/12</f>
        <v>0.04</v>
      </c>
      <c r="G62" s="10">
        <v>4198.6</v>
      </c>
      <c r="H62" s="10">
        <v>1.07</v>
      </c>
      <c r="I62" s="43">
        <v>0.02</v>
      </c>
      <c r="J62" s="10">
        <v>4840.4</v>
      </c>
    </row>
    <row r="63" spans="1:9" s="19" customFormat="1" ht="30">
      <c r="A63" s="17" t="s">
        <v>22</v>
      </c>
      <c r="B63" s="18"/>
      <c r="C63" s="20" t="s">
        <v>147</v>
      </c>
      <c r="D63" s="89">
        <v>2849.1</v>
      </c>
      <c r="E63" s="53">
        <f>D63/G63</f>
        <v>0.68</v>
      </c>
      <c r="F63" s="53">
        <f>E63/12</f>
        <v>0.06</v>
      </c>
      <c r="G63" s="10">
        <v>4198.6</v>
      </c>
      <c r="H63" s="10">
        <v>1.07</v>
      </c>
      <c r="I63" s="43">
        <v>0.03</v>
      </c>
    </row>
    <row r="64" spans="1:9" s="19" customFormat="1" ht="18.75" customHeight="1">
      <c r="A64" s="17" t="s">
        <v>31</v>
      </c>
      <c r="B64" s="18"/>
      <c r="C64" s="14" t="s">
        <v>159</v>
      </c>
      <c r="D64" s="91">
        <f>SUM(D65:D78)</f>
        <v>54620.88</v>
      </c>
      <c r="E64" s="53">
        <f>D64/G64</f>
        <v>13.01</v>
      </c>
      <c r="F64" s="53">
        <f>E64/12</f>
        <v>1.08</v>
      </c>
      <c r="G64" s="10">
        <v>4198.6</v>
      </c>
      <c r="H64" s="10">
        <v>1.07</v>
      </c>
      <c r="I64" s="43">
        <v>0.75</v>
      </c>
    </row>
    <row r="65" spans="1:10" s="13" customFormat="1" ht="29.25" customHeight="1">
      <c r="A65" s="70" t="s">
        <v>148</v>
      </c>
      <c r="B65" s="68" t="s">
        <v>15</v>
      </c>
      <c r="C65" s="60"/>
      <c r="D65" s="117">
        <f>923.85*G65/J65</f>
        <v>801.35</v>
      </c>
      <c r="E65" s="59"/>
      <c r="F65" s="59"/>
      <c r="G65" s="10">
        <v>4198.6</v>
      </c>
      <c r="H65" s="10">
        <v>1.07</v>
      </c>
      <c r="I65" s="43">
        <v>0.01</v>
      </c>
      <c r="J65" s="13">
        <v>4840.4</v>
      </c>
    </row>
    <row r="66" spans="1:10" s="13" customFormat="1" ht="15">
      <c r="A66" s="70" t="s">
        <v>16</v>
      </c>
      <c r="B66" s="68" t="s">
        <v>20</v>
      </c>
      <c r="C66" s="60"/>
      <c r="D66" s="117">
        <f>1516.25*G66/J66</f>
        <v>1315.21</v>
      </c>
      <c r="E66" s="59"/>
      <c r="F66" s="59"/>
      <c r="G66" s="10">
        <v>4198.6</v>
      </c>
      <c r="H66" s="10">
        <v>1.07</v>
      </c>
      <c r="I66" s="43">
        <v>0.02</v>
      </c>
      <c r="J66" s="13">
        <v>4840.4</v>
      </c>
    </row>
    <row r="67" spans="1:9" s="13" customFormat="1" ht="15">
      <c r="A67" s="70" t="s">
        <v>70</v>
      </c>
      <c r="B67" s="69" t="s">
        <v>15</v>
      </c>
      <c r="C67" s="60"/>
      <c r="D67" s="117">
        <v>2701.85</v>
      </c>
      <c r="E67" s="59"/>
      <c r="F67" s="59"/>
      <c r="G67" s="10">
        <v>4198.6</v>
      </c>
      <c r="H67" s="10"/>
      <c r="I67" s="43"/>
    </row>
    <row r="68" spans="1:9" s="13" customFormat="1" ht="15">
      <c r="A68" s="70" t="s">
        <v>44</v>
      </c>
      <c r="B68" s="68" t="s">
        <v>15</v>
      </c>
      <c r="C68" s="60"/>
      <c r="D68" s="117">
        <v>2889.51</v>
      </c>
      <c r="E68" s="59"/>
      <c r="F68" s="59"/>
      <c r="G68" s="10">
        <v>4198.6</v>
      </c>
      <c r="H68" s="10">
        <v>1.07</v>
      </c>
      <c r="I68" s="43">
        <v>0.04</v>
      </c>
    </row>
    <row r="69" spans="1:9" s="13" customFormat="1" ht="15">
      <c r="A69" s="70" t="s">
        <v>17</v>
      </c>
      <c r="B69" s="68" t="s">
        <v>15</v>
      </c>
      <c r="C69" s="60"/>
      <c r="D69" s="117">
        <v>8588.18</v>
      </c>
      <c r="E69" s="59"/>
      <c r="F69" s="59"/>
      <c r="G69" s="10">
        <v>4198.6</v>
      </c>
      <c r="H69" s="10">
        <v>1.07</v>
      </c>
      <c r="I69" s="43">
        <v>0.12</v>
      </c>
    </row>
    <row r="70" spans="1:9" s="13" customFormat="1" ht="15">
      <c r="A70" s="70" t="s">
        <v>18</v>
      </c>
      <c r="B70" s="68" t="s">
        <v>15</v>
      </c>
      <c r="C70" s="60"/>
      <c r="D70" s="117">
        <v>1010.85</v>
      </c>
      <c r="E70" s="59"/>
      <c r="F70" s="59"/>
      <c r="G70" s="10">
        <v>4198.6</v>
      </c>
      <c r="H70" s="10">
        <v>1.07</v>
      </c>
      <c r="I70" s="43">
        <v>0.01</v>
      </c>
    </row>
    <row r="71" spans="1:10" s="13" customFormat="1" ht="15">
      <c r="A71" s="70" t="s">
        <v>41</v>
      </c>
      <c r="B71" s="68" t="s">
        <v>15</v>
      </c>
      <c r="C71" s="60"/>
      <c r="D71" s="117">
        <f>1444.71*G71/J71</f>
        <v>1253.15</v>
      </c>
      <c r="E71" s="59"/>
      <c r="F71" s="59"/>
      <c r="G71" s="10">
        <v>4198.6</v>
      </c>
      <c r="H71" s="10">
        <v>1.07</v>
      </c>
      <c r="I71" s="43">
        <v>0.02</v>
      </c>
      <c r="J71" s="13">
        <v>4840.4</v>
      </c>
    </row>
    <row r="72" spans="1:9" s="13" customFormat="1" ht="15">
      <c r="A72" s="70" t="s">
        <v>42</v>
      </c>
      <c r="B72" s="68" t="s">
        <v>20</v>
      </c>
      <c r="C72" s="60"/>
      <c r="D72" s="117">
        <v>5779.04</v>
      </c>
      <c r="E72" s="59"/>
      <c r="F72" s="59"/>
      <c r="G72" s="10">
        <v>4198.6</v>
      </c>
      <c r="H72" s="10">
        <v>1.07</v>
      </c>
      <c r="I72" s="43">
        <v>0.09</v>
      </c>
    </row>
    <row r="73" spans="1:10" s="13" customFormat="1" ht="25.5">
      <c r="A73" s="70" t="s">
        <v>19</v>
      </c>
      <c r="B73" s="68" t="s">
        <v>15</v>
      </c>
      <c r="C73" s="60"/>
      <c r="D73" s="117">
        <f>3943.41*G73/J73</f>
        <v>3420.54</v>
      </c>
      <c r="E73" s="59"/>
      <c r="F73" s="59"/>
      <c r="G73" s="10">
        <v>4198.6</v>
      </c>
      <c r="H73" s="10">
        <v>1.07</v>
      </c>
      <c r="I73" s="43">
        <v>0.05</v>
      </c>
      <c r="J73" s="13">
        <v>4840.4</v>
      </c>
    </row>
    <row r="74" spans="1:10" s="13" customFormat="1" ht="18" customHeight="1">
      <c r="A74" s="70" t="s">
        <v>65</v>
      </c>
      <c r="B74" s="68" t="s">
        <v>15</v>
      </c>
      <c r="C74" s="60"/>
      <c r="D74" s="117">
        <f>10381.14*G74/J74</f>
        <v>9004.68</v>
      </c>
      <c r="E74" s="59"/>
      <c r="F74" s="59"/>
      <c r="G74" s="10">
        <v>4198.6</v>
      </c>
      <c r="H74" s="10">
        <v>1.07</v>
      </c>
      <c r="I74" s="43">
        <v>0.01</v>
      </c>
      <c r="J74" s="13">
        <v>4840.4</v>
      </c>
    </row>
    <row r="75" spans="1:9" s="13" customFormat="1" ht="25.5">
      <c r="A75" s="70" t="s">
        <v>134</v>
      </c>
      <c r="B75" s="69" t="s">
        <v>15</v>
      </c>
      <c r="C75" s="60"/>
      <c r="D75" s="117">
        <v>11495.84</v>
      </c>
      <c r="E75" s="59"/>
      <c r="F75" s="59"/>
      <c r="G75" s="10">
        <v>4198.6</v>
      </c>
      <c r="H75" s="10">
        <v>1.07</v>
      </c>
      <c r="I75" s="43">
        <v>0.08</v>
      </c>
    </row>
    <row r="76" spans="1:10" s="13" customFormat="1" ht="22.5" customHeight="1">
      <c r="A76" s="70" t="s">
        <v>176</v>
      </c>
      <c r="B76" s="80" t="s">
        <v>15</v>
      </c>
      <c r="C76" s="66"/>
      <c r="D76" s="118">
        <f>7332.98*G76/J76</f>
        <v>6360.68</v>
      </c>
      <c r="E76" s="61"/>
      <c r="F76" s="61"/>
      <c r="G76" s="10">
        <v>4198.6</v>
      </c>
      <c r="H76" s="10"/>
      <c r="I76" s="43"/>
      <c r="J76" s="13">
        <v>4840.4</v>
      </c>
    </row>
    <row r="77" spans="1:10" s="13" customFormat="1" ht="22.5" customHeight="1">
      <c r="A77" s="70" t="s">
        <v>182</v>
      </c>
      <c r="B77" s="69" t="s">
        <v>48</v>
      </c>
      <c r="C77" s="66"/>
      <c r="D77" s="118">
        <v>0</v>
      </c>
      <c r="E77" s="61"/>
      <c r="F77" s="61"/>
      <c r="G77" s="10">
        <v>4198.6</v>
      </c>
      <c r="H77" s="10"/>
      <c r="I77" s="43"/>
      <c r="J77" s="13">
        <v>4840.4</v>
      </c>
    </row>
    <row r="78" spans="1:9" s="13" customFormat="1" ht="23.25" customHeight="1">
      <c r="A78" s="70" t="s">
        <v>183</v>
      </c>
      <c r="B78" s="69" t="s">
        <v>48</v>
      </c>
      <c r="C78" s="59"/>
      <c r="D78" s="119">
        <v>0</v>
      </c>
      <c r="E78" s="61"/>
      <c r="F78" s="61"/>
      <c r="G78" s="10">
        <v>4198.6</v>
      </c>
      <c r="H78" s="10"/>
      <c r="I78" s="43"/>
    </row>
    <row r="79" spans="1:9" s="19" customFormat="1" ht="30">
      <c r="A79" s="17" t="s">
        <v>36</v>
      </c>
      <c r="B79" s="18"/>
      <c r="C79" s="14" t="s">
        <v>160</v>
      </c>
      <c r="D79" s="91">
        <f>SUM(D80:D89)</f>
        <v>46112.02</v>
      </c>
      <c r="E79" s="53">
        <f>D79/G79</f>
        <v>10.98</v>
      </c>
      <c r="F79" s="53">
        <f>E79/12</f>
        <v>0.92</v>
      </c>
      <c r="G79" s="10">
        <v>4198.6</v>
      </c>
      <c r="H79" s="10">
        <v>1.07</v>
      </c>
      <c r="I79" s="43">
        <v>0.61</v>
      </c>
    </row>
    <row r="80" spans="1:9" s="13" customFormat="1" ht="21.75" customHeight="1">
      <c r="A80" s="70" t="s">
        <v>32</v>
      </c>
      <c r="B80" s="68" t="s">
        <v>45</v>
      </c>
      <c r="C80" s="60"/>
      <c r="D80" s="117">
        <v>2889.52</v>
      </c>
      <c r="E80" s="59"/>
      <c r="F80" s="59"/>
      <c r="G80" s="10">
        <v>4198.6</v>
      </c>
      <c r="H80" s="10">
        <v>1.07</v>
      </c>
      <c r="I80" s="43">
        <v>0.04</v>
      </c>
    </row>
    <row r="81" spans="1:9" s="13" customFormat="1" ht="25.5">
      <c r="A81" s="70" t="s">
        <v>33</v>
      </c>
      <c r="B81" s="69" t="s">
        <v>15</v>
      </c>
      <c r="C81" s="60"/>
      <c r="D81" s="117">
        <v>1926.35</v>
      </c>
      <c r="E81" s="59"/>
      <c r="F81" s="59"/>
      <c r="G81" s="10">
        <v>4198.6</v>
      </c>
      <c r="H81" s="10">
        <v>1.07</v>
      </c>
      <c r="I81" s="43">
        <v>0.03</v>
      </c>
    </row>
    <row r="82" spans="1:9" s="13" customFormat="1" ht="18" customHeight="1">
      <c r="A82" s="70" t="s">
        <v>49</v>
      </c>
      <c r="B82" s="68" t="s">
        <v>48</v>
      </c>
      <c r="C82" s="60"/>
      <c r="D82" s="117">
        <v>2021.63</v>
      </c>
      <c r="E82" s="59"/>
      <c r="F82" s="59"/>
      <c r="G82" s="10">
        <v>4198.6</v>
      </c>
      <c r="H82" s="10">
        <v>1.07</v>
      </c>
      <c r="I82" s="43">
        <v>0.03</v>
      </c>
    </row>
    <row r="83" spans="1:9" s="13" customFormat="1" ht="25.5">
      <c r="A83" s="70" t="s">
        <v>46</v>
      </c>
      <c r="B83" s="68" t="s">
        <v>47</v>
      </c>
      <c r="C83" s="60"/>
      <c r="D83" s="117">
        <v>1926.35</v>
      </c>
      <c r="E83" s="59"/>
      <c r="F83" s="59"/>
      <c r="G83" s="10">
        <v>4198.6</v>
      </c>
      <c r="H83" s="10">
        <v>1.07</v>
      </c>
      <c r="I83" s="43">
        <v>0.03</v>
      </c>
    </row>
    <row r="84" spans="1:9" s="13" customFormat="1" ht="25.5">
      <c r="A84" s="70" t="s">
        <v>121</v>
      </c>
      <c r="B84" s="69" t="s">
        <v>15</v>
      </c>
      <c r="C84" s="60"/>
      <c r="D84" s="117">
        <v>1663.96</v>
      </c>
      <c r="E84" s="59"/>
      <c r="F84" s="59"/>
      <c r="G84" s="10">
        <v>4198.6</v>
      </c>
      <c r="H84" s="10">
        <v>1.07</v>
      </c>
      <c r="I84" s="43">
        <v>0.16</v>
      </c>
    </row>
    <row r="85" spans="1:9" s="13" customFormat="1" ht="21.75" customHeight="1">
      <c r="A85" s="70" t="s">
        <v>64</v>
      </c>
      <c r="B85" s="69" t="s">
        <v>48</v>
      </c>
      <c r="C85" s="60"/>
      <c r="D85" s="117">
        <v>13424.22</v>
      </c>
      <c r="E85" s="59"/>
      <c r="F85" s="59"/>
      <c r="G85" s="10">
        <v>4198.6</v>
      </c>
      <c r="H85" s="10">
        <v>1.07</v>
      </c>
      <c r="I85" s="43">
        <v>0.19</v>
      </c>
    </row>
    <row r="86" spans="1:9" s="13" customFormat="1" ht="21.75" customHeight="1">
      <c r="A86" s="70" t="s">
        <v>43</v>
      </c>
      <c r="B86" s="68" t="s">
        <v>7</v>
      </c>
      <c r="C86" s="107"/>
      <c r="D86" s="117">
        <v>6851.28</v>
      </c>
      <c r="E86" s="59"/>
      <c r="F86" s="59"/>
      <c r="G86" s="10">
        <v>4198.6</v>
      </c>
      <c r="H86" s="10">
        <v>1.07</v>
      </c>
      <c r="I86" s="43">
        <v>0.1</v>
      </c>
    </row>
    <row r="87" spans="1:9" s="13" customFormat="1" ht="28.5" customHeight="1">
      <c r="A87" s="70" t="s">
        <v>122</v>
      </c>
      <c r="B87" s="69" t="s">
        <v>15</v>
      </c>
      <c r="C87" s="107"/>
      <c r="D87" s="117">
        <v>15408.71</v>
      </c>
      <c r="E87" s="59"/>
      <c r="F87" s="59"/>
      <c r="G87" s="10">
        <v>4198.6</v>
      </c>
      <c r="H87" s="10"/>
      <c r="I87" s="43"/>
    </row>
    <row r="88" spans="1:9" s="13" customFormat="1" ht="21.75" customHeight="1">
      <c r="A88" s="70" t="s">
        <v>123</v>
      </c>
      <c r="B88" s="80" t="s">
        <v>15</v>
      </c>
      <c r="C88" s="107"/>
      <c r="D88" s="117">
        <v>0</v>
      </c>
      <c r="E88" s="59"/>
      <c r="F88" s="59"/>
      <c r="G88" s="10">
        <v>4198.6</v>
      </c>
      <c r="H88" s="10"/>
      <c r="I88" s="43"/>
    </row>
    <row r="89" spans="1:9" s="13" customFormat="1" ht="21.75" customHeight="1">
      <c r="A89" s="70" t="s">
        <v>124</v>
      </c>
      <c r="B89" s="80" t="s">
        <v>48</v>
      </c>
      <c r="C89" s="60"/>
      <c r="D89" s="117">
        <f>E89*G89</f>
        <v>0</v>
      </c>
      <c r="E89" s="59"/>
      <c r="F89" s="59"/>
      <c r="G89" s="10">
        <v>4198.6</v>
      </c>
      <c r="H89" s="10">
        <v>1.07</v>
      </c>
      <c r="I89" s="43">
        <v>0</v>
      </c>
    </row>
    <row r="90" spans="1:9" s="13" customFormat="1" ht="30">
      <c r="A90" s="17" t="s">
        <v>37</v>
      </c>
      <c r="B90" s="16"/>
      <c r="C90" s="53" t="s">
        <v>161</v>
      </c>
      <c r="D90" s="91">
        <f>SUM(D91:D94)</f>
        <v>2769.71</v>
      </c>
      <c r="E90" s="53">
        <f>D90/G90</f>
        <v>0.66</v>
      </c>
      <c r="F90" s="53">
        <f>E90/12</f>
        <v>0.06</v>
      </c>
      <c r="G90" s="10">
        <v>4198.6</v>
      </c>
      <c r="H90" s="10">
        <v>1.07</v>
      </c>
      <c r="I90" s="43">
        <v>0.05</v>
      </c>
    </row>
    <row r="91" spans="1:10" s="13" customFormat="1" ht="15">
      <c r="A91" s="70" t="s">
        <v>179</v>
      </c>
      <c r="B91" s="68" t="s">
        <v>15</v>
      </c>
      <c r="C91" s="60"/>
      <c r="D91" s="117">
        <f>2777.07*G91/J91</f>
        <v>2408.85</v>
      </c>
      <c r="E91" s="59"/>
      <c r="F91" s="59"/>
      <c r="G91" s="10">
        <v>4198.6</v>
      </c>
      <c r="H91" s="10">
        <v>1.07</v>
      </c>
      <c r="I91" s="43">
        <v>0.02</v>
      </c>
      <c r="J91" s="13">
        <v>4840.4</v>
      </c>
    </row>
    <row r="92" spans="1:10" s="13" customFormat="1" ht="15">
      <c r="A92" s="70" t="s">
        <v>185</v>
      </c>
      <c r="B92" s="69" t="s">
        <v>48</v>
      </c>
      <c r="C92" s="66"/>
      <c r="D92" s="118">
        <v>0</v>
      </c>
      <c r="E92" s="59"/>
      <c r="F92" s="59"/>
      <c r="G92" s="10">
        <v>4198.6</v>
      </c>
      <c r="H92" s="10">
        <v>1.07</v>
      </c>
      <c r="I92" s="43">
        <v>0.03</v>
      </c>
      <c r="J92" s="13">
        <v>4840.4</v>
      </c>
    </row>
    <row r="93" spans="1:9" s="13" customFormat="1" ht="15">
      <c r="A93" s="70" t="s">
        <v>125</v>
      </c>
      <c r="B93" s="69" t="s">
        <v>151</v>
      </c>
      <c r="C93" s="60"/>
      <c r="D93" s="117">
        <f>E93*G93</f>
        <v>0</v>
      </c>
      <c r="E93" s="59"/>
      <c r="F93" s="59"/>
      <c r="G93" s="10">
        <v>4198.6</v>
      </c>
      <c r="H93" s="10">
        <v>1.07</v>
      </c>
      <c r="I93" s="43">
        <v>0</v>
      </c>
    </row>
    <row r="94" spans="1:10" s="13" customFormat="1" ht="25.5">
      <c r="A94" s="70" t="s">
        <v>135</v>
      </c>
      <c r="B94" s="69" t="s">
        <v>151</v>
      </c>
      <c r="C94" s="59"/>
      <c r="D94" s="119">
        <f>416.02*G94/J94</f>
        <v>360.86</v>
      </c>
      <c r="E94" s="61"/>
      <c r="F94" s="61"/>
      <c r="G94" s="10">
        <v>4198.6</v>
      </c>
      <c r="H94" s="10"/>
      <c r="I94" s="43"/>
      <c r="J94" s="13">
        <v>4840.4</v>
      </c>
    </row>
    <row r="95" spans="1:9" s="13" customFormat="1" ht="15">
      <c r="A95" s="77" t="s">
        <v>126</v>
      </c>
      <c r="B95" s="68"/>
      <c r="C95" s="53" t="s">
        <v>163</v>
      </c>
      <c r="D95" s="91">
        <f>SUM(D96:D101)</f>
        <v>32037.3</v>
      </c>
      <c r="E95" s="53">
        <f>D95/G95</f>
        <v>7.63</v>
      </c>
      <c r="F95" s="53">
        <f>E95/12</f>
        <v>0.64</v>
      </c>
      <c r="G95" s="10">
        <v>4198.6</v>
      </c>
      <c r="H95" s="10">
        <v>1.07</v>
      </c>
      <c r="I95" s="43">
        <v>0.17</v>
      </c>
    </row>
    <row r="96" spans="1:9" s="13" customFormat="1" ht="15.75" customHeight="1">
      <c r="A96" s="70" t="s">
        <v>34</v>
      </c>
      <c r="B96" s="68" t="s">
        <v>7</v>
      </c>
      <c r="C96" s="60"/>
      <c r="D96" s="117">
        <v>0</v>
      </c>
      <c r="E96" s="59"/>
      <c r="F96" s="59"/>
      <c r="G96" s="10">
        <v>4198.6</v>
      </c>
      <c r="H96" s="10">
        <v>1.07</v>
      </c>
      <c r="I96" s="43">
        <v>0.02</v>
      </c>
    </row>
    <row r="97" spans="1:9" s="13" customFormat="1" ht="44.25" customHeight="1">
      <c r="A97" s="70" t="s">
        <v>127</v>
      </c>
      <c r="B97" s="68" t="s">
        <v>15</v>
      </c>
      <c r="C97" s="60"/>
      <c r="D97" s="117">
        <v>10068.24</v>
      </c>
      <c r="E97" s="59"/>
      <c r="F97" s="59"/>
      <c r="G97" s="10">
        <v>4198.6</v>
      </c>
      <c r="H97" s="10">
        <v>1.07</v>
      </c>
      <c r="I97" s="43">
        <v>0.14</v>
      </c>
    </row>
    <row r="98" spans="1:10" s="13" customFormat="1" ht="43.5" customHeight="1">
      <c r="A98" s="70" t="s">
        <v>128</v>
      </c>
      <c r="B98" s="68" t="s">
        <v>15</v>
      </c>
      <c r="C98" s="60"/>
      <c r="D98" s="117">
        <f>1006.81*G98/J98</f>
        <v>873.31</v>
      </c>
      <c r="E98" s="59"/>
      <c r="F98" s="59"/>
      <c r="G98" s="10">
        <v>4198.6</v>
      </c>
      <c r="H98" s="10">
        <v>1.07</v>
      </c>
      <c r="I98" s="43">
        <v>0.01</v>
      </c>
      <c r="J98" s="13">
        <v>4840.4</v>
      </c>
    </row>
    <row r="99" spans="1:9" s="13" customFormat="1" ht="25.5">
      <c r="A99" s="70" t="s">
        <v>52</v>
      </c>
      <c r="B99" s="68" t="s">
        <v>10</v>
      </c>
      <c r="C99" s="60"/>
      <c r="D99" s="117">
        <f>E99*G99</f>
        <v>0</v>
      </c>
      <c r="E99" s="59"/>
      <c r="F99" s="59"/>
      <c r="G99" s="10">
        <v>4198.6</v>
      </c>
      <c r="H99" s="10">
        <v>1.07</v>
      </c>
      <c r="I99" s="43">
        <v>0</v>
      </c>
    </row>
    <row r="100" spans="1:9" s="13" customFormat="1" ht="17.25" customHeight="1">
      <c r="A100" s="70" t="s">
        <v>129</v>
      </c>
      <c r="B100" s="69" t="s">
        <v>130</v>
      </c>
      <c r="C100" s="60"/>
      <c r="D100" s="117">
        <f>E100*G100</f>
        <v>0</v>
      </c>
      <c r="E100" s="59"/>
      <c r="F100" s="59"/>
      <c r="G100" s="10">
        <v>4198.6</v>
      </c>
      <c r="H100" s="10">
        <v>1.07</v>
      </c>
      <c r="I100" s="43">
        <v>0</v>
      </c>
    </row>
    <row r="101" spans="1:9" s="13" customFormat="1" ht="55.5" customHeight="1">
      <c r="A101" s="70" t="s">
        <v>131</v>
      </c>
      <c r="B101" s="69" t="s">
        <v>66</v>
      </c>
      <c r="C101" s="60"/>
      <c r="D101" s="117">
        <v>21095.75</v>
      </c>
      <c r="E101" s="59"/>
      <c r="F101" s="59"/>
      <c r="G101" s="10">
        <v>4198.6</v>
      </c>
      <c r="H101" s="10">
        <v>1.07</v>
      </c>
      <c r="I101" s="43">
        <v>0.07</v>
      </c>
    </row>
    <row r="102" spans="1:10" s="13" customFormat="1" ht="15">
      <c r="A102" s="17" t="s">
        <v>38</v>
      </c>
      <c r="B102" s="16"/>
      <c r="C102" s="53" t="s">
        <v>162</v>
      </c>
      <c r="D102" s="91">
        <f>D103</f>
        <v>1047.84</v>
      </c>
      <c r="E102" s="53">
        <f>D102/G102</f>
        <v>0.25</v>
      </c>
      <c r="F102" s="53">
        <f>E102/12</f>
        <v>0.02</v>
      </c>
      <c r="G102" s="10">
        <v>4198.6</v>
      </c>
      <c r="H102" s="10">
        <v>1.07</v>
      </c>
      <c r="I102" s="43">
        <v>0.1</v>
      </c>
      <c r="J102" s="13">
        <v>4840.4</v>
      </c>
    </row>
    <row r="103" spans="1:10" s="13" customFormat="1" ht="15">
      <c r="A103" s="21" t="s">
        <v>35</v>
      </c>
      <c r="B103" s="16" t="s">
        <v>15</v>
      </c>
      <c r="C103" s="60"/>
      <c r="D103" s="117">
        <f>1208.01*G103/J103</f>
        <v>1047.84</v>
      </c>
      <c r="E103" s="59"/>
      <c r="F103" s="59"/>
      <c r="G103" s="10">
        <v>4198.6</v>
      </c>
      <c r="H103" s="10">
        <v>1.07</v>
      </c>
      <c r="I103" s="43">
        <v>0.01</v>
      </c>
      <c r="J103" s="13">
        <v>4840.4</v>
      </c>
    </row>
    <row r="104" spans="1:9" s="10" customFormat="1" ht="30">
      <c r="A104" s="77" t="s">
        <v>40</v>
      </c>
      <c r="B104" s="78"/>
      <c r="C104" s="14" t="s">
        <v>164</v>
      </c>
      <c r="D104" s="91">
        <f>D105+D106</f>
        <v>18901.87</v>
      </c>
      <c r="E104" s="53">
        <f>D104/G104</f>
        <v>4.5</v>
      </c>
      <c r="F104" s="53">
        <f>E104/12</f>
        <v>0.38</v>
      </c>
      <c r="G104" s="10">
        <v>4198.6</v>
      </c>
      <c r="H104" s="10">
        <v>1.07</v>
      </c>
      <c r="I104" s="43">
        <v>0.02</v>
      </c>
    </row>
    <row r="105" spans="1:9" s="13" customFormat="1" ht="45" customHeight="1">
      <c r="A105" s="106" t="s">
        <v>132</v>
      </c>
      <c r="B105" s="69" t="s">
        <v>20</v>
      </c>
      <c r="C105" s="60"/>
      <c r="D105" s="117">
        <v>18901.87</v>
      </c>
      <c r="E105" s="59"/>
      <c r="F105" s="59"/>
      <c r="G105" s="10">
        <v>4198.6</v>
      </c>
      <c r="H105" s="10">
        <v>1.07</v>
      </c>
      <c r="I105" s="43">
        <v>0.02</v>
      </c>
    </row>
    <row r="106" spans="1:9" s="13" customFormat="1" ht="29.25" customHeight="1">
      <c r="A106" s="106" t="s">
        <v>165</v>
      </c>
      <c r="B106" s="69" t="s">
        <v>66</v>
      </c>
      <c r="C106" s="60"/>
      <c r="D106" s="117">
        <v>0</v>
      </c>
      <c r="E106" s="59"/>
      <c r="F106" s="59"/>
      <c r="G106" s="10">
        <v>4198.6</v>
      </c>
      <c r="H106" s="10">
        <v>1.07</v>
      </c>
      <c r="I106" s="43">
        <v>0</v>
      </c>
    </row>
    <row r="107" spans="1:9" s="10" customFormat="1" ht="15">
      <c r="A107" s="17" t="s">
        <v>39</v>
      </c>
      <c r="B107" s="18"/>
      <c r="C107" s="14" t="s">
        <v>166</v>
      </c>
      <c r="D107" s="91">
        <f>D108+D109+D110+D111</f>
        <v>13758.62</v>
      </c>
      <c r="E107" s="53">
        <f>D107/G107</f>
        <v>3.28</v>
      </c>
      <c r="F107" s="53">
        <f>E107/12</f>
        <v>0.27</v>
      </c>
      <c r="G107" s="10">
        <v>4198.6</v>
      </c>
      <c r="H107" s="10">
        <v>1.07</v>
      </c>
      <c r="I107" s="43">
        <v>0.2</v>
      </c>
    </row>
    <row r="108" spans="1:9" s="13" customFormat="1" ht="15">
      <c r="A108" s="21" t="s">
        <v>73</v>
      </c>
      <c r="B108" s="16" t="s">
        <v>45</v>
      </c>
      <c r="C108" s="60"/>
      <c r="D108" s="117">
        <v>8054.28</v>
      </c>
      <c r="E108" s="59"/>
      <c r="F108" s="59"/>
      <c r="G108" s="10">
        <v>4198.6</v>
      </c>
      <c r="H108" s="10">
        <v>1.07</v>
      </c>
      <c r="I108" s="43">
        <v>0.12</v>
      </c>
    </row>
    <row r="109" spans="1:9" s="13" customFormat="1" ht="15">
      <c r="A109" s="21" t="s">
        <v>50</v>
      </c>
      <c r="B109" s="16" t="s">
        <v>45</v>
      </c>
      <c r="C109" s="60"/>
      <c r="D109" s="92">
        <v>2684.88</v>
      </c>
      <c r="E109" s="59"/>
      <c r="F109" s="59"/>
      <c r="G109" s="10">
        <v>4198.6</v>
      </c>
      <c r="H109" s="10">
        <v>1.07</v>
      </c>
      <c r="I109" s="43">
        <v>0.04</v>
      </c>
    </row>
    <row r="110" spans="1:9" s="13" customFormat="1" ht="25.5" customHeight="1">
      <c r="A110" s="21" t="s">
        <v>51</v>
      </c>
      <c r="B110" s="16" t="s">
        <v>15</v>
      </c>
      <c r="C110" s="60"/>
      <c r="D110" s="92">
        <v>3019.46</v>
      </c>
      <c r="E110" s="59"/>
      <c r="F110" s="59"/>
      <c r="G110" s="10">
        <v>4198.6</v>
      </c>
      <c r="H110" s="10">
        <v>1.07</v>
      </c>
      <c r="I110" s="43">
        <v>0.04</v>
      </c>
    </row>
    <row r="111" spans="1:9" s="13" customFormat="1" ht="25.5" customHeight="1">
      <c r="A111" s="21" t="s">
        <v>63</v>
      </c>
      <c r="B111" s="16" t="s">
        <v>45</v>
      </c>
      <c r="C111" s="66"/>
      <c r="D111" s="93">
        <v>0</v>
      </c>
      <c r="E111" s="62"/>
      <c r="F111" s="62"/>
      <c r="G111" s="10">
        <v>4198.6</v>
      </c>
      <c r="H111" s="10">
        <v>1.07</v>
      </c>
      <c r="I111" s="43">
        <v>0.1</v>
      </c>
    </row>
    <row r="112" spans="1:9" s="10" customFormat="1" ht="161.25">
      <c r="A112" s="79" t="s">
        <v>181</v>
      </c>
      <c r="B112" s="78" t="s">
        <v>10</v>
      </c>
      <c r="C112" s="58"/>
      <c r="D112" s="95">
        <v>50000</v>
      </c>
      <c r="E112" s="58">
        <f>D112/G112</f>
        <v>11.91</v>
      </c>
      <c r="F112" s="58">
        <f>E112/12</f>
        <v>0.99</v>
      </c>
      <c r="G112" s="10">
        <v>4198.6</v>
      </c>
      <c r="H112" s="10">
        <v>1.07</v>
      </c>
      <c r="I112" s="43">
        <v>0.3</v>
      </c>
    </row>
    <row r="113" spans="1:9" s="10" customFormat="1" ht="30">
      <c r="A113" s="30" t="s">
        <v>76</v>
      </c>
      <c r="B113" s="18" t="s">
        <v>77</v>
      </c>
      <c r="C113" s="86"/>
      <c r="D113" s="96">
        <v>23936.6</v>
      </c>
      <c r="E113" s="58">
        <f>D113/G113</f>
        <v>5.7</v>
      </c>
      <c r="F113" s="57">
        <f>E113/12</f>
        <v>0.48</v>
      </c>
      <c r="G113" s="10">
        <v>4198.6</v>
      </c>
      <c r="I113" s="43"/>
    </row>
    <row r="114" spans="1:9" s="10" customFormat="1" ht="20.25" thickBot="1">
      <c r="A114" s="87" t="s">
        <v>67</v>
      </c>
      <c r="B114" s="88" t="s">
        <v>9</v>
      </c>
      <c r="C114" s="86"/>
      <c r="D114" s="96">
        <f>E114*G114</f>
        <v>95728.08</v>
      </c>
      <c r="E114" s="58">
        <f>F114*12</f>
        <v>22.8</v>
      </c>
      <c r="F114" s="58">
        <v>1.9</v>
      </c>
      <c r="G114" s="10">
        <v>4198.6</v>
      </c>
      <c r="H114" s="10">
        <v>1.07</v>
      </c>
      <c r="I114" s="43">
        <v>5.31</v>
      </c>
    </row>
    <row r="115" spans="1:9" s="37" customFormat="1" ht="20.25" thickBot="1">
      <c r="A115" s="38" t="s">
        <v>29</v>
      </c>
      <c r="B115" s="39"/>
      <c r="C115" s="39"/>
      <c r="D115" s="97">
        <f>D113+D112+D107+D104+D102+D95+D90+D79+D64+D63+D62+D61+D51+D50+D49+D48+D40+D39+D28+D15+D114+D41</f>
        <v>864311.34</v>
      </c>
      <c r="E115" s="97">
        <f>E113+E112+E107+E104+E102+E95+E90+E79+E64+E63+E62+E61+E51+E50+E49+E48+E40+E39+E28+E15+E114+E41</f>
        <v>205.86</v>
      </c>
      <c r="F115" s="97">
        <f>F113+F112+F107+F104+F102+F95+F90+F79+F64+F63+F62+F61+F51+F50+F49+F48+F40+F39+F28+F15+F114+F41</f>
        <v>17.17</v>
      </c>
      <c r="G115" s="10">
        <v>4198.6</v>
      </c>
      <c r="I115" s="48"/>
    </row>
    <row r="116" spans="1:9" s="37" customFormat="1" ht="19.5">
      <c r="A116" s="109"/>
      <c r="B116" s="28"/>
      <c r="C116" s="28"/>
      <c r="D116" s="110"/>
      <c r="E116" s="111"/>
      <c r="F116" s="111"/>
      <c r="G116" s="10"/>
      <c r="I116" s="48"/>
    </row>
    <row r="117" spans="1:9" s="37" customFormat="1" ht="19.5">
      <c r="A117" s="109"/>
      <c r="B117" s="28"/>
      <c r="C117" s="28"/>
      <c r="D117" s="110"/>
      <c r="E117" s="111"/>
      <c r="F117" s="111"/>
      <c r="G117" s="10"/>
      <c r="I117" s="48"/>
    </row>
    <row r="118" spans="1:9" s="26" customFormat="1" ht="15">
      <c r="A118" s="25"/>
      <c r="D118" s="98"/>
      <c r="E118" s="63"/>
      <c r="F118" s="63"/>
      <c r="G118" s="10">
        <v>4198.6</v>
      </c>
      <c r="I118" s="50"/>
    </row>
    <row r="119" spans="1:9" s="26" customFormat="1" ht="19.5">
      <c r="A119" s="82" t="s">
        <v>136</v>
      </c>
      <c r="B119" s="83"/>
      <c r="C119" s="84"/>
      <c r="D119" s="100">
        <f>D120+D121+D122+D123+D124+D125+D126+D127+D128+D129</f>
        <v>405608.88</v>
      </c>
      <c r="E119" s="100">
        <f>E120+E121+E122+E123+E124+E125+E126+E127+E128+E129</f>
        <v>96.61</v>
      </c>
      <c r="F119" s="100">
        <f>F120+F121+F122+F123+F124+F125+F126+F127+F128+F129</f>
        <v>8.05</v>
      </c>
      <c r="G119" s="10">
        <v>4198.6</v>
      </c>
      <c r="I119" s="50"/>
    </row>
    <row r="120" spans="1:9" s="26" customFormat="1" ht="20.25" customHeight="1">
      <c r="A120" s="101" t="s">
        <v>167</v>
      </c>
      <c r="B120" s="35"/>
      <c r="C120" s="81"/>
      <c r="D120" s="126">
        <v>45139.4</v>
      </c>
      <c r="E120" s="81">
        <f>D120/G120</f>
        <v>10.75</v>
      </c>
      <c r="F120" s="81">
        <f>E120/12</f>
        <v>0.9</v>
      </c>
      <c r="G120" s="10">
        <v>4198.6</v>
      </c>
      <c r="I120" s="50"/>
    </row>
    <row r="121" spans="1:9" s="26" customFormat="1" ht="20.25" customHeight="1">
      <c r="A121" s="101" t="s">
        <v>168</v>
      </c>
      <c r="B121" s="35"/>
      <c r="C121" s="103"/>
      <c r="D121" s="108">
        <v>210265.61</v>
      </c>
      <c r="E121" s="81">
        <f aca="true" t="shared" si="0" ref="E121:E129">D121/G121</f>
        <v>50.08</v>
      </c>
      <c r="F121" s="81">
        <f aca="true" t="shared" si="1" ref="F121:F129">E121/12</f>
        <v>4.17</v>
      </c>
      <c r="G121" s="10">
        <v>4198.6</v>
      </c>
      <c r="I121" s="50"/>
    </row>
    <row r="122" spans="1:9" s="71" customFormat="1" ht="20.25" customHeight="1">
      <c r="A122" s="70" t="s">
        <v>169</v>
      </c>
      <c r="B122" s="68"/>
      <c r="C122" s="66"/>
      <c r="D122" s="93">
        <v>74260.57</v>
      </c>
      <c r="E122" s="81">
        <f t="shared" si="0"/>
        <v>17.69</v>
      </c>
      <c r="F122" s="81">
        <f t="shared" si="1"/>
        <v>1.47</v>
      </c>
      <c r="G122" s="10">
        <v>4198.6</v>
      </c>
      <c r="H122" s="65"/>
      <c r="I122" s="52"/>
    </row>
    <row r="123" spans="1:9" s="71" customFormat="1" ht="20.25" customHeight="1">
      <c r="A123" s="70" t="s">
        <v>140</v>
      </c>
      <c r="B123" s="68"/>
      <c r="C123" s="66"/>
      <c r="D123" s="93">
        <v>15019.61</v>
      </c>
      <c r="E123" s="81">
        <f t="shared" si="0"/>
        <v>3.58</v>
      </c>
      <c r="F123" s="81">
        <f t="shared" si="1"/>
        <v>0.3</v>
      </c>
      <c r="G123" s="10">
        <v>4198.6</v>
      </c>
      <c r="H123" s="65"/>
      <c r="I123" s="52"/>
    </row>
    <row r="124" spans="1:9" s="71" customFormat="1" ht="17.25" customHeight="1">
      <c r="A124" s="70" t="s">
        <v>170</v>
      </c>
      <c r="B124" s="68"/>
      <c r="C124" s="66"/>
      <c r="D124" s="93">
        <v>16796.18</v>
      </c>
      <c r="E124" s="81">
        <f t="shared" si="0"/>
        <v>4</v>
      </c>
      <c r="F124" s="81">
        <f t="shared" si="1"/>
        <v>0.33</v>
      </c>
      <c r="G124" s="10">
        <v>4198.6</v>
      </c>
      <c r="H124" s="65"/>
      <c r="I124" s="52"/>
    </row>
    <row r="125" spans="1:9" s="71" customFormat="1" ht="17.25" customHeight="1">
      <c r="A125" s="70" t="s">
        <v>171</v>
      </c>
      <c r="B125" s="68"/>
      <c r="C125" s="66"/>
      <c r="D125" s="93">
        <v>5218.22</v>
      </c>
      <c r="E125" s="81">
        <f t="shared" si="0"/>
        <v>1.24</v>
      </c>
      <c r="F125" s="81">
        <f t="shared" si="1"/>
        <v>0.1</v>
      </c>
      <c r="G125" s="10">
        <v>4198.6</v>
      </c>
      <c r="H125" s="65"/>
      <c r="I125" s="52"/>
    </row>
    <row r="126" spans="1:9" s="71" customFormat="1" ht="17.25" customHeight="1">
      <c r="A126" s="70" t="s">
        <v>172</v>
      </c>
      <c r="B126" s="68"/>
      <c r="C126" s="66"/>
      <c r="D126" s="93">
        <v>12507.61</v>
      </c>
      <c r="E126" s="81">
        <f t="shared" si="0"/>
        <v>2.98</v>
      </c>
      <c r="F126" s="81">
        <f t="shared" si="1"/>
        <v>0.25</v>
      </c>
      <c r="G126" s="10">
        <v>4198.6</v>
      </c>
      <c r="H126" s="65"/>
      <c r="I126" s="52"/>
    </row>
    <row r="127" spans="1:9" s="71" customFormat="1" ht="17.25" customHeight="1">
      <c r="A127" s="70" t="s">
        <v>173</v>
      </c>
      <c r="B127" s="68"/>
      <c r="C127" s="66"/>
      <c r="D127" s="93">
        <v>3979.35</v>
      </c>
      <c r="E127" s="81">
        <f t="shared" si="0"/>
        <v>0.95</v>
      </c>
      <c r="F127" s="81">
        <f t="shared" si="1"/>
        <v>0.08</v>
      </c>
      <c r="G127" s="10">
        <v>4198.6</v>
      </c>
      <c r="H127" s="65"/>
      <c r="I127" s="52"/>
    </row>
    <row r="128" spans="1:9" s="71" customFormat="1" ht="17.25" customHeight="1">
      <c r="A128" s="72" t="s">
        <v>174</v>
      </c>
      <c r="B128" s="68"/>
      <c r="C128" s="59"/>
      <c r="D128" s="94">
        <v>12386.02</v>
      </c>
      <c r="E128" s="81">
        <f t="shared" si="0"/>
        <v>2.95</v>
      </c>
      <c r="F128" s="81">
        <f t="shared" si="1"/>
        <v>0.25</v>
      </c>
      <c r="G128" s="10">
        <v>4198.6</v>
      </c>
      <c r="H128" s="65"/>
      <c r="I128" s="52"/>
    </row>
    <row r="129" spans="1:9" s="71" customFormat="1" ht="17.25" customHeight="1">
      <c r="A129" s="72" t="s">
        <v>175</v>
      </c>
      <c r="B129" s="68"/>
      <c r="C129" s="59"/>
      <c r="D129" s="94">
        <v>10036.31</v>
      </c>
      <c r="E129" s="81">
        <f t="shared" si="0"/>
        <v>2.39</v>
      </c>
      <c r="F129" s="81">
        <f t="shared" si="1"/>
        <v>0.2</v>
      </c>
      <c r="G129" s="65">
        <v>4198.6</v>
      </c>
      <c r="H129" s="65"/>
      <c r="I129" s="52"/>
    </row>
    <row r="130" spans="1:9" s="26" customFormat="1" ht="12.75">
      <c r="A130" s="25"/>
      <c r="D130" s="99"/>
      <c r="F130" s="27"/>
      <c r="I130" s="50"/>
    </row>
    <row r="131" spans="1:9" s="26" customFormat="1" ht="13.5" thickBot="1">
      <c r="A131" s="25"/>
      <c r="D131" s="99"/>
      <c r="F131" s="27"/>
      <c r="I131" s="50"/>
    </row>
    <row r="132" spans="1:9" s="26" customFormat="1" ht="20.25" thickBot="1">
      <c r="A132" s="38" t="s">
        <v>186</v>
      </c>
      <c r="B132" s="39"/>
      <c r="C132" s="39"/>
      <c r="D132" s="97">
        <f>D115+D119</f>
        <v>1269920.22</v>
      </c>
      <c r="E132" s="40">
        <f>E115+E119</f>
        <v>302.47</v>
      </c>
      <c r="F132" s="40">
        <f>F115+F119</f>
        <v>25.22</v>
      </c>
      <c r="I132" s="50"/>
    </row>
    <row r="133" spans="1:9" s="26" customFormat="1" ht="12.75">
      <c r="A133" s="25"/>
      <c r="F133" s="27"/>
      <c r="I133" s="50"/>
    </row>
    <row r="134" spans="1:9" s="26" customFormat="1" ht="12.75">
      <c r="A134" s="25"/>
      <c r="F134" s="27"/>
      <c r="I134" s="50"/>
    </row>
    <row r="135" spans="1:9" s="26" customFormat="1" ht="23.25" customHeight="1">
      <c r="A135" s="77" t="s">
        <v>100</v>
      </c>
      <c r="B135" s="78" t="s">
        <v>9</v>
      </c>
      <c r="C135" s="57" t="s">
        <v>156</v>
      </c>
      <c r="D135" s="127">
        <v>161295.08</v>
      </c>
      <c r="E135" s="57">
        <f>D135/G135</f>
        <v>38.42</v>
      </c>
      <c r="F135" s="57">
        <f>E135/12</f>
        <v>3.2</v>
      </c>
      <c r="G135" s="26">
        <v>4198.6</v>
      </c>
      <c r="I135" s="50"/>
    </row>
    <row r="136" spans="1:9" s="26" customFormat="1" ht="13.5" thickBot="1">
      <c r="A136" s="25"/>
      <c r="F136" s="27"/>
      <c r="I136" s="50"/>
    </row>
    <row r="137" spans="1:9" s="23" customFormat="1" ht="20.25" thickBot="1">
      <c r="A137" s="38" t="s">
        <v>187</v>
      </c>
      <c r="B137" s="113"/>
      <c r="C137" s="113"/>
      <c r="D137" s="128">
        <f>D132+D135</f>
        <v>1431215.3</v>
      </c>
      <c r="E137" s="128">
        <f>E132+E135</f>
        <v>340.89</v>
      </c>
      <c r="F137" s="128">
        <f>F132+F135</f>
        <v>28.42</v>
      </c>
      <c r="G137" s="23">
        <v>4198.6</v>
      </c>
      <c r="I137" s="51"/>
    </row>
    <row r="138" spans="1:9" s="24" customFormat="1" ht="19.5">
      <c r="A138" s="41"/>
      <c r="B138" s="28"/>
      <c r="C138" s="28"/>
      <c r="D138" s="28"/>
      <c r="E138" s="28"/>
      <c r="F138" s="42"/>
      <c r="I138" s="49"/>
    </row>
    <row r="139" spans="1:9" s="24" customFormat="1" ht="37.5">
      <c r="A139" s="129" t="s">
        <v>188</v>
      </c>
      <c r="B139" s="130" t="s">
        <v>7</v>
      </c>
      <c r="C139" s="131" t="s">
        <v>189</v>
      </c>
      <c r="D139" s="130"/>
      <c r="E139" s="132"/>
      <c r="F139" s="133">
        <v>50</v>
      </c>
      <c r="I139" s="49"/>
    </row>
    <row r="140" spans="1:9" s="24" customFormat="1" ht="19.5">
      <c r="A140" s="41"/>
      <c r="B140" s="28"/>
      <c r="C140" s="28"/>
      <c r="D140" s="28"/>
      <c r="E140" s="28"/>
      <c r="F140" s="42"/>
      <c r="I140" s="49"/>
    </row>
    <row r="141" spans="1:9" s="24" customFormat="1" ht="19.5">
      <c r="A141" s="41"/>
      <c r="B141" s="28"/>
      <c r="C141" s="28"/>
      <c r="D141" s="28"/>
      <c r="E141" s="28"/>
      <c r="F141" s="42"/>
      <c r="I141" s="49"/>
    </row>
    <row r="142" spans="1:9" s="26" customFormat="1" ht="14.25">
      <c r="A142" s="145" t="s">
        <v>27</v>
      </c>
      <c r="B142" s="145"/>
      <c r="C142" s="145"/>
      <c r="D142" s="145"/>
      <c r="I142" s="50"/>
    </row>
    <row r="143" spans="6:9" s="26" customFormat="1" ht="12.75">
      <c r="F143" s="27"/>
      <c r="I143" s="50"/>
    </row>
    <row r="144" spans="1:9" s="26" customFormat="1" ht="12.75">
      <c r="A144" s="25" t="s">
        <v>28</v>
      </c>
      <c r="F144" s="27"/>
      <c r="I144" s="50"/>
    </row>
    <row r="145" spans="6:9" s="26" customFormat="1" ht="12.75">
      <c r="F145" s="27"/>
      <c r="I145" s="50"/>
    </row>
    <row r="146" spans="6:9" s="26" customFormat="1" ht="12.75">
      <c r="F146" s="27"/>
      <c r="I146" s="50"/>
    </row>
    <row r="147" spans="6:9" s="26" customFormat="1" ht="12.75">
      <c r="F147" s="27"/>
      <c r="I147" s="50"/>
    </row>
    <row r="148" spans="6:9" s="26" customFormat="1" ht="12.75">
      <c r="F148" s="27"/>
      <c r="I148" s="50"/>
    </row>
    <row r="149" spans="6:9" s="26" customFormat="1" ht="12.75">
      <c r="F149" s="27"/>
      <c r="I149" s="50"/>
    </row>
    <row r="150" spans="6:9" s="26" customFormat="1" ht="12.75">
      <c r="F150" s="27"/>
      <c r="I150" s="50"/>
    </row>
    <row r="151" spans="6:9" s="26" customFormat="1" ht="12.75">
      <c r="F151" s="27"/>
      <c r="I151" s="50"/>
    </row>
    <row r="152" spans="6:9" s="26" customFormat="1" ht="12.75">
      <c r="F152" s="27"/>
      <c r="I152" s="50"/>
    </row>
    <row r="153" spans="6:9" s="26" customFormat="1" ht="12.75">
      <c r="F153" s="27"/>
      <c r="I153" s="50"/>
    </row>
    <row r="154" spans="6:9" s="26" customFormat="1" ht="12.75">
      <c r="F154" s="27"/>
      <c r="I154" s="50"/>
    </row>
    <row r="155" spans="6:9" s="26" customFormat="1" ht="12.75">
      <c r="F155" s="27"/>
      <c r="I155" s="50"/>
    </row>
    <row r="156" spans="6:9" s="26" customFormat="1" ht="12.75">
      <c r="F156" s="27"/>
      <c r="I156" s="50"/>
    </row>
    <row r="157" spans="6:9" s="26" customFormat="1" ht="12.75">
      <c r="F157" s="27"/>
      <c r="I157" s="50"/>
    </row>
    <row r="158" spans="6:9" s="26" customFormat="1" ht="12.75">
      <c r="F158" s="27"/>
      <c r="I158" s="50"/>
    </row>
    <row r="159" spans="6:9" s="26" customFormat="1" ht="12.75">
      <c r="F159" s="27"/>
      <c r="I159" s="50"/>
    </row>
    <row r="160" spans="6:9" s="26" customFormat="1" ht="12.75">
      <c r="F160" s="27"/>
      <c r="I160" s="50"/>
    </row>
    <row r="161" spans="6:9" s="26" customFormat="1" ht="12.75">
      <c r="F161" s="27"/>
      <c r="I161" s="50"/>
    </row>
    <row r="162" spans="6:9" s="26" customFormat="1" ht="12.75">
      <c r="F162" s="27"/>
      <c r="I162" s="50"/>
    </row>
  </sheetData>
  <sheetProtection/>
  <mergeCells count="12">
    <mergeCell ref="A1:F1"/>
    <mergeCell ref="B2:F2"/>
    <mergeCell ref="B3:F3"/>
    <mergeCell ref="B4:F4"/>
    <mergeCell ref="A5:F5"/>
    <mergeCell ref="A6:F6"/>
    <mergeCell ref="A8:F8"/>
    <mergeCell ref="A9:F9"/>
    <mergeCell ref="A10:F10"/>
    <mergeCell ref="A11:F11"/>
    <mergeCell ref="A14:F14"/>
    <mergeCell ref="A142:D142"/>
  </mergeCells>
  <printOptions horizontalCentered="1"/>
  <pageMargins left="0.2" right="0.2" top="0.1968503937007874" bottom="0.2" header="0.2" footer="0.2"/>
  <pageSetup horizontalDpi="600" verticalDpi="6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59"/>
  <sheetViews>
    <sheetView tabSelected="1" zoomScale="75" zoomScaleNormal="75" zoomScalePageLayoutView="0" workbookViewId="0" topLeftCell="A113">
      <selection activeCell="A1" sqref="A1:F144"/>
    </sheetView>
  </sheetViews>
  <sheetFormatPr defaultColWidth="9.00390625" defaultRowHeight="12.75"/>
  <cols>
    <col min="1" max="1" width="72.75390625" style="1" customWidth="1"/>
    <col min="2" max="2" width="19.25390625" style="1" customWidth="1"/>
    <col min="3" max="3" width="13.875" style="1" customWidth="1"/>
    <col min="4" max="4" width="21.75390625" style="1" customWidth="1"/>
    <col min="5" max="5" width="13.875" style="1" customWidth="1"/>
    <col min="6" max="6" width="20.875" style="29" customWidth="1"/>
    <col min="7" max="7" width="15.375" style="1" customWidth="1"/>
    <col min="8" max="8" width="15.375" style="1" hidden="1" customWidth="1"/>
    <col min="9" max="9" width="15.375" style="44" hidden="1" customWidth="1"/>
    <col min="10" max="12" width="15.375" style="1" customWidth="1"/>
    <col min="13" max="16384" width="9.125" style="1" customWidth="1"/>
  </cols>
  <sheetData>
    <row r="1" spans="1:6" ht="16.5" customHeight="1">
      <c r="A1" s="146" t="s">
        <v>190</v>
      </c>
      <c r="B1" s="147"/>
      <c r="C1" s="147"/>
      <c r="D1" s="147"/>
      <c r="E1" s="147"/>
      <c r="F1" s="147"/>
    </row>
    <row r="2" spans="2:6" ht="12.75" customHeight="1">
      <c r="B2" s="148"/>
      <c r="C2" s="148"/>
      <c r="D2" s="148"/>
      <c r="E2" s="147"/>
      <c r="F2" s="147"/>
    </row>
    <row r="3" spans="1:6" ht="22.5" customHeight="1">
      <c r="A3" s="64" t="s">
        <v>80</v>
      </c>
      <c r="B3" s="148" t="s">
        <v>0</v>
      </c>
      <c r="C3" s="148"/>
      <c r="D3" s="148"/>
      <c r="E3" s="147"/>
      <c r="F3" s="147"/>
    </row>
    <row r="4" spans="2:6" ht="14.25" customHeight="1">
      <c r="B4" s="148" t="s">
        <v>191</v>
      </c>
      <c r="C4" s="148"/>
      <c r="D4" s="148"/>
      <c r="E4" s="147"/>
      <c r="F4" s="147"/>
    </row>
    <row r="5" spans="1:9" ht="39.75" customHeight="1">
      <c r="A5" s="149"/>
      <c r="B5" s="150"/>
      <c r="C5" s="150"/>
      <c r="D5" s="150"/>
      <c r="E5" s="150"/>
      <c r="F5" s="150"/>
      <c r="I5" s="1"/>
    </row>
    <row r="6" spans="1:9" ht="26.25" customHeight="1">
      <c r="A6" s="151" t="s">
        <v>81</v>
      </c>
      <c r="B6" s="151"/>
      <c r="C6" s="151"/>
      <c r="D6" s="151"/>
      <c r="E6" s="151"/>
      <c r="F6" s="151"/>
      <c r="I6" s="1"/>
    </row>
    <row r="7" spans="2:7" ht="35.25" customHeight="1" hidden="1">
      <c r="B7" s="2"/>
      <c r="C7" s="2"/>
      <c r="D7" s="2"/>
      <c r="E7" s="2"/>
      <c r="F7" s="2"/>
      <c r="G7" s="2"/>
    </row>
    <row r="8" spans="1:9" s="3" customFormat="1" ht="22.5" customHeight="1">
      <c r="A8" s="135" t="s">
        <v>1</v>
      </c>
      <c r="B8" s="135"/>
      <c r="C8" s="135"/>
      <c r="D8" s="135"/>
      <c r="E8" s="136"/>
      <c r="F8" s="136"/>
      <c r="I8" s="45"/>
    </row>
    <row r="9" spans="1:6" s="4" customFormat="1" ht="18.75" customHeight="1">
      <c r="A9" s="135" t="s">
        <v>79</v>
      </c>
      <c r="B9" s="135"/>
      <c r="C9" s="135"/>
      <c r="D9" s="135"/>
      <c r="E9" s="136"/>
      <c r="F9" s="136"/>
    </row>
    <row r="10" spans="1:6" s="5" customFormat="1" ht="17.25" customHeight="1">
      <c r="A10" s="137" t="s">
        <v>53</v>
      </c>
      <c r="B10" s="137"/>
      <c r="C10" s="137"/>
      <c r="D10" s="137"/>
      <c r="E10" s="138"/>
      <c r="F10" s="138"/>
    </row>
    <row r="11" spans="1:6" s="4" customFormat="1" ht="30" customHeight="1" thickBot="1">
      <c r="A11" s="139" t="s">
        <v>55</v>
      </c>
      <c r="B11" s="139"/>
      <c r="C11" s="139"/>
      <c r="D11" s="139"/>
      <c r="E11" s="140"/>
      <c r="F11" s="140"/>
    </row>
    <row r="12" spans="1:9" s="10" customFormat="1" ht="139.5" customHeight="1" thickBot="1">
      <c r="A12" s="6" t="s">
        <v>2</v>
      </c>
      <c r="B12" s="7" t="s">
        <v>3</v>
      </c>
      <c r="C12" s="8" t="s">
        <v>137</v>
      </c>
      <c r="D12" s="8" t="s">
        <v>30</v>
      </c>
      <c r="E12" s="8" t="s">
        <v>4</v>
      </c>
      <c r="F12" s="9" t="s">
        <v>5</v>
      </c>
      <c r="I12" s="43"/>
    </row>
    <row r="13" spans="1:9" s="13" customFormat="1" ht="12.75">
      <c r="A13" s="11">
        <v>1</v>
      </c>
      <c r="B13" s="12">
        <v>2</v>
      </c>
      <c r="C13" s="31">
        <v>3</v>
      </c>
      <c r="D13" s="31">
        <v>4</v>
      </c>
      <c r="E13" s="32">
        <v>5</v>
      </c>
      <c r="F13" s="34">
        <v>6</v>
      </c>
      <c r="I13" s="46"/>
    </row>
    <row r="14" spans="1:9" s="13" customFormat="1" ht="49.5" customHeight="1">
      <c r="A14" s="141" t="s">
        <v>6</v>
      </c>
      <c r="B14" s="142"/>
      <c r="C14" s="142"/>
      <c r="D14" s="142"/>
      <c r="E14" s="143"/>
      <c r="F14" s="144"/>
      <c r="I14" s="46"/>
    </row>
    <row r="15" spans="1:10" s="10" customFormat="1" ht="21.75" customHeight="1">
      <c r="A15" s="75" t="s">
        <v>72</v>
      </c>
      <c r="B15" s="78" t="s">
        <v>7</v>
      </c>
      <c r="C15" s="54" t="s">
        <v>153</v>
      </c>
      <c r="D15" s="89">
        <f>E15*G15</f>
        <v>169287.55</v>
      </c>
      <c r="E15" s="53">
        <f>F15*12</f>
        <v>40.32</v>
      </c>
      <c r="F15" s="53">
        <f>F25+F27</f>
        <v>3.36</v>
      </c>
      <c r="G15" s="10">
        <v>4198.6</v>
      </c>
      <c r="H15" s="10">
        <v>1.07</v>
      </c>
      <c r="I15" s="43">
        <v>2.24</v>
      </c>
      <c r="J15" s="10">
        <v>4840.4</v>
      </c>
    </row>
    <row r="16" spans="1:9" s="10" customFormat="1" ht="29.25" customHeight="1">
      <c r="A16" s="104" t="s">
        <v>56</v>
      </c>
      <c r="B16" s="105" t="s">
        <v>57</v>
      </c>
      <c r="C16" s="56"/>
      <c r="D16" s="90"/>
      <c r="E16" s="55"/>
      <c r="F16" s="55"/>
      <c r="I16" s="43"/>
    </row>
    <row r="17" spans="1:9" s="10" customFormat="1" ht="23.25" customHeight="1">
      <c r="A17" s="104" t="s">
        <v>58</v>
      </c>
      <c r="B17" s="105" t="s">
        <v>57</v>
      </c>
      <c r="C17" s="56"/>
      <c r="D17" s="90"/>
      <c r="E17" s="55"/>
      <c r="F17" s="55"/>
      <c r="I17" s="43"/>
    </row>
    <row r="18" spans="1:9" s="10" customFormat="1" ht="122.25" customHeight="1">
      <c r="A18" s="104" t="s">
        <v>82</v>
      </c>
      <c r="B18" s="105" t="s">
        <v>20</v>
      </c>
      <c r="C18" s="56"/>
      <c r="D18" s="90"/>
      <c r="E18" s="55"/>
      <c r="F18" s="55"/>
      <c r="I18" s="43"/>
    </row>
    <row r="19" spans="1:9" s="10" customFormat="1" ht="23.25" customHeight="1">
      <c r="A19" s="104" t="s">
        <v>83</v>
      </c>
      <c r="B19" s="105" t="s">
        <v>57</v>
      </c>
      <c r="C19" s="56"/>
      <c r="D19" s="90"/>
      <c r="E19" s="55"/>
      <c r="F19" s="55"/>
      <c r="I19" s="43"/>
    </row>
    <row r="20" spans="1:9" s="10" customFormat="1" ht="15">
      <c r="A20" s="104" t="s">
        <v>84</v>
      </c>
      <c r="B20" s="105" t="s">
        <v>57</v>
      </c>
      <c r="C20" s="56"/>
      <c r="D20" s="90"/>
      <c r="E20" s="55"/>
      <c r="F20" s="55"/>
      <c r="I20" s="43"/>
    </row>
    <row r="21" spans="1:9" s="10" customFormat="1" ht="25.5">
      <c r="A21" s="104" t="s">
        <v>85</v>
      </c>
      <c r="B21" s="105" t="s">
        <v>10</v>
      </c>
      <c r="C21" s="56"/>
      <c r="D21" s="90"/>
      <c r="E21" s="55"/>
      <c r="F21" s="55"/>
      <c r="I21" s="43"/>
    </row>
    <row r="22" spans="1:9" s="10" customFormat="1" ht="15">
      <c r="A22" s="104" t="s">
        <v>86</v>
      </c>
      <c r="B22" s="105" t="s">
        <v>12</v>
      </c>
      <c r="C22" s="56"/>
      <c r="D22" s="90"/>
      <c r="E22" s="55"/>
      <c r="F22" s="55"/>
      <c r="I22" s="43"/>
    </row>
    <row r="23" spans="1:9" s="10" customFormat="1" ht="15">
      <c r="A23" s="104" t="s">
        <v>87</v>
      </c>
      <c r="B23" s="105" t="s">
        <v>57</v>
      </c>
      <c r="C23" s="54"/>
      <c r="D23" s="89"/>
      <c r="E23" s="53"/>
      <c r="F23" s="53"/>
      <c r="I23" s="43"/>
    </row>
    <row r="24" spans="1:9" s="10" customFormat="1" ht="15">
      <c r="A24" s="104" t="s">
        <v>88</v>
      </c>
      <c r="B24" s="105" t="s">
        <v>15</v>
      </c>
      <c r="C24" s="56"/>
      <c r="D24" s="90"/>
      <c r="E24" s="55"/>
      <c r="F24" s="55"/>
      <c r="I24" s="43"/>
    </row>
    <row r="25" spans="1:9" s="10" customFormat="1" ht="15">
      <c r="A25" s="75" t="s">
        <v>89</v>
      </c>
      <c r="B25" s="74"/>
      <c r="C25" s="56"/>
      <c r="D25" s="90"/>
      <c r="E25" s="55"/>
      <c r="F25" s="53">
        <v>3.24</v>
      </c>
      <c r="I25" s="43"/>
    </row>
    <row r="26" spans="1:9" s="10" customFormat="1" ht="15">
      <c r="A26" s="73" t="s">
        <v>69</v>
      </c>
      <c r="B26" s="74" t="s">
        <v>57</v>
      </c>
      <c r="C26" s="56"/>
      <c r="D26" s="90"/>
      <c r="E26" s="55"/>
      <c r="F26" s="55">
        <v>0.12</v>
      </c>
      <c r="I26" s="43"/>
    </row>
    <row r="27" spans="1:9" s="10" customFormat="1" ht="15">
      <c r="A27" s="75" t="s">
        <v>89</v>
      </c>
      <c r="B27" s="74"/>
      <c r="C27" s="54"/>
      <c r="D27" s="89"/>
      <c r="E27" s="53"/>
      <c r="F27" s="53">
        <f>F26</f>
        <v>0.12</v>
      </c>
      <c r="I27" s="43"/>
    </row>
    <row r="28" spans="1:9" s="10" customFormat="1" ht="30">
      <c r="A28" s="75" t="s">
        <v>8</v>
      </c>
      <c r="B28" s="76" t="s">
        <v>9</v>
      </c>
      <c r="C28" s="54" t="s">
        <v>154</v>
      </c>
      <c r="D28" s="89">
        <f>E28*G28</f>
        <v>143088.29</v>
      </c>
      <c r="E28" s="53">
        <f>F28*12</f>
        <v>34.08</v>
      </c>
      <c r="F28" s="53">
        <v>2.84</v>
      </c>
      <c r="G28" s="10">
        <v>4198.6</v>
      </c>
      <c r="H28" s="10">
        <v>1.07</v>
      </c>
      <c r="I28" s="43">
        <v>2.04</v>
      </c>
    </row>
    <row r="29" spans="1:9" s="36" customFormat="1" ht="15">
      <c r="A29" s="104" t="s">
        <v>90</v>
      </c>
      <c r="B29" s="105" t="s">
        <v>9</v>
      </c>
      <c r="C29" s="54"/>
      <c r="D29" s="89"/>
      <c r="E29" s="53"/>
      <c r="F29" s="53"/>
      <c r="I29" s="47"/>
    </row>
    <row r="30" spans="1:9" s="36" customFormat="1" ht="15">
      <c r="A30" s="104" t="s">
        <v>91</v>
      </c>
      <c r="B30" s="105" t="s">
        <v>92</v>
      </c>
      <c r="C30" s="54"/>
      <c r="D30" s="89"/>
      <c r="E30" s="53"/>
      <c r="F30" s="53"/>
      <c r="I30" s="47"/>
    </row>
    <row r="31" spans="1:9" s="36" customFormat="1" ht="15">
      <c r="A31" s="104" t="s">
        <v>93</v>
      </c>
      <c r="B31" s="105" t="s">
        <v>94</v>
      </c>
      <c r="C31" s="54"/>
      <c r="D31" s="89"/>
      <c r="E31" s="53"/>
      <c r="F31" s="53"/>
      <c r="I31" s="47"/>
    </row>
    <row r="32" spans="1:9" s="36" customFormat="1" ht="15">
      <c r="A32" s="104" t="s">
        <v>59</v>
      </c>
      <c r="B32" s="105" t="s">
        <v>9</v>
      </c>
      <c r="C32" s="54"/>
      <c r="D32" s="89"/>
      <c r="E32" s="53"/>
      <c r="F32" s="53"/>
      <c r="I32" s="47"/>
    </row>
    <row r="33" spans="1:9" s="36" customFormat="1" ht="25.5">
      <c r="A33" s="104" t="s">
        <v>60</v>
      </c>
      <c r="B33" s="105" t="s">
        <v>10</v>
      </c>
      <c r="C33" s="54"/>
      <c r="D33" s="89"/>
      <c r="E33" s="53"/>
      <c r="F33" s="53"/>
      <c r="I33" s="47"/>
    </row>
    <row r="34" spans="1:9" s="36" customFormat="1" ht="15">
      <c r="A34" s="104" t="s">
        <v>95</v>
      </c>
      <c r="B34" s="105" t="s">
        <v>9</v>
      </c>
      <c r="C34" s="54"/>
      <c r="D34" s="89"/>
      <c r="E34" s="53"/>
      <c r="F34" s="53"/>
      <c r="I34" s="47"/>
    </row>
    <row r="35" spans="1:9" s="36" customFormat="1" ht="15">
      <c r="A35" s="104" t="s">
        <v>96</v>
      </c>
      <c r="B35" s="105" t="s">
        <v>9</v>
      </c>
      <c r="C35" s="54"/>
      <c r="D35" s="89"/>
      <c r="E35" s="53"/>
      <c r="F35" s="53"/>
      <c r="I35" s="47"/>
    </row>
    <row r="36" spans="1:9" s="36" customFormat="1" ht="25.5">
      <c r="A36" s="104" t="s">
        <v>97</v>
      </c>
      <c r="B36" s="105" t="s">
        <v>61</v>
      </c>
      <c r="C36" s="54"/>
      <c r="D36" s="89"/>
      <c r="E36" s="53"/>
      <c r="F36" s="53"/>
      <c r="I36" s="47"/>
    </row>
    <row r="37" spans="1:9" s="10" customFormat="1" ht="25.5">
      <c r="A37" s="104" t="s">
        <v>98</v>
      </c>
      <c r="B37" s="105" t="s">
        <v>10</v>
      </c>
      <c r="C37" s="54"/>
      <c r="D37" s="89"/>
      <c r="E37" s="53"/>
      <c r="F37" s="53"/>
      <c r="I37" s="43"/>
    </row>
    <row r="38" spans="1:9" s="36" customFormat="1" ht="25.5">
      <c r="A38" s="104" t="s">
        <v>99</v>
      </c>
      <c r="B38" s="105" t="s">
        <v>9</v>
      </c>
      <c r="C38" s="54"/>
      <c r="D38" s="89"/>
      <c r="E38" s="53"/>
      <c r="F38" s="53"/>
      <c r="I38" s="47"/>
    </row>
    <row r="39" spans="1:10" s="19" customFormat="1" ht="18" customHeight="1">
      <c r="A39" s="77" t="s">
        <v>11</v>
      </c>
      <c r="B39" s="78" t="s">
        <v>12</v>
      </c>
      <c r="C39" s="54" t="s">
        <v>153</v>
      </c>
      <c r="D39" s="89">
        <f>E39*G39</f>
        <v>41818.06</v>
      </c>
      <c r="E39" s="53">
        <f>F39*12</f>
        <v>9.96</v>
      </c>
      <c r="F39" s="53">
        <v>0.83</v>
      </c>
      <c r="G39" s="10">
        <v>4198.6</v>
      </c>
      <c r="H39" s="10">
        <v>1.07</v>
      </c>
      <c r="I39" s="43">
        <v>0.6</v>
      </c>
      <c r="J39" s="19">
        <v>4840.4</v>
      </c>
    </row>
    <row r="40" spans="1:10" s="10" customFormat="1" ht="21" customHeight="1">
      <c r="A40" s="77" t="s">
        <v>13</v>
      </c>
      <c r="B40" s="78" t="s">
        <v>14</v>
      </c>
      <c r="C40" s="54" t="s">
        <v>153</v>
      </c>
      <c r="D40" s="89">
        <f>E40*G40</f>
        <v>136034.64</v>
      </c>
      <c r="E40" s="53">
        <f>F40*12</f>
        <v>32.4</v>
      </c>
      <c r="F40" s="53">
        <v>2.7</v>
      </c>
      <c r="G40" s="10">
        <v>4198.6</v>
      </c>
      <c r="H40" s="10">
        <v>1.07</v>
      </c>
      <c r="I40" s="43">
        <v>1.94</v>
      </c>
      <c r="J40" s="10">
        <v>4840.4</v>
      </c>
    </row>
    <row r="41" spans="1:9" s="10" customFormat="1" ht="18" customHeight="1">
      <c r="A41" s="77" t="s">
        <v>100</v>
      </c>
      <c r="B41" s="78" t="s">
        <v>9</v>
      </c>
      <c r="C41" s="54" t="s">
        <v>156</v>
      </c>
      <c r="D41" s="89">
        <v>0</v>
      </c>
      <c r="E41" s="53">
        <f>D41/G41</f>
        <v>0</v>
      </c>
      <c r="F41" s="53">
        <f>E41/12</f>
        <v>0</v>
      </c>
      <c r="G41" s="10">
        <v>4198.6</v>
      </c>
      <c r="I41" s="43"/>
    </row>
    <row r="42" spans="1:9" s="10" customFormat="1" ht="23.25" customHeight="1">
      <c r="A42" s="104" t="s">
        <v>101</v>
      </c>
      <c r="B42" s="105" t="s">
        <v>20</v>
      </c>
      <c r="C42" s="54"/>
      <c r="D42" s="89"/>
      <c r="E42" s="53"/>
      <c r="F42" s="53"/>
      <c r="I42" s="43"/>
    </row>
    <row r="43" spans="1:9" s="10" customFormat="1" ht="17.25" customHeight="1">
      <c r="A43" s="104" t="s">
        <v>102</v>
      </c>
      <c r="B43" s="105" t="s">
        <v>15</v>
      </c>
      <c r="C43" s="54"/>
      <c r="D43" s="89"/>
      <c r="E43" s="53"/>
      <c r="F43" s="53"/>
      <c r="I43" s="43"/>
    </row>
    <row r="44" spans="1:9" s="10" customFormat="1" ht="24" customHeight="1">
      <c r="A44" s="104" t="s">
        <v>103</v>
      </c>
      <c r="B44" s="105" t="s">
        <v>104</v>
      </c>
      <c r="C44" s="54"/>
      <c r="D44" s="89"/>
      <c r="E44" s="53"/>
      <c r="F44" s="53"/>
      <c r="I44" s="43"/>
    </row>
    <row r="45" spans="1:9" s="10" customFormat="1" ht="18" customHeight="1">
      <c r="A45" s="104" t="s">
        <v>105</v>
      </c>
      <c r="B45" s="105" t="s">
        <v>106</v>
      </c>
      <c r="C45" s="54"/>
      <c r="D45" s="89"/>
      <c r="E45" s="53"/>
      <c r="F45" s="53"/>
      <c r="I45" s="43"/>
    </row>
    <row r="46" spans="1:9" s="10" customFormat="1" ht="21" customHeight="1">
      <c r="A46" s="104" t="s">
        <v>107</v>
      </c>
      <c r="B46" s="105" t="s">
        <v>104</v>
      </c>
      <c r="C46" s="54"/>
      <c r="D46" s="89"/>
      <c r="E46" s="53"/>
      <c r="F46" s="53"/>
      <c r="I46" s="43"/>
    </row>
    <row r="47" spans="1:10" s="13" customFormat="1" ht="30">
      <c r="A47" s="77" t="s">
        <v>109</v>
      </c>
      <c r="B47" s="78" t="s">
        <v>7</v>
      </c>
      <c r="C47" s="54" t="s">
        <v>133</v>
      </c>
      <c r="D47" s="89">
        <f>2246.78*G47/J47</f>
        <v>1948.87</v>
      </c>
      <c r="E47" s="53">
        <f>D47/G47</f>
        <v>0.46</v>
      </c>
      <c r="F47" s="53">
        <f>E47/12</f>
        <v>0.04</v>
      </c>
      <c r="G47" s="10">
        <v>4198.6</v>
      </c>
      <c r="H47" s="10">
        <v>1.07</v>
      </c>
      <c r="I47" s="43">
        <v>0.03</v>
      </c>
      <c r="J47" s="13">
        <v>4840.4</v>
      </c>
    </row>
    <row r="48" spans="1:9" s="13" customFormat="1" ht="36.75" customHeight="1">
      <c r="A48" s="77" t="s">
        <v>110</v>
      </c>
      <c r="B48" s="78" t="s">
        <v>7</v>
      </c>
      <c r="C48" s="54" t="s">
        <v>133</v>
      </c>
      <c r="D48" s="89">
        <v>2246.78</v>
      </c>
      <c r="E48" s="53">
        <f>D48/G48</f>
        <v>0.54</v>
      </c>
      <c r="F48" s="53">
        <f>E48/12</f>
        <v>0.05</v>
      </c>
      <c r="G48" s="10">
        <v>4198.6</v>
      </c>
      <c r="H48" s="10">
        <v>1.07</v>
      </c>
      <c r="I48" s="43">
        <v>0.03</v>
      </c>
    </row>
    <row r="49" spans="1:10" s="13" customFormat="1" ht="32.25" customHeight="1">
      <c r="A49" s="77" t="s">
        <v>111</v>
      </c>
      <c r="B49" s="78" t="s">
        <v>7</v>
      </c>
      <c r="C49" s="54" t="s">
        <v>133</v>
      </c>
      <c r="D49" s="89">
        <f>14185.73*G49/J49</f>
        <v>12304.81</v>
      </c>
      <c r="E49" s="53">
        <f>D49/G49</f>
        <v>2.93</v>
      </c>
      <c r="F49" s="53">
        <f>E49/12</f>
        <v>0.24</v>
      </c>
      <c r="G49" s="10">
        <v>4198.6</v>
      </c>
      <c r="H49" s="10">
        <v>1.07</v>
      </c>
      <c r="I49" s="43">
        <v>0.17</v>
      </c>
      <c r="J49" s="13">
        <v>4840.4</v>
      </c>
    </row>
    <row r="50" spans="1:9" s="13" customFormat="1" ht="30">
      <c r="A50" s="77" t="s">
        <v>21</v>
      </c>
      <c r="B50" s="78"/>
      <c r="C50" s="54" t="s">
        <v>157</v>
      </c>
      <c r="D50" s="89">
        <f>E50*G50</f>
        <v>10076.64</v>
      </c>
      <c r="E50" s="53">
        <f>F50*12</f>
        <v>2.4</v>
      </c>
      <c r="F50" s="53">
        <v>0.2</v>
      </c>
      <c r="G50" s="10">
        <v>4198.6</v>
      </c>
      <c r="H50" s="10">
        <v>1.07</v>
      </c>
      <c r="I50" s="43">
        <v>0.14</v>
      </c>
    </row>
    <row r="51" spans="1:9" s="13" customFormat="1" ht="33.75" customHeight="1">
      <c r="A51" s="106" t="s">
        <v>112</v>
      </c>
      <c r="B51" s="80" t="s">
        <v>66</v>
      </c>
      <c r="C51" s="54"/>
      <c r="D51" s="89"/>
      <c r="E51" s="53"/>
      <c r="F51" s="53"/>
      <c r="G51" s="10"/>
      <c r="H51" s="10"/>
      <c r="I51" s="43"/>
    </row>
    <row r="52" spans="1:9" s="13" customFormat="1" ht="32.25" customHeight="1">
      <c r="A52" s="106" t="s">
        <v>113</v>
      </c>
      <c r="B52" s="80" t="s">
        <v>66</v>
      </c>
      <c r="C52" s="54"/>
      <c r="D52" s="89"/>
      <c r="E52" s="53"/>
      <c r="F52" s="53"/>
      <c r="G52" s="10"/>
      <c r="H52" s="10"/>
      <c r="I52" s="43"/>
    </row>
    <row r="53" spans="1:9" s="13" customFormat="1" ht="18" customHeight="1">
      <c r="A53" s="106" t="s">
        <v>114</v>
      </c>
      <c r="B53" s="80" t="s">
        <v>57</v>
      </c>
      <c r="C53" s="54"/>
      <c r="D53" s="89"/>
      <c r="E53" s="53"/>
      <c r="F53" s="53"/>
      <c r="G53" s="10"/>
      <c r="H53" s="10"/>
      <c r="I53" s="43"/>
    </row>
    <row r="54" spans="1:9" s="13" customFormat="1" ht="21" customHeight="1">
      <c r="A54" s="106" t="s">
        <v>115</v>
      </c>
      <c r="B54" s="80" t="s">
        <v>66</v>
      </c>
      <c r="C54" s="54"/>
      <c r="D54" s="89"/>
      <c r="E54" s="53"/>
      <c r="F54" s="53"/>
      <c r="G54" s="10"/>
      <c r="H54" s="10"/>
      <c r="I54" s="43"/>
    </row>
    <row r="55" spans="1:9" s="13" customFormat="1" ht="29.25" customHeight="1">
      <c r="A55" s="106" t="s">
        <v>116</v>
      </c>
      <c r="B55" s="80" t="s">
        <v>66</v>
      </c>
      <c r="C55" s="54"/>
      <c r="D55" s="89"/>
      <c r="E55" s="53"/>
      <c r="F55" s="53"/>
      <c r="G55" s="10"/>
      <c r="H55" s="10"/>
      <c r="I55" s="43"/>
    </row>
    <row r="56" spans="1:9" s="13" customFormat="1" ht="18.75" customHeight="1">
      <c r="A56" s="106" t="s">
        <v>117</v>
      </c>
      <c r="B56" s="80" t="s">
        <v>66</v>
      </c>
      <c r="C56" s="54"/>
      <c r="D56" s="89"/>
      <c r="E56" s="53"/>
      <c r="F56" s="53"/>
      <c r="G56" s="10"/>
      <c r="H56" s="10"/>
      <c r="I56" s="43"/>
    </row>
    <row r="57" spans="1:9" s="13" customFormat="1" ht="27.75" customHeight="1">
      <c r="A57" s="106" t="s">
        <v>118</v>
      </c>
      <c r="B57" s="80" t="s">
        <v>66</v>
      </c>
      <c r="C57" s="54"/>
      <c r="D57" s="89"/>
      <c r="E57" s="53"/>
      <c r="F57" s="53"/>
      <c r="G57" s="10"/>
      <c r="H57" s="10"/>
      <c r="I57" s="43"/>
    </row>
    <row r="58" spans="1:9" s="13" customFormat="1" ht="15.75" customHeight="1">
      <c r="A58" s="106" t="s">
        <v>119</v>
      </c>
      <c r="B58" s="80" t="s">
        <v>66</v>
      </c>
      <c r="C58" s="54"/>
      <c r="D58" s="89"/>
      <c r="E58" s="53"/>
      <c r="F58" s="53"/>
      <c r="G58" s="10"/>
      <c r="H58" s="10"/>
      <c r="I58" s="43"/>
    </row>
    <row r="59" spans="1:9" s="13" customFormat="1" ht="21.75" customHeight="1">
      <c r="A59" s="106" t="s">
        <v>120</v>
      </c>
      <c r="B59" s="80" t="s">
        <v>66</v>
      </c>
      <c r="C59" s="54"/>
      <c r="D59" s="89"/>
      <c r="E59" s="53"/>
      <c r="F59" s="53"/>
      <c r="G59" s="10"/>
      <c r="H59" s="10"/>
      <c r="I59" s="43"/>
    </row>
    <row r="60" spans="1:10" s="10" customFormat="1" ht="18.75" customHeight="1">
      <c r="A60" s="17" t="s">
        <v>23</v>
      </c>
      <c r="B60" s="18" t="s">
        <v>24</v>
      </c>
      <c r="C60" s="85" t="s">
        <v>158</v>
      </c>
      <c r="D60" s="89">
        <f>E60*G60</f>
        <v>3526.82</v>
      </c>
      <c r="E60" s="53">
        <f>F60*12</f>
        <v>0.84</v>
      </c>
      <c r="F60" s="53">
        <v>0.07</v>
      </c>
      <c r="G60" s="10">
        <v>4198.6</v>
      </c>
      <c r="H60" s="10">
        <v>1.07</v>
      </c>
      <c r="I60" s="43">
        <v>0.03</v>
      </c>
      <c r="J60" s="10">
        <v>4840.4</v>
      </c>
    </row>
    <row r="61" spans="1:10" s="10" customFormat="1" ht="18.75" customHeight="1">
      <c r="A61" s="17" t="s">
        <v>25</v>
      </c>
      <c r="B61" s="22" t="s">
        <v>26</v>
      </c>
      <c r="C61" s="20" t="s">
        <v>158</v>
      </c>
      <c r="D61" s="89">
        <f>2555.73*G61/J61</f>
        <v>2216.86</v>
      </c>
      <c r="E61" s="53">
        <f>D61/G61</f>
        <v>0.53</v>
      </c>
      <c r="F61" s="53">
        <f>E61/12</f>
        <v>0.04</v>
      </c>
      <c r="G61" s="10">
        <v>4198.6</v>
      </c>
      <c r="H61" s="10">
        <v>1.07</v>
      </c>
      <c r="I61" s="43">
        <v>0.02</v>
      </c>
      <c r="J61" s="10">
        <v>4840.4</v>
      </c>
    </row>
    <row r="62" spans="1:9" s="19" customFormat="1" ht="30">
      <c r="A62" s="17" t="s">
        <v>22</v>
      </c>
      <c r="B62" s="18"/>
      <c r="C62" s="20" t="s">
        <v>147</v>
      </c>
      <c r="D62" s="89">
        <v>2849.1</v>
      </c>
      <c r="E62" s="53">
        <f>D62/G62</f>
        <v>0.68</v>
      </c>
      <c r="F62" s="53">
        <f>E62/12</f>
        <v>0.06</v>
      </c>
      <c r="G62" s="10">
        <v>4198.6</v>
      </c>
      <c r="H62" s="10">
        <v>1.07</v>
      </c>
      <c r="I62" s="43">
        <v>0.03</v>
      </c>
    </row>
    <row r="63" spans="1:9" s="19" customFormat="1" ht="18.75" customHeight="1">
      <c r="A63" s="17" t="s">
        <v>31</v>
      </c>
      <c r="B63" s="18"/>
      <c r="C63" s="14" t="s">
        <v>159</v>
      </c>
      <c r="D63" s="91">
        <f>SUM(D64:D77)</f>
        <v>54620.88</v>
      </c>
      <c r="E63" s="53">
        <f>D63/G63</f>
        <v>13.01</v>
      </c>
      <c r="F63" s="53">
        <f>E63/12</f>
        <v>1.08</v>
      </c>
      <c r="G63" s="10">
        <v>4198.6</v>
      </c>
      <c r="H63" s="10">
        <v>1.07</v>
      </c>
      <c r="I63" s="43">
        <v>0.75</v>
      </c>
    </row>
    <row r="64" spans="1:10" s="13" customFormat="1" ht="29.25" customHeight="1">
      <c r="A64" s="70" t="s">
        <v>148</v>
      </c>
      <c r="B64" s="68" t="s">
        <v>15</v>
      </c>
      <c r="C64" s="60"/>
      <c r="D64" s="117">
        <f>923.85*G64/J64</f>
        <v>801.35</v>
      </c>
      <c r="E64" s="59"/>
      <c r="F64" s="59"/>
      <c r="G64" s="10">
        <v>4198.6</v>
      </c>
      <c r="H64" s="10">
        <v>1.07</v>
      </c>
      <c r="I64" s="43">
        <v>0.01</v>
      </c>
      <c r="J64" s="13">
        <v>4840.4</v>
      </c>
    </row>
    <row r="65" spans="1:10" s="13" customFormat="1" ht="15">
      <c r="A65" s="70" t="s">
        <v>16</v>
      </c>
      <c r="B65" s="68" t="s">
        <v>20</v>
      </c>
      <c r="C65" s="60"/>
      <c r="D65" s="117">
        <f>1516.25*G65/J65</f>
        <v>1315.21</v>
      </c>
      <c r="E65" s="59"/>
      <c r="F65" s="59"/>
      <c r="G65" s="10">
        <v>4198.6</v>
      </c>
      <c r="H65" s="10">
        <v>1.07</v>
      </c>
      <c r="I65" s="43">
        <v>0.02</v>
      </c>
      <c r="J65" s="13">
        <v>4840.4</v>
      </c>
    </row>
    <row r="66" spans="1:9" s="13" customFormat="1" ht="15">
      <c r="A66" s="70" t="s">
        <v>70</v>
      </c>
      <c r="B66" s="69" t="s">
        <v>15</v>
      </c>
      <c r="C66" s="60"/>
      <c r="D66" s="117">
        <v>2701.85</v>
      </c>
      <c r="E66" s="59"/>
      <c r="F66" s="59"/>
      <c r="G66" s="10">
        <v>4198.6</v>
      </c>
      <c r="H66" s="10"/>
      <c r="I66" s="43"/>
    </row>
    <row r="67" spans="1:9" s="13" customFormat="1" ht="15">
      <c r="A67" s="70" t="s">
        <v>44</v>
      </c>
      <c r="B67" s="68" t="s">
        <v>15</v>
      </c>
      <c r="C67" s="60"/>
      <c r="D67" s="117">
        <v>2889.51</v>
      </c>
      <c r="E67" s="59"/>
      <c r="F67" s="59"/>
      <c r="G67" s="10">
        <v>4198.6</v>
      </c>
      <c r="H67" s="10">
        <v>1.07</v>
      </c>
      <c r="I67" s="43">
        <v>0.04</v>
      </c>
    </row>
    <row r="68" spans="1:9" s="13" customFormat="1" ht="15">
      <c r="A68" s="70" t="s">
        <v>17</v>
      </c>
      <c r="B68" s="68" t="s">
        <v>15</v>
      </c>
      <c r="C68" s="60"/>
      <c r="D68" s="117">
        <v>8588.18</v>
      </c>
      <c r="E68" s="59"/>
      <c r="F68" s="59"/>
      <c r="G68" s="10">
        <v>4198.6</v>
      </c>
      <c r="H68" s="10">
        <v>1.07</v>
      </c>
      <c r="I68" s="43">
        <v>0.12</v>
      </c>
    </row>
    <row r="69" spans="1:9" s="13" customFormat="1" ht="15">
      <c r="A69" s="70" t="s">
        <v>18</v>
      </c>
      <c r="B69" s="68" t="s">
        <v>15</v>
      </c>
      <c r="C69" s="60"/>
      <c r="D69" s="117">
        <v>1010.85</v>
      </c>
      <c r="E69" s="59"/>
      <c r="F69" s="59"/>
      <c r="G69" s="10">
        <v>4198.6</v>
      </c>
      <c r="H69" s="10">
        <v>1.07</v>
      </c>
      <c r="I69" s="43">
        <v>0.01</v>
      </c>
    </row>
    <row r="70" spans="1:10" s="13" customFormat="1" ht="15">
      <c r="A70" s="70" t="s">
        <v>41</v>
      </c>
      <c r="B70" s="68" t="s">
        <v>15</v>
      </c>
      <c r="C70" s="60"/>
      <c r="D70" s="117">
        <f>1444.71*G70/J70</f>
        <v>1253.15</v>
      </c>
      <c r="E70" s="59"/>
      <c r="F70" s="59"/>
      <c r="G70" s="10">
        <v>4198.6</v>
      </c>
      <c r="H70" s="10">
        <v>1.07</v>
      </c>
      <c r="I70" s="43">
        <v>0.02</v>
      </c>
      <c r="J70" s="13">
        <v>4840.4</v>
      </c>
    </row>
    <row r="71" spans="1:9" s="13" customFormat="1" ht="15">
      <c r="A71" s="70" t="s">
        <v>42</v>
      </c>
      <c r="B71" s="68" t="s">
        <v>20</v>
      </c>
      <c r="C71" s="60"/>
      <c r="D71" s="117">
        <v>5779.04</v>
      </c>
      <c r="E71" s="59"/>
      <c r="F71" s="59"/>
      <c r="G71" s="10">
        <v>4198.6</v>
      </c>
      <c r="H71" s="10">
        <v>1.07</v>
      </c>
      <c r="I71" s="43">
        <v>0.09</v>
      </c>
    </row>
    <row r="72" spans="1:10" s="13" customFormat="1" ht="25.5">
      <c r="A72" s="70" t="s">
        <v>19</v>
      </c>
      <c r="B72" s="68" t="s">
        <v>15</v>
      </c>
      <c r="C72" s="60"/>
      <c r="D72" s="117">
        <f>3943.41*G72/J72</f>
        <v>3420.54</v>
      </c>
      <c r="E72" s="59"/>
      <c r="F72" s="59"/>
      <c r="G72" s="10">
        <v>4198.6</v>
      </c>
      <c r="H72" s="10">
        <v>1.07</v>
      </c>
      <c r="I72" s="43">
        <v>0.05</v>
      </c>
      <c r="J72" s="13">
        <v>4840.4</v>
      </c>
    </row>
    <row r="73" spans="1:10" s="13" customFormat="1" ht="18" customHeight="1">
      <c r="A73" s="70" t="s">
        <v>65</v>
      </c>
      <c r="B73" s="68" t="s">
        <v>15</v>
      </c>
      <c r="C73" s="60"/>
      <c r="D73" s="117">
        <f>10381.14*G73/J73</f>
        <v>9004.68</v>
      </c>
      <c r="E73" s="59"/>
      <c r="F73" s="59"/>
      <c r="G73" s="10">
        <v>4198.6</v>
      </c>
      <c r="H73" s="10">
        <v>1.07</v>
      </c>
      <c r="I73" s="43">
        <v>0.01</v>
      </c>
      <c r="J73" s="13">
        <v>4840.4</v>
      </c>
    </row>
    <row r="74" spans="1:9" s="13" customFormat="1" ht="25.5">
      <c r="A74" s="70" t="s">
        <v>134</v>
      </c>
      <c r="B74" s="69" t="s">
        <v>15</v>
      </c>
      <c r="C74" s="60"/>
      <c r="D74" s="117">
        <v>11495.84</v>
      </c>
      <c r="E74" s="59"/>
      <c r="F74" s="59"/>
      <c r="G74" s="10">
        <v>4198.6</v>
      </c>
      <c r="H74" s="10">
        <v>1.07</v>
      </c>
      <c r="I74" s="43">
        <v>0.08</v>
      </c>
    </row>
    <row r="75" spans="1:10" s="13" customFormat="1" ht="22.5" customHeight="1">
      <c r="A75" s="70" t="s">
        <v>176</v>
      </c>
      <c r="B75" s="80" t="s">
        <v>15</v>
      </c>
      <c r="C75" s="66"/>
      <c r="D75" s="118">
        <f>7332.98*G75/J75</f>
        <v>6360.68</v>
      </c>
      <c r="E75" s="61"/>
      <c r="F75" s="61"/>
      <c r="G75" s="10">
        <v>4198.6</v>
      </c>
      <c r="H75" s="10"/>
      <c r="I75" s="43"/>
      <c r="J75" s="13">
        <v>4840.4</v>
      </c>
    </row>
    <row r="76" spans="1:10" s="13" customFormat="1" ht="22.5" customHeight="1">
      <c r="A76" s="70" t="s">
        <v>182</v>
      </c>
      <c r="B76" s="69" t="s">
        <v>48</v>
      </c>
      <c r="C76" s="66"/>
      <c r="D76" s="118">
        <v>0</v>
      </c>
      <c r="E76" s="61"/>
      <c r="F76" s="61"/>
      <c r="G76" s="10">
        <v>4198.6</v>
      </c>
      <c r="H76" s="10"/>
      <c r="I76" s="43"/>
      <c r="J76" s="13">
        <v>4840.4</v>
      </c>
    </row>
    <row r="77" spans="1:9" s="13" customFormat="1" ht="23.25" customHeight="1">
      <c r="A77" s="70" t="s">
        <v>183</v>
      </c>
      <c r="B77" s="69" t="s">
        <v>48</v>
      </c>
      <c r="C77" s="59"/>
      <c r="D77" s="119">
        <v>0</v>
      </c>
      <c r="E77" s="61"/>
      <c r="F77" s="61"/>
      <c r="G77" s="10">
        <v>4198.6</v>
      </c>
      <c r="H77" s="10"/>
      <c r="I77" s="43"/>
    </row>
    <row r="78" spans="1:9" s="19" customFormat="1" ht="30">
      <c r="A78" s="17" t="s">
        <v>36</v>
      </c>
      <c r="B78" s="18"/>
      <c r="C78" s="14" t="s">
        <v>160</v>
      </c>
      <c r="D78" s="91">
        <f>SUM(D79:D88)</f>
        <v>46112.02</v>
      </c>
      <c r="E78" s="53">
        <f>D78/G78</f>
        <v>10.98</v>
      </c>
      <c r="F78" s="53">
        <f>E78/12</f>
        <v>0.92</v>
      </c>
      <c r="G78" s="10">
        <v>4198.6</v>
      </c>
      <c r="H78" s="10">
        <v>1.07</v>
      </c>
      <c r="I78" s="43">
        <v>0.61</v>
      </c>
    </row>
    <row r="79" spans="1:9" s="13" customFormat="1" ht="21.75" customHeight="1">
      <c r="A79" s="70" t="s">
        <v>32</v>
      </c>
      <c r="B79" s="68" t="s">
        <v>45</v>
      </c>
      <c r="C79" s="60"/>
      <c r="D79" s="117">
        <v>2889.52</v>
      </c>
      <c r="E79" s="59"/>
      <c r="F79" s="59"/>
      <c r="G79" s="10">
        <v>4198.6</v>
      </c>
      <c r="H79" s="10">
        <v>1.07</v>
      </c>
      <c r="I79" s="43">
        <v>0.04</v>
      </c>
    </row>
    <row r="80" spans="1:9" s="13" customFormat="1" ht="25.5">
      <c r="A80" s="70" t="s">
        <v>33</v>
      </c>
      <c r="B80" s="69" t="s">
        <v>15</v>
      </c>
      <c r="C80" s="60"/>
      <c r="D80" s="117">
        <v>1926.35</v>
      </c>
      <c r="E80" s="59"/>
      <c r="F80" s="59"/>
      <c r="G80" s="10">
        <v>4198.6</v>
      </c>
      <c r="H80" s="10">
        <v>1.07</v>
      </c>
      <c r="I80" s="43">
        <v>0.03</v>
      </c>
    </row>
    <row r="81" spans="1:9" s="13" customFormat="1" ht="18" customHeight="1">
      <c r="A81" s="70" t="s">
        <v>49</v>
      </c>
      <c r="B81" s="68" t="s">
        <v>48</v>
      </c>
      <c r="C81" s="60"/>
      <c r="D81" s="117">
        <v>2021.63</v>
      </c>
      <c r="E81" s="59"/>
      <c r="F81" s="59"/>
      <c r="G81" s="10">
        <v>4198.6</v>
      </c>
      <c r="H81" s="10">
        <v>1.07</v>
      </c>
      <c r="I81" s="43">
        <v>0.03</v>
      </c>
    </row>
    <row r="82" spans="1:9" s="13" customFormat="1" ht="25.5">
      <c r="A82" s="70" t="s">
        <v>46</v>
      </c>
      <c r="B82" s="68" t="s">
        <v>47</v>
      </c>
      <c r="C82" s="60"/>
      <c r="D82" s="117">
        <v>1926.35</v>
      </c>
      <c r="E82" s="59"/>
      <c r="F82" s="59"/>
      <c r="G82" s="10">
        <v>4198.6</v>
      </c>
      <c r="H82" s="10">
        <v>1.07</v>
      </c>
      <c r="I82" s="43">
        <v>0.03</v>
      </c>
    </row>
    <row r="83" spans="1:9" s="13" customFormat="1" ht="25.5">
      <c r="A83" s="70" t="s">
        <v>121</v>
      </c>
      <c r="B83" s="69" t="s">
        <v>15</v>
      </c>
      <c r="C83" s="60"/>
      <c r="D83" s="117">
        <v>1663.96</v>
      </c>
      <c r="E83" s="59"/>
      <c r="F83" s="59"/>
      <c r="G83" s="10">
        <v>4198.6</v>
      </c>
      <c r="H83" s="10">
        <v>1.07</v>
      </c>
      <c r="I83" s="43">
        <v>0.16</v>
      </c>
    </row>
    <row r="84" spans="1:9" s="13" customFormat="1" ht="21.75" customHeight="1">
      <c r="A84" s="70" t="s">
        <v>64</v>
      </c>
      <c r="B84" s="69" t="s">
        <v>48</v>
      </c>
      <c r="C84" s="60"/>
      <c r="D84" s="117">
        <v>13424.22</v>
      </c>
      <c r="E84" s="59"/>
      <c r="F84" s="59"/>
      <c r="G84" s="10">
        <v>4198.6</v>
      </c>
      <c r="H84" s="10">
        <v>1.07</v>
      </c>
      <c r="I84" s="43">
        <v>0.19</v>
      </c>
    </row>
    <row r="85" spans="1:9" s="13" customFormat="1" ht="21.75" customHeight="1">
      <c r="A85" s="70" t="s">
        <v>43</v>
      </c>
      <c r="B85" s="68" t="s">
        <v>7</v>
      </c>
      <c r="C85" s="107"/>
      <c r="D85" s="117">
        <v>6851.28</v>
      </c>
      <c r="E85" s="59"/>
      <c r="F85" s="59"/>
      <c r="G85" s="10">
        <v>4198.6</v>
      </c>
      <c r="H85" s="10">
        <v>1.07</v>
      </c>
      <c r="I85" s="43">
        <v>0.1</v>
      </c>
    </row>
    <row r="86" spans="1:9" s="13" customFormat="1" ht="28.5" customHeight="1">
      <c r="A86" s="70" t="s">
        <v>122</v>
      </c>
      <c r="B86" s="69" t="s">
        <v>15</v>
      </c>
      <c r="C86" s="107"/>
      <c r="D86" s="117">
        <v>15408.71</v>
      </c>
      <c r="E86" s="59"/>
      <c r="F86" s="59"/>
      <c r="G86" s="10">
        <v>4198.6</v>
      </c>
      <c r="H86" s="10"/>
      <c r="I86" s="43"/>
    </row>
    <row r="87" spans="1:9" s="13" customFormat="1" ht="21.75" customHeight="1">
      <c r="A87" s="70" t="s">
        <v>123</v>
      </c>
      <c r="B87" s="80" t="s">
        <v>15</v>
      </c>
      <c r="C87" s="107"/>
      <c r="D87" s="117">
        <v>0</v>
      </c>
      <c r="E87" s="59"/>
      <c r="F87" s="59"/>
      <c r="G87" s="10">
        <v>4198.6</v>
      </c>
      <c r="H87" s="10"/>
      <c r="I87" s="43"/>
    </row>
    <row r="88" spans="1:9" s="13" customFormat="1" ht="21.75" customHeight="1">
      <c r="A88" s="70" t="s">
        <v>124</v>
      </c>
      <c r="B88" s="80" t="s">
        <v>48</v>
      </c>
      <c r="C88" s="60"/>
      <c r="D88" s="117">
        <f>E88*G88</f>
        <v>0</v>
      </c>
      <c r="E88" s="59"/>
      <c r="F88" s="59"/>
      <c r="G88" s="10">
        <v>4198.6</v>
      </c>
      <c r="H88" s="10">
        <v>1.07</v>
      </c>
      <c r="I88" s="43">
        <v>0</v>
      </c>
    </row>
    <row r="89" spans="1:9" s="13" customFormat="1" ht="30">
      <c r="A89" s="17" t="s">
        <v>37</v>
      </c>
      <c r="B89" s="16"/>
      <c r="C89" s="53" t="s">
        <v>161</v>
      </c>
      <c r="D89" s="91">
        <f>SUM(D90:D93)</f>
        <v>2769.71</v>
      </c>
      <c r="E89" s="53">
        <f>D89/G89</f>
        <v>0.66</v>
      </c>
      <c r="F89" s="53">
        <f>E89/12</f>
        <v>0.06</v>
      </c>
      <c r="G89" s="10">
        <v>4198.6</v>
      </c>
      <c r="H89" s="10">
        <v>1.07</v>
      </c>
      <c r="I89" s="43">
        <v>0.05</v>
      </c>
    </row>
    <row r="90" spans="1:10" s="13" customFormat="1" ht="15">
      <c r="A90" s="70" t="s">
        <v>179</v>
      </c>
      <c r="B90" s="68" t="s">
        <v>15</v>
      </c>
      <c r="C90" s="60"/>
      <c r="D90" s="117">
        <f>2777.07*G90/J90</f>
        <v>2408.85</v>
      </c>
      <c r="E90" s="59"/>
      <c r="F90" s="59"/>
      <c r="G90" s="10">
        <v>4198.6</v>
      </c>
      <c r="H90" s="10">
        <v>1.07</v>
      </c>
      <c r="I90" s="43">
        <v>0.02</v>
      </c>
      <c r="J90" s="13">
        <v>4840.4</v>
      </c>
    </row>
    <row r="91" spans="1:10" s="13" customFormat="1" ht="15">
      <c r="A91" s="70" t="s">
        <v>185</v>
      </c>
      <c r="B91" s="69" t="s">
        <v>48</v>
      </c>
      <c r="C91" s="66"/>
      <c r="D91" s="118">
        <v>0</v>
      </c>
      <c r="E91" s="59"/>
      <c r="F91" s="59"/>
      <c r="G91" s="10">
        <v>4198.6</v>
      </c>
      <c r="H91" s="10">
        <v>1.07</v>
      </c>
      <c r="I91" s="43">
        <v>0.03</v>
      </c>
      <c r="J91" s="13">
        <v>4840.4</v>
      </c>
    </row>
    <row r="92" spans="1:9" s="13" customFormat="1" ht="15">
      <c r="A92" s="70" t="s">
        <v>125</v>
      </c>
      <c r="B92" s="69" t="s">
        <v>151</v>
      </c>
      <c r="C92" s="60"/>
      <c r="D92" s="117">
        <f>E92*G92</f>
        <v>0</v>
      </c>
      <c r="E92" s="59"/>
      <c r="F92" s="59"/>
      <c r="G92" s="10">
        <v>4198.6</v>
      </c>
      <c r="H92" s="10">
        <v>1.07</v>
      </c>
      <c r="I92" s="43">
        <v>0</v>
      </c>
    </row>
    <row r="93" spans="1:10" s="13" customFormat="1" ht="25.5">
      <c r="A93" s="70" t="s">
        <v>135</v>
      </c>
      <c r="B93" s="69" t="s">
        <v>151</v>
      </c>
      <c r="C93" s="59"/>
      <c r="D93" s="119">
        <f>416.02*G93/J93</f>
        <v>360.86</v>
      </c>
      <c r="E93" s="61"/>
      <c r="F93" s="61"/>
      <c r="G93" s="10">
        <v>4198.6</v>
      </c>
      <c r="H93" s="10"/>
      <c r="I93" s="43"/>
      <c r="J93" s="13">
        <v>4840.4</v>
      </c>
    </row>
    <row r="94" spans="1:9" s="13" customFormat="1" ht="15">
      <c r="A94" s="77" t="s">
        <v>126</v>
      </c>
      <c r="B94" s="68"/>
      <c r="C94" s="53" t="s">
        <v>163</v>
      </c>
      <c r="D94" s="91">
        <f>SUM(D95:D100)</f>
        <v>32037.3</v>
      </c>
      <c r="E94" s="53">
        <f>D94/G94</f>
        <v>7.63</v>
      </c>
      <c r="F94" s="53">
        <f>E94/12</f>
        <v>0.64</v>
      </c>
      <c r="G94" s="10">
        <v>4198.6</v>
      </c>
      <c r="H94" s="10">
        <v>1.07</v>
      </c>
      <c r="I94" s="43">
        <v>0.17</v>
      </c>
    </row>
    <row r="95" spans="1:9" s="13" customFormat="1" ht="15.75" customHeight="1">
      <c r="A95" s="70" t="s">
        <v>34</v>
      </c>
      <c r="B95" s="68" t="s">
        <v>7</v>
      </c>
      <c r="C95" s="60"/>
      <c r="D95" s="117">
        <v>0</v>
      </c>
      <c r="E95" s="59"/>
      <c r="F95" s="59"/>
      <c r="G95" s="10">
        <v>4198.6</v>
      </c>
      <c r="H95" s="10">
        <v>1.07</v>
      </c>
      <c r="I95" s="43">
        <v>0.02</v>
      </c>
    </row>
    <row r="96" spans="1:9" s="13" customFormat="1" ht="44.25" customHeight="1">
      <c r="A96" s="70" t="s">
        <v>127</v>
      </c>
      <c r="B96" s="68" t="s">
        <v>15</v>
      </c>
      <c r="C96" s="60"/>
      <c r="D96" s="117">
        <v>10068.24</v>
      </c>
      <c r="E96" s="59"/>
      <c r="F96" s="59"/>
      <c r="G96" s="10">
        <v>4198.6</v>
      </c>
      <c r="H96" s="10">
        <v>1.07</v>
      </c>
      <c r="I96" s="43">
        <v>0.14</v>
      </c>
    </row>
    <row r="97" spans="1:10" s="13" customFormat="1" ht="43.5" customHeight="1">
      <c r="A97" s="70" t="s">
        <v>128</v>
      </c>
      <c r="B97" s="68" t="s">
        <v>15</v>
      </c>
      <c r="C97" s="60"/>
      <c r="D97" s="117">
        <f>1006.81*G97/J97</f>
        <v>873.31</v>
      </c>
      <c r="E97" s="59"/>
      <c r="F97" s="59"/>
      <c r="G97" s="10">
        <v>4198.6</v>
      </c>
      <c r="H97" s="10">
        <v>1.07</v>
      </c>
      <c r="I97" s="43">
        <v>0.01</v>
      </c>
      <c r="J97" s="13">
        <v>4840.4</v>
      </c>
    </row>
    <row r="98" spans="1:9" s="13" customFormat="1" ht="25.5">
      <c r="A98" s="70" t="s">
        <v>52</v>
      </c>
      <c r="B98" s="68" t="s">
        <v>10</v>
      </c>
      <c r="C98" s="60"/>
      <c r="D98" s="117">
        <f>E98*G98</f>
        <v>0</v>
      </c>
      <c r="E98" s="59"/>
      <c r="F98" s="59"/>
      <c r="G98" s="10">
        <v>4198.6</v>
      </c>
      <c r="H98" s="10">
        <v>1.07</v>
      </c>
      <c r="I98" s="43">
        <v>0</v>
      </c>
    </row>
    <row r="99" spans="1:9" s="13" customFormat="1" ht="17.25" customHeight="1">
      <c r="A99" s="70" t="s">
        <v>129</v>
      </c>
      <c r="B99" s="69" t="s">
        <v>130</v>
      </c>
      <c r="C99" s="60"/>
      <c r="D99" s="117">
        <f>E99*G99</f>
        <v>0</v>
      </c>
      <c r="E99" s="59"/>
      <c r="F99" s="59"/>
      <c r="G99" s="10">
        <v>4198.6</v>
      </c>
      <c r="H99" s="10">
        <v>1.07</v>
      </c>
      <c r="I99" s="43">
        <v>0</v>
      </c>
    </row>
    <row r="100" spans="1:9" s="13" customFormat="1" ht="55.5" customHeight="1">
      <c r="A100" s="70" t="s">
        <v>131</v>
      </c>
      <c r="B100" s="69" t="s">
        <v>66</v>
      </c>
      <c r="C100" s="60"/>
      <c r="D100" s="117">
        <v>21095.75</v>
      </c>
      <c r="E100" s="59"/>
      <c r="F100" s="59"/>
      <c r="G100" s="10">
        <v>4198.6</v>
      </c>
      <c r="H100" s="10">
        <v>1.07</v>
      </c>
      <c r="I100" s="43">
        <v>0.07</v>
      </c>
    </row>
    <row r="101" spans="1:10" s="13" customFormat="1" ht="15">
      <c r="A101" s="17" t="s">
        <v>38</v>
      </c>
      <c r="B101" s="16"/>
      <c r="C101" s="53" t="s">
        <v>162</v>
      </c>
      <c r="D101" s="91">
        <f>D102</f>
        <v>1047.84</v>
      </c>
      <c r="E101" s="53">
        <f>D101/G101</f>
        <v>0.25</v>
      </c>
      <c r="F101" s="53">
        <f>E101/12</f>
        <v>0.02</v>
      </c>
      <c r="G101" s="10">
        <v>4198.6</v>
      </c>
      <c r="H101" s="10">
        <v>1.07</v>
      </c>
      <c r="I101" s="43">
        <v>0.1</v>
      </c>
      <c r="J101" s="13">
        <v>4840.4</v>
      </c>
    </row>
    <row r="102" spans="1:10" s="13" customFormat="1" ht="15">
      <c r="A102" s="21" t="s">
        <v>35</v>
      </c>
      <c r="B102" s="16" t="s">
        <v>15</v>
      </c>
      <c r="C102" s="60"/>
      <c r="D102" s="117">
        <f>1208.01*G102/J102</f>
        <v>1047.84</v>
      </c>
      <c r="E102" s="59"/>
      <c r="F102" s="59"/>
      <c r="G102" s="10">
        <v>4198.6</v>
      </c>
      <c r="H102" s="10">
        <v>1.07</v>
      </c>
      <c r="I102" s="43">
        <v>0.01</v>
      </c>
      <c r="J102" s="13">
        <v>4840.4</v>
      </c>
    </row>
    <row r="103" spans="1:9" s="10" customFormat="1" ht="30">
      <c r="A103" s="77" t="s">
        <v>40</v>
      </c>
      <c r="B103" s="78"/>
      <c r="C103" s="14" t="s">
        <v>164</v>
      </c>
      <c r="D103" s="91">
        <f>D104+D105</f>
        <v>18901.87</v>
      </c>
      <c r="E103" s="53">
        <f>D103/G103</f>
        <v>4.5</v>
      </c>
      <c r="F103" s="53">
        <f>E103/12</f>
        <v>0.38</v>
      </c>
      <c r="G103" s="10">
        <v>4198.6</v>
      </c>
      <c r="H103" s="10">
        <v>1.07</v>
      </c>
      <c r="I103" s="43">
        <v>0.02</v>
      </c>
    </row>
    <row r="104" spans="1:9" s="13" customFormat="1" ht="45" customHeight="1">
      <c r="A104" s="106" t="s">
        <v>132</v>
      </c>
      <c r="B104" s="69" t="s">
        <v>20</v>
      </c>
      <c r="C104" s="60"/>
      <c r="D104" s="117">
        <v>18901.87</v>
      </c>
      <c r="E104" s="59"/>
      <c r="F104" s="59"/>
      <c r="G104" s="10">
        <v>4198.6</v>
      </c>
      <c r="H104" s="10">
        <v>1.07</v>
      </c>
      <c r="I104" s="43">
        <v>0.02</v>
      </c>
    </row>
    <row r="105" spans="1:9" s="13" customFormat="1" ht="29.25" customHeight="1">
      <c r="A105" s="106" t="s">
        <v>165</v>
      </c>
      <c r="B105" s="69" t="s">
        <v>66</v>
      </c>
      <c r="C105" s="60"/>
      <c r="D105" s="117">
        <v>0</v>
      </c>
      <c r="E105" s="59"/>
      <c r="F105" s="59"/>
      <c r="G105" s="10">
        <v>4198.6</v>
      </c>
      <c r="H105" s="10">
        <v>1.07</v>
      </c>
      <c r="I105" s="43">
        <v>0</v>
      </c>
    </row>
    <row r="106" spans="1:9" s="10" customFormat="1" ht="15">
      <c r="A106" s="17" t="s">
        <v>39</v>
      </c>
      <c r="B106" s="18"/>
      <c r="C106" s="14" t="s">
        <v>166</v>
      </c>
      <c r="D106" s="91">
        <f>D107+D108+D109+D110</f>
        <v>13758.62</v>
      </c>
      <c r="E106" s="53">
        <f>D106/G106</f>
        <v>3.28</v>
      </c>
      <c r="F106" s="53">
        <f>E106/12</f>
        <v>0.27</v>
      </c>
      <c r="G106" s="10">
        <v>4198.6</v>
      </c>
      <c r="H106" s="10">
        <v>1.07</v>
      </c>
      <c r="I106" s="43">
        <v>0.2</v>
      </c>
    </row>
    <row r="107" spans="1:9" s="13" customFormat="1" ht="15">
      <c r="A107" s="21" t="s">
        <v>73</v>
      </c>
      <c r="B107" s="16" t="s">
        <v>45</v>
      </c>
      <c r="C107" s="60"/>
      <c r="D107" s="117">
        <v>8054.28</v>
      </c>
      <c r="E107" s="59"/>
      <c r="F107" s="59"/>
      <c r="G107" s="10">
        <v>4198.6</v>
      </c>
      <c r="H107" s="10">
        <v>1.07</v>
      </c>
      <c r="I107" s="43">
        <v>0.12</v>
      </c>
    </row>
    <row r="108" spans="1:9" s="13" customFormat="1" ht="15">
      <c r="A108" s="21" t="s">
        <v>50</v>
      </c>
      <c r="B108" s="16" t="s">
        <v>45</v>
      </c>
      <c r="C108" s="60"/>
      <c r="D108" s="92">
        <v>2684.88</v>
      </c>
      <c r="E108" s="59"/>
      <c r="F108" s="59"/>
      <c r="G108" s="10">
        <v>4198.6</v>
      </c>
      <c r="H108" s="10">
        <v>1.07</v>
      </c>
      <c r="I108" s="43">
        <v>0.04</v>
      </c>
    </row>
    <row r="109" spans="1:9" s="13" customFormat="1" ht="25.5" customHeight="1">
      <c r="A109" s="21" t="s">
        <v>51</v>
      </c>
      <c r="B109" s="16" t="s">
        <v>15</v>
      </c>
      <c r="C109" s="60"/>
      <c r="D109" s="92">
        <v>3019.46</v>
      </c>
      <c r="E109" s="59"/>
      <c r="F109" s="59"/>
      <c r="G109" s="10">
        <v>4198.6</v>
      </c>
      <c r="H109" s="10">
        <v>1.07</v>
      </c>
      <c r="I109" s="43">
        <v>0.04</v>
      </c>
    </row>
    <row r="110" spans="1:9" s="13" customFormat="1" ht="25.5" customHeight="1">
      <c r="A110" s="21" t="s">
        <v>63</v>
      </c>
      <c r="B110" s="16" t="s">
        <v>45</v>
      </c>
      <c r="C110" s="66"/>
      <c r="D110" s="93">
        <v>0</v>
      </c>
      <c r="E110" s="62"/>
      <c r="F110" s="62"/>
      <c r="G110" s="10">
        <v>4198.6</v>
      </c>
      <c r="H110" s="10">
        <v>1.07</v>
      </c>
      <c r="I110" s="43">
        <v>0.1</v>
      </c>
    </row>
    <row r="111" spans="1:9" s="10" customFormat="1" ht="161.25">
      <c r="A111" s="79" t="s">
        <v>181</v>
      </c>
      <c r="B111" s="78" t="s">
        <v>10</v>
      </c>
      <c r="C111" s="58"/>
      <c r="D111" s="95">
        <v>50000</v>
      </c>
      <c r="E111" s="58">
        <f>D111/G111</f>
        <v>11.91</v>
      </c>
      <c r="F111" s="58">
        <f>E111/12</f>
        <v>0.99</v>
      </c>
      <c r="G111" s="10">
        <v>4198.6</v>
      </c>
      <c r="H111" s="10">
        <v>1.07</v>
      </c>
      <c r="I111" s="43">
        <v>0.3</v>
      </c>
    </row>
    <row r="112" spans="1:9" s="10" customFormat="1" ht="30">
      <c r="A112" s="30" t="s">
        <v>76</v>
      </c>
      <c r="B112" s="18" t="s">
        <v>77</v>
      </c>
      <c r="C112" s="86"/>
      <c r="D112" s="96">
        <v>23936.6</v>
      </c>
      <c r="E112" s="58">
        <f>D112/G112</f>
        <v>5.7</v>
      </c>
      <c r="F112" s="57">
        <f>E112/12</f>
        <v>0.48</v>
      </c>
      <c r="G112" s="10">
        <v>4198.6</v>
      </c>
      <c r="I112" s="43"/>
    </row>
    <row r="113" spans="1:9" s="10" customFormat="1" ht="20.25" thickBot="1">
      <c r="A113" s="87" t="s">
        <v>67</v>
      </c>
      <c r="B113" s="88" t="s">
        <v>9</v>
      </c>
      <c r="C113" s="86"/>
      <c r="D113" s="96">
        <f>E113*G113</f>
        <v>95728.08</v>
      </c>
      <c r="E113" s="58">
        <f>F113*12</f>
        <v>22.8</v>
      </c>
      <c r="F113" s="58">
        <v>1.9</v>
      </c>
      <c r="G113" s="10">
        <v>4198.6</v>
      </c>
      <c r="H113" s="10">
        <v>1.07</v>
      </c>
      <c r="I113" s="43">
        <v>5.31</v>
      </c>
    </row>
    <row r="114" spans="1:9" s="37" customFormat="1" ht="20.25" thickBot="1">
      <c r="A114" s="38" t="s">
        <v>29</v>
      </c>
      <c r="B114" s="39"/>
      <c r="C114" s="39"/>
      <c r="D114" s="97">
        <f>D112+D111+D106+D103+D101+D94+D89+D78+D63+D62+D61+D60+D50+D49+D48+D47+D40+D39+D28+D15+D113+D41</f>
        <v>864311.34</v>
      </c>
      <c r="E114" s="97">
        <f>E112+E111+E106+E103+E101+E94+E89+E78+E63+E62+E61+E60+E50+E49+E48+E47+E40+E39+E28+E15+E113+E41</f>
        <v>205.86</v>
      </c>
      <c r="F114" s="97">
        <f>F112+F111+F106+F103+F101+F94+F89+F78+F63+F62+F61+F60+F50+F49+F48+F47+F40+F39+F28+F15+F113+F41</f>
        <v>17.17</v>
      </c>
      <c r="G114" s="10">
        <v>4198.6</v>
      </c>
      <c r="I114" s="48"/>
    </row>
    <row r="115" spans="1:9" s="37" customFormat="1" ht="19.5">
      <c r="A115" s="109"/>
      <c r="B115" s="28"/>
      <c r="C115" s="28"/>
      <c r="D115" s="110"/>
      <c r="E115" s="111"/>
      <c r="F115" s="111"/>
      <c r="G115" s="10"/>
      <c r="I115" s="48"/>
    </row>
    <row r="116" spans="1:9" s="37" customFormat="1" ht="19.5">
      <c r="A116" s="109"/>
      <c r="B116" s="28"/>
      <c r="C116" s="28"/>
      <c r="D116" s="110"/>
      <c r="E116" s="111"/>
      <c r="F116" s="111"/>
      <c r="G116" s="10"/>
      <c r="I116" s="48"/>
    </row>
    <row r="117" spans="1:9" s="26" customFormat="1" ht="15">
      <c r="A117" s="25"/>
      <c r="D117" s="98"/>
      <c r="E117" s="63"/>
      <c r="F117" s="63"/>
      <c r="G117" s="10">
        <v>4198.6</v>
      </c>
      <c r="I117" s="50"/>
    </row>
    <row r="118" spans="1:9" s="26" customFormat="1" ht="19.5">
      <c r="A118" s="82" t="s">
        <v>136</v>
      </c>
      <c r="B118" s="83"/>
      <c r="C118" s="84"/>
      <c r="D118" s="100">
        <f>D119+D120+D121+D122+D123+D124+D125+D126+D127+D128</f>
        <v>387404.34</v>
      </c>
      <c r="E118" s="100">
        <f>E119+E120+E121+E122+E123+E124+E125+E126+E127+E128</f>
        <v>92.27</v>
      </c>
      <c r="F118" s="100">
        <f>F119+F120+F121+F122+F123+F124+F125+F126+F127+F128</f>
        <v>7.68</v>
      </c>
      <c r="G118" s="10">
        <v>4198.6</v>
      </c>
      <c r="I118" s="50"/>
    </row>
    <row r="119" spans="1:9" s="26" customFormat="1" ht="20.25" customHeight="1">
      <c r="A119" s="101" t="s">
        <v>167</v>
      </c>
      <c r="B119" s="35"/>
      <c r="C119" s="81"/>
      <c r="D119" s="126">
        <v>45139.4</v>
      </c>
      <c r="E119" s="81">
        <f>D119/G119</f>
        <v>10.75</v>
      </c>
      <c r="F119" s="81">
        <f>E119/12</f>
        <v>0.9</v>
      </c>
      <c r="G119" s="10">
        <v>4198.6</v>
      </c>
      <c r="I119" s="50"/>
    </row>
    <row r="120" spans="1:9" s="26" customFormat="1" ht="20.25" customHeight="1">
      <c r="A120" s="101" t="s">
        <v>168</v>
      </c>
      <c r="B120" s="35"/>
      <c r="C120" s="103"/>
      <c r="D120" s="108">
        <v>210265.61</v>
      </c>
      <c r="E120" s="81">
        <f aca="true" t="shared" si="0" ref="E120:E128">D120/G120</f>
        <v>50.08</v>
      </c>
      <c r="F120" s="81">
        <f aca="true" t="shared" si="1" ref="F120:F128">E120/12</f>
        <v>4.17</v>
      </c>
      <c r="G120" s="10">
        <v>4198.6</v>
      </c>
      <c r="I120" s="50"/>
    </row>
    <row r="121" spans="1:9" s="71" customFormat="1" ht="20.25" customHeight="1">
      <c r="A121" s="70" t="s">
        <v>169</v>
      </c>
      <c r="B121" s="68"/>
      <c r="C121" s="66"/>
      <c r="D121" s="93">
        <v>74260.57</v>
      </c>
      <c r="E121" s="81">
        <f t="shared" si="0"/>
        <v>17.69</v>
      </c>
      <c r="F121" s="81">
        <f t="shared" si="1"/>
        <v>1.47</v>
      </c>
      <c r="G121" s="10">
        <v>4198.6</v>
      </c>
      <c r="H121" s="65"/>
      <c r="I121" s="52"/>
    </row>
    <row r="122" spans="1:9" s="71" customFormat="1" ht="20.25" customHeight="1">
      <c r="A122" s="70" t="s">
        <v>140</v>
      </c>
      <c r="B122" s="68"/>
      <c r="C122" s="66"/>
      <c r="D122" s="93">
        <v>15019.61</v>
      </c>
      <c r="E122" s="81">
        <f t="shared" si="0"/>
        <v>3.58</v>
      </c>
      <c r="F122" s="81">
        <f t="shared" si="1"/>
        <v>0.3</v>
      </c>
      <c r="G122" s="10">
        <v>4198.6</v>
      </c>
      <c r="H122" s="65"/>
      <c r="I122" s="52"/>
    </row>
    <row r="123" spans="1:9" s="71" customFormat="1" ht="17.25" customHeight="1">
      <c r="A123" s="70" t="s">
        <v>170</v>
      </c>
      <c r="B123" s="68"/>
      <c r="C123" s="66"/>
      <c r="D123" s="93">
        <v>16796.18</v>
      </c>
      <c r="E123" s="81">
        <f t="shared" si="0"/>
        <v>4</v>
      </c>
      <c r="F123" s="81">
        <f t="shared" si="1"/>
        <v>0.33</v>
      </c>
      <c r="G123" s="10">
        <v>4198.6</v>
      </c>
      <c r="H123" s="65"/>
      <c r="I123" s="52"/>
    </row>
    <row r="124" spans="1:9" s="71" customFormat="1" ht="17.25" customHeight="1">
      <c r="A124" s="70" t="s">
        <v>171</v>
      </c>
      <c r="B124" s="68"/>
      <c r="C124" s="66"/>
      <c r="D124" s="93">
        <v>5218.22</v>
      </c>
      <c r="E124" s="81">
        <f t="shared" si="0"/>
        <v>1.24</v>
      </c>
      <c r="F124" s="81">
        <f t="shared" si="1"/>
        <v>0.1</v>
      </c>
      <c r="G124" s="10">
        <v>4198.6</v>
      </c>
      <c r="H124" s="65"/>
      <c r="I124" s="52"/>
    </row>
    <row r="125" spans="1:9" s="71" customFormat="1" ht="17.25" customHeight="1">
      <c r="A125" s="70" t="s">
        <v>172</v>
      </c>
      <c r="B125" s="68"/>
      <c r="C125" s="66"/>
      <c r="D125" s="93">
        <v>12507.61</v>
      </c>
      <c r="E125" s="81">
        <f t="shared" si="0"/>
        <v>2.98</v>
      </c>
      <c r="F125" s="81">
        <f t="shared" si="1"/>
        <v>0.25</v>
      </c>
      <c r="G125" s="10">
        <v>4198.6</v>
      </c>
      <c r="H125" s="65"/>
      <c r="I125" s="52"/>
    </row>
    <row r="126" spans="1:9" s="71" customFormat="1" ht="17.25" customHeight="1">
      <c r="A126" s="70" t="s">
        <v>173</v>
      </c>
      <c r="B126" s="68"/>
      <c r="C126" s="66"/>
      <c r="D126" s="93">
        <v>3979.35</v>
      </c>
      <c r="E126" s="81">
        <f t="shared" si="0"/>
        <v>0.95</v>
      </c>
      <c r="F126" s="81">
        <f t="shared" si="1"/>
        <v>0.08</v>
      </c>
      <c r="G126" s="10">
        <v>4198.6</v>
      </c>
      <c r="H126" s="65"/>
      <c r="I126" s="52"/>
    </row>
    <row r="127" spans="1:9" s="71" customFormat="1" ht="17.25" customHeight="1">
      <c r="A127" s="70" t="s">
        <v>201</v>
      </c>
      <c r="B127" s="68"/>
      <c r="C127" s="66"/>
      <c r="D127" s="93">
        <v>3250.21</v>
      </c>
      <c r="E127" s="81">
        <f t="shared" si="0"/>
        <v>0.77</v>
      </c>
      <c r="F127" s="81">
        <f t="shared" si="1"/>
        <v>0.06</v>
      </c>
      <c r="G127" s="10">
        <v>4198.6</v>
      </c>
      <c r="H127" s="65"/>
      <c r="I127" s="52"/>
    </row>
    <row r="128" spans="1:9" s="71" customFormat="1" ht="17.25" customHeight="1">
      <c r="A128" s="70" t="s">
        <v>141</v>
      </c>
      <c r="B128" s="68"/>
      <c r="C128" s="59"/>
      <c r="D128" s="94">
        <v>967.58</v>
      </c>
      <c r="E128" s="81">
        <f t="shared" si="0"/>
        <v>0.23</v>
      </c>
      <c r="F128" s="81">
        <f t="shared" si="1"/>
        <v>0.02</v>
      </c>
      <c r="G128" s="65">
        <v>4198.6</v>
      </c>
      <c r="H128" s="65"/>
      <c r="I128" s="52"/>
    </row>
    <row r="129" spans="1:9" s="26" customFormat="1" ht="12.75">
      <c r="A129" s="25"/>
      <c r="D129" s="99"/>
      <c r="F129" s="27"/>
      <c r="I129" s="50"/>
    </row>
    <row r="130" spans="1:9" s="26" customFormat="1" ht="13.5" thickBot="1">
      <c r="A130" s="25"/>
      <c r="D130" s="99"/>
      <c r="F130" s="27"/>
      <c r="I130" s="50"/>
    </row>
    <row r="131" spans="1:9" s="26" customFormat="1" ht="20.25" thickBot="1">
      <c r="A131" s="38" t="s">
        <v>186</v>
      </c>
      <c r="B131" s="39"/>
      <c r="C131" s="39"/>
      <c r="D131" s="97">
        <f>D114+D118</f>
        <v>1251715.68</v>
      </c>
      <c r="E131" s="40">
        <f>E114+E118</f>
        <v>298.13</v>
      </c>
      <c r="F131" s="40">
        <f>F114+F118</f>
        <v>24.85</v>
      </c>
      <c r="I131" s="50"/>
    </row>
    <row r="132" spans="1:9" s="26" customFormat="1" ht="12.75">
      <c r="A132" s="25"/>
      <c r="F132" s="27"/>
      <c r="I132" s="50"/>
    </row>
    <row r="133" spans="1:9" s="26" customFormat="1" ht="12.75">
      <c r="A133" s="25"/>
      <c r="F133" s="27"/>
      <c r="I133" s="50"/>
    </row>
    <row r="134" spans="1:9" s="26" customFormat="1" ht="12.75">
      <c r="A134" s="25"/>
      <c r="F134" s="27"/>
      <c r="I134" s="50"/>
    </row>
    <row r="135" spans="1:9" s="24" customFormat="1" ht="19.5">
      <c r="A135" s="41"/>
      <c r="B135" s="28"/>
      <c r="C135" s="28"/>
      <c r="D135" s="28"/>
      <c r="E135" s="28"/>
      <c r="F135" s="42"/>
      <c r="I135" s="49"/>
    </row>
    <row r="136" spans="1:9" s="24" customFormat="1" ht="37.5">
      <c r="A136" s="129" t="s">
        <v>188</v>
      </c>
      <c r="B136" s="130" t="s">
        <v>7</v>
      </c>
      <c r="C136" s="131" t="s">
        <v>189</v>
      </c>
      <c r="D136" s="130"/>
      <c r="E136" s="132"/>
      <c r="F136" s="133">
        <v>50</v>
      </c>
      <c r="I136" s="49"/>
    </row>
    <row r="137" spans="1:9" s="24" customFormat="1" ht="19.5">
      <c r="A137" s="41"/>
      <c r="B137" s="28"/>
      <c r="C137" s="28"/>
      <c r="D137" s="28"/>
      <c r="E137" s="28"/>
      <c r="F137" s="42"/>
      <c r="I137" s="49"/>
    </row>
    <row r="138" spans="1:9" s="24" customFormat="1" ht="19.5">
      <c r="A138" s="41"/>
      <c r="B138" s="28"/>
      <c r="C138" s="28"/>
      <c r="D138" s="28"/>
      <c r="E138" s="28"/>
      <c r="F138" s="42"/>
      <c r="I138" s="49"/>
    </row>
    <row r="139" spans="1:9" s="26" customFormat="1" ht="14.25">
      <c r="A139" s="145" t="s">
        <v>27</v>
      </c>
      <c r="B139" s="145"/>
      <c r="C139" s="145"/>
      <c r="D139" s="145"/>
      <c r="I139" s="50"/>
    </row>
    <row r="140" spans="6:9" s="26" customFormat="1" ht="12.75">
      <c r="F140" s="27"/>
      <c r="I140" s="50"/>
    </row>
    <row r="141" spans="1:9" s="26" customFormat="1" ht="12.75">
      <c r="A141" s="25" t="s">
        <v>28</v>
      </c>
      <c r="F141" s="27"/>
      <c r="I141" s="50"/>
    </row>
    <row r="142" spans="6:9" s="26" customFormat="1" ht="12.75">
      <c r="F142" s="27"/>
      <c r="I142" s="50"/>
    </row>
    <row r="143" spans="6:9" s="26" customFormat="1" ht="12.75">
      <c r="F143" s="27"/>
      <c r="I143" s="50"/>
    </row>
    <row r="144" spans="6:9" s="26" customFormat="1" ht="12.75">
      <c r="F144" s="27"/>
      <c r="I144" s="50"/>
    </row>
    <row r="145" spans="6:9" s="26" customFormat="1" ht="12.75">
      <c r="F145" s="27"/>
      <c r="I145" s="50"/>
    </row>
    <row r="146" spans="6:9" s="26" customFormat="1" ht="12.75">
      <c r="F146" s="27"/>
      <c r="I146" s="50"/>
    </row>
    <row r="147" spans="6:9" s="26" customFormat="1" ht="12.75">
      <c r="F147" s="27"/>
      <c r="I147" s="50"/>
    </row>
    <row r="148" spans="6:9" s="26" customFormat="1" ht="12.75">
      <c r="F148" s="27"/>
      <c r="I148" s="50"/>
    </row>
    <row r="149" spans="6:9" s="26" customFormat="1" ht="12.75">
      <c r="F149" s="27"/>
      <c r="I149" s="50"/>
    </row>
    <row r="150" spans="6:9" s="26" customFormat="1" ht="12.75">
      <c r="F150" s="27"/>
      <c r="I150" s="50"/>
    </row>
    <row r="151" spans="6:9" s="26" customFormat="1" ht="12.75">
      <c r="F151" s="27"/>
      <c r="I151" s="50"/>
    </row>
    <row r="152" spans="6:9" s="26" customFormat="1" ht="12.75">
      <c r="F152" s="27"/>
      <c r="I152" s="50"/>
    </row>
    <row r="153" spans="6:9" s="26" customFormat="1" ht="12.75">
      <c r="F153" s="27"/>
      <c r="I153" s="50"/>
    </row>
    <row r="154" spans="6:9" s="26" customFormat="1" ht="12.75">
      <c r="F154" s="27"/>
      <c r="I154" s="50"/>
    </row>
    <row r="155" spans="6:9" s="26" customFormat="1" ht="12.75">
      <c r="F155" s="27"/>
      <c r="I155" s="50"/>
    </row>
    <row r="156" spans="6:9" s="26" customFormat="1" ht="12.75">
      <c r="F156" s="27"/>
      <c r="I156" s="50"/>
    </row>
    <row r="157" spans="6:9" s="26" customFormat="1" ht="12.75">
      <c r="F157" s="27"/>
      <c r="I157" s="50"/>
    </row>
    <row r="158" spans="6:9" s="26" customFormat="1" ht="12.75">
      <c r="F158" s="27"/>
      <c r="I158" s="50"/>
    </row>
    <row r="159" spans="6:9" s="26" customFormat="1" ht="12.75">
      <c r="F159" s="27"/>
      <c r="I159" s="50"/>
    </row>
  </sheetData>
  <sheetProtection/>
  <mergeCells count="12">
    <mergeCell ref="A8:F8"/>
    <mergeCell ref="A9:F9"/>
    <mergeCell ref="A10:F10"/>
    <mergeCell ref="A11:F11"/>
    <mergeCell ref="A14:F14"/>
    <mergeCell ref="A139:D139"/>
    <mergeCell ref="A1:F1"/>
    <mergeCell ref="B2:F2"/>
    <mergeCell ref="B3:F3"/>
    <mergeCell ref="B4:F4"/>
    <mergeCell ref="A5:F5"/>
    <mergeCell ref="A6:F6"/>
  </mergeCells>
  <printOptions horizontalCentered="1"/>
  <pageMargins left="0.2" right="0.2" top="0.1968503937007874" bottom="0.2" header="0.2" footer="0.2"/>
  <pageSetup horizontalDpi="600" verticalDpi="600" orientation="portrait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90"/>
  <sheetViews>
    <sheetView view="pageBreakPreview" zoomScale="60" zoomScaleNormal="75" zoomScalePageLayoutView="0" workbookViewId="0" topLeftCell="A1">
      <selection activeCell="P13" sqref="P13"/>
    </sheetView>
  </sheetViews>
  <sheetFormatPr defaultColWidth="9.00390625" defaultRowHeight="12.75"/>
  <cols>
    <col min="1" max="1" width="72.75390625" style="1" customWidth="1"/>
    <col min="2" max="2" width="19.25390625" style="1" customWidth="1"/>
    <col min="3" max="3" width="13.875" style="1" customWidth="1"/>
    <col min="4" max="4" width="21.75390625" style="1" customWidth="1"/>
    <col min="5" max="5" width="13.875" style="1" customWidth="1"/>
    <col min="6" max="6" width="20.875" style="29" customWidth="1"/>
    <col min="7" max="7" width="15.375" style="1" customWidth="1"/>
    <col min="8" max="8" width="15.375" style="1" hidden="1" customWidth="1"/>
    <col min="9" max="9" width="15.375" style="44" hidden="1" customWidth="1"/>
    <col min="10" max="12" width="15.375" style="1" customWidth="1"/>
    <col min="13" max="16384" width="9.125" style="1" customWidth="1"/>
  </cols>
  <sheetData>
    <row r="1" spans="1:6" ht="16.5" customHeight="1">
      <c r="A1" s="146" t="s">
        <v>190</v>
      </c>
      <c r="B1" s="147"/>
      <c r="C1" s="147"/>
      <c r="D1" s="147"/>
      <c r="E1" s="147"/>
      <c r="F1" s="147"/>
    </row>
    <row r="2" spans="2:6" ht="12.75" customHeight="1">
      <c r="B2" s="148"/>
      <c r="C2" s="148"/>
      <c r="D2" s="148"/>
      <c r="E2" s="147"/>
      <c r="F2" s="147"/>
    </row>
    <row r="3" spans="1:6" ht="22.5" customHeight="1">
      <c r="A3" s="64" t="s">
        <v>80</v>
      </c>
      <c r="B3" s="148" t="s">
        <v>0</v>
      </c>
      <c r="C3" s="148"/>
      <c r="D3" s="148"/>
      <c r="E3" s="147"/>
      <c r="F3" s="147"/>
    </row>
    <row r="4" spans="2:6" ht="14.25" customHeight="1">
      <c r="B4" s="148" t="s">
        <v>191</v>
      </c>
      <c r="C4" s="148"/>
      <c r="D4" s="148"/>
      <c r="E4" s="147"/>
      <c r="F4" s="147"/>
    </row>
    <row r="5" spans="1:9" ht="39.75" customHeight="1">
      <c r="A5" s="149"/>
      <c r="B5" s="150"/>
      <c r="C5" s="150"/>
      <c r="D5" s="150"/>
      <c r="E5" s="150"/>
      <c r="F5" s="150"/>
      <c r="I5" s="1"/>
    </row>
    <row r="6" spans="1:9" ht="26.25" customHeight="1">
      <c r="A6" s="151" t="s">
        <v>81</v>
      </c>
      <c r="B6" s="151"/>
      <c r="C6" s="151"/>
      <c r="D6" s="151"/>
      <c r="E6" s="151"/>
      <c r="F6" s="151"/>
      <c r="I6" s="1"/>
    </row>
    <row r="7" spans="2:7" ht="35.25" customHeight="1" hidden="1">
      <c r="B7" s="2"/>
      <c r="C7" s="2"/>
      <c r="D7" s="2"/>
      <c r="E7" s="2"/>
      <c r="F7" s="2"/>
      <c r="G7" s="2"/>
    </row>
    <row r="8" spans="1:9" s="3" customFormat="1" ht="22.5" customHeight="1">
      <c r="A8" s="135" t="s">
        <v>1</v>
      </c>
      <c r="B8" s="135"/>
      <c r="C8" s="135"/>
      <c r="D8" s="135"/>
      <c r="E8" s="136"/>
      <c r="F8" s="136"/>
      <c r="I8" s="45"/>
    </row>
    <row r="9" spans="1:8" s="4" customFormat="1" ht="18.75" customHeight="1">
      <c r="A9" s="135" t="s">
        <v>68</v>
      </c>
      <c r="B9" s="135"/>
      <c r="C9" s="135"/>
      <c r="D9" s="135"/>
      <c r="E9" s="136"/>
      <c r="F9" s="136"/>
      <c r="G9" s="136"/>
      <c r="H9" s="136"/>
    </row>
    <row r="10" spans="1:8" s="5" customFormat="1" ht="17.25" customHeight="1">
      <c r="A10" s="137" t="s">
        <v>53</v>
      </c>
      <c r="B10" s="137"/>
      <c r="C10" s="137"/>
      <c r="D10" s="137"/>
      <c r="E10" s="138"/>
      <c r="F10" s="138"/>
      <c r="G10" s="138"/>
      <c r="H10" s="138"/>
    </row>
    <row r="11" spans="1:8" s="5" customFormat="1" ht="17.25" customHeight="1">
      <c r="A11" s="152" t="s">
        <v>74</v>
      </c>
      <c r="B11" s="152"/>
      <c r="C11" s="152"/>
      <c r="D11" s="152"/>
      <c r="E11" s="152"/>
      <c r="F11" s="152"/>
      <c r="G11" s="152"/>
      <c r="H11" s="152"/>
    </row>
    <row r="12" spans="1:6" s="4" customFormat="1" ht="30" customHeight="1" thickBot="1">
      <c r="A12" s="139" t="s">
        <v>55</v>
      </c>
      <c r="B12" s="139"/>
      <c r="C12" s="139"/>
      <c r="D12" s="139"/>
      <c r="E12" s="140"/>
      <c r="F12" s="140"/>
    </row>
    <row r="13" spans="1:9" s="10" customFormat="1" ht="139.5" customHeight="1" thickBot="1">
      <c r="A13" s="6" t="s">
        <v>2</v>
      </c>
      <c r="B13" s="7" t="s">
        <v>3</v>
      </c>
      <c r="C13" s="8" t="s">
        <v>137</v>
      </c>
      <c r="D13" s="8" t="s">
        <v>30</v>
      </c>
      <c r="E13" s="8" t="s">
        <v>4</v>
      </c>
      <c r="F13" s="9" t="s">
        <v>5</v>
      </c>
      <c r="I13" s="43"/>
    </row>
    <row r="14" spans="1:9" s="13" customFormat="1" ht="12.75">
      <c r="A14" s="11">
        <v>1</v>
      </c>
      <c r="B14" s="12">
        <v>2</v>
      </c>
      <c r="C14" s="31">
        <v>3</v>
      </c>
      <c r="D14" s="31">
        <v>4</v>
      </c>
      <c r="E14" s="32">
        <v>5</v>
      </c>
      <c r="F14" s="34">
        <v>6</v>
      </c>
      <c r="I14" s="46"/>
    </row>
    <row r="15" spans="1:9" s="13" customFormat="1" ht="49.5" customHeight="1">
      <c r="A15" s="141" t="s">
        <v>6</v>
      </c>
      <c r="B15" s="142"/>
      <c r="C15" s="142"/>
      <c r="D15" s="142"/>
      <c r="E15" s="143"/>
      <c r="F15" s="144"/>
      <c r="I15" s="46"/>
    </row>
    <row r="16" spans="1:10" s="10" customFormat="1" ht="21.75" customHeight="1">
      <c r="A16" s="75" t="s">
        <v>72</v>
      </c>
      <c r="B16" s="78" t="s">
        <v>7</v>
      </c>
      <c r="C16" s="54" t="s">
        <v>155</v>
      </c>
      <c r="D16" s="89">
        <f>E16*G16</f>
        <v>25877.38</v>
      </c>
      <c r="E16" s="53">
        <f>F16*12</f>
        <v>40.32</v>
      </c>
      <c r="F16" s="53">
        <f>F26+F28</f>
        <v>3.36</v>
      </c>
      <c r="G16" s="10">
        <v>641.8</v>
      </c>
      <c r="H16" s="10">
        <v>1.07</v>
      </c>
      <c r="I16" s="43">
        <v>2.24</v>
      </c>
      <c r="J16" s="10">
        <v>4840.4</v>
      </c>
    </row>
    <row r="17" spans="1:9" s="10" customFormat="1" ht="29.25" customHeight="1">
      <c r="A17" s="104" t="s">
        <v>56</v>
      </c>
      <c r="B17" s="105" t="s">
        <v>57</v>
      </c>
      <c r="C17" s="56"/>
      <c r="D17" s="90"/>
      <c r="E17" s="55"/>
      <c r="F17" s="55"/>
      <c r="I17" s="43"/>
    </row>
    <row r="18" spans="1:9" s="10" customFormat="1" ht="23.25" customHeight="1">
      <c r="A18" s="104" t="s">
        <v>58</v>
      </c>
      <c r="B18" s="105" t="s">
        <v>57</v>
      </c>
      <c r="C18" s="56"/>
      <c r="D18" s="90"/>
      <c r="E18" s="55"/>
      <c r="F18" s="55"/>
      <c r="I18" s="43"/>
    </row>
    <row r="19" spans="1:9" s="10" customFormat="1" ht="122.25" customHeight="1">
      <c r="A19" s="104" t="s">
        <v>82</v>
      </c>
      <c r="B19" s="105" t="s">
        <v>20</v>
      </c>
      <c r="C19" s="56"/>
      <c r="D19" s="90"/>
      <c r="E19" s="55"/>
      <c r="F19" s="55"/>
      <c r="I19" s="43"/>
    </row>
    <row r="20" spans="1:9" s="10" customFormat="1" ht="23.25" customHeight="1">
      <c r="A20" s="104" t="s">
        <v>83</v>
      </c>
      <c r="B20" s="105" t="s">
        <v>57</v>
      </c>
      <c r="C20" s="56"/>
      <c r="D20" s="90"/>
      <c r="E20" s="55"/>
      <c r="F20" s="55"/>
      <c r="I20" s="43"/>
    </row>
    <row r="21" spans="1:9" s="10" customFormat="1" ht="15">
      <c r="A21" s="104" t="s">
        <v>84</v>
      </c>
      <c r="B21" s="105" t="s">
        <v>57</v>
      </c>
      <c r="C21" s="56"/>
      <c r="D21" s="90"/>
      <c r="E21" s="55"/>
      <c r="F21" s="55"/>
      <c r="I21" s="43"/>
    </row>
    <row r="22" spans="1:9" s="10" customFormat="1" ht="25.5">
      <c r="A22" s="104" t="s">
        <v>85</v>
      </c>
      <c r="B22" s="105" t="s">
        <v>10</v>
      </c>
      <c r="C22" s="56"/>
      <c r="D22" s="90"/>
      <c r="E22" s="55"/>
      <c r="F22" s="55"/>
      <c r="I22" s="43"/>
    </row>
    <row r="23" spans="1:9" s="10" customFormat="1" ht="15">
      <c r="A23" s="104" t="s">
        <v>86</v>
      </c>
      <c r="B23" s="105" t="s">
        <v>12</v>
      </c>
      <c r="C23" s="56"/>
      <c r="D23" s="90"/>
      <c r="E23" s="55"/>
      <c r="F23" s="55"/>
      <c r="I23" s="43"/>
    </row>
    <row r="24" spans="1:9" s="10" customFormat="1" ht="15">
      <c r="A24" s="104" t="s">
        <v>87</v>
      </c>
      <c r="B24" s="105" t="s">
        <v>57</v>
      </c>
      <c r="C24" s="54"/>
      <c r="D24" s="89"/>
      <c r="E24" s="53"/>
      <c r="F24" s="53"/>
      <c r="I24" s="43"/>
    </row>
    <row r="25" spans="1:9" s="10" customFormat="1" ht="15">
      <c r="A25" s="104" t="s">
        <v>88</v>
      </c>
      <c r="B25" s="105" t="s">
        <v>15</v>
      </c>
      <c r="C25" s="56"/>
      <c r="D25" s="90"/>
      <c r="E25" s="55"/>
      <c r="F25" s="55"/>
      <c r="I25" s="43"/>
    </row>
    <row r="26" spans="1:9" s="10" customFormat="1" ht="15">
      <c r="A26" s="75" t="s">
        <v>89</v>
      </c>
      <c r="B26" s="74"/>
      <c r="C26" s="56"/>
      <c r="D26" s="90"/>
      <c r="E26" s="55"/>
      <c r="F26" s="53">
        <v>3.24</v>
      </c>
      <c r="I26" s="43"/>
    </row>
    <row r="27" spans="1:9" s="10" customFormat="1" ht="15">
      <c r="A27" s="73" t="s">
        <v>69</v>
      </c>
      <c r="B27" s="74" t="s">
        <v>57</v>
      </c>
      <c r="C27" s="56"/>
      <c r="D27" s="90"/>
      <c r="E27" s="55"/>
      <c r="F27" s="55">
        <v>0.12</v>
      </c>
      <c r="I27" s="43"/>
    </row>
    <row r="28" spans="1:9" s="10" customFormat="1" ht="15">
      <c r="A28" s="75" t="s">
        <v>89</v>
      </c>
      <c r="B28" s="74"/>
      <c r="C28" s="54"/>
      <c r="D28" s="89"/>
      <c r="E28" s="53"/>
      <c r="F28" s="53">
        <f>F27</f>
        <v>0.12</v>
      </c>
      <c r="I28" s="43"/>
    </row>
    <row r="29" spans="1:10" s="19" customFormat="1" ht="18" customHeight="1">
      <c r="A29" s="77" t="s">
        <v>11</v>
      </c>
      <c r="B29" s="78" t="s">
        <v>12</v>
      </c>
      <c r="C29" s="54" t="s">
        <v>155</v>
      </c>
      <c r="D29" s="89">
        <f>E29*G29</f>
        <v>6392.33</v>
      </c>
      <c r="E29" s="53">
        <f>F29*12</f>
        <v>9.96</v>
      </c>
      <c r="F29" s="53">
        <v>0.83</v>
      </c>
      <c r="G29" s="10">
        <v>641.8</v>
      </c>
      <c r="H29" s="10">
        <v>1.07</v>
      </c>
      <c r="I29" s="43">
        <v>0.6</v>
      </c>
      <c r="J29" s="19">
        <v>4840.4</v>
      </c>
    </row>
    <row r="30" spans="1:10" s="10" customFormat="1" ht="21" customHeight="1">
      <c r="A30" s="77" t="s">
        <v>13</v>
      </c>
      <c r="B30" s="78" t="s">
        <v>14</v>
      </c>
      <c r="C30" s="54" t="s">
        <v>155</v>
      </c>
      <c r="D30" s="89">
        <f>E30*G30</f>
        <v>20794.32</v>
      </c>
      <c r="E30" s="53">
        <f>F30*12</f>
        <v>32.4</v>
      </c>
      <c r="F30" s="53">
        <v>2.7</v>
      </c>
      <c r="G30" s="10">
        <v>641.8</v>
      </c>
      <c r="H30" s="10">
        <v>1.07</v>
      </c>
      <c r="I30" s="43">
        <v>1.94</v>
      </c>
      <c r="J30" s="10">
        <v>4840.4</v>
      </c>
    </row>
    <row r="31" spans="1:10" s="13" customFormat="1" ht="30">
      <c r="A31" s="77" t="s">
        <v>109</v>
      </c>
      <c r="B31" s="78" t="s">
        <v>7</v>
      </c>
      <c r="C31" s="54" t="s">
        <v>133</v>
      </c>
      <c r="D31" s="89">
        <f>2246.78*G31/J31</f>
        <v>297.91</v>
      </c>
      <c r="E31" s="53">
        <f>D31/G31</f>
        <v>0.46</v>
      </c>
      <c r="F31" s="53">
        <f>E31/12</f>
        <v>0.04</v>
      </c>
      <c r="G31" s="10">
        <v>641.8</v>
      </c>
      <c r="H31" s="10">
        <v>1.07</v>
      </c>
      <c r="I31" s="43">
        <v>0.03</v>
      </c>
      <c r="J31" s="13">
        <v>4840.4</v>
      </c>
    </row>
    <row r="32" spans="1:10" s="13" customFormat="1" ht="32.25" customHeight="1">
      <c r="A32" s="77" t="s">
        <v>111</v>
      </c>
      <c r="B32" s="78" t="s">
        <v>7</v>
      </c>
      <c r="C32" s="54" t="s">
        <v>133</v>
      </c>
      <c r="D32" s="89">
        <f>14185.73*G32/J32</f>
        <v>1880.92</v>
      </c>
      <c r="E32" s="53">
        <f>D32/G32</f>
        <v>2.93</v>
      </c>
      <c r="F32" s="53">
        <f>E32/12</f>
        <v>0.24</v>
      </c>
      <c r="G32" s="10">
        <v>641.8</v>
      </c>
      <c r="H32" s="10">
        <v>1.07</v>
      </c>
      <c r="I32" s="43">
        <v>0.17</v>
      </c>
      <c r="J32" s="13">
        <v>4840.4</v>
      </c>
    </row>
    <row r="33" spans="1:10" s="10" customFormat="1" ht="18.75" customHeight="1">
      <c r="A33" s="17" t="s">
        <v>23</v>
      </c>
      <c r="B33" s="18" t="s">
        <v>24</v>
      </c>
      <c r="C33" s="85"/>
      <c r="D33" s="89">
        <f>E33*G33</f>
        <v>539.11</v>
      </c>
      <c r="E33" s="53">
        <f>F33*12</f>
        <v>0.84</v>
      </c>
      <c r="F33" s="53">
        <v>0.07</v>
      </c>
      <c r="G33" s="10">
        <v>641.8</v>
      </c>
      <c r="H33" s="10">
        <v>1.07</v>
      </c>
      <c r="I33" s="43">
        <v>0.03</v>
      </c>
      <c r="J33" s="10">
        <v>4840.4</v>
      </c>
    </row>
    <row r="34" spans="1:10" s="10" customFormat="1" ht="18.75" customHeight="1">
      <c r="A34" s="17" t="s">
        <v>25</v>
      </c>
      <c r="B34" s="22" t="s">
        <v>26</v>
      </c>
      <c r="C34" s="20"/>
      <c r="D34" s="89">
        <f>2555.73*G34/J34</f>
        <v>338.87</v>
      </c>
      <c r="E34" s="53">
        <f>D34/G34</f>
        <v>0.53</v>
      </c>
      <c r="F34" s="53">
        <f>E34/12</f>
        <v>0.04</v>
      </c>
      <c r="G34" s="10">
        <v>641.8</v>
      </c>
      <c r="H34" s="10">
        <v>1.07</v>
      </c>
      <c r="I34" s="43">
        <v>0.02</v>
      </c>
      <c r="J34" s="10">
        <v>4840.4</v>
      </c>
    </row>
    <row r="35" spans="1:9" s="19" customFormat="1" ht="18.75" customHeight="1">
      <c r="A35" s="17" t="s">
        <v>31</v>
      </c>
      <c r="B35" s="18"/>
      <c r="C35" s="14"/>
      <c r="D35" s="91">
        <f>SUM(D36:D42)</f>
        <v>3386.73</v>
      </c>
      <c r="E35" s="53">
        <f>D35/G35</f>
        <v>5.28</v>
      </c>
      <c r="F35" s="53">
        <f>E35/12</f>
        <v>0.44</v>
      </c>
      <c r="G35" s="10">
        <v>641.8</v>
      </c>
      <c r="H35" s="10">
        <v>1.07</v>
      </c>
      <c r="I35" s="43">
        <v>0.75</v>
      </c>
    </row>
    <row r="36" spans="1:10" s="13" customFormat="1" ht="29.25" customHeight="1">
      <c r="A36" s="70" t="s">
        <v>148</v>
      </c>
      <c r="B36" s="68" t="s">
        <v>15</v>
      </c>
      <c r="C36" s="60"/>
      <c r="D36" s="117">
        <f>923.85*G36/J36</f>
        <v>122.5</v>
      </c>
      <c r="E36" s="59"/>
      <c r="F36" s="59"/>
      <c r="G36" s="10">
        <v>641.8</v>
      </c>
      <c r="H36" s="10">
        <v>1.07</v>
      </c>
      <c r="I36" s="43">
        <v>0.01</v>
      </c>
      <c r="J36" s="13">
        <v>4840.4</v>
      </c>
    </row>
    <row r="37" spans="1:10" s="13" customFormat="1" ht="15">
      <c r="A37" s="70" t="s">
        <v>16</v>
      </c>
      <c r="B37" s="68" t="s">
        <v>20</v>
      </c>
      <c r="C37" s="60"/>
      <c r="D37" s="117">
        <f>1516.25*G37/J37</f>
        <v>201.04</v>
      </c>
      <c r="E37" s="59"/>
      <c r="F37" s="59"/>
      <c r="G37" s="10">
        <v>641.8</v>
      </c>
      <c r="H37" s="10">
        <v>1.07</v>
      </c>
      <c r="I37" s="43">
        <v>0.02</v>
      </c>
      <c r="J37" s="13">
        <v>4840.4</v>
      </c>
    </row>
    <row r="38" spans="1:10" s="13" customFormat="1" ht="15">
      <c r="A38" s="70" t="s">
        <v>41</v>
      </c>
      <c r="B38" s="68" t="s">
        <v>15</v>
      </c>
      <c r="C38" s="60"/>
      <c r="D38" s="117">
        <f>1444.71*G38/J38</f>
        <v>191.56</v>
      </c>
      <c r="E38" s="59"/>
      <c r="F38" s="59"/>
      <c r="G38" s="10">
        <v>641.8</v>
      </c>
      <c r="H38" s="10">
        <v>1.07</v>
      </c>
      <c r="I38" s="43">
        <v>0.02</v>
      </c>
      <c r="J38" s="13">
        <v>4840.4</v>
      </c>
    </row>
    <row r="39" spans="1:10" s="13" customFormat="1" ht="25.5">
      <c r="A39" s="70" t="s">
        <v>19</v>
      </c>
      <c r="B39" s="68" t="s">
        <v>15</v>
      </c>
      <c r="C39" s="60"/>
      <c r="D39" s="117">
        <f>3943.41*G39/J39</f>
        <v>522.87</v>
      </c>
      <c r="E39" s="59"/>
      <c r="F39" s="59"/>
      <c r="G39" s="10">
        <v>641.8</v>
      </c>
      <c r="H39" s="10">
        <v>1.07</v>
      </c>
      <c r="I39" s="43">
        <v>0.05</v>
      </c>
      <c r="J39" s="13">
        <v>4840.4</v>
      </c>
    </row>
    <row r="40" spans="1:10" s="13" customFormat="1" ht="18" customHeight="1">
      <c r="A40" s="70" t="s">
        <v>65</v>
      </c>
      <c r="B40" s="68" t="s">
        <v>15</v>
      </c>
      <c r="C40" s="60"/>
      <c r="D40" s="117">
        <f>10381.14*G40/J40</f>
        <v>1376.46</v>
      </c>
      <c r="E40" s="59"/>
      <c r="F40" s="59"/>
      <c r="G40" s="10">
        <v>641.8</v>
      </c>
      <c r="H40" s="10">
        <v>1.07</v>
      </c>
      <c r="I40" s="43">
        <v>0.01</v>
      </c>
      <c r="J40" s="13">
        <v>4840.4</v>
      </c>
    </row>
    <row r="41" spans="1:10" s="13" customFormat="1" ht="22.5" customHeight="1">
      <c r="A41" s="70" t="s">
        <v>176</v>
      </c>
      <c r="B41" s="80" t="s">
        <v>15</v>
      </c>
      <c r="C41" s="66"/>
      <c r="D41" s="118">
        <f>7332.98*G41/J41</f>
        <v>972.3</v>
      </c>
      <c r="E41" s="61"/>
      <c r="F41" s="61"/>
      <c r="G41" s="10">
        <v>641.8</v>
      </c>
      <c r="H41" s="10"/>
      <c r="I41" s="43"/>
      <c r="J41" s="13">
        <v>4840.4</v>
      </c>
    </row>
    <row r="42" spans="1:10" s="13" customFormat="1" ht="22.5" customHeight="1">
      <c r="A42" s="72" t="s">
        <v>177</v>
      </c>
      <c r="B42" s="69" t="s">
        <v>48</v>
      </c>
      <c r="C42" s="59"/>
      <c r="D42" s="119">
        <v>0</v>
      </c>
      <c r="E42" s="61"/>
      <c r="F42" s="61"/>
      <c r="G42" s="10">
        <v>641.8</v>
      </c>
      <c r="H42" s="10"/>
      <c r="I42" s="43"/>
      <c r="J42" s="13">
        <v>4840.4</v>
      </c>
    </row>
    <row r="43" spans="1:9" s="13" customFormat="1" ht="30">
      <c r="A43" s="15" t="s">
        <v>37</v>
      </c>
      <c r="B43" s="116"/>
      <c r="C43" s="33"/>
      <c r="D43" s="91">
        <f>SUM(D44:D46)</f>
        <v>423.38</v>
      </c>
      <c r="E43" s="53">
        <f>D43/G43</f>
        <v>0.66</v>
      </c>
      <c r="F43" s="53">
        <f>E43/12</f>
        <v>0.06</v>
      </c>
      <c r="G43" s="10">
        <v>641.8</v>
      </c>
      <c r="H43" s="10">
        <v>1.07</v>
      </c>
      <c r="I43" s="43">
        <v>0.05</v>
      </c>
    </row>
    <row r="44" spans="1:10" s="13" customFormat="1" ht="15">
      <c r="A44" s="70" t="s">
        <v>179</v>
      </c>
      <c r="B44" s="68" t="s">
        <v>15</v>
      </c>
      <c r="C44" s="60"/>
      <c r="D44" s="117">
        <f>2777.07*G44/J44</f>
        <v>368.22</v>
      </c>
      <c r="E44" s="59"/>
      <c r="F44" s="59"/>
      <c r="G44" s="10">
        <v>641.8</v>
      </c>
      <c r="H44" s="10">
        <v>1.07</v>
      </c>
      <c r="I44" s="43">
        <v>0.02</v>
      </c>
      <c r="J44" s="13">
        <v>4840.4</v>
      </c>
    </row>
    <row r="45" spans="1:10" s="13" customFormat="1" ht="15">
      <c r="A45" s="70" t="s">
        <v>184</v>
      </c>
      <c r="B45" s="69" t="s">
        <v>48</v>
      </c>
      <c r="C45" s="66"/>
      <c r="D45" s="93">
        <v>0</v>
      </c>
      <c r="E45" s="59"/>
      <c r="F45" s="59"/>
      <c r="G45" s="10">
        <v>641.8</v>
      </c>
      <c r="H45" s="10">
        <v>1.07</v>
      </c>
      <c r="I45" s="43">
        <v>0.03</v>
      </c>
      <c r="J45" s="13">
        <v>4840.4</v>
      </c>
    </row>
    <row r="46" spans="1:10" s="13" customFormat="1" ht="25.5">
      <c r="A46" s="70" t="s">
        <v>135</v>
      </c>
      <c r="B46" s="69" t="s">
        <v>151</v>
      </c>
      <c r="C46" s="59"/>
      <c r="D46" s="94">
        <f>416.02*G46/J46</f>
        <v>55.16</v>
      </c>
      <c r="E46" s="61"/>
      <c r="F46" s="61"/>
      <c r="G46" s="10">
        <v>641.8</v>
      </c>
      <c r="H46" s="10"/>
      <c r="I46" s="43"/>
      <c r="J46" s="13">
        <v>4840.4</v>
      </c>
    </row>
    <row r="47" spans="1:9" s="13" customFormat="1" ht="15">
      <c r="A47" s="77" t="s">
        <v>126</v>
      </c>
      <c r="B47" s="68"/>
      <c r="C47" s="33"/>
      <c r="D47" s="91">
        <f>SUM(D48:D48)</f>
        <v>133.5</v>
      </c>
      <c r="E47" s="53">
        <f>D47/G47</f>
        <v>0.21</v>
      </c>
      <c r="F47" s="53">
        <f>E47/12</f>
        <v>0.02</v>
      </c>
      <c r="G47" s="10">
        <v>641.8</v>
      </c>
      <c r="H47" s="10">
        <v>1.07</v>
      </c>
      <c r="I47" s="43">
        <v>0.17</v>
      </c>
    </row>
    <row r="48" spans="1:10" s="13" customFormat="1" ht="47.25" customHeight="1">
      <c r="A48" s="70" t="s">
        <v>128</v>
      </c>
      <c r="B48" s="68" t="s">
        <v>15</v>
      </c>
      <c r="C48" s="60"/>
      <c r="D48" s="92">
        <f>1006.81*G48/J48</f>
        <v>133.5</v>
      </c>
      <c r="E48" s="59"/>
      <c r="F48" s="59"/>
      <c r="G48" s="10">
        <v>641.8</v>
      </c>
      <c r="H48" s="10">
        <v>1.07</v>
      </c>
      <c r="I48" s="43">
        <v>0.01</v>
      </c>
      <c r="J48" s="13">
        <v>4840.4</v>
      </c>
    </row>
    <row r="49" spans="1:10" s="13" customFormat="1" ht="18.75" customHeight="1">
      <c r="A49" s="17" t="s">
        <v>38</v>
      </c>
      <c r="B49" s="16"/>
      <c r="C49" s="33"/>
      <c r="D49" s="91">
        <f>D50</f>
        <v>160.17</v>
      </c>
      <c r="E49" s="53">
        <f>D49/G49</f>
        <v>0.25</v>
      </c>
      <c r="F49" s="53">
        <f>E49/12</f>
        <v>0.02</v>
      </c>
      <c r="G49" s="10">
        <v>641.8</v>
      </c>
      <c r="H49" s="10">
        <v>1.07</v>
      </c>
      <c r="I49" s="43">
        <v>0.1</v>
      </c>
      <c r="J49" s="13">
        <v>4840.4</v>
      </c>
    </row>
    <row r="50" spans="1:10" s="13" customFormat="1" ht="15.75" thickBot="1">
      <c r="A50" s="21" t="s">
        <v>35</v>
      </c>
      <c r="B50" s="16" t="s">
        <v>15</v>
      </c>
      <c r="C50" s="60"/>
      <c r="D50" s="117">
        <f>1208.01*G50/J50</f>
        <v>160.17</v>
      </c>
      <c r="E50" s="59"/>
      <c r="F50" s="59"/>
      <c r="G50" s="10">
        <v>641.8</v>
      </c>
      <c r="H50" s="10">
        <v>1.07</v>
      </c>
      <c r="I50" s="43">
        <v>0.01</v>
      </c>
      <c r="J50" s="13">
        <v>4840.4</v>
      </c>
    </row>
    <row r="51" spans="1:9" s="37" customFormat="1" ht="20.25" thickBot="1">
      <c r="A51" s="38" t="s">
        <v>29</v>
      </c>
      <c r="B51" s="39"/>
      <c r="C51" s="39"/>
      <c r="D51" s="97">
        <f>D49+D47+D43+D35+D34+D33+D32+D31+D30+D29+D16</f>
        <v>60224.62</v>
      </c>
      <c r="E51" s="97">
        <f>E49+E47+E43+E35+E34+E33+E32+E31+E30+E29+E16</f>
        <v>93.84</v>
      </c>
      <c r="F51" s="97">
        <f>F49+F47+F43+F35+F34+F33+F32+F31+F30+F29+F16</f>
        <v>7.82</v>
      </c>
      <c r="G51" s="10">
        <v>641.8</v>
      </c>
      <c r="I51" s="48"/>
    </row>
    <row r="52" spans="1:9" s="37" customFormat="1" ht="19.5">
      <c r="A52" s="109"/>
      <c r="B52" s="28"/>
      <c r="C52" s="28"/>
      <c r="D52" s="110"/>
      <c r="E52" s="111"/>
      <c r="F52" s="111"/>
      <c r="G52" s="10"/>
      <c r="I52" s="48"/>
    </row>
    <row r="53" spans="1:9" s="37" customFormat="1" ht="19.5">
      <c r="A53" s="109"/>
      <c r="B53" s="28"/>
      <c r="C53" s="28"/>
      <c r="D53" s="110"/>
      <c r="E53" s="111"/>
      <c r="F53" s="111"/>
      <c r="G53" s="10"/>
      <c r="I53" s="48"/>
    </row>
    <row r="54" spans="1:9" s="26" customFormat="1" ht="15">
      <c r="A54" s="25"/>
      <c r="D54" s="98"/>
      <c r="E54" s="63"/>
      <c r="F54" s="63"/>
      <c r="G54" s="10"/>
      <c r="I54" s="50"/>
    </row>
    <row r="55" spans="1:9" s="26" customFormat="1" ht="19.5">
      <c r="A55" s="82" t="s">
        <v>136</v>
      </c>
      <c r="B55" s="83"/>
      <c r="C55" s="84"/>
      <c r="D55" s="100">
        <v>0</v>
      </c>
      <c r="E55" s="100">
        <v>0</v>
      </c>
      <c r="F55" s="100">
        <v>0</v>
      </c>
      <c r="G55" s="10">
        <v>641.8</v>
      </c>
      <c r="I55" s="50"/>
    </row>
    <row r="56" spans="1:10" s="71" customFormat="1" ht="17.25" customHeight="1" hidden="1">
      <c r="A56" s="70" t="s">
        <v>149</v>
      </c>
      <c r="B56" s="68"/>
      <c r="C56" s="59"/>
      <c r="D56" s="94">
        <v>0</v>
      </c>
      <c r="E56" s="81">
        <f>D56/G56</f>
        <v>0</v>
      </c>
      <c r="F56" s="81">
        <f>E56/12</f>
        <v>0</v>
      </c>
      <c r="G56" s="10">
        <v>641.8</v>
      </c>
      <c r="H56" s="65"/>
      <c r="I56" s="52"/>
      <c r="J56" s="71">
        <v>4840.4</v>
      </c>
    </row>
    <row r="57" spans="1:10" s="71" customFormat="1" ht="17.25" customHeight="1" hidden="1">
      <c r="A57" s="70" t="s">
        <v>145</v>
      </c>
      <c r="B57" s="68"/>
      <c r="C57" s="66"/>
      <c r="D57" s="93">
        <v>0</v>
      </c>
      <c r="E57" s="81">
        <f>D57/G57</f>
        <v>0</v>
      </c>
      <c r="F57" s="81">
        <f>E57/12</f>
        <v>0</v>
      </c>
      <c r="G57" s="10">
        <v>641.8</v>
      </c>
      <c r="H57" s="65"/>
      <c r="I57" s="52"/>
      <c r="J57" s="71">
        <v>4840.4</v>
      </c>
    </row>
    <row r="58" spans="1:9" s="26" customFormat="1" ht="12.75">
      <c r="A58" s="25"/>
      <c r="D58" s="99"/>
      <c r="F58" s="27"/>
      <c r="I58" s="50"/>
    </row>
    <row r="59" spans="1:9" s="26" customFormat="1" ht="13.5" thickBot="1">
      <c r="A59" s="25"/>
      <c r="D59" s="99"/>
      <c r="F59" s="27"/>
      <c r="I59" s="50"/>
    </row>
    <row r="60" spans="1:9" s="26" customFormat="1" ht="20.25" thickBot="1">
      <c r="A60" s="38" t="s">
        <v>62</v>
      </c>
      <c r="B60" s="39"/>
      <c r="C60" s="39"/>
      <c r="D60" s="97">
        <f>D51+D55</f>
        <v>60224.62</v>
      </c>
      <c r="E60" s="40">
        <f>E51+E55</f>
        <v>93.84</v>
      </c>
      <c r="F60" s="40">
        <f>F51+F55</f>
        <v>7.82</v>
      </c>
      <c r="I60" s="50"/>
    </row>
    <row r="61" spans="1:9" s="26" customFormat="1" ht="12.75">
      <c r="A61" s="25"/>
      <c r="F61" s="27"/>
      <c r="I61" s="50"/>
    </row>
    <row r="62" spans="1:9" s="26" customFormat="1" ht="12.75">
      <c r="A62" s="25"/>
      <c r="F62" s="27"/>
      <c r="I62" s="50"/>
    </row>
    <row r="63" spans="1:9" s="26" customFormat="1" ht="12.75">
      <c r="A63" s="25"/>
      <c r="F63" s="27"/>
      <c r="I63" s="50"/>
    </row>
    <row r="64" spans="1:9" s="26" customFormat="1" ht="12.75">
      <c r="A64" s="25"/>
      <c r="F64" s="27"/>
      <c r="I64" s="50"/>
    </row>
    <row r="65" spans="1:9" s="23" customFormat="1" ht="18.75">
      <c r="A65" s="25"/>
      <c r="B65" s="26"/>
      <c r="C65" s="26"/>
      <c r="D65" s="26"/>
      <c r="E65" s="26"/>
      <c r="F65" s="27"/>
      <c r="I65" s="51"/>
    </row>
    <row r="66" spans="1:9" s="24" customFormat="1" ht="19.5">
      <c r="A66" s="41"/>
      <c r="B66" s="28"/>
      <c r="C66" s="28"/>
      <c r="D66" s="28"/>
      <c r="E66" s="28"/>
      <c r="F66" s="42"/>
      <c r="I66" s="49"/>
    </row>
    <row r="67" spans="1:9" s="24" customFormat="1" ht="19.5">
      <c r="A67" s="41"/>
      <c r="B67" s="28"/>
      <c r="C67" s="28"/>
      <c r="D67" s="28"/>
      <c r="E67" s="28"/>
      <c r="F67" s="42"/>
      <c r="I67" s="49"/>
    </row>
    <row r="68" spans="1:9" s="24" customFormat="1" ht="19.5">
      <c r="A68" s="41"/>
      <c r="B68" s="28"/>
      <c r="C68" s="28"/>
      <c r="D68" s="28"/>
      <c r="E68" s="28"/>
      <c r="F68" s="42"/>
      <c r="I68" s="49"/>
    </row>
    <row r="69" spans="1:9" s="24" customFormat="1" ht="19.5">
      <c r="A69" s="41"/>
      <c r="B69" s="28"/>
      <c r="C69" s="28"/>
      <c r="D69" s="28"/>
      <c r="E69" s="28"/>
      <c r="F69" s="42"/>
      <c r="I69" s="49"/>
    </row>
    <row r="70" spans="1:9" s="26" customFormat="1" ht="14.25">
      <c r="A70" s="145" t="s">
        <v>27</v>
      </c>
      <c r="B70" s="145"/>
      <c r="C70" s="145"/>
      <c r="D70" s="145"/>
      <c r="I70" s="50"/>
    </row>
    <row r="71" spans="6:9" s="26" customFormat="1" ht="12.75">
      <c r="F71" s="27"/>
      <c r="I71" s="50"/>
    </row>
    <row r="72" spans="1:9" s="26" customFormat="1" ht="12.75">
      <c r="A72" s="25" t="s">
        <v>28</v>
      </c>
      <c r="F72" s="27"/>
      <c r="I72" s="50"/>
    </row>
    <row r="73" spans="6:9" s="26" customFormat="1" ht="12.75">
      <c r="F73" s="27"/>
      <c r="I73" s="50"/>
    </row>
    <row r="74" spans="6:9" s="26" customFormat="1" ht="12.75">
      <c r="F74" s="27"/>
      <c r="I74" s="50"/>
    </row>
    <row r="75" spans="6:9" s="26" customFormat="1" ht="12.75">
      <c r="F75" s="27"/>
      <c r="I75" s="50"/>
    </row>
    <row r="76" spans="6:9" s="26" customFormat="1" ht="12.75">
      <c r="F76" s="27"/>
      <c r="I76" s="50"/>
    </row>
    <row r="77" spans="6:9" s="26" customFormat="1" ht="12.75">
      <c r="F77" s="27"/>
      <c r="I77" s="50"/>
    </row>
    <row r="78" spans="6:9" s="26" customFormat="1" ht="12.75">
      <c r="F78" s="27"/>
      <c r="I78" s="50"/>
    </row>
    <row r="79" spans="6:9" s="26" customFormat="1" ht="12.75">
      <c r="F79" s="27"/>
      <c r="I79" s="50"/>
    </row>
    <row r="80" spans="6:9" s="26" customFormat="1" ht="12.75">
      <c r="F80" s="27"/>
      <c r="I80" s="50"/>
    </row>
    <row r="81" spans="6:9" s="26" customFormat="1" ht="12.75">
      <c r="F81" s="27"/>
      <c r="I81" s="50"/>
    </row>
    <row r="82" spans="6:9" s="26" customFormat="1" ht="12.75">
      <c r="F82" s="27"/>
      <c r="I82" s="50"/>
    </row>
    <row r="83" spans="6:9" s="26" customFormat="1" ht="12.75">
      <c r="F83" s="27"/>
      <c r="I83" s="50"/>
    </row>
    <row r="84" spans="6:9" s="26" customFormat="1" ht="12.75">
      <c r="F84" s="27"/>
      <c r="I84" s="50"/>
    </row>
    <row r="85" spans="6:9" s="26" customFormat="1" ht="12.75">
      <c r="F85" s="27"/>
      <c r="I85" s="50"/>
    </row>
    <row r="86" spans="6:9" s="26" customFormat="1" ht="12.75">
      <c r="F86" s="27"/>
      <c r="I86" s="50"/>
    </row>
    <row r="87" spans="6:9" s="26" customFormat="1" ht="12.75">
      <c r="F87" s="27"/>
      <c r="I87" s="50"/>
    </row>
    <row r="88" spans="6:9" s="26" customFormat="1" ht="12.75">
      <c r="F88" s="27"/>
      <c r="I88" s="50"/>
    </row>
    <row r="89" spans="6:9" s="26" customFormat="1" ht="12.75">
      <c r="F89" s="27"/>
      <c r="I89" s="50"/>
    </row>
    <row r="90" spans="6:9" s="26" customFormat="1" ht="12.75">
      <c r="F90" s="27"/>
      <c r="I90" s="50"/>
    </row>
  </sheetData>
  <sheetProtection/>
  <mergeCells count="13">
    <mergeCell ref="A1:F1"/>
    <mergeCell ref="B2:F2"/>
    <mergeCell ref="B3:F3"/>
    <mergeCell ref="B4:F4"/>
    <mergeCell ref="A5:F5"/>
    <mergeCell ref="A6:F6"/>
    <mergeCell ref="A8:F8"/>
    <mergeCell ref="A12:F12"/>
    <mergeCell ref="A15:F15"/>
    <mergeCell ref="A70:D70"/>
    <mergeCell ref="A9:H9"/>
    <mergeCell ref="A10:H10"/>
    <mergeCell ref="A11:H11"/>
  </mergeCells>
  <printOptions horizontalCentered="1"/>
  <pageMargins left="0.2" right="0.2" top="0.1968503937007874" bottom="0.2" header="0.2" footer="0.2"/>
  <pageSetup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Цалко</dc:creator>
  <cp:keywords/>
  <dc:description/>
  <cp:lastModifiedBy>user</cp:lastModifiedBy>
  <cp:lastPrinted>2016-04-18T11:23:03Z</cp:lastPrinted>
  <dcterms:created xsi:type="dcterms:W3CDTF">2010-04-02T14:46:04Z</dcterms:created>
  <dcterms:modified xsi:type="dcterms:W3CDTF">2016-04-18T11:27:18Z</dcterms:modified>
  <cp:category/>
  <cp:version/>
  <cp:contentType/>
  <cp:contentStatus/>
</cp:coreProperties>
</file>