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2"/>
  </bookViews>
  <sheets>
    <sheet name="по голосованию" sheetId="1" r:id="rId1"/>
    <sheet name="ЛС" sheetId="2" r:id="rId2"/>
    <sheet name="Рос Вым" sheetId="3" r:id="rId3"/>
  </sheets>
  <definedNames>
    <definedName name="_xlnm.Print_Area" localSheetId="0">'по голосованию'!$A$1:$H$154</definedName>
  </definedNames>
  <calcPr fullCalcOnLoad="1" fullPrecision="0"/>
</workbook>
</file>

<file path=xl/sharedStrings.xml><?xml version="1.0" encoding="utf-8"?>
<sst xmlns="http://schemas.openxmlformats.org/spreadsheetml/2006/main" count="378" uniqueCount="249">
  <si>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</si>
  <si>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</si>
  <si>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</si>
  <si>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</si>
  <si>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</si>
  <si>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</si>
  <si>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</si>
  <si>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</si>
  <si>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</si>
  <si>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</si>
  <si>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</si>
  <si>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</si>
  <si>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</si>
  <si>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</si>
  <si>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</si>
  <si>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</si>
  <si>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</si>
  <si>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</si>
  <si>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</si>
  <si>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</si>
  <si>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</si>
  <si>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</si>
  <si>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</si>
  <si>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</si>
  <si>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</si>
  <si>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</si>
  <si>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</si>
  <si>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</si>
  <si>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</si>
  <si>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</si>
  <si>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</si>
  <si>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</si>
  <si>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</si>
  <si>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</si>
  <si>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</si>
  <si>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</si>
  <si>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</si>
  <si>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</si>
  <si>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</si>
  <si>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</si>
  <si>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</si>
  <si>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</si>
  <si>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</si>
  <si>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</si>
  <si>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</si>
  <si>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</si>
  <si>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</si>
  <si>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</si>
  <si>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</si>
  <si>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</si>
  <si>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</si>
  <si>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</si>
  <si>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</si>
  <si>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</si>
  <si>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</si>
  <si>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</si>
  <si>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</si>
  <si>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</si>
  <si>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</si>
  <si>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</si>
  <si>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</si>
  <si>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</si>
  <si>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</si>
  <si>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</si>
  <si>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</si>
  <si>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</si>
  <si>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</si>
  <si>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</si>
  <si>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</si>
  <si>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</si>
  <si>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</si>
  <si>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</si>
  <si>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</si>
  <si>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</si>
  <si>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</si>
  <si>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</si>
  <si>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</si>
  <si>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3 раза в год</t>
  </si>
  <si>
    <t>проверка работы регулятора температуры на бойлере</t>
  </si>
  <si>
    <t>обслуживание насосов холодного водоснабжения</t>
  </si>
  <si>
    <t>Регламентные работы по системе электроснабжени в т.числе:</t>
  </si>
  <si>
    <t>ревизия ШР, ЩЭ</t>
  </si>
  <si>
    <t>ревизия ВРУ</t>
  </si>
  <si>
    <t>Сбор, вывоз и утилизация ТБО, руб/м2</t>
  </si>
  <si>
    <t>1 раз в месяц</t>
  </si>
  <si>
    <t>перевод реле времени</t>
  </si>
  <si>
    <t>2-3 раза</t>
  </si>
  <si>
    <t>Обслуживание вводных и внутренних газопроводов жилого фонда</t>
  </si>
  <si>
    <t>Работы заявочного характера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</si>
  <si>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</si>
  <si>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</si>
  <si>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</si>
  <si>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</si>
  <si>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договорная и претензионно-исковая работа, взыскание задолженности по ЖКУ</t>
  </si>
  <si>
    <t>Поверка общедомовых приборов учета горячего водоснабжения</t>
  </si>
  <si>
    <t>окос травы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</si>
  <si>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</si>
  <si>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</si>
  <si>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теплоэнергии</t>
  </si>
  <si>
    <t>замена ( поверка ) КИП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</si>
  <si>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</si>
  <si>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</si>
  <si>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</si>
  <si>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4 месяца</t>
  </si>
  <si>
    <t>обслуживание насосов горячего водоснабжения</t>
  </si>
  <si>
    <t>Регламентные работы по содержанию кровли в т.числе:</t>
  </si>
  <si>
    <t>ремонт кровли</t>
  </si>
  <si>
    <t>ремонт панельных швов</t>
  </si>
  <si>
    <t>ремонт цоколя</t>
  </si>
  <si>
    <t>руб./чел.</t>
  </si>
  <si>
    <t>Дополнительные работы по текущему ремонту, в т.ч.:</t>
  </si>
  <si>
    <t>по адресу: ул. Энергетиков, д.6(S общ.=6989,7м2;S зем.уч.=4650,00 м2)</t>
  </si>
  <si>
    <t>(многоквартирный дом с электроплитами )</t>
  </si>
  <si>
    <t>подключение системы отопления с  регулировкой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</si>
  <si>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</si>
  <si>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</si>
  <si>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водоотведения в т.числе:</t>
  </si>
  <si>
    <t>прочистка вентиляционных каналов и канализационных вытяжек</t>
  </si>
  <si>
    <t>очистка от снега и льда водостоков</t>
  </si>
  <si>
    <t>восстановление водостоков ( мелкий ремонт после очистки от снега и льда )</t>
  </si>
  <si>
    <t>смена задвижек на ГВС</t>
  </si>
  <si>
    <t>смена задвижек на отоплении</t>
  </si>
  <si>
    <t>ремонт отмостки 50 м2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</si>
  <si>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</si>
  <si>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</si>
  <si>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</si>
  <si>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</si>
  <si>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Поступления от Ростелекома</t>
  </si>
  <si>
    <t>Поступления от Вымпелкома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</si>
  <si>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</si>
  <si>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</si>
  <si>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</si>
  <si>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</si>
  <si>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</si>
  <si>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Ростелеком + ВымпелКом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</si>
  <si>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</si>
  <si>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</si>
  <si>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</si>
  <si>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</si>
  <si>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</si>
  <si>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</si>
  <si>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восстановление водостоков (мелкий ремонт после очистки от снега и льда)</t>
  </si>
  <si>
    <t>Генеральный директор</t>
  </si>
  <si>
    <t>А.В. Митрофанов</t>
  </si>
  <si>
    <t>Экономист 2-ой категории по учету лицевых счетов МКД</t>
  </si>
  <si>
    <t>2014-2015 гг.</t>
  </si>
  <si>
    <t>(стоимость услуг увеличена на 6% в соответствии с уровнем инфляции 2013г.)</t>
  </si>
  <si>
    <t>Управление многоквартирным домом, всего в т.ч.</t>
  </si>
  <si>
    <t>заполнение электронных паспортов</t>
  </si>
  <si>
    <t>Замена общедомовых приборов учета холодного водоснабжения</t>
  </si>
  <si>
    <t>гидравлическое испытание элеваторных узлоа и запорной арматуры</t>
  </si>
  <si>
    <t>ревизия задвижек отопления (диам.50мм-20шт)</t>
  </si>
  <si>
    <t>смена задвижек ГВС ( диам.50 мм - 1 шт.)</t>
  </si>
  <si>
    <t>ревизия задвижек  ХВС(диам.100мм-  2 шт)</t>
  </si>
  <si>
    <t>очистка  водоприемных воронок</t>
  </si>
  <si>
    <t>Сбор, вывоз и утилизация ТБО*, руб/м2</t>
  </si>
  <si>
    <t>ремонт панельных швов 50 п.м.</t>
  </si>
  <si>
    <t>ремонт кровли 900 м2, примыкания 102 п.м., лоджии 60 м2</t>
  </si>
  <si>
    <t>ремонт вентиляционных шахт</t>
  </si>
  <si>
    <t>установка шаровых кранов на СТС (диам.15 мм - 20 шт. - спускники)</t>
  </si>
  <si>
    <t>смена шаровых кранов на эл.узлах под промывку ( диам.32 мм - 10 шт)</t>
  </si>
  <si>
    <t>замена светильников уличного освещения - 5 шт.</t>
  </si>
  <si>
    <t>Лицевой счет многоквартирного дома по адресу: ул. Энергетиков, д. 6 на период с 1 мая 2014 по 30 апреля 2015 года</t>
  </si>
  <si>
    <t>гидравлическое испытание элеваторных узлов и  запорной арматуры</t>
  </si>
  <si>
    <t xml:space="preserve">ревизия ШР, ЩЭ </t>
  </si>
  <si>
    <t>Остаток(+) / Долг(-) на 1.05.14г.</t>
  </si>
  <si>
    <t>51164,6 (по тарифу)</t>
  </si>
  <si>
    <t>Удаление воздушных пробок после работ РСП ТПК</t>
  </si>
  <si>
    <t>53</t>
  </si>
  <si>
    <t>72</t>
  </si>
  <si>
    <t>55</t>
  </si>
  <si>
    <t>88</t>
  </si>
  <si>
    <t xml:space="preserve">Удаление воздушных пробок после работ РСП ТПК, восстановление циркуляции </t>
  </si>
  <si>
    <t>100</t>
  </si>
  <si>
    <t>Установка спускника на отоплении</t>
  </si>
  <si>
    <t>95</t>
  </si>
  <si>
    <t>109</t>
  </si>
  <si>
    <t>312.07.2014</t>
  </si>
  <si>
    <t>101</t>
  </si>
  <si>
    <t>ревизия задвижек  ХВС(диам.100мм 2 шт) факт ф 100 мм - 5 шт.</t>
  </si>
  <si>
    <t>Удаление воздушных пробок в системе ГВС после работ ТПК</t>
  </si>
  <si>
    <t>Замена вх. Вентилей ХВС, ГВС в квартире,замена стояка ХВС ( кв.9)</t>
  </si>
  <si>
    <t>105</t>
  </si>
  <si>
    <t>Замок (КП)</t>
  </si>
  <si>
    <t>А/о 37</t>
  </si>
  <si>
    <t>18,07,2014</t>
  </si>
  <si>
    <t>Н.Ф.Каюткина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</si>
  <si>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</si>
  <si>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</si>
  <si>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121</t>
  </si>
  <si>
    <t>Восстановление циркуляции ГВС после ремонтных работ ТПК</t>
  </si>
  <si>
    <t>Поступления от Ростелекома ( 2 точка с декабря 2010 года)</t>
  </si>
  <si>
    <t>Сумма уплаты за размещение(выставленные счета)</t>
  </si>
  <si>
    <t>Сумма списанная с л/ч(с учетом оплаты)</t>
  </si>
  <si>
    <t>2011-2012</t>
  </si>
  <si>
    <t>2012-2013</t>
  </si>
  <si>
    <t>2013-2014</t>
  </si>
  <si>
    <t>Поступления от Вымпелкома ( 2 точка с октября 2012г.)</t>
  </si>
  <si>
    <t>131</t>
  </si>
  <si>
    <t>Ремонт выключателя, замена лампочек 60 Вт в подъезде</t>
  </si>
  <si>
    <t>Восстановление циркуляции ГВС после опрессовки</t>
  </si>
  <si>
    <t>134</t>
  </si>
  <si>
    <t>Ремонт батареи (кв. 90)</t>
  </si>
  <si>
    <t>133</t>
  </si>
  <si>
    <t>136</t>
  </si>
  <si>
    <t>Замена общедомового электросчетчика( с учетом стоимости счетчика)</t>
  </si>
  <si>
    <t>149</t>
  </si>
  <si>
    <t>Ревизия ЩЭ, замена деталей ( кв. 131)</t>
  </si>
  <si>
    <t>Подключение лестничных клеток к СТС</t>
  </si>
  <si>
    <t>Установка чугунных секций в тамбуре( 10-й подъезд)</t>
  </si>
  <si>
    <t>155</t>
  </si>
  <si>
    <t>Ремонт батареи (кв.83)</t>
  </si>
  <si>
    <t xml:space="preserve"> Экономия(+) / Долг(-) на 1.05.2015</t>
  </si>
  <si>
    <t>168</t>
  </si>
  <si>
    <t>Смена стояка ХВС ( кв. 96)</t>
  </si>
  <si>
    <t xml:space="preserve">ремонт отмостки 50 м2 </t>
  </si>
  <si>
    <t>185</t>
  </si>
  <si>
    <t xml:space="preserve">Ревизия ЩЭ, замена деталей </t>
  </si>
  <si>
    <t>189</t>
  </si>
  <si>
    <t xml:space="preserve">Поверка водосчетчика ХВС </t>
  </si>
  <si>
    <t>183</t>
  </si>
  <si>
    <t>Демонтаж, ремонт, монтаж теплосчетчика</t>
  </si>
  <si>
    <t>2</t>
  </si>
  <si>
    <t>Ревизия ЩЭ, замена деталей (кв.114)</t>
  </si>
  <si>
    <t>4</t>
  </si>
  <si>
    <t>6</t>
  </si>
  <si>
    <t>Ремонт батареи ( кв.129)</t>
  </si>
  <si>
    <t>Прочистка канализационного стояка с кровли</t>
  </si>
  <si>
    <t>18</t>
  </si>
  <si>
    <t>36</t>
  </si>
  <si>
    <t>Ремонт кровли лоджии 8 м2 (кв.23)</t>
  </si>
  <si>
    <t>37</t>
  </si>
  <si>
    <t>43</t>
  </si>
  <si>
    <t>Прочистка канализационного стояка</t>
  </si>
  <si>
    <t>40</t>
  </si>
  <si>
    <t>47</t>
  </si>
  <si>
    <t>Оключение лестничных клеток</t>
  </si>
  <si>
    <t>76</t>
  </si>
  <si>
    <t>Ремонт батареи (кв.90)</t>
  </si>
  <si>
    <t>77</t>
  </si>
  <si>
    <t>Стоимость таблички - 1 таб. ( ООО "РЕКОМ")</t>
  </si>
  <si>
    <t>Установка табличек на доме</t>
  </si>
  <si>
    <t>Услуги типографии по печати доп.соглашений</t>
  </si>
  <si>
    <t>т/н 185</t>
  </si>
  <si>
    <t>Услуги типографии по печати решений</t>
  </si>
  <si>
    <t>т/н 195</t>
  </si>
  <si>
    <t>2014-2015</t>
  </si>
  <si>
    <t>184</t>
  </si>
  <si>
    <t>Данные  по состоянию на 01.05.2015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</si>
</sst>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5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5" borderId="22" xfId="0" applyFont="1" applyFill="1" applyBorder="1" applyAlignment="1">
      <alignment horizontal="left" vertical="center" wrapText="1"/>
    </xf>
    <xf numFmtId="0" fontId="20" fillId="24" borderId="21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37" fillId="24" borderId="18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left" vertical="center"/>
    </xf>
    <xf numFmtId="0" fontId="23" fillId="24" borderId="25" xfId="0" applyFont="1" applyFill="1" applyBorder="1" applyAlignment="1">
      <alignment horizontal="center" vertical="center"/>
    </xf>
    <xf numFmtId="2" fontId="18" fillId="24" borderId="20" xfId="0" applyNumberFormat="1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2" fontId="0" fillId="25" borderId="28" xfId="0" applyNumberFormat="1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left" vertical="center" wrapText="1"/>
    </xf>
    <xf numFmtId="0" fontId="0" fillId="24" borderId="33" xfId="0" applyFill="1" applyBorder="1" applyAlignment="1">
      <alignment horizontal="center" vertical="center"/>
    </xf>
    <xf numFmtId="2" fontId="23" fillId="24" borderId="34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6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3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left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18" fillId="25" borderId="35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2" fontId="38" fillId="25" borderId="25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2" fontId="28" fillId="25" borderId="46" xfId="0" applyNumberFormat="1" applyFont="1" applyFill="1" applyBorder="1" applyAlignment="1">
      <alignment horizontal="center" vertical="center" wrapText="1"/>
    </xf>
    <xf numFmtId="0" fontId="25" fillId="24" borderId="49" xfId="0" applyFont="1" applyFill="1" applyBorder="1" applyAlignment="1">
      <alignment horizontal="center" vertical="center" wrapText="1"/>
    </xf>
    <xf numFmtId="2" fontId="25" fillId="24" borderId="50" xfId="0" applyNumberFormat="1" applyFont="1" applyFill="1" applyBorder="1" applyAlignment="1">
      <alignment horizontal="center" vertical="center" wrapText="1"/>
    </xf>
    <xf numFmtId="2" fontId="28" fillId="25" borderId="13" xfId="0" applyNumberFormat="1" applyFont="1" applyFill="1" applyBorder="1" applyAlignment="1">
      <alignment horizontal="center" vertical="center" wrapText="1"/>
    </xf>
    <xf numFmtId="2" fontId="28" fillId="25" borderId="12" xfId="0" applyNumberFormat="1" applyFont="1" applyFill="1" applyBorder="1" applyAlignment="1">
      <alignment horizontal="center" vertical="center" wrapText="1"/>
    </xf>
    <xf numFmtId="2" fontId="18" fillId="25" borderId="39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2" fontId="0" fillId="25" borderId="4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8" fillId="0" borderId="0" xfId="0" applyFont="1" applyFill="1" applyAlignment="1">
      <alignment horizontal="right"/>
    </xf>
    <xf numFmtId="0" fontId="19" fillId="26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textRotation="90" wrapText="1"/>
    </xf>
    <xf numFmtId="0" fontId="18" fillId="0" borderId="39" xfId="0" applyFont="1" applyFill="1" applyBorder="1" applyAlignment="1">
      <alignment horizontal="center" vertical="center" wrapText="1"/>
    </xf>
    <xf numFmtId="0" fontId="18" fillId="24" borderId="5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24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20" fillId="25" borderId="46" xfId="0" applyNumberFormat="1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 vertical="center" wrapText="1"/>
    </xf>
    <xf numFmtId="2" fontId="29" fillId="25" borderId="46" xfId="0" applyNumberFormat="1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58" xfId="0" applyFont="1" applyFill="1" applyBorder="1" applyAlignment="1">
      <alignment horizontal="left" vertical="center" wrapText="1"/>
    </xf>
    <xf numFmtId="0" fontId="0" fillId="24" borderId="59" xfId="0" applyFont="1" applyFill="1" applyBorder="1" applyAlignment="1">
      <alignment horizontal="left" vertical="center" wrapText="1"/>
    </xf>
    <xf numFmtId="0" fontId="0" fillId="24" borderId="6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2" fontId="20" fillId="25" borderId="47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2" fontId="18" fillId="0" borderId="3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2" fontId="21" fillId="24" borderId="10" xfId="0" applyNumberFormat="1" applyFont="1" applyFill="1" applyBorder="1" applyAlignment="1">
      <alignment horizontal="center" vertical="center" wrapText="1"/>
    </xf>
    <xf numFmtId="2" fontId="21" fillId="25" borderId="14" xfId="0" applyNumberFormat="1" applyFont="1" applyFill="1" applyBorder="1" applyAlignment="1">
      <alignment horizontal="center" vertical="center" wrapText="1"/>
    </xf>
    <xf numFmtId="2" fontId="21" fillId="25" borderId="10" xfId="0" applyNumberFormat="1" applyFont="1" applyFill="1" applyBorder="1" applyAlignment="1">
      <alignment horizontal="center" vertical="center" wrapText="1"/>
    </xf>
    <xf numFmtId="2" fontId="21" fillId="25" borderId="47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58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left" vertical="center" wrapText="1"/>
    </xf>
    <xf numFmtId="0" fontId="20" fillId="24" borderId="38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center" vertical="center"/>
    </xf>
    <xf numFmtId="2" fontId="18" fillId="24" borderId="61" xfId="0" applyNumberFormat="1" applyFont="1" applyFill="1" applyBorder="1" applyAlignment="1">
      <alignment horizontal="center" vertical="center" wrapText="1"/>
    </xf>
    <xf numFmtId="2" fontId="18" fillId="25" borderId="61" xfId="0" applyNumberFormat="1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left" vertical="center" wrapText="1"/>
    </xf>
    <xf numFmtId="2" fontId="18" fillId="0" borderId="39" xfId="0" applyNumberFormat="1" applyFont="1" applyFill="1" applyBorder="1" applyAlignment="1">
      <alignment horizontal="center" vertical="center" wrapText="1"/>
    </xf>
    <xf numFmtId="2" fontId="20" fillId="25" borderId="39" xfId="0" applyNumberFormat="1" applyFont="1" applyFill="1" applyBorder="1" applyAlignment="1">
      <alignment horizontal="center"/>
    </xf>
    <xf numFmtId="0" fontId="20" fillId="24" borderId="62" xfId="0" applyFont="1" applyFill="1" applyBorder="1" applyAlignment="1">
      <alignment horizontal="left" vertical="center" wrapText="1"/>
    </xf>
    <xf numFmtId="0" fontId="18" fillId="0" borderId="61" xfId="0" applyFont="1" applyFill="1" applyBorder="1" applyAlignment="1">
      <alignment horizontal="center" vertical="center"/>
    </xf>
    <xf numFmtId="0" fontId="18" fillId="25" borderId="29" xfId="0" applyFont="1" applyFill="1" applyBorder="1" applyAlignment="1">
      <alignment horizontal="center" vertical="center"/>
    </xf>
    <xf numFmtId="0" fontId="18" fillId="25" borderId="61" xfId="0" applyFont="1" applyFill="1" applyBorder="1" applyAlignment="1">
      <alignment horizontal="center" vertical="center"/>
    </xf>
    <xf numFmtId="0" fontId="18" fillId="25" borderId="6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0" fillId="0" borderId="38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18" fillId="24" borderId="26" xfId="0" applyFont="1" applyFill="1" applyBorder="1" applyAlignment="1">
      <alignment horizontal="center" vertical="center" wrapText="1"/>
    </xf>
    <xf numFmtId="0" fontId="18" fillId="24" borderId="35" xfId="0" applyFont="1" applyFill="1" applyBorder="1" applyAlignment="1">
      <alignment horizontal="center" vertical="center" wrapText="1"/>
    </xf>
    <xf numFmtId="0" fontId="18" fillId="24" borderId="27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49" fontId="0" fillId="24" borderId="19" xfId="0" applyNumberFormat="1" applyFont="1" applyFill="1" applyBorder="1" applyAlignment="1">
      <alignment horizontal="center" vertical="center" wrapText="1"/>
    </xf>
    <xf numFmtId="49" fontId="0" fillId="24" borderId="26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0" fontId="31" fillId="24" borderId="23" xfId="0" applyFont="1" applyFill="1" applyBorder="1" applyAlignment="1">
      <alignment horizontal="center" vertical="center" wrapText="1"/>
    </xf>
    <xf numFmtId="0" fontId="0" fillId="26" borderId="25" xfId="0" applyFill="1" applyBorder="1" applyAlignment="1">
      <alignment horizontal="left" vertical="center"/>
    </xf>
    <xf numFmtId="0" fontId="0" fillId="26" borderId="25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14" fontId="0" fillId="24" borderId="10" xfId="0" applyNumberFormat="1" applyFont="1" applyFill="1" applyBorder="1" applyAlignment="1">
      <alignment horizontal="center" vertical="center" wrapText="1"/>
    </xf>
    <xf numFmtId="49" fontId="0" fillId="24" borderId="27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2" fontId="0" fillId="26" borderId="25" xfId="0" applyNumberFormat="1" applyFill="1" applyBorder="1" applyAlignment="1">
      <alignment horizontal="center" vertical="center"/>
    </xf>
    <xf numFmtId="2" fontId="0" fillId="24" borderId="25" xfId="0" applyNumberFormat="1" applyFill="1" applyBorder="1" applyAlignment="1">
      <alignment horizontal="center" vertical="center"/>
    </xf>
    <xf numFmtId="2" fontId="23" fillId="24" borderId="25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39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0" xfId="0" applyNumberFormat="1" applyFont="1" applyAlignment="1">
      <alignment/>
    </xf>
    <xf numFmtId="2" fontId="25" fillId="0" borderId="10" xfId="0" applyNumberFormat="1" applyFont="1" applyBorder="1" applyAlignment="1">
      <alignment horizontal="center"/>
    </xf>
    <xf numFmtId="2" fontId="25" fillId="0" borderId="0" xfId="0" applyNumberFormat="1" applyFont="1" applyAlignment="1">
      <alignment/>
    </xf>
    <xf numFmtId="49" fontId="0" fillId="25" borderId="26" xfId="0" applyNumberFormat="1" applyFont="1" applyFill="1" applyBorder="1" applyAlignment="1">
      <alignment horizontal="center" vertical="center" wrapText="1"/>
    </xf>
    <xf numFmtId="14" fontId="0" fillId="25" borderId="35" xfId="0" applyNumberFormat="1" applyFont="1" applyFill="1" applyBorder="1" applyAlignment="1">
      <alignment horizontal="center" vertical="center" wrapText="1"/>
    </xf>
    <xf numFmtId="2" fontId="18" fillId="25" borderId="24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wrapText="1"/>
    </xf>
    <xf numFmtId="2" fontId="0" fillId="24" borderId="35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2" fontId="0" fillId="25" borderId="35" xfId="0" applyNumberFormat="1" applyFont="1" applyFill="1" applyBorder="1" applyAlignment="1">
      <alignment horizontal="center" vertical="center" wrapText="1"/>
    </xf>
    <xf numFmtId="2" fontId="0" fillId="25" borderId="48" xfId="0" applyNumberFormat="1" applyFont="1" applyFill="1" applyBorder="1" applyAlignment="1">
      <alignment horizontal="center" vertical="center" wrapText="1"/>
    </xf>
    <xf numFmtId="2" fontId="18" fillId="25" borderId="44" xfId="0" applyNumberFormat="1" applyFont="1" applyFill="1" applyBorder="1" applyAlignment="1">
      <alignment horizontal="center" vertical="center"/>
    </xf>
    <xf numFmtId="2" fontId="18" fillId="25" borderId="25" xfId="0" applyNumberFormat="1" applyFont="1" applyFill="1" applyBorder="1" applyAlignment="1">
      <alignment horizontal="center" vertical="center"/>
    </xf>
    <xf numFmtId="0" fontId="0" fillId="24" borderId="64" xfId="0" applyFont="1" applyFill="1" applyBorder="1" applyAlignment="1">
      <alignment vertical="center" wrapText="1"/>
    </xf>
    <xf numFmtId="2" fontId="22" fillId="25" borderId="28" xfId="0" applyNumberFormat="1" applyFont="1" applyFill="1" applyBorder="1" applyAlignment="1">
      <alignment horizontal="center"/>
    </xf>
    <xf numFmtId="0" fontId="28" fillId="24" borderId="26" xfId="0" applyFont="1" applyFill="1" applyBorder="1" applyAlignment="1">
      <alignment horizontal="center" vertical="center" wrapText="1"/>
    </xf>
    <xf numFmtId="14" fontId="28" fillId="24" borderId="35" xfId="0" applyNumberFormat="1" applyFont="1" applyFill="1" applyBorder="1" applyAlignment="1">
      <alignment horizontal="center" vertical="center" wrapText="1"/>
    </xf>
    <xf numFmtId="0" fontId="0" fillId="25" borderId="25" xfId="0" applyFill="1" applyBorder="1" applyAlignment="1">
      <alignment horizontal="center" vertical="center"/>
    </xf>
    <xf numFmtId="0" fontId="0" fillId="0" borderId="0" xfId="0" applyBorder="1" applyAlignment="1">
      <alignment/>
    </xf>
    <xf numFmtId="49" fontId="0" fillId="25" borderId="27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6" borderId="22" xfId="0" applyFont="1" applyFill="1" applyBorder="1" applyAlignment="1">
      <alignment horizontal="left" vertical="center" wrapText="1"/>
    </xf>
    <xf numFmtId="0" fontId="0" fillId="26" borderId="26" xfId="0" applyFont="1" applyFill="1" applyBorder="1" applyAlignment="1">
      <alignment horizontal="center" vertical="center" wrapText="1"/>
    </xf>
    <xf numFmtId="0" fontId="0" fillId="26" borderId="35" xfId="0" applyFont="1" applyFill="1" applyBorder="1" applyAlignment="1">
      <alignment horizontal="center" vertical="center" wrapText="1"/>
    </xf>
    <xf numFmtId="0" fontId="0" fillId="26" borderId="24" xfId="0" applyFont="1" applyFill="1" applyBorder="1" applyAlignment="1">
      <alignment horizontal="center" vertical="center" wrapText="1"/>
    </xf>
    <xf numFmtId="49" fontId="0" fillId="26" borderId="27" xfId="0" applyNumberFormat="1" applyFont="1" applyFill="1" applyBorder="1" applyAlignment="1">
      <alignment horizontal="center" vertical="center" wrapText="1"/>
    </xf>
    <xf numFmtId="14" fontId="0" fillId="26" borderId="35" xfId="0" applyNumberFormat="1" applyFont="1" applyFill="1" applyBorder="1" applyAlignment="1">
      <alignment horizontal="center" vertical="center" wrapText="1"/>
    </xf>
    <xf numFmtId="2" fontId="18" fillId="26" borderId="15" xfId="0" applyNumberFormat="1" applyFont="1" applyFill="1" applyBorder="1" applyAlignment="1">
      <alignment horizontal="center" vertical="center" wrapText="1"/>
    </xf>
    <xf numFmtId="49" fontId="0" fillId="26" borderId="26" xfId="0" applyNumberFormat="1" applyFont="1" applyFill="1" applyBorder="1" applyAlignment="1">
      <alignment horizontal="center" vertical="center" wrapText="1"/>
    </xf>
    <xf numFmtId="2" fontId="18" fillId="26" borderId="24" xfId="0" applyNumberFormat="1" applyFont="1" applyFill="1" applyBorder="1" applyAlignment="1">
      <alignment horizontal="center" vertical="center" wrapText="1"/>
    </xf>
    <xf numFmtId="2" fontId="0" fillId="26" borderId="18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 horizontal="center" vertical="center" wrapText="1"/>
    </xf>
    <xf numFmtId="0" fontId="0" fillId="25" borderId="65" xfId="0" applyFont="1" applyFill="1" applyBorder="1" applyAlignment="1">
      <alignment horizontal="left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37" fillId="26" borderId="18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19" fillId="25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0" fillId="25" borderId="66" xfId="0" applyNumberFormat="1" applyFont="1" applyFill="1" applyBorder="1" applyAlignment="1">
      <alignment horizontal="center" vertical="center" wrapText="1"/>
    </xf>
    <xf numFmtId="0" fontId="0" fillId="25" borderId="66" xfId="0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4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2" fillId="24" borderId="68" xfId="0" applyFont="1" applyFill="1" applyBorder="1" applyAlignment="1">
      <alignment horizontal="center" vertical="center" wrapText="1"/>
    </xf>
    <xf numFmtId="0" fontId="32" fillId="24" borderId="65" xfId="0" applyFont="1" applyFill="1" applyBorder="1" applyAlignment="1">
      <alignment horizontal="center" vertical="center" wrapText="1"/>
    </xf>
    <xf numFmtId="0" fontId="32" fillId="24" borderId="69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65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22" fillId="24" borderId="70" xfId="0" applyFont="1" applyFill="1" applyBorder="1" applyAlignment="1">
      <alignment horizontal="center" vertical="center" wrapText="1"/>
    </xf>
    <xf numFmtId="0" fontId="22" fillId="24" borderId="71" xfId="0" applyFont="1" applyFill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22" fillId="24" borderId="72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0" fillId="0" borderId="73" xfId="0" applyFont="1" applyFill="1" applyBorder="1" applyAlignment="1">
      <alignment horizontal="left" vertical="center" wrapText="1"/>
    </xf>
    <xf numFmtId="0" fontId="0" fillId="0" borderId="74" xfId="0" applyFont="1" applyFill="1" applyBorder="1" applyAlignment="1">
      <alignment horizontal="left" vertical="center" wrapText="1"/>
    </xf>
    <xf numFmtId="0" fontId="26" fillId="24" borderId="0" xfId="0" applyFont="1" applyFill="1" applyBorder="1" applyAlignment="1">
      <alignment horizontal="center" vertical="center"/>
    </xf>
    <xf numFmtId="0" fontId="34" fillId="24" borderId="75" xfId="0" applyFont="1" applyFill="1" applyBorder="1" applyAlignment="1">
      <alignment horizontal="left"/>
    </xf>
    <xf numFmtId="0" fontId="34" fillId="24" borderId="75" xfId="0" applyFont="1" applyFill="1" applyBorder="1" applyAlignment="1">
      <alignment horizontal="right"/>
    </xf>
    <xf numFmtId="0" fontId="34" fillId="24" borderId="0" xfId="0" applyFont="1" applyFill="1" applyAlignment="1">
      <alignment horizontal="left" wrapText="1"/>
    </xf>
    <xf numFmtId="0" fontId="34" fillId="24" borderId="0" xfId="0" applyFont="1" applyFill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zoomScale="75" zoomScaleNormal="75" zoomScalePageLayoutView="0" workbookViewId="0" topLeftCell="A64">
      <selection activeCell="A102" sqref="A102:A108"/>
    </sheetView>
  </sheetViews>
  <sheetFormatPr defaultColWidth="9.00390625" defaultRowHeight="12.75"/>
  <cols>
    <col min="1" max="1" width="72.75390625" style="113" customWidth="1"/>
    <col min="2" max="2" width="19.125" style="113" customWidth="1"/>
    <col min="3" max="3" width="13.875" style="113" hidden="1" customWidth="1"/>
    <col min="4" max="4" width="14.875" style="113" customWidth="1"/>
    <col min="5" max="5" width="13.875" style="113" hidden="1" customWidth="1"/>
    <col min="6" max="6" width="20.875" style="3" hidden="1" customWidth="1"/>
    <col min="7" max="7" width="13.875" style="113" customWidth="1"/>
    <col min="8" max="8" width="20.875" style="3" customWidth="1"/>
    <col min="9" max="9" width="15.375" style="113" customWidth="1"/>
    <col min="10" max="10" width="15.375" style="113" hidden="1" customWidth="1"/>
    <col min="11" max="11" width="15.375" style="114" hidden="1" customWidth="1"/>
    <col min="12" max="14" width="15.375" style="113" customWidth="1"/>
    <col min="15" max="16384" width="9.125" style="113" customWidth="1"/>
  </cols>
  <sheetData>
    <row r="1" spans="1:8" ht="16.5" customHeight="1">
      <c r="A1" s="270" t="s">
        <v>31</v>
      </c>
      <c r="B1" s="271"/>
      <c r="C1" s="271"/>
      <c r="D1" s="271"/>
      <c r="E1" s="271"/>
      <c r="F1" s="271"/>
      <c r="G1" s="271"/>
      <c r="H1" s="271"/>
    </row>
    <row r="2" spans="2:8" ht="12.75" customHeight="1">
      <c r="B2" s="272" t="s">
        <v>32</v>
      </c>
      <c r="C2" s="272"/>
      <c r="D2" s="272"/>
      <c r="E2" s="272"/>
      <c r="F2" s="272"/>
      <c r="G2" s="271"/>
      <c r="H2" s="271"/>
    </row>
    <row r="3" spans="1:8" ht="18" customHeight="1">
      <c r="A3" s="116" t="s">
        <v>145</v>
      </c>
      <c r="B3" s="272" t="s">
        <v>33</v>
      </c>
      <c r="C3" s="272"/>
      <c r="D3" s="272"/>
      <c r="E3" s="272"/>
      <c r="F3" s="272"/>
      <c r="G3" s="271"/>
      <c r="H3" s="271"/>
    </row>
    <row r="4" spans="2:8" ht="14.25" customHeight="1">
      <c r="B4" s="272" t="s">
        <v>34</v>
      </c>
      <c r="C4" s="272"/>
      <c r="D4" s="272"/>
      <c r="E4" s="272"/>
      <c r="F4" s="272"/>
      <c r="G4" s="271"/>
      <c r="H4" s="271"/>
    </row>
    <row r="5" spans="2:8" ht="14.25" customHeight="1">
      <c r="B5" s="115"/>
      <c r="C5" s="115"/>
      <c r="D5" s="115"/>
      <c r="E5" s="115"/>
      <c r="F5" s="115"/>
      <c r="G5" s="112"/>
      <c r="H5" s="112"/>
    </row>
    <row r="6" spans="1:8" ht="25.5" customHeight="1">
      <c r="A6" s="273"/>
      <c r="B6" s="273"/>
      <c r="C6" s="273"/>
      <c r="D6" s="273"/>
      <c r="E6" s="273"/>
      <c r="F6" s="273"/>
      <c r="G6" s="273"/>
      <c r="H6" s="273"/>
    </row>
    <row r="7" spans="1:9" ht="35.25" customHeight="1">
      <c r="A7" s="274"/>
      <c r="B7" s="274"/>
      <c r="C7" s="274"/>
      <c r="D7" s="274"/>
      <c r="E7" s="274"/>
      <c r="F7" s="274"/>
      <c r="G7" s="274"/>
      <c r="H7" s="274"/>
      <c r="I7" s="223"/>
    </row>
    <row r="8" spans="1:9" ht="25.5" customHeight="1">
      <c r="A8" s="258" t="s">
        <v>146</v>
      </c>
      <c r="B8" s="258"/>
      <c r="C8" s="258"/>
      <c r="D8" s="258"/>
      <c r="E8" s="258"/>
      <c r="F8" s="258"/>
      <c r="G8" s="258"/>
      <c r="H8" s="258"/>
      <c r="I8" s="223"/>
    </row>
    <row r="9" spans="1:11" s="117" customFormat="1" ht="22.5" customHeight="1">
      <c r="A9" s="259" t="s">
        <v>35</v>
      </c>
      <c r="B9" s="259"/>
      <c r="C9" s="259"/>
      <c r="D9" s="259"/>
      <c r="E9" s="260"/>
      <c r="F9" s="260"/>
      <c r="G9" s="260"/>
      <c r="H9" s="260"/>
      <c r="K9" s="118"/>
    </row>
    <row r="10" spans="1:8" s="119" customFormat="1" ht="18.75" customHeight="1">
      <c r="A10" s="259" t="s">
        <v>111</v>
      </c>
      <c r="B10" s="259"/>
      <c r="C10" s="259"/>
      <c r="D10" s="259"/>
      <c r="E10" s="260"/>
      <c r="F10" s="260"/>
      <c r="G10" s="260"/>
      <c r="H10" s="260"/>
    </row>
    <row r="11" spans="1:8" s="120" customFormat="1" ht="17.25" customHeight="1">
      <c r="A11" s="261" t="s">
        <v>112</v>
      </c>
      <c r="B11" s="261"/>
      <c r="C11" s="261"/>
      <c r="D11" s="261"/>
      <c r="E11" s="262"/>
      <c r="F11" s="262"/>
      <c r="G11" s="262"/>
      <c r="H11" s="262"/>
    </row>
    <row r="12" spans="1:8" s="119" customFormat="1" ht="30" customHeight="1" thickBot="1">
      <c r="A12" s="263" t="s">
        <v>36</v>
      </c>
      <c r="B12" s="263"/>
      <c r="C12" s="263"/>
      <c r="D12" s="263"/>
      <c r="E12" s="264"/>
      <c r="F12" s="264"/>
      <c r="G12" s="264"/>
      <c r="H12" s="264"/>
    </row>
    <row r="13" spans="1:11" s="125" customFormat="1" ht="139.5" customHeight="1" thickBot="1">
      <c r="A13" s="121" t="s">
        <v>0</v>
      </c>
      <c r="B13" s="122" t="s">
        <v>37</v>
      </c>
      <c r="C13" s="123" t="s">
        <v>38</v>
      </c>
      <c r="D13" s="123" t="s">
        <v>5</v>
      </c>
      <c r="E13" s="123" t="s">
        <v>38</v>
      </c>
      <c r="F13" s="124" t="s">
        <v>39</v>
      </c>
      <c r="G13" s="123" t="s">
        <v>38</v>
      </c>
      <c r="H13" s="124" t="s">
        <v>39</v>
      </c>
      <c r="K13" s="126"/>
    </row>
    <row r="14" spans="1:11" s="133" customFormat="1" ht="12.75">
      <c r="A14" s="127">
        <v>1</v>
      </c>
      <c r="B14" s="128">
        <v>2</v>
      </c>
      <c r="C14" s="128">
        <v>3</v>
      </c>
      <c r="D14" s="129"/>
      <c r="E14" s="128">
        <v>3</v>
      </c>
      <c r="F14" s="130">
        <v>4</v>
      </c>
      <c r="G14" s="131">
        <v>3</v>
      </c>
      <c r="H14" s="132">
        <v>4</v>
      </c>
      <c r="K14" s="134"/>
    </row>
    <row r="15" spans="1:11" s="133" customFormat="1" ht="49.5" customHeight="1">
      <c r="A15" s="265" t="s">
        <v>1</v>
      </c>
      <c r="B15" s="266"/>
      <c r="C15" s="266"/>
      <c r="D15" s="266"/>
      <c r="E15" s="266"/>
      <c r="F15" s="266"/>
      <c r="G15" s="267"/>
      <c r="H15" s="268"/>
      <c r="K15" s="134"/>
    </row>
    <row r="16" spans="1:11" s="125" customFormat="1" ht="18.75">
      <c r="A16" s="135" t="s">
        <v>147</v>
      </c>
      <c r="B16" s="136"/>
      <c r="C16" s="137">
        <f>F16*12</f>
        <v>0</v>
      </c>
      <c r="D16" s="14">
        <f>G16*I16</f>
        <v>223949.99</v>
      </c>
      <c r="E16" s="13">
        <f>H16*12</f>
        <v>32.04</v>
      </c>
      <c r="F16" s="91"/>
      <c r="G16" s="13">
        <f>H16*12</f>
        <v>32.04</v>
      </c>
      <c r="H16" s="138">
        <f>H21+H23</f>
        <v>2.67</v>
      </c>
      <c r="I16" s="125">
        <v>6989.7</v>
      </c>
      <c r="J16" s="125">
        <v>1.07</v>
      </c>
      <c r="K16" s="126">
        <f>H16*J16</f>
        <v>2.86</v>
      </c>
    </row>
    <row r="17" spans="1:11" s="125" customFormat="1" ht="29.25" customHeight="1">
      <c r="A17" s="139" t="s">
        <v>93</v>
      </c>
      <c r="B17" s="140" t="s">
        <v>41</v>
      </c>
      <c r="C17" s="141"/>
      <c r="D17" s="107"/>
      <c r="E17" s="108"/>
      <c r="F17" s="104"/>
      <c r="G17" s="108"/>
      <c r="H17" s="142"/>
      <c r="K17" s="126"/>
    </row>
    <row r="18" spans="1:11" s="125" customFormat="1" ht="15">
      <c r="A18" s="139" t="s">
        <v>42</v>
      </c>
      <c r="B18" s="140" t="s">
        <v>41</v>
      </c>
      <c r="C18" s="141"/>
      <c r="D18" s="107"/>
      <c r="E18" s="108"/>
      <c r="F18" s="104"/>
      <c r="G18" s="108"/>
      <c r="H18" s="142"/>
      <c r="K18" s="126"/>
    </row>
    <row r="19" spans="1:11" s="125" customFormat="1" ht="15">
      <c r="A19" s="139" t="s">
        <v>43</v>
      </c>
      <c r="B19" s="140" t="s">
        <v>44</v>
      </c>
      <c r="C19" s="141"/>
      <c r="D19" s="107"/>
      <c r="E19" s="108"/>
      <c r="F19" s="104"/>
      <c r="G19" s="108"/>
      <c r="H19" s="142"/>
      <c r="K19" s="126"/>
    </row>
    <row r="20" spans="1:11" s="125" customFormat="1" ht="15">
      <c r="A20" s="139" t="s">
        <v>45</v>
      </c>
      <c r="B20" s="140" t="s">
        <v>41</v>
      </c>
      <c r="C20" s="141"/>
      <c r="D20" s="107"/>
      <c r="E20" s="108"/>
      <c r="F20" s="104"/>
      <c r="G20" s="108"/>
      <c r="H20" s="142"/>
      <c r="K20" s="126"/>
    </row>
    <row r="21" spans="1:11" s="125" customFormat="1" ht="18.75">
      <c r="A21" s="135" t="s">
        <v>27</v>
      </c>
      <c r="B21" s="224"/>
      <c r="C21" s="137"/>
      <c r="D21" s="14"/>
      <c r="E21" s="13"/>
      <c r="F21" s="91"/>
      <c r="G21" s="13"/>
      <c r="H21" s="138">
        <v>2.56</v>
      </c>
      <c r="K21" s="126"/>
    </row>
    <row r="22" spans="1:11" s="125" customFormat="1" ht="15">
      <c r="A22" s="139" t="s">
        <v>148</v>
      </c>
      <c r="B22" s="140" t="s">
        <v>41</v>
      </c>
      <c r="C22" s="141"/>
      <c r="D22" s="107"/>
      <c r="E22" s="108"/>
      <c r="F22" s="104"/>
      <c r="G22" s="108"/>
      <c r="H22" s="142"/>
      <c r="K22" s="126"/>
    </row>
    <row r="23" spans="1:11" s="125" customFormat="1" ht="18.75">
      <c r="A23" s="135" t="s">
        <v>27</v>
      </c>
      <c r="B23" s="224"/>
      <c r="C23" s="137"/>
      <c r="D23" s="14"/>
      <c r="E23" s="13"/>
      <c r="F23" s="91"/>
      <c r="G23" s="13"/>
      <c r="H23" s="138">
        <v>0.11</v>
      </c>
      <c r="K23" s="126"/>
    </row>
    <row r="24" spans="1:11" s="5" customFormat="1" ht="30">
      <c r="A24" s="90" t="s">
        <v>46</v>
      </c>
      <c r="B24" s="143"/>
      <c r="C24" s="13">
        <f>F24*12</f>
        <v>0</v>
      </c>
      <c r="D24" s="14">
        <f>G24*I24</f>
        <v>183689.32</v>
      </c>
      <c r="E24" s="13">
        <f>H24*12</f>
        <v>26.28</v>
      </c>
      <c r="F24" s="91"/>
      <c r="G24" s="13">
        <f>H24*12</f>
        <v>26.28</v>
      </c>
      <c r="H24" s="138">
        <v>2.19</v>
      </c>
      <c r="I24" s="5">
        <v>6989.7</v>
      </c>
      <c r="J24" s="125">
        <v>1.07</v>
      </c>
      <c r="K24" s="126">
        <f>H24*J24</f>
        <v>2.34</v>
      </c>
    </row>
    <row r="25" spans="1:11" s="5" customFormat="1" ht="18.75">
      <c r="A25" s="144" t="s">
        <v>47</v>
      </c>
      <c r="B25" s="9" t="s">
        <v>48</v>
      </c>
      <c r="C25" s="13"/>
      <c r="D25" s="14"/>
      <c r="E25" s="13"/>
      <c r="F25" s="91"/>
      <c r="G25" s="13"/>
      <c r="H25" s="138"/>
      <c r="K25" s="145"/>
    </row>
    <row r="26" spans="1:11" s="5" customFormat="1" ht="18.75">
      <c r="A26" s="144" t="s">
        <v>49</v>
      </c>
      <c r="B26" s="9" t="s">
        <v>48</v>
      </c>
      <c r="C26" s="13"/>
      <c r="D26" s="14"/>
      <c r="E26" s="13"/>
      <c r="F26" s="91"/>
      <c r="G26" s="13"/>
      <c r="H26" s="138"/>
      <c r="K26" s="145"/>
    </row>
    <row r="27" spans="1:11" s="5" customFormat="1" ht="18.75">
      <c r="A27" s="146" t="s">
        <v>95</v>
      </c>
      <c r="B27" s="12" t="s">
        <v>86</v>
      </c>
      <c r="C27" s="13"/>
      <c r="D27" s="14"/>
      <c r="E27" s="13"/>
      <c r="F27" s="91"/>
      <c r="G27" s="13"/>
      <c r="H27" s="138"/>
      <c r="K27" s="145"/>
    </row>
    <row r="28" spans="1:11" s="5" customFormat="1" ht="18.75">
      <c r="A28" s="144" t="s">
        <v>50</v>
      </c>
      <c r="B28" s="9" t="s">
        <v>48</v>
      </c>
      <c r="C28" s="13"/>
      <c r="D28" s="14"/>
      <c r="E28" s="13"/>
      <c r="F28" s="91"/>
      <c r="G28" s="13"/>
      <c r="H28" s="138"/>
      <c r="K28" s="145"/>
    </row>
    <row r="29" spans="1:11" s="5" customFormat="1" ht="25.5">
      <c r="A29" s="144" t="s">
        <v>51</v>
      </c>
      <c r="B29" s="9" t="s">
        <v>52</v>
      </c>
      <c r="C29" s="13"/>
      <c r="D29" s="14"/>
      <c r="E29" s="13"/>
      <c r="F29" s="91"/>
      <c r="G29" s="13"/>
      <c r="H29" s="138"/>
      <c r="K29" s="145"/>
    </row>
    <row r="30" spans="1:11" s="5" customFormat="1" ht="18.75">
      <c r="A30" s="144" t="s">
        <v>100</v>
      </c>
      <c r="B30" s="9" t="s">
        <v>48</v>
      </c>
      <c r="C30" s="13"/>
      <c r="D30" s="14"/>
      <c r="E30" s="13"/>
      <c r="F30" s="91"/>
      <c r="G30" s="13"/>
      <c r="H30" s="138"/>
      <c r="K30" s="145"/>
    </row>
    <row r="31" spans="1:11" s="125" customFormat="1" ht="18.75">
      <c r="A31" s="147" t="s">
        <v>101</v>
      </c>
      <c r="B31" s="64" t="s">
        <v>48</v>
      </c>
      <c r="C31" s="137"/>
      <c r="D31" s="14"/>
      <c r="E31" s="13"/>
      <c r="F31" s="91"/>
      <c r="G31" s="13"/>
      <c r="H31" s="138"/>
      <c r="K31" s="126"/>
    </row>
    <row r="32" spans="1:11" s="5" customFormat="1" ht="31.5" customHeight="1" thickBot="1">
      <c r="A32" s="148" t="s">
        <v>102</v>
      </c>
      <c r="B32" s="149" t="s">
        <v>53</v>
      </c>
      <c r="C32" s="13"/>
      <c r="D32" s="14"/>
      <c r="E32" s="13"/>
      <c r="F32" s="91"/>
      <c r="G32" s="13"/>
      <c r="H32" s="138"/>
      <c r="K32" s="145"/>
    </row>
    <row r="33" spans="1:9" s="152" customFormat="1" ht="18.75">
      <c r="A33" s="150" t="s">
        <v>54</v>
      </c>
      <c r="B33" s="136" t="s">
        <v>84</v>
      </c>
      <c r="C33" s="137">
        <f>F33*12</f>
        <v>0</v>
      </c>
      <c r="D33" s="14">
        <f>G33*I33</f>
        <v>57035.95</v>
      </c>
      <c r="E33" s="13">
        <f>H33*12</f>
        <v>8.16</v>
      </c>
      <c r="F33" s="93"/>
      <c r="G33" s="13">
        <f>H33*12</f>
        <v>8.16</v>
      </c>
      <c r="H33" s="151">
        <v>0.68</v>
      </c>
      <c r="I33" s="125">
        <v>6989.7</v>
      </c>
    </row>
    <row r="34" spans="1:9" s="125" customFormat="1" ht="18.75">
      <c r="A34" s="150" t="s">
        <v>56</v>
      </c>
      <c r="B34" s="136" t="s">
        <v>57</v>
      </c>
      <c r="C34" s="137">
        <f>F34*12</f>
        <v>0</v>
      </c>
      <c r="D34" s="14">
        <f>G34*I34</f>
        <v>186205.61</v>
      </c>
      <c r="E34" s="13">
        <f>H34*12</f>
        <v>26.64</v>
      </c>
      <c r="F34" s="93"/>
      <c r="G34" s="13">
        <f>H34*12</f>
        <v>26.64</v>
      </c>
      <c r="H34" s="151">
        <v>2.22</v>
      </c>
      <c r="I34" s="125">
        <v>6989.7</v>
      </c>
    </row>
    <row r="35" spans="1:11" s="5" customFormat="1" ht="30">
      <c r="A35" s="150" t="s">
        <v>58</v>
      </c>
      <c r="B35" s="136" t="s">
        <v>55</v>
      </c>
      <c r="C35" s="153"/>
      <c r="D35" s="14">
        <v>1848.15</v>
      </c>
      <c r="E35" s="94">
        <f>H35*12</f>
        <v>0.24</v>
      </c>
      <c r="F35" s="93"/>
      <c r="G35" s="13">
        <f aca="true" t="shared" si="0" ref="G35:G42">D35/I35</f>
        <v>0.26</v>
      </c>
      <c r="H35" s="93">
        <f>G35/12</f>
        <v>0.02</v>
      </c>
      <c r="I35" s="125">
        <v>6989.7</v>
      </c>
      <c r="J35" s="125">
        <v>1.07</v>
      </c>
      <c r="K35" s="126">
        <f aca="true" t="shared" si="1" ref="K35:K92">H35*J35</f>
        <v>0.02</v>
      </c>
    </row>
    <row r="36" spans="1:11" s="133" customFormat="1" ht="30">
      <c r="A36" s="150" t="s">
        <v>59</v>
      </c>
      <c r="B36" s="136" t="s">
        <v>55</v>
      </c>
      <c r="C36" s="153"/>
      <c r="D36" s="14">
        <v>3696.3</v>
      </c>
      <c r="E36" s="94"/>
      <c r="F36" s="93"/>
      <c r="G36" s="13">
        <f t="shared" si="0"/>
        <v>0.53</v>
      </c>
      <c r="H36" s="93">
        <f>G36/12</f>
        <v>0.04</v>
      </c>
      <c r="I36" s="125">
        <v>6989.7</v>
      </c>
      <c r="J36" s="125">
        <v>1.07</v>
      </c>
      <c r="K36" s="126">
        <f t="shared" si="1"/>
        <v>0.04</v>
      </c>
    </row>
    <row r="37" spans="1:11" s="133" customFormat="1" ht="21.75" customHeight="1">
      <c r="A37" s="150" t="s">
        <v>96</v>
      </c>
      <c r="B37" s="136" t="s">
        <v>55</v>
      </c>
      <c r="C37" s="153"/>
      <c r="D37" s="14">
        <v>11670.68</v>
      </c>
      <c r="E37" s="94"/>
      <c r="F37" s="93"/>
      <c r="G37" s="13">
        <f t="shared" si="0"/>
        <v>1.67</v>
      </c>
      <c r="H37" s="93">
        <f aca="true" t="shared" si="2" ref="H37:H42">G37/12</f>
        <v>0.14</v>
      </c>
      <c r="I37" s="125">
        <v>6989.7</v>
      </c>
      <c r="J37" s="125">
        <v>1.07</v>
      </c>
      <c r="K37" s="126">
        <f t="shared" si="1"/>
        <v>0.15</v>
      </c>
    </row>
    <row r="38" spans="1:11" s="133" customFormat="1" ht="30" hidden="1">
      <c r="A38" s="150" t="s">
        <v>97</v>
      </c>
      <c r="B38" s="136" t="s">
        <v>52</v>
      </c>
      <c r="C38" s="153"/>
      <c r="D38" s="14">
        <f>G38*I38</f>
        <v>0</v>
      </c>
      <c r="E38" s="94"/>
      <c r="F38" s="93"/>
      <c r="G38" s="13">
        <f t="shared" si="0"/>
        <v>1.67</v>
      </c>
      <c r="H38" s="93">
        <f t="shared" si="2"/>
        <v>0.14</v>
      </c>
      <c r="I38" s="125">
        <v>6989.7</v>
      </c>
      <c r="J38" s="125">
        <v>1.07</v>
      </c>
      <c r="K38" s="126">
        <f t="shared" si="1"/>
        <v>0</v>
      </c>
    </row>
    <row r="39" spans="1:11" s="133" customFormat="1" ht="30" hidden="1">
      <c r="A39" s="150" t="s">
        <v>94</v>
      </c>
      <c r="B39" s="136" t="s">
        <v>52</v>
      </c>
      <c r="C39" s="153"/>
      <c r="D39" s="14">
        <f>G39*I39</f>
        <v>0</v>
      </c>
      <c r="E39" s="94"/>
      <c r="F39" s="93"/>
      <c r="G39" s="13">
        <f t="shared" si="0"/>
        <v>1.67</v>
      </c>
      <c r="H39" s="93">
        <f t="shared" si="2"/>
        <v>0.14</v>
      </c>
      <c r="I39" s="125">
        <v>6989.7</v>
      </c>
      <c r="J39" s="125">
        <v>1.07</v>
      </c>
      <c r="K39" s="126">
        <f t="shared" si="1"/>
        <v>0</v>
      </c>
    </row>
    <row r="40" spans="1:11" s="133" customFormat="1" ht="30" hidden="1">
      <c r="A40" s="150" t="s">
        <v>98</v>
      </c>
      <c r="B40" s="136" t="s">
        <v>52</v>
      </c>
      <c r="C40" s="153"/>
      <c r="D40" s="14">
        <f>G40*I40</f>
        <v>0</v>
      </c>
      <c r="E40" s="94"/>
      <c r="F40" s="93"/>
      <c r="G40" s="13">
        <f t="shared" si="0"/>
        <v>1.67</v>
      </c>
      <c r="H40" s="93">
        <f t="shared" si="2"/>
        <v>0.14</v>
      </c>
      <c r="I40" s="125">
        <v>6989.7</v>
      </c>
      <c r="J40" s="125">
        <v>1.07</v>
      </c>
      <c r="K40" s="126">
        <f t="shared" si="1"/>
        <v>0</v>
      </c>
    </row>
    <row r="41" spans="1:11" s="133" customFormat="1" ht="30" hidden="1">
      <c r="A41" s="150" t="s">
        <v>87</v>
      </c>
      <c r="B41" s="136"/>
      <c r="C41" s="153">
        <f>F41*12</f>
        <v>0</v>
      </c>
      <c r="D41" s="14">
        <f>G41*I41</f>
        <v>0</v>
      </c>
      <c r="E41" s="94">
        <f>H41*12</f>
        <v>0</v>
      </c>
      <c r="F41" s="93"/>
      <c r="G41" s="13">
        <f t="shared" si="0"/>
        <v>1.67</v>
      </c>
      <c r="H41" s="93">
        <f t="shared" si="2"/>
        <v>0.14</v>
      </c>
      <c r="I41" s="125">
        <v>6989.7</v>
      </c>
      <c r="J41" s="125">
        <v>1.07</v>
      </c>
      <c r="K41" s="126">
        <f t="shared" si="1"/>
        <v>0</v>
      </c>
    </row>
    <row r="42" spans="1:11" s="133" customFormat="1" ht="30">
      <c r="A42" s="150" t="s">
        <v>149</v>
      </c>
      <c r="B42" s="136" t="s">
        <v>52</v>
      </c>
      <c r="C42" s="153"/>
      <c r="D42" s="14">
        <f>15383.53</f>
        <v>15383.53</v>
      </c>
      <c r="E42" s="94"/>
      <c r="F42" s="93"/>
      <c r="G42" s="13">
        <f t="shared" si="0"/>
        <v>2.2</v>
      </c>
      <c r="H42" s="93">
        <f t="shared" si="2"/>
        <v>0.18</v>
      </c>
      <c r="I42" s="125">
        <v>6989.7</v>
      </c>
      <c r="J42" s="125"/>
      <c r="K42" s="126"/>
    </row>
    <row r="43" spans="1:11" s="125" customFormat="1" ht="15">
      <c r="A43" s="150" t="s">
        <v>60</v>
      </c>
      <c r="B43" s="136" t="s">
        <v>61</v>
      </c>
      <c r="C43" s="153">
        <f>F43*12</f>
        <v>0</v>
      </c>
      <c r="D43" s="14">
        <f>G43*I43</f>
        <v>3355.06</v>
      </c>
      <c r="E43" s="94">
        <f>H43*12</f>
        <v>0.48</v>
      </c>
      <c r="F43" s="93"/>
      <c r="G43" s="13">
        <v>0.48</v>
      </c>
      <c r="H43" s="93">
        <f>G43/12</f>
        <v>0.04</v>
      </c>
      <c r="I43" s="125">
        <v>6989.7</v>
      </c>
      <c r="J43" s="125">
        <v>1.07</v>
      </c>
      <c r="K43" s="126">
        <f t="shared" si="1"/>
        <v>0.04</v>
      </c>
    </row>
    <row r="44" spans="1:11" s="125" customFormat="1" ht="15">
      <c r="A44" s="150" t="s">
        <v>62</v>
      </c>
      <c r="B44" s="154" t="s">
        <v>63</v>
      </c>
      <c r="C44" s="155">
        <f>F44*12</f>
        <v>0</v>
      </c>
      <c r="D44" s="14">
        <f>G44*I44</f>
        <v>2516.29</v>
      </c>
      <c r="E44" s="99">
        <f>H44*12</f>
        <v>0.36</v>
      </c>
      <c r="F44" s="100"/>
      <c r="G44" s="13">
        <f>12*H44</f>
        <v>0.36</v>
      </c>
      <c r="H44" s="100">
        <v>0.03</v>
      </c>
      <c r="I44" s="125">
        <v>6989.7</v>
      </c>
      <c r="J44" s="125">
        <v>1.07</v>
      </c>
      <c r="K44" s="126">
        <f t="shared" si="1"/>
        <v>0.03</v>
      </c>
    </row>
    <row r="45" spans="1:11" s="152" customFormat="1" ht="30">
      <c r="A45" s="150" t="s">
        <v>64</v>
      </c>
      <c r="B45" s="136" t="s">
        <v>103</v>
      </c>
      <c r="C45" s="153">
        <f>F45*12</f>
        <v>0</v>
      </c>
      <c r="D45" s="14">
        <f>G45*I45</f>
        <v>3355.06</v>
      </c>
      <c r="E45" s="94">
        <f>H45*12</f>
        <v>0.48</v>
      </c>
      <c r="F45" s="93"/>
      <c r="G45" s="13">
        <f>12*H45</f>
        <v>0.48</v>
      </c>
      <c r="H45" s="93">
        <v>0.04</v>
      </c>
      <c r="I45" s="125">
        <v>6989.7</v>
      </c>
      <c r="J45" s="125">
        <v>1.07</v>
      </c>
      <c r="K45" s="126">
        <f t="shared" si="1"/>
        <v>0.04</v>
      </c>
    </row>
    <row r="46" spans="1:11" s="152" customFormat="1" ht="15">
      <c r="A46" s="150" t="s">
        <v>65</v>
      </c>
      <c r="B46" s="136"/>
      <c r="C46" s="137"/>
      <c r="D46" s="13">
        <f>D48+D49+D50+D51+D52+D53+D54+D55+D56+D57+D58</f>
        <v>60058.71</v>
      </c>
      <c r="E46" s="13"/>
      <c r="F46" s="93"/>
      <c r="G46" s="13">
        <f>D46/I46</f>
        <v>8.59</v>
      </c>
      <c r="H46" s="13">
        <f>G46/12</f>
        <v>0.72</v>
      </c>
      <c r="I46" s="125">
        <v>6989.7</v>
      </c>
      <c r="J46" s="125">
        <v>1.07</v>
      </c>
      <c r="K46" s="126">
        <f t="shared" si="1"/>
        <v>0.77</v>
      </c>
    </row>
    <row r="47" spans="1:11" s="133" customFormat="1" ht="15" hidden="1">
      <c r="A47" s="98"/>
      <c r="B47" s="156"/>
      <c r="C47" s="1"/>
      <c r="D47" s="15"/>
      <c r="E47" s="95"/>
      <c r="F47" s="96"/>
      <c r="G47" s="95"/>
      <c r="H47" s="96"/>
      <c r="I47" s="125"/>
      <c r="J47" s="125"/>
      <c r="K47" s="126"/>
    </row>
    <row r="48" spans="1:11" s="133" customFormat="1" ht="15">
      <c r="A48" s="98" t="s">
        <v>66</v>
      </c>
      <c r="B48" s="156" t="s">
        <v>67</v>
      </c>
      <c r="C48" s="1"/>
      <c r="D48" s="15">
        <v>589.49</v>
      </c>
      <c r="E48" s="95"/>
      <c r="F48" s="96"/>
      <c r="G48" s="95"/>
      <c r="H48" s="96"/>
      <c r="I48" s="125">
        <v>6989.7</v>
      </c>
      <c r="J48" s="125">
        <v>1.07</v>
      </c>
      <c r="K48" s="126">
        <f t="shared" si="1"/>
        <v>0</v>
      </c>
    </row>
    <row r="49" spans="1:11" s="133" customFormat="1" ht="15">
      <c r="A49" s="98" t="s">
        <v>68</v>
      </c>
      <c r="B49" s="156" t="s">
        <v>69</v>
      </c>
      <c r="C49" s="1">
        <f>F49*12</f>
        <v>0</v>
      </c>
      <c r="D49" s="15">
        <v>2079.1</v>
      </c>
      <c r="E49" s="95">
        <f>H49*12</f>
        <v>0</v>
      </c>
      <c r="F49" s="96"/>
      <c r="G49" s="95"/>
      <c r="H49" s="96"/>
      <c r="I49" s="125">
        <v>6989.7</v>
      </c>
      <c r="J49" s="125">
        <v>1.07</v>
      </c>
      <c r="K49" s="126">
        <f t="shared" si="1"/>
        <v>0</v>
      </c>
    </row>
    <row r="50" spans="1:11" s="133" customFormat="1" ht="15">
      <c r="A50" s="98" t="s">
        <v>150</v>
      </c>
      <c r="B50" s="157" t="s">
        <v>67</v>
      </c>
      <c r="C50" s="1"/>
      <c r="D50" s="15">
        <v>3704.7</v>
      </c>
      <c r="E50" s="95"/>
      <c r="F50" s="96"/>
      <c r="G50" s="95"/>
      <c r="H50" s="96"/>
      <c r="I50" s="125">
        <v>6989.7</v>
      </c>
      <c r="J50" s="125"/>
      <c r="K50" s="126"/>
    </row>
    <row r="51" spans="1:11" s="133" customFormat="1" ht="15">
      <c r="A51" s="98" t="s">
        <v>151</v>
      </c>
      <c r="B51" s="156" t="s">
        <v>67</v>
      </c>
      <c r="C51" s="1">
        <f>F51*12</f>
        <v>0</v>
      </c>
      <c r="D51" s="15">
        <v>11273</v>
      </c>
      <c r="E51" s="95">
        <f>H51*12</f>
        <v>0</v>
      </c>
      <c r="F51" s="96"/>
      <c r="G51" s="95"/>
      <c r="H51" s="96"/>
      <c r="I51" s="125">
        <v>6989.7</v>
      </c>
      <c r="J51" s="125">
        <v>1.07</v>
      </c>
      <c r="K51" s="126">
        <f t="shared" si="1"/>
        <v>0</v>
      </c>
    </row>
    <row r="52" spans="1:11" s="133" customFormat="1" ht="15">
      <c r="A52" s="98" t="s">
        <v>70</v>
      </c>
      <c r="B52" s="156" t="s">
        <v>67</v>
      </c>
      <c r="C52" s="1">
        <f>F52*12</f>
        <v>0</v>
      </c>
      <c r="D52" s="15">
        <v>3962.05</v>
      </c>
      <c r="E52" s="95">
        <f>H52*12</f>
        <v>0</v>
      </c>
      <c r="F52" s="96"/>
      <c r="G52" s="95"/>
      <c r="H52" s="96"/>
      <c r="I52" s="125">
        <v>6989.7</v>
      </c>
      <c r="J52" s="125">
        <v>1.07</v>
      </c>
      <c r="K52" s="126">
        <f t="shared" si="1"/>
        <v>0</v>
      </c>
    </row>
    <row r="53" spans="1:11" s="133" customFormat="1" ht="15">
      <c r="A53" s="98" t="s">
        <v>71</v>
      </c>
      <c r="B53" s="156" t="s">
        <v>67</v>
      </c>
      <c r="C53" s="1">
        <f>F53*12</f>
        <v>0</v>
      </c>
      <c r="D53" s="15">
        <v>8831.95</v>
      </c>
      <c r="E53" s="95">
        <f>H53*12</f>
        <v>0</v>
      </c>
      <c r="F53" s="96"/>
      <c r="G53" s="95"/>
      <c r="H53" s="96"/>
      <c r="I53" s="125">
        <v>6989.7</v>
      </c>
      <c r="J53" s="125">
        <v>1.07</v>
      </c>
      <c r="K53" s="126">
        <f t="shared" si="1"/>
        <v>0</v>
      </c>
    </row>
    <row r="54" spans="1:11" s="133" customFormat="1" ht="15">
      <c r="A54" s="98" t="s">
        <v>72</v>
      </c>
      <c r="B54" s="156" t="s">
        <v>67</v>
      </c>
      <c r="C54" s="1">
        <f>F54*12</f>
        <v>0</v>
      </c>
      <c r="D54" s="15">
        <v>831.63</v>
      </c>
      <c r="E54" s="95">
        <f>H54*12</f>
        <v>0</v>
      </c>
      <c r="F54" s="96"/>
      <c r="G54" s="95"/>
      <c r="H54" s="96"/>
      <c r="I54" s="125">
        <v>6989.7</v>
      </c>
      <c r="J54" s="125">
        <v>1.07</v>
      </c>
      <c r="K54" s="126">
        <f t="shared" si="1"/>
        <v>0</v>
      </c>
    </row>
    <row r="55" spans="1:11" s="133" customFormat="1" ht="15">
      <c r="A55" s="98" t="s">
        <v>73</v>
      </c>
      <c r="B55" s="156" t="s">
        <v>67</v>
      </c>
      <c r="C55" s="1"/>
      <c r="D55" s="15">
        <v>1980.95</v>
      </c>
      <c r="E55" s="95"/>
      <c r="F55" s="96"/>
      <c r="G55" s="95"/>
      <c r="H55" s="96"/>
      <c r="I55" s="125">
        <v>6989.7</v>
      </c>
      <c r="J55" s="125">
        <v>1.07</v>
      </c>
      <c r="K55" s="126">
        <f t="shared" si="1"/>
        <v>0</v>
      </c>
    </row>
    <row r="56" spans="1:11" s="133" customFormat="1" ht="15">
      <c r="A56" s="98" t="s">
        <v>74</v>
      </c>
      <c r="B56" s="156" t="s">
        <v>69</v>
      </c>
      <c r="C56" s="1"/>
      <c r="D56" s="15">
        <v>7924.1</v>
      </c>
      <c r="E56" s="95"/>
      <c r="F56" s="96"/>
      <c r="G56" s="95"/>
      <c r="H56" s="96"/>
      <c r="I56" s="125">
        <v>6989.7</v>
      </c>
      <c r="J56" s="125">
        <v>1.07</v>
      </c>
      <c r="K56" s="126">
        <f t="shared" si="1"/>
        <v>0</v>
      </c>
    </row>
    <row r="57" spans="1:11" s="133" customFormat="1" ht="25.5">
      <c r="A57" s="98" t="s">
        <v>75</v>
      </c>
      <c r="B57" s="156" t="s">
        <v>67</v>
      </c>
      <c r="C57" s="1">
        <f>F57*12</f>
        <v>0</v>
      </c>
      <c r="D57" s="15">
        <v>5324.5</v>
      </c>
      <c r="E57" s="95">
        <f>H57*12</f>
        <v>0</v>
      </c>
      <c r="F57" s="96"/>
      <c r="G57" s="95"/>
      <c r="H57" s="96"/>
      <c r="I57" s="125">
        <v>6989.7</v>
      </c>
      <c r="J57" s="125">
        <v>1.07</v>
      </c>
      <c r="K57" s="126">
        <f t="shared" si="1"/>
        <v>0</v>
      </c>
    </row>
    <row r="58" spans="1:11" s="133" customFormat="1" ht="15">
      <c r="A58" s="98" t="s">
        <v>113</v>
      </c>
      <c r="B58" s="156" t="s">
        <v>67</v>
      </c>
      <c r="C58" s="1"/>
      <c r="D58" s="15">
        <v>13557.24</v>
      </c>
      <c r="E58" s="95"/>
      <c r="F58" s="96"/>
      <c r="G58" s="95"/>
      <c r="H58" s="96"/>
      <c r="I58" s="125">
        <v>6989.7</v>
      </c>
      <c r="J58" s="125">
        <v>1.07</v>
      </c>
      <c r="K58" s="126">
        <f t="shared" si="1"/>
        <v>0</v>
      </c>
    </row>
    <row r="59" spans="1:11" s="133" customFormat="1" ht="15" hidden="1">
      <c r="A59" s="98"/>
      <c r="B59" s="156"/>
      <c r="C59" s="97"/>
      <c r="D59" s="15"/>
      <c r="E59" s="97"/>
      <c r="F59" s="96"/>
      <c r="G59" s="95"/>
      <c r="H59" s="96"/>
      <c r="I59" s="125"/>
      <c r="J59" s="125"/>
      <c r="K59" s="126"/>
    </row>
    <row r="60" spans="1:11" s="158" customFormat="1" ht="15" hidden="1">
      <c r="A60" s="159" t="s">
        <v>99</v>
      </c>
      <c r="B60" s="160" t="s">
        <v>67</v>
      </c>
      <c r="C60" s="161"/>
      <c r="D60" s="162">
        <f>G60*I60</f>
        <v>0</v>
      </c>
      <c r="E60" s="163"/>
      <c r="F60" s="164"/>
      <c r="G60" s="163">
        <f>H60*12</f>
        <v>0</v>
      </c>
      <c r="H60" s="164"/>
      <c r="I60" s="125">
        <v>6989.7</v>
      </c>
      <c r="J60" s="125">
        <v>1.07</v>
      </c>
      <c r="K60" s="126">
        <f t="shared" si="1"/>
        <v>0</v>
      </c>
    </row>
    <row r="61" spans="1:11" s="133" customFormat="1" ht="15" hidden="1">
      <c r="A61" s="98" t="s">
        <v>104</v>
      </c>
      <c r="B61" s="156" t="s">
        <v>55</v>
      </c>
      <c r="C61" s="1"/>
      <c r="D61" s="15">
        <f>G61*I61</f>
        <v>0</v>
      </c>
      <c r="E61" s="95"/>
      <c r="F61" s="96"/>
      <c r="G61" s="95">
        <f>H61*12</f>
        <v>0</v>
      </c>
      <c r="H61" s="111"/>
      <c r="I61" s="125">
        <v>6989.7</v>
      </c>
      <c r="J61" s="125">
        <v>1.07</v>
      </c>
      <c r="K61" s="126">
        <f t="shared" si="1"/>
        <v>0</v>
      </c>
    </row>
    <row r="62" spans="1:11" s="133" customFormat="1" ht="15" hidden="1">
      <c r="A62" s="4" t="s">
        <v>78</v>
      </c>
      <c r="B62" s="156" t="s">
        <v>55</v>
      </c>
      <c r="C62" s="97"/>
      <c r="D62" s="15">
        <f>G62*I62</f>
        <v>0</v>
      </c>
      <c r="E62" s="97"/>
      <c r="F62" s="96"/>
      <c r="G62" s="95">
        <f>H62*12</f>
        <v>0</v>
      </c>
      <c r="H62" s="96"/>
      <c r="I62" s="125">
        <v>6989.7</v>
      </c>
      <c r="J62" s="125">
        <v>1.07</v>
      </c>
      <c r="K62" s="126">
        <f t="shared" si="1"/>
        <v>0</v>
      </c>
    </row>
    <row r="63" spans="1:11" s="133" customFormat="1" ht="15" hidden="1">
      <c r="A63" s="4" t="s">
        <v>99</v>
      </c>
      <c r="B63" s="156" t="s">
        <v>67</v>
      </c>
      <c r="C63" s="1"/>
      <c r="D63" s="15">
        <f>G63*I63</f>
        <v>0</v>
      </c>
      <c r="E63" s="95"/>
      <c r="F63" s="96"/>
      <c r="G63" s="95">
        <f>H63*12</f>
        <v>0</v>
      </c>
      <c r="H63" s="96"/>
      <c r="I63" s="125">
        <v>6989.7</v>
      </c>
      <c r="J63" s="125">
        <v>1.07</v>
      </c>
      <c r="K63" s="126">
        <f t="shared" si="1"/>
        <v>0</v>
      </c>
    </row>
    <row r="64" spans="1:11" s="133" customFormat="1" ht="30">
      <c r="A64" s="150" t="s">
        <v>114</v>
      </c>
      <c r="B64" s="157"/>
      <c r="C64" s="1"/>
      <c r="D64" s="14">
        <f>D65</f>
        <v>4727.53</v>
      </c>
      <c r="E64" s="94"/>
      <c r="F64" s="93"/>
      <c r="G64" s="13">
        <f>D64/I64</f>
        <v>0.68</v>
      </c>
      <c r="H64" s="91">
        <f>G64/12</f>
        <v>0.06</v>
      </c>
      <c r="I64" s="125">
        <v>6989.7</v>
      </c>
      <c r="J64" s="125"/>
      <c r="K64" s="126"/>
    </row>
    <row r="65" spans="1:11" s="133" customFormat="1" ht="25.5">
      <c r="A65" s="98" t="s">
        <v>152</v>
      </c>
      <c r="B65" s="157" t="s">
        <v>52</v>
      </c>
      <c r="C65" s="1"/>
      <c r="D65" s="15">
        <v>4727.53</v>
      </c>
      <c r="E65" s="95"/>
      <c r="F65" s="96"/>
      <c r="G65" s="97"/>
      <c r="H65" s="111"/>
      <c r="I65" s="125">
        <v>6989.7</v>
      </c>
      <c r="J65" s="125"/>
      <c r="K65" s="126"/>
    </row>
    <row r="66" spans="1:11" s="133" customFormat="1" ht="30">
      <c r="A66" s="150" t="s">
        <v>115</v>
      </c>
      <c r="B66" s="156"/>
      <c r="C66" s="1"/>
      <c r="D66" s="13">
        <f>D67</f>
        <v>1523.14</v>
      </c>
      <c r="E66" s="95"/>
      <c r="F66" s="96"/>
      <c r="G66" s="13">
        <f>D66/I66</f>
        <v>0.22</v>
      </c>
      <c r="H66" s="91">
        <f>G66/12</f>
        <v>0.02</v>
      </c>
      <c r="I66" s="125">
        <v>6989.7</v>
      </c>
      <c r="J66" s="125">
        <v>1.07</v>
      </c>
      <c r="K66" s="126">
        <f t="shared" si="1"/>
        <v>0.02</v>
      </c>
    </row>
    <row r="67" spans="1:11" s="133" customFormat="1" ht="15">
      <c r="A67" s="98" t="s">
        <v>153</v>
      </c>
      <c r="B67" s="157" t="s">
        <v>67</v>
      </c>
      <c r="C67" s="1"/>
      <c r="D67" s="15">
        <v>1523.14</v>
      </c>
      <c r="E67" s="95"/>
      <c r="F67" s="96"/>
      <c r="G67" s="95"/>
      <c r="H67" s="96"/>
      <c r="I67" s="125">
        <v>6989.7</v>
      </c>
      <c r="J67" s="125">
        <v>1.07</v>
      </c>
      <c r="K67" s="126">
        <f t="shared" si="1"/>
        <v>0</v>
      </c>
    </row>
    <row r="68" spans="1:11" s="133" customFormat="1" ht="15" hidden="1">
      <c r="A68" s="98" t="s">
        <v>79</v>
      </c>
      <c r="B68" s="156" t="s">
        <v>55</v>
      </c>
      <c r="C68" s="1"/>
      <c r="D68" s="15">
        <f>G68*I68</f>
        <v>0</v>
      </c>
      <c r="E68" s="95"/>
      <c r="F68" s="96"/>
      <c r="G68" s="95">
        <f>H68*12</f>
        <v>0</v>
      </c>
      <c r="H68" s="111"/>
      <c r="I68" s="125">
        <v>6989.7</v>
      </c>
      <c r="J68" s="125">
        <v>1.07</v>
      </c>
      <c r="K68" s="126">
        <f t="shared" si="1"/>
        <v>0</v>
      </c>
    </row>
    <row r="69" spans="1:11" s="133" customFormat="1" ht="15">
      <c r="A69" s="150" t="s">
        <v>80</v>
      </c>
      <c r="B69" s="156"/>
      <c r="C69" s="1"/>
      <c r="D69" s="13">
        <f>D70+D71+D72</f>
        <v>15369.74</v>
      </c>
      <c r="E69" s="95"/>
      <c r="F69" s="96"/>
      <c r="G69" s="13">
        <f>D69/I69</f>
        <v>2.2</v>
      </c>
      <c r="H69" s="13">
        <f>G69/12</f>
        <v>0.18</v>
      </c>
      <c r="I69" s="125">
        <v>6989.7</v>
      </c>
      <c r="J69" s="125">
        <v>1.07</v>
      </c>
      <c r="K69" s="126">
        <f t="shared" si="1"/>
        <v>0.19</v>
      </c>
    </row>
    <row r="70" spans="1:11" s="133" customFormat="1" ht="15">
      <c r="A70" s="98" t="s">
        <v>81</v>
      </c>
      <c r="B70" s="156" t="s">
        <v>67</v>
      </c>
      <c r="C70" s="1"/>
      <c r="D70" s="15">
        <v>13436.95</v>
      </c>
      <c r="E70" s="95"/>
      <c r="F70" s="96"/>
      <c r="G70" s="95"/>
      <c r="H70" s="96"/>
      <c r="I70" s="125">
        <v>6989.7</v>
      </c>
      <c r="J70" s="125">
        <v>1.07</v>
      </c>
      <c r="K70" s="126">
        <f t="shared" si="1"/>
        <v>0</v>
      </c>
    </row>
    <row r="71" spans="1:11" s="133" customFormat="1" ht="15">
      <c r="A71" s="98" t="s">
        <v>82</v>
      </c>
      <c r="B71" s="156" t="s">
        <v>67</v>
      </c>
      <c r="C71" s="1"/>
      <c r="D71" s="15">
        <v>828.31</v>
      </c>
      <c r="E71" s="95"/>
      <c r="F71" s="96"/>
      <c r="G71" s="95"/>
      <c r="H71" s="96"/>
      <c r="I71" s="125">
        <v>6989.7</v>
      </c>
      <c r="J71" s="125">
        <v>1.07</v>
      </c>
      <c r="K71" s="126">
        <f t="shared" si="1"/>
        <v>0</v>
      </c>
    </row>
    <row r="72" spans="1:11" s="133" customFormat="1" ht="15">
      <c r="A72" s="98" t="s">
        <v>85</v>
      </c>
      <c r="B72" s="157" t="s">
        <v>55</v>
      </c>
      <c r="C72" s="1"/>
      <c r="D72" s="15">
        <v>1104.48</v>
      </c>
      <c r="E72" s="95"/>
      <c r="F72" s="96"/>
      <c r="G72" s="95"/>
      <c r="H72" s="111"/>
      <c r="I72" s="125">
        <v>6989.7</v>
      </c>
      <c r="J72" s="125"/>
      <c r="K72" s="126"/>
    </row>
    <row r="73" spans="1:11" s="133" customFormat="1" ht="15">
      <c r="A73" s="150" t="s">
        <v>116</v>
      </c>
      <c r="B73" s="156"/>
      <c r="C73" s="1"/>
      <c r="D73" s="13">
        <v>0</v>
      </c>
      <c r="E73" s="95"/>
      <c r="F73" s="96"/>
      <c r="G73" s="13">
        <f>D73/I73</f>
        <v>0</v>
      </c>
      <c r="H73" s="91">
        <f>G73/12</f>
        <v>0</v>
      </c>
      <c r="I73" s="125">
        <v>6989.7</v>
      </c>
      <c r="J73" s="125">
        <v>1.07</v>
      </c>
      <c r="K73" s="126">
        <f t="shared" si="1"/>
        <v>0</v>
      </c>
    </row>
    <row r="74" spans="1:11" s="125" customFormat="1" ht="15" hidden="1">
      <c r="A74" s="150" t="s">
        <v>91</v>
      </c>
      <c r="B74" s="136"/>
      <c r="C74" s="137"/>
      <c r="D74" s="13">
        <f>D75+D76</f>
        <v>0</v>
      </c>
      <c r="E74" s="13"/>
      <c r="F74" s="93"/>
      <c r="G74" s="13">
        <f>G75+G76</f>
        <v>0</v>
      </c>
      <c r="H74" s="91">
        <f>H75+H76</f>
        <v>0</v>
      </c>
      <c r="I74" s="125">
        <v>6989.7</v>
      </c>
      <c r="J74" s="125">
        <v>1.07</v>
      </c>
      <c r="K74" s="126">
        <f t="shared" si="1"/>
        <v>0</v>
      </c>
    </row>
    <row r="75" spans="1:11" s="133" customFormat="1" ht="15" hidden="1">
      <c r="A75" s="98" t="s">
        <v>92</v>
      </c>
      <c r="B75" s="156" t="s">
        <v>67</v>
      </c>
      <c r="C75" s="1"/>
      <c r="D75" s="15">
        <f>G75*I75</f>
        <v>0</v>
      </c>
      <c r="E75" s="95"/>
      <c r="F75" s="96"/>
      <c r="G75" s="95">
        <f>H75*12</f>
        <v>0</v>
      </c>
      <c r="H75" s="96"/>
      <c r="I75" s="125">
        <v>6989.7</v>
      </c>
      <c r="J75" s="125">
        <v>1.07</v>
      </c>
      <c r="K75" s="126">
        <f t="shared" si="1"/>
        <v>0</v>
      </c>
    </row>
    <row r="76" spans="1:11" s="133" customFormat="1" ht="25.5" hidden="1">
      <c r="A76" s="98" t="s">
        <v>117</v>
      </c>
      <c r="B76" s="156" t="s">
        <v>52</v>
      </c>
      <c r="C76" s="1">
        <f>F76*12</f>
        <v>0</v>
      </c>
      <c r="D76" s="15">
        <f>G76*I76</f>
        <v>0</v>
      </c>
      <c r="E76" s="95">
        <f>H76*12</f>
        <v>0</v>
      </c>
      <c r="F76" s="96"/>
      <c r="G76" s="95">
        <f>H76*12</f>
        <v>0</v>
      </c>
      <c r="H76" s="96"/>
      <c r="I76" s="125">
        <v>6989.7</v>
      </c>
      <c r="J76" s="125">
        <v>1.07</v>
      </c>
      <c r="K76" s="126">
        <f t="shared" si="1"/>
        <v>0</v>
      </c>
    </row>
    <row r="77" spans="1:11" s="133" customFormat="1" ht="15">
      <c r="A77" s="150" t="s">
        <v>91</v>
      </c>
      <c r="B77" s="156"/>
      <c r="C77" s="97"/>
      <c r="D77" s="14">
        <v>0</v>
      </c>
      <c r="E77" s="13"/>
      <c r="F77" s="93"/>
      <c r="G77" s="13">
        <f>D77/I77</f>
        <v>0</v>
      </c>
      <c r="H77" s="94">
        <f>G77/12</f>
        <v>0</v>
      </c>
      <c r="I77" s="125">
        <v>6989.7</v>
      </c>
      <c r="J77" s="125"/>
      <c r="K77" s="126"/>
    </row>
    <row r="78" spans="1:11" s="125" customFormat="1" ht="15">
      <c r="A78" s="150" t="s">
        <v>105</v>
      </c>
      <c r="B78" s="136"/>
      <c r="C78" s="137"/>
      <c r="D78" s="13">
        <f>D79+D80+D81</f>
        <v>15736.9</v>
      </c>
      <c r="E78" s="13"/>
      <c r="F78" s="93"/>
      <c r="G78" s="13">
        <f>D78/I78</f>
        <v>2.25</v>
      </c>
      <c r="H78" s="13">
        <f>G78/12</f>
        <v>0.19</v>
      </c>
      <c r="I78" s="125">
        <v>6989.7</v>
      </c>
      <c r="J78" s="125">
        <v>1.07</v>
      </c>
      <c r="K78" s="126">
        <f t="shared" si="1"/>
        <v>0.2</v>
      </c>
    </row>
    <row r="79" spans="1:11" s="133" customFormat="1" ht="15">
      <c r="A79" s="98" t="s">
        <v>154</v>
      </c>
      <c r="B79" s="156" t="s">
        <v>77</v>
      </c>
      <c r="C79" s="1"/>
      <c r="D79" s="15">
        <v>11043.9</v>
      </c>
      <c r="E79" s="95"/>
      <c r="F79" s="96"/>
      <c r="G79" s="95"/>
      <c r="H79" s="96"/>
      <c r="I79" s="125">
        <v>6989.7</v>
      </c>
      <c r="J79" s="125">
        <v>1.07</v>
      </c>
      <c r="K79" s="126">
        <f t="shared" si="1"/>
        <v>0</v>
      </c>
    </row>
    <row r="80" spans="1:11" s="133" customFormat="1" ht="15">
      <c r="A80" s="98" t="s">
        <v>118</v>
      </c>
      <c r="B80" s="156" t="s">
        <v>77</v>
      </c>
      <c r="C80" s="1"/>
      <c r="D80" s="15">
        <v>2208.87</v>
      </c>
      <c r="E80" s="95"/>
      <c r="F80" s="96"/>
      <c r="G80" s="95"/>
      <c r="H80" s="96"/>
      <c r="I80" s="125">
        <v>6989.7</v>
      </c>
      <c r="J80" s="125">
        <v>1.07</v>
      </c>
      <c r="K80" s="126">
        <f t="shared" si="1"/>
        <v>0</v>
      </c>
    </row>
    <row r="81" spans="1:11" s="133" customFormat="1" ht="25.5" customHeight="1">
      <c r="A81" s="98" t="s">
        <v>119</v>
      </c>
      <c r="B81" s="156" t="s">
        <v>67</v>
      </c>
      <c r="C81" s="1"/>
      <c r="D81" s="15">
        <v>2484.13</v>
      </c>
      <c r="E81" s="95"/>
      <c r="F81" s="96"/>
      <c r="G81" s="95"/>
      <c r="H81" s="96"/>
      <c r="I81" s="125">
        <v>6989.7</v>
      </c>
      <c r="J81" s="125">
        <v>1.07</v>
      </c>
      <c r="K81" s="126">
        <f t="shared" si="1"/>
        <v>0</v>
      </c>
    </row>
    <row r="82" spans="1:11" s="125" customFormat="1" ht="30.75" thickBot="1">
      <c r="A82" s="165" t="s">
        <v>88</v>
      </c>
      <c r="B82" s="136" t="s">
        <v>52</v>
      </c>
      <c r="C82" s="153">
        <f>F82*12</f>
        <v>0</v>
      </c>
      <c r="D82" s="94">
        <f>G82*I82</f>
        <v>51164.6</v>
      </c>
      <c r="E82" s="94">
        <f>H82*12</f>
        <v>7.32</v>
      </c>
      <c r="F82" s="94"/>
      <c r="G82" s="94">
        <f>H82*12</f>
        <v>7.32</v>
      </c>
      <c r="H82" s="93">
        <f>0.5+0.11</f>
        <v>0.61</v>
      </c>
      <c r="I82" s="125">
        <v>6989.7</v>
      </c>
      <c r="J82" s="125">
        <v>1.07</v>
      </c>
      <c r="K82" s="126">
        <f t="shared" si="1"/>
        <v>0.65</v>
      </c>
    </row>
    <row r="83" spans="1:11" s="125" customFormat="1" ht="19.5" hidden="1" thickBot="1">
      <c r="A83" s="166" t="s">
        <v>3</v>
      </c>
      <c r="B83" s="136"/>
      <c r="C83" s="153" t="e">
        <f>F83*12</f>
        <v>#REF!</v>
      </c>
      <c r="D83" s="94">
        <f>G83*I83</f>
        <v>0</v>
      </c>
      <c r="E83" s="94">
        <f>H83*12</f>
        <v>0</v>
      </c>
      <c r="F83" s="94" t="e">
        <f>#REF!+#REF!+#REF!+#REF!+#REF!+#REF!+#REF!+#REF!+#REF!+#REF!</f>
        <v>#REF!</v>
      </c>
      <c r="G83" s="94">
        <f>H83*12</f>
        <v>0</v>
      </c>
      <c r="H83" s="93">
        <f>SUM(H84:H89)</f>
        <v>0</v>
      </c>
      <c r="I83" s="125">
        <v>6989.7</v>
      </c>
      <c r="J83" s="125">
        <v>1.07</v>
      </c>
      <c r="K83" s="126">
        <f t="shared" si="1"/>
        <v>0</v>
      </c>
    </row>
    <row r="84" spans="1:11" s="133" customFormat="1" ht="15.75" hidden="1" thickBot="1">
      <c r="A84" s="98" t="s">
        <v>106</v>
      </c>
      <c r="B84" s="156"/>
      <c r="C84" s="1"/>
      <c r="D84" s="95"/>
      <c r="E84" s="95"/>
      <c r="F84" s="95"/>
      <c r="G84" s="95"/>
      <c r="H84" s="96"/>
      <c r="I84" s="125">
        <v>6989.7</v>
      </c>
      <c r="J84" s="125">
        <v>1.07</v>
      </c>
      <c r="K84" s="126">
        <f t="shared" si="1"/>
        <v>0</v>
      </c>
    </row>
    <row r="85" spans="1:11" s="133" customFormat="1" ht="15.75" hidden="1" thickBot="1">
      <c r="A85" s="98" t="s">
        <v>107</v>
      </c>
      <c r="B85" s="156"/>
      <c r="C85" s="1"/>
      <c r="D85" s="95"/>
      <c r="E85" s="95"/>
      <c r="F85" s="95"/>
      <c r="G85" s="95"/>
      <c r="H85" s="96"/>
      <c r="I85" s="125">
        <v>6989.7</v>
      </c>
      <c r="J85" s="125">
        <v>1.07</v>
      </c>
      <c r="K85" s="126">
        <f t="shared" si="1"/>
        <v>0</v>
      </c>
    </row>
    <row r="86" spans="1:11" s="133" customFormat="1" ht="15.75" hidden="1" thickBot="1">
      <c r="A86" s="98" t="s">
        <v>108</v>
      </c>
      <c r="B86" s="156"/>
      <c r="C86" s="1"/>
      <c r="D86" s="95"/>
      <c r="E86" s="95"/>
      <c r="F86" s="95"/>
      <c r="G86" s="95"/>
      <c r="H86" s="96"/>
      <c r="I86" s="125">
        <v>6989.7</v>
      </c>
      <c r="J86" s="125">
        <v>1.07</v>
      </c>
      <c r="K86" s="126">
        <f t="shared" si="1"/>
        <v>0</v>
      </c>
    </row>
    <row r="87" spans="1:11" s="133" customFormat="1" ht="15.75" hidden="1" thickBot="1">
      <c r="A87" s="98" t="s">
        <v>120</v>
      </c>
      <c r="B87" s="156"/>
      <c r="C87" s="1"/>
      <c r="D87" s="95"/>
      <c r="E87" s="95"/>
      <c r="F87" s="95"/>
      <c r="G87" s="95"/>
      <c r="H87" s="96"/>
      <c r="I87" s="125">
        <v>6989.7</v>
      </c>
      <c r="J87" s="125">
        <v>1.07</v>
      </c>
      <c r="K87" s="126">
        <f t="shared" si="1"/>
        <v>0</v>
      </c>
    </row>
    <row r="88" spans="1:11" s="133" customFormat="1" ht="15.75" hidden="1" thickBot="1">
      <c r="A88" s="150" t="s">
        <v>121</v>
      </c>
      <c r="B88" s="136"/>
      <c r="C88" s="94"/>
      <c r="D88" s="94"/>
      <c r="E88" s="94"/>
      <c r="F88" s="94"/>
      <c r="G88" s="94"/>
      <c r="H88" s="93"/>
      <c r="I88" s="125">
        <v>6989.7</v>
      </c>
      <c r="J88" s="125">
        <v>1.07</v>
      </c>
      <c r="K88" s="126">
        <f t="shared" si="1"/>
        <v>0</v>
      </c>
    </row>
    <row r="89" spans="1:11" s="133" customFormat="1" ht="15.75" hidden="1" thickBot="1">
      <c r="A89" s="167"/>
      <c r="B89" s="154"/>
      <c r="C89" s="99"/>
      <c r="D89" s="99"/>
      <c r="E89" s="99"/>
      <c r="F89" s="99"/>
      <c r="G89" s="99"/>
      <c r="H89" s="100"/>
      <c r="I89" s="125">
        <v>6989.7</v>
      </c>
      <c r="J89" s="125">
        <v>1.07</v>
      </c>
      <c r="K89" s="126">
        <f t="shared" si="1"/>
        <v>0</v>
      </c>
    </row>
    <row r="90" spans="1:11" s="133" customFormat="1" ht="19.5" thickBot="1">
      <c r="A90" s="168" t="s">
        <v>155</v>
      </c>
      <c r="B90" s="169" t="s">
        <v>48</v>
      </c>
      <c r="C90" s="170"/>
      <c r="D90" s="171">
        <f>G90*I90</f>
        <v>144267.41</v>
      </c>
      <c r="E90" s="171"/>
      <c r="F90" s="171"/>
      <c r="G90" s="171">
        <f>12*H90</f>
        <v>20.64</v>
      </c>
      <c r="H90" s="94">
        <v>1.72</v>
      </c>
      <c r="I90" s="125">
        <v>6989.7</v>
      </c>
      <c r="J90" s="125"/>
      <c r="K90" s="126"/>
    </row>
    <row r="91" spans="1:11" s="125" customFormat="1" ht="19.5" thickBot="1">
      <c r="A91" s="172" t="s">
        <v>4</v>
      </c>
      <c r="B91" s="123"/>
      <c r="C91" s="173">
        <f>F91*12</f>
        <v>0</v>
      </c>
      <c r="D91" s="174">
        <f>D90+D82+D78+D77+D73+D69+D66+D64+D46+D45+D44+D43+D42+D37+D36+D35+D34+D33+D24+D16</f>
        <v>985553.97</v>
      </c>
      <c r="E91" s="174">
        <f>E90+E82+E78+E77+E73+E69+E66+E64+E46+E45+E44+E43+E42+E37+E36+E35+E34+E33+E24+E16</f>
        <v>102</v>
      </c>
      <c r="F91" s="174">
        <f>F90+F82+F78+F77+F73+F69+F66+F64+F46+F45+F44+F43+F42+F37+F36+F35+F34+F33+F24+F16</f>
        <v>0</v>
      </c>
      <c r="G91" s="174">
        <f>G90+G82+G78+G77+G73+G69+G66+G64+G46+G45+G44+G43+G42+G37+G36+G35+G34+G33+G24+G16</f>
        <v>141</v>
      </c>
      <c r="H91" s="174">
        <f>H90+H82+H78+H77+H73+H69+H66+H64+H46+H45+H44+H43+H42+H37+H36+H35+H34+H33+H24+H16</f>
        <v>11.75</v>
      </c>
      <c r="J91" s="125">
        <v>1.07</v>
      </c>
      <c r="K91" s="126">
        <f t="shared" si="1"/>
        <v>12.57</v>
      </c>
    </row>
    <row r="92" spans="1:11" s="180" customFormat="1" ht="19.5" hidden="1">
      <c r="A92" s="175" t="s">
        <v>2</v>
      </c>
      <c r="B92" s="176" t="s">
        <v>48</v>
      </c>
      <c r="C92" s="176" t="s">
        <v>109</v>
      </c>
      <c r="D92" s="177"/>
      <c r="E92" s="178" t="s">
        <v>109</v>
      </c>
      <c r="F92" s="179"/>
      <c r="G92" s="178" t="s">
        <v>109</v>
      </c>
      <c r="H92" s="179"/>
      <c r="J92" s="125">
        <v>1.07</v>
      </c>
      <c r="K92" s="126">
        <f t="shared" si="1"/>
        <v>0</v>
      </c>
    </row>
    <row r="93" spans="1:11" s="182" customFormat="1" ht="15">
      <c r="A93" s="181"/>
      <c r="B93" s="136"/>
      <c r="C93" s="94"/>
      <c r="D93" s="94"/>
      <c r="E93" s="94"/>
      <c r="F93" s="94"/>
      <c r="G93" s="94"/>
      <c r="H93" s="94"/>
      <c r="I93" s="125"/>
      <c r="J93" s="125"/>
      <c r="K93" s="126"/>
    </row>
    <row r="94" spans="1:11" s="182" customFormat="1" ht="12.75">
      <c r="A94" s="183"/>
      <c r="B94" s="184"/>
      <c r="C94" s="184"/>
      <c r="D94" s="185"/>
      <c r="E94" s="185"/>
      <c r="F94" s="185"/>
      <c r="G94" s="185"/>
      <c r="H94" s="185"/>
      <c r="K94" s="186"/>
    </row>
    <row r="95" spans="1:11" s="182" customFormat="1" ht="12.75" hidden="1">
      <c r="A95" s="183"/>
      <c r="B95" s="184"/>
      <c r="C95" s="184"/>
      <c r="D95" s="185"/>
      <c r="E95" s="185"/>
      <c r="F95" s="185"/>
      <c r="G95" s="185"/>
      <c r="H95" s="185"/>
      <c r="K95" s="186"/>
    </row>
    <row r="96" spans="1:11" s="182" customFormat="1" ht="12.75" hidden="1">
      <c r="A96" s="183"/>
      <c r="B96" s="184"/>
      <c r="C96" s="184"/>
      <c r="D96" s="185"/>
      <c r="E96" s="185"/>
      <c r="F96" s="185"/>
      <c r="G96" s="185"/>
      <c r="H96" s="185"/>
      <c r="K96" s="186"/>
    </row>
    <row r="97" spans="1:11" s="182" customFormat="1" ht="12.75" hidden="1">
      <c r="A97" s="183"/>
      <c r="B97" s="184"/>
      <c r="C97" s="184"/>
      <c r="D97" s="185"/>
      <c r="E97" s="185"/>
      <c r="F97" s="185"/>
      <c r="G97" s="185"/>
      <c r="H97" s="185"/>
      <c r="K97" s="186"/>
    </row>
    <row r="98" spans="1:11" s="182" customFormat="1" ht="12.75" hidden="1">
      <c r="A98" s="183"/>
      <c r="B98" s="184"/>
      <c r="C98" s="184"/>
      <c r="D98" s="185"/>
      <c r="E98" s="185"/>
      <c r="F98" s="185"/>
      <c r="G98" s="185"/>
      <c r="H98" s="185"/>
      <c r="K98" s="186"/>
    </row>
    <row r="99" spans="1:11" s="182" customFormat="1" ht="12.75">
      <c r="A99" s="183"/>
      <c r="B99" s="184"/>
      <c r="C99" s="184"/>
      <c r="D99" s="185"/>
      <c r="E99" s="185"/>
      <c r="F99" s="185"/>
      <c r="G99" s="185"/>
      <c r="H99" s="185"/>
      <c r="K99" s="186"/>
    </row>
    <row r="100" spans="1:11" s="182" customFormat="1" ht="13.5" thickBot="1">
      <c r="A100" s="187"/>
      <c r="D100" s="110"/>
      <c r="E100" s="110"/>
      <c r="F100" s="110"/>
      <c r="G100" s="110"/>
      <c r="H100" s="110"/>
      <c r="K100" s="186"/>
    </row>
    <row r="101" spans="1:11" s="182" customFormat="1" ht="19.5" thickBot="1">
      <c r="A101" s="188" t="s">
        <v>110</v>
      </c>
      <c r="B101" s="123"/>
      <c r="C101" s="173">
        <f>F101*12</f>
        <v>0</v>
      </c>
      <c r="D101" s="109">
        <f>D102+D103+D104+D105+D106+D107+D108</f>
        <v>724593.25</v>
      </c>
      <c r="E101" s="109">
        <f>E102+E103+E104+E105+E106+E107+E108</f>
        <v>0</v>
      </c>
      <c r="F101" s="109">
        <f>F102+F103+F104+F105+F106+F107+F108</f>
        <v>0</v>
      </c>
      <c r="G101" s="109">
        <f>G102+G103+G104+G105+G106+G107+G108</f>
        <v>103.68</v>
      </c>
      <c r="H101" s="109">
        <f>H102+H103+H104+H105+H106+H107+H108</f>
        <v>8.63</v>
      </c>
      <c r="I101" s="125">
        <v>6989.7</v>
      </c>
      <c r="J101" s="125">
        <v>1.07</v>
      </c>
      <c r="K101" s="186"/>
    </row>
    <row r="102" spans="1:11" s="182" customFormat="1" ht="15">
      <c r="A102" s="98" t="s">
        <v>156</v>
      </c>
      <c r="B102" s="156"/>
      <c r="C102" s="1"/>
      <c r="D102" s="15">
        <v>30547.24</v>
      </c>
      <c r="E102" s="95"/>
      <c r="F102" s="96"/>
      <c r="G102" s="95">
        <f>D102/I102</f>
        <v>4.37</v>
      </c>
      <c r="H102" s="96">
        <f>G102/12</f>
        <v>0.36</v>
      </c>
      <c r="I102" s="125">
        <v>6989.7</v>
      </c>
      <c r="J102" s="125"/>
      <c r="K102" s="186"/>
    </row>
    <row r="103" spans="1:11" s="182" customFormat="1" ht="15">
      <c r="A103" s="98" t="s">
        <v>157</v>
      </c>
      <c r="B103" s="156"/>
      <c r="C103" s="1"/>
      <c r="D103" s="15">
        <v>483871.16</v>
      </c>
      <c r="E103" s="95"/>
      <c r="F103" s="96"/>
      <c r="G103" s="95">
        <f aca="true" t="shared" si="3" ref="G103:G111">D103/I103</f>
        <v>69.23</v>
      </c>
      <c r="H103" s="96">
        <f aca="true" t="shared" si="4" ref="H103:H111">G103/12</f>
        <v>5.77</v>
      </c>
      <c r="I103" s="125">
        <v>6989.7</v>
      </c>
      <c r="J103" s="125"/>
      <c r="K103" s="186"/>
    </row>
    <row r="104" spans="1:11" s="182" customFormat="1" ht="15">
      <c r="A104" s="98" t="s">
        <v>122</v>
      </c>
      <c r="B104" s="156"/>
      <c r="C104" s="1"/>
      <c r="D104" s="15">
        <v>71450</v>
      </c>
      <c r="E104" s="95"/>
      <c r="F104" s="96"/>
      <c r="G104" s="95">
        <f t="shared" si="3"/>
        <v>10.22</v>
      </c>
      <c r="H104" s="96">
        <f t="shared" si="4"/>
        <v>0.85</v>
      </c>
      <c r="I104" s="125">
        <v>6989.7</v>
      </c>
      <c r="J104" s="125"/>
      <c r="K104" s="186"/>
    </row>
    <row r="105" spans="1:11" s="182" customFormat="1" ht="15">
      <c r="A105" s="98" t="s">
        <v>158</v>
      </c>
      <c r="B105" s="156"/>
      <c r="C105" s="1"/>
      <c r="D105" s="15">
        <v>1644.56</v>
      </c>
      <c r="E105" s="95"/>
      <c r="F105" s="96"/>
      <c r="G105" s="95">
        <f t="shared" si="3"/>
        <v>0.24</v>
      </c>
      <c r="H105" s="96">
        <f t="shared" si="4"/>
        <v>0.02</v>
      </c>
      <c r="I105" s="125">
        <v>6989.7</v>
      </c>
      <c r="J105" s="125">
        <v>6989.7</v>
      </c>
      <c r="K105" s="125">
        <v>6989.7</v>
      </c>
    </row>
    <row r="106" spans="1:11" s="182" customFormat="1" ht="15">
      <c r="A106" s="98" t="s">
        <v>159</v>
      </c>
      <c r="B106" s="156"/>
      <c r="C106" s="1"/>
      <c r="D106" s="15">
        <v>12900.95</v>
      </c>
      <c r="E106" s="95"/>
      <c r="F106" s="96"/>
      <c r="G106" s="95">
        <f t="shared" si="3"/>
        <v>1.85</v>
      </c>
      <c r="H106" s="96">
        <f t="shared" si="4"/>
        <v>0.15</v>
      </c>
      <c r="I106" s="125">
        <v>6989.7</v>
      </c>
      <c r="J106" s="125"/>
      <c r="K106" s="186"/>
    </row>
    <row r="107" spans="1:11" s="182" customFormat="1" ht="15">
      <c r="A107" s="98" t="s">
        <v>160</v>
      </c>
      <c r="B107" s="156"/>
      <c r="C107" s="1"/>
      <c r="D107" s="15">
        <v>13771.17</v>
      </c>
      <c r="E107" s="95"/>
      <c r="F107" s="96"/>
      <c r="G107" s="95">
        <f t="shared" si="3"/>
        <v>1.97</v>
      </c>
      <c r="H107" s="96">
        <f t="shared" si="4"/>
        <v>0.16</v>
      </c>
      <c r="I107" s="125">
        <v>6989.7</v>
      </c>
      <c r="J107" s="125"/>
      <c r="K107" s="186"/>
    </row>
    <row r="108" spans="1:11" s="182" customFormat="1" ht="15">
      <c r="A108" s="98" t="s">
        <v>161</v>
      </c>
      <c r="B108" s="156"/>
      <c r="C108" s="1"/>
      <c r="D108" s="15">
        <v>110408.17</v>
      </c>
      <c r="E108" s="95"/>
      <c r="F108" s="96"/>
      <c r="G108" s="95">
        <f t="shared" si="3"/>
        <v>15.8</v>
      </c>
      <c r="H108" s="96">
        <f t="shared" si="4"/>
        <v>1.32</v>
      </c>
      <c r="I108" s="125">
        <v>6989.7</v>
      </c>
      <c r="J108" s="125"/>
      <c r="K108" s="186"/>
    </row>
    <row r="109" spans="1:11" s="182" customFormat="1" ht="15" hidden="1">
      <c r="A109" s="98"/>
      <c r="B109" s="156"/>
      <c r="C109" s="1"/>
      <c r="D109" s="15"/>
      <c r="E109" s="95"/>
      <c r="F109" s="96"/>
      <c r="G109" s="95">
        <f t="shared" si="3"/>
        <v>0</v>
      </c>
      <c r="H109" s="96">
        <f t="shared" si="4"/>
        <v>0</v>
      </c>
      <c r="I109" s="125">
        <v>6989.7</v>
      </c>
      <c r="J109" s="125">
        <v>1.07</v>
      </c>
      <c r="K109" s="186"/>
    </row>
    <row r="110" spans="1:11" s="182" customFormat="1" ht="15" hidden="1">
      <c r="A110" s="98"/>
      <c r="B110" s="156"/>
      <c r="C110" s="1"/>
      <c r="D110" s="15"/>
      <c r="E110" s="95"/>
      <c r="F110" s="96"/>
      <c r="G110" s="95">
        <f t="shared" si="3"/>
        <v>0</v>
      </c>
      <c r="H110" s="96">
        <f t="shared" si="4"/>
        <v>0</v>
      </c>
      <c r="I110" s="125">
        <v>6989.7</v>
      </c>
      <c r="J110" s="125">
        <v>1.07</v>
      </c>
      <c r="K110" s="186"/>
    </row>
    <row r="111" spans="1:11" s="182" customFormat="1" ht="15" hidden="1">
      <c r="A111" s="225"/>
      <c r="B111" s="226"/>
      <c r="C111" s="227"/>
      <c r="D111" s="228"/>
      <c r="E111" s="229"/>
      <c r="F111" s="230"/>
      <c r="G111" s="95">
        <f t="shared" si="3"/>
        <v>0</v>
      </c>
      <c r="H111" s="96">
        <f t="shared" si="4"/>
        <v>0</v>
      </c>
      <c r="I111" s="125">
        <v>6989.7</v>
      </c>
      <c r="J111" s="125">
        <v>1.07</v>
      </c>
      <c r="K111" s="186"/>
    </row>
    <row r="112" spans="1:11" s="182" customFormat="1" ht="12.75" hidden="1">
      <c r="A112" s="187"/>
      <c r="D112" s="110"/>
      <c r="E112" s="110"/>
      <c r="F112" s="110"/>
      <c r="G112" s="110"/>
      <c r="H112" s="110"/>
      <c r="K112" s="186"/>
    </row>
    <row r="113" spans="1:11" s="182" customFormat="1" ht="12.75" hidden="1">
      <c r="A113" s="187"/>
      <c r="D113" s="110"/>
      <c r="E113" s="110"/>
      <c r="F113" s="110"/>
      <c r="G113" s="110"/>
      <c r="H113" s="110"/>
      <c r="K113" s="186"/>
    </row>
    <row r="114" spans="1:11" s="182" customFormat="1" ht="12.75" hidden="1">
      <c r="A114" s="187"/>
      <c r="D114" s="110"/>
      <c r="E114" s="110"/>
      <c r="F114" s="110"/>
      <c r="G114" s="110"/>
      <c r="H114" s="110"/>
      <c r="K114" s="186"/>
    </row>
    <row r="115" spans="1:11" s="182" customFormat="1" ht="12.75">
      <c r="A115" s="187"/>
      <c r="D115" s="110"/>
      <c r="E115" s="110"/>
      <c r="F115" s="110"/>
      <c r="G115" s="110"/>
      <c r="H115" s="110"/>
      <c r="K115" s="186"/>
    </row>
    <row r="116" spans="1:11" s="182" customFormat="1" ht="13.5" thickBot="1">
      <c r="A116" s="187"/>
      <c r="D116" s="110"/>
      <c r="E116" s="110"/>
      <c r="F116" s="110"/>
      <c r="G116" s="110"/>
      <c r="H116" s="110"/>
      <c r="K116" s="186"/>
    </row>
    <row r="117" spans="1:11" s="182" customFormat="1" ht="19.5" thickBot="1">
      <c r="A117" s="168" t="s">
        <v>6</v>
      </c>
      <c r="B117" s="169"/>
      <c r="C117" s="169" t="s">
        <v>109</v>
      </c>
      <c r="D117" s="231">
        <f>D91+D101</f>
        <v>1710147.22</v>
      </c>
      <c r="E117" s="231">
        <f>E91+E101</f>
        <v>102</v>
      </c>
      <c r="F117" s="231">
        <f>F91+F101</f>
        <v>0</v>
      </c>
      <c r="G117" s="231">
        <f>G91+G101</f>
        <v>244.68</v>
      </c>
      <c r="H117" s="232">
        <f>H91+H101</f>
        <v>20.38</v>
      </c>
      <c r="K117" s="186"/>
    </row>
    <row r="118" spans="1:11" s="182" customFormat="1" ht="12.75">
      <c r="A118" s="187"/>
      <c r="F118" s="2"/>
      <c r="H118" s="2"/>
      <c r="K118" s="186"/>
    </row>
    <row r="119" spans="1:11" s="182" customFormat="1" ht="12.75" hidden="1">
      <c r="A119" s="187"/>
      <c r="F119" s="2"/>
      <c r="H119" s="2"/>
      <c r="K119" s="186"/>
    </row>
    <row r="120" spans="1:11" s="182" customFormat="1" ht="12.75" hidden="1">
      <c r="A120" s="187"/>
      <c r="F120" s="2"/>
      <c r="H120" s="2"/>
      <c r="K120" s="186"/>
    </row>
    <row r="121" spans="1:11" s="182" customFormat="1" ht="12.75" hidden="1">
      <c r="A121" s="187"/>
      <c r="F121" s="2"/>
      <c r="H121" s="2"/>
      <c r="K121" s="186"/>
    </row>
    <row r="122" spans="1:11" s="182" customFormat="1" ht="12.75">
      <c r="A122" s="187"/>
      <c r="F122" s="2"/>
      <c r="H122" s="2"/>
      <c r="K122" s="186"/>
    </row>
    <row r="123" spans="1:11" s="182" customFormat="1" ht="12.75">
      <c r="A123" s="187"/>
      <c r="F123" s="2"/>
      <c r="H123" s="2"/>
      <c r="K123" s="186"/>
    </row>
    <row r="124" spans="1:11" s="182" customFormat="1" ht="12.75">
      <c r="A124" s="187"/>
      <c r="F124" s="2"/>
      <c r="H124" s="2"/>
      <c r="K124" s="186"/>
    </row>
    <row r="125" spans="1:11" s="182" customFormat="1" ht="12.75">
      <c r="A125" s="187"/>
      <c r="F125" s="2"/>
      <c r="H125" s="2"/>
      <c r="K125" s="186"/>
    </row>
    <row r="126" spans="1:11" s="180" customFormat="1" ht="19.5">
      <c r="A126" s="189"/>
      <c r="B126" s="190"/>
      <c r="C126" s="191"/>
      <c r="D126" s="191"/>
      <c r="E126" s="191"/>
      <c r="F126" s="192"/>
      <c r="G126" s="191"/>
      <c r="H126" s="192"/>
      <c r="K126" s="193"/>
    </row>
    <row r="127" spans="1:11" s="182" customFormat="1" ht="14.25">
      <c r="A127" s="269" t="s">
        <v>89</v>
      </c>
      <c r="B127" s="269"/>
      <c r="C127" s="269"/>
      <c r="D127" s="269"/>
      <c r="E127" s="269"/>
      <c r="F127" s="269"/>
      <c r="K127" s="186"/>
    </row>
    <row r="128" spans="6:11" s="182" customFormat="1" ht="12.75">
      <c r="F128" s="2"/>
      <c r="H128" s="2"/>
      <c r="K128" s="186"/>
    </row>
    <row r="129" spans="1:11" s="182" customFormat="1" ht="12.75">
      <c r="A129" s="187" t="s">
        <v>90</v>
      </c>
      <c r="F129" s="2"/>
      <c r="H129" s="2"/>
      <c r="K129" s="186"/>
    </row>
    <row r="130" spans="6:11" s="182" customFormat="1" ht="12.75">
      <c r="F130" s="2"/>
      <c r="H130" s="2"/>
      <c r="K130" s="186"/>
    </row>
    <row r="131" spans="6:11" s="182" customFormat="1" ht="12.75">
      <c r="F131" s="2"/>
      <c r="H131" s="2"/>
      <c r="K131" s="186"/>
    </row>
    <row r="132" spans="6:11" s="182" customFormat="1" ht="12.75">
      <c r="F132" s="2"/>
      <c r="H132" s="2"/>
      <c r="K132" s="186"/>
    </row>
    <row r="133" spans="6:11" s="182" customFormat="1" ht="12.75">
      <c r="F133" s="2"/>
      <c r="H133" s="2"/>
      <c r="K133" s="186"/>
    </row>
    <row r="134" spans="6:11" s="182" customFormat="1" ht="12.75">
      <c r="F134" s="2"/>
      <c r="H134" s="2"/>
      <c r="K134" s="186"/>
    </row>
    <row r="135" spans="6:11" s="182" customFormat="1" ht="12.75">
      <c r="F135" s="2"/>
      <c r="H135" s="2"/>
      <c r="K135" s="186"/>
    </row>
    <row r="136" spans="6:11" s="182" customFormat="1" ht="12.75">
      <c r="F136" s="2"/>
      <c r="H136" s="2"/>
      <c r="K136" s="186"/>
    </row>
    <row r="137" spans="6:11" s="182" customFormat="1" ht="12.75">
      <c r="F137" s="2"/>
      <c r="H137" s="2"/>
      <c r="K137" s="186"/>
    </row>
    <row r="138" spans="6:11" s="182" customFormat="1" ht="12.75">
      <c r="F138" s="2"/>
      <c r="H138" s="2"/>
      <c r="K138" s="186"/>
    </row>
    <row r="139" spans="6:11" s="182" customFormat="1" ht="12.75">
      <c r="F139" s="2"/>
      <c r="H139" s="2"/>
      <c r="K139" s="186"/>
    </row>
    <row r="140" spans="6:11" s="182" customFormat="1" ht="12.75">
      <c r="F140" s="2"/>
      <c r="H140" s="2"/>
      <c r="K140" s="186"/>
    </row>
    <row r="141" spans="6:11" s="182" customFormat="1" ht="12.75">
      <c r="F141" s="2"/>
      <c r="H141" s="2"/>
      <c r="K141" s="186"/>
    </row>
    <row r="142" spans="6:11" s="182" customFormat="1" ht="12.75">
      <c r="F142" s="2"/>
      <c r="H142" s="2"/>
      <c r="K142" s="186"/>
    </row>
    <row r="143" spans="6:11" s="182" customFormat="1" ht="12.75">
      <c r="F143" s="2"/>
      <c r="H143" s="2"/>
      <c r="K143" s="186"/>
    </row>
    <row r="144" spans="6:11" s="182" customFormat="1" ht="12.75">
      <c r="F144" s="2"/>
      <c r="H144" s="2"/>
      <c r="K144" s="186"/>
    </row>
    <row r="145" spans="6:11" s="182" customFormat="1" ht="12.75">
      <c r="F145" s="2"/>
      <c r="H145" s="2"/>
      <c r="K145" s="186"/>
    </row>
    <row r="146" spans="6:11" s="182" customFormat="1" ht="12.75">
      <c r="F146" s="2"/>
      <c r="H146" s="2"/>
      <c r="K146" s="186"/>
    </row>
    <row r="147" spans="6:11" s="182" customFormat="1" ht="12.75">
      <c r="F147" s="2"/>
      <c r="H147" s="2"/>
      <c r="K147" s="186"/>
    </row>
  </sheetData>
  <sheetProtection/>
  <mergeCells count="13">
    <mergeCell ref="A127:F127"/>
    <mergeCell ref="A1:H1"/>
    <mergeCell ref="B2:H2"/>
    <mergeCell ref="B3:H3"/>
    <mergeCell ref="B4:H4"/>
    <mergeCell ref="A6:H6"/>
    <mergeCell ref="A7:H7"/>
    <mergeCell ref="A8:H8"/>
    <mergeCell ref="A9:H9"/>
    <mergeCell ref="A10:H10"/>
    <mergeCell ref="A11:H11"/>
    <mergeCell ref="A12:H12"/>
    <mergeCell ref="A15:H15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zoomScale="80" zoomScaleNormal="80" zoomScalePageLayoutView="0" workbookViewId="0" topLeftCell="A1">
      <pane xSplit="1" ySplit="2" topLeftCell="G10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O132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98" t="s">
        <v>162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5" s="5" customFormat="1" ht="80.25" customHeight="1" thickBot="1">
      <c r="A2" s="203" t="s">
        <v>0</v>
      </c>
      <c r="B2" s="281" t="s">
        <v>123</v>
      </c>
      <c r="C2" s="282"/>
      <c r="D2" s="283"/>
      <c r="E2" s="282" t="s">
        <v>124</v>
      </c>
      <c r="F2" s="282"/>
      <c r="G2" s="282"/>
      <c r="H2" s="281" t="s">
        <v>125</v>
      </c>
      <c r="I2" s="282"/>
      <c r="J2" s="283"/>
      <c r="K2" s="281" t="s">
        <v>126</v>
      </c>
      <c r="L2" s="282"/>
      <c r="M2" s="283"/>
      <c r="N2" s="43" t="s">
        <v>10</v>
      </c>
      <c r="O2" s="20" t="s">
        <v>5</v>
      </c>
    </row>
    <row r="3" spans="1:15" s="6" customFormat="1" ht="12.75">
      <c r="A3" s="37"/>
      <c r="B3" s="27" t="s">
        <v>7</v>
      </c>
      <c r="C3" s="12" t="s">
        <v>8</v>
      </c>
      <c r="D3" s="33" t="s">
        <v>9</v>
      </c>
      <c r="E3" s="42" t="s">
        <v>7</v>
      </c>
      <c r="F3" s="12" t="s">
        <v>8</v>
      </c>
      <c r="G3" s="18" t="s">
        <v>9</v>
      </c>
      <c r="H3" s="27" t="s">
        <v>7</v>
      </c>
      <c r="I3" s="12" t="s">
        <v>8</v>
      </c>
      <c r="J3" s="33" t="s">
        <v>9</v>
      </c>
      <c r="K3" s="27" t="s">
        <v>7</v>
      </c>
      <c r="L3" s="12" t="s">
        <v>8</v>
      </c>
      <c r="M3" s="33" t="s">
        <v>9</v>
      </c>
      <c r="N3" s="45"/>
      <c r="O3" s="21"/>
    </row>
    <row r="4" spans="1:15" s="6" customFormat="1" ht="49.5" customHeight="1">
      <c r="A4" s="286" t="s">
        <v>1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8"/>
    </row>
    <row r="5" spans="1:15" s="5" customFormat="1" ht="14.25" customHeight="1">
      <c r="A5" s="90" t="s">
        <v>40</v>
      </c>
      <c r="B5" s="28"/>
      <c r="C5" s="7"/>
      <c r="D5" s="53">
        <f>O5/4</f>
        <v>55987.5</v>
      </c>
      <c r="E5" s="43"/>
      <c r="F5" s="7"/>
      <c r="G5" s="53">
        <f>O5/4</f>
        <v>55987.5</v>
      </c>
      <c r="H5" s="28"/>
      <c r="I5" s="7"/>
      <c r="J5" s="53">
        <f>O5/4</f>
        <v>55987.5</v>
      </c>
      <c r="K5" s="28"/>
      <c r="L5" s="7"/>
      <c r="M5" s="53">
        <f>O5/4</f>
        <v>55987.5</v>
      </c>
      <c r="N5" s="47">
        <f>M5+J5+G5+D5</f>
        <v>223950</v>
      </c>
      <c r="O5" s="14">
        <v>223949.99</v>
      </c>
    </row>
    <row r="6" spans="1:15" s="5" customFormat="1" ht="30">
      <c r="A6" s="90" t="s">
        <v>46</v>
      </c>
      <c r="B6" s="28"/>
      <c r="C6" s="7"/>
      <c r="D6" s="53">
        <f aca="true" t="shared" si="0" ref="D6:D15">O6/4</f>
        <v>45922.33</v>
      </c>
      <c r="E6" s="43"/>
      <c r="F6" s="7"/>
      <c r="G6" s="53">
        <f aca="true" t="shared" si="1" ref="G6:G15">O6/4</f>
        <v>45922.33</v>
      </c>
      <c r="H6" s="28"/>
      <c r="I6" s="7"/>
      <c r="J6" s="53">
        <f>O6/4</f>
        <v>45922.33</v>
      </c>
      <c r="K6" s="28"/>
      <c r="L6" s="7"/>
      <c r="M6" s="53">
        <f aca="true" t="shared" si="2" ref="M6:M15">O6/4</f>
        <v>45922.33</v>
      </c>
      <c r="N6" s="47">
        <f aca="true" t="shared" si="3" ref="N6:N45">M6+J6+G6+D6</f>
        <v>183689.32</v>
      </c>
      <c r="O6" s="14">
        <v>183689.32</v>
      </c>
    </row>
    <row r="7" spans="1:15" s="5" customFormat="1" ht="15">
      <c r="A7" s="92" t="s">
        <v>54</v>
      </c>
      <c r="B7" s="28"/>
      <c r="C7" s="7"/>
      <c r="D7" s="53">
        <f t="shared" si="0"/>
        <v>14258.99</v>
      </c>
      <c r="E7" s="43"/>
      <c r="F7" s="7"/>
      <c r="G7" s="53">
        <f t="shared" si="1"/>
        <v>14258.99</v>
      </c>
      <c r="H7" s="28"/>
      <c r="I7" s="7"/>
      <c r="J7" s="53">
        <f aca="true" t="shared" si="4" ref="J7:J15">O7/4</f>
        <v>14258.99</v>
      </c>
      <c r="K7" s="28"/>
      <c r="L7" s="7"/>
      <c r="M7" s="53">
        <f t="shared" si="2"/>
        <v>14258.99</v>
      </c>
      <c r="N7" s="47">
        <f t="shared" si="3"/>
        <v>57035.96</v>
      </c>
      <c r="O7" s="14">
        <v>57035.95</v>
      </c>
    </row>
    <row r="8" spans="1:15" s="5" customFormat="1" ht="15">
      <c r="A8" s="92" t="s">
        <v>56</v>
      </c>
      <c r="B8" s="28"/>
      <c r="C8" s="7"/>
      <c r="D8" s="53">
        <f t="shared" si="0"/>
        <v>46551.4</v>
      </c>
      <c r="E8" s="43"/>
      <c r="F8" s="7"/>
      <c r="G8" s="53">
        <f t="shared" si="1"/>
        <v>46551.4</v>
      </c>
      <c r="H8" s="28"/>
      <c r="I8" s="7"/>
      <c r="J8" s="53">
        <f t="shared" si="4"/>
        <v>46551.4</v>
      </c>
      <c r="K8" s="28"/>
      <c r="L8" s="7"/>
      <c r="M8" s="53">
        <f t="shared" si="2"/>
        <v>46551.4</v>
      </c>
      <c r="N8" s="47">
        <f t="shared" si="3"/>
        <v>186205.6</v>
      </c>
      <c r="O8" s="14">
        <v>186205.61</v>
      </c>
    </row>
    <row r="9" spans="1:15" s="5" customFormat="1" ht="30">
      <c r="A9" s="92" t="s">
        <v>58</v>
      </c>
      <c r="B9" s="28"/>
      <c r="C9" s="7"/>
      <c r="D9" s="53">
        <f t="shared" si="0"/>
        <v>462.04</v>
      </c>
      <c r="E9" s="43"/>
      <c r="F9" s="7"/>
      <c r="G9" s="53">
        <f t="shared" si="1"/>
        <v>462.04</v>
      </c>
      <c r="H9" s="28"/>
      <c r="I9" s="7"/>
      <c r="J9" s="53">
        <f t="shared" si="4"/>
        <v>462.04</v>
      </c>
      <c r="K9" s="28"/>
      <c r="L9" s="7"/>
      <c r="M9" s="53">
        <f t="shared" si="2"/>
        <v>462.04</v>
      </c>
      <c r="N9" s="47">
        <f t="shared" si="3"/>
        <v>1848.16</v>
      </c>
      <c r="O9" s="14">
        <v>1848.15</v>
      </c>
    </row>
    <row r="10" spans="1:15" s="5" customFormat="1" ht="30">
      <c r="A10" s="92" t="s">
        <v>59</v>
      </c>
      <c r="B10" s="28"/>
      <c r="C10" s="7"/>
      <c r="D10" s="53">
        <f t="shared" si="0"/>
        <v>924.08</v>
      </c>
      <c r="E10" s="43"/>
      <c r="F10" s="7"/>
      <c r="G10" s="53">
        <f t="shared" si="1"/>
        <v>924.08</v>
      </c>
      <c r="H10" s="28"/>
      <c r="I10" s="7"/>
      <c r="J10" s="53">
        <f t="shared" si="4"/>
        <v>924.08</v>
      </c>
      <c r="K10" s="28"/>
      <c r="L10" s="7"/>
      <c r="M10" s="53">
        <f t="shared" si="2"/>
        <v>924.08</v>
      </c>
      <c r="N10" s="47">
        <f t="shared" si="3"/>
        <v>3696.32</v>
      </c>
      <c r="O10" s="14">
        <v>3696.3</v>
      </c>
    </row>
    <row r="11" spans="1:15" s="5" customFormat="1" ht="15">
      <c r="A11" s="102" t="s">
        <v>96</v>
      </c>
      <c r="B11" s="28"/>
      <c r="C11" s="7"/>
      <c r="D11" s="53">
        <f t="shared" si="0"/>
        <v>2917.67</v>
      </c>
      <c r="E11" s="43"/>
      <c r="F11" s="7"/>
      <c r="G11" s="53">
        <f t="shared" si="1"/>
        <v>2917.67</v>
      </c>
      <c r="H11" s="28"/>
      <c r="I11" s="7"/>
      <c r="J11" s="53">
        <f t="shared" si="4"/>
        <v>2917.67</v>
      </c>
      <c r="K11" s="28"/>
      <c r="L11" s="7"/>
      <c r="M11" s="53">
        <f t="shared" si="2"/>
        <v>2917.67</v>
      </c>
      <c r="N11" s="47">
        <f t="shared" si="3"/>
        <v>11670.68</v>
      </c>
      <c r="O11" s="14">
        <v>11670.68</v>
      </c>
    </row>
    <row r="12" spans="1:15" s="5" customFormat="1" ht="27.75" customHeight="1">
      <c r="A12" s="150" t="s">
        <v>149</v>
      </c>
      <c r="B12" s="28"/>
      <c r="C12" s="7"/>
      <c r="D12" s="53">
        <f t="shared" si="0"/>
        <v>0</v>
      </c>
      <c r="E12" s="201"/>
      <c r="F12" s="202"/>
      <c r="G12" s="53">
        <f t="shared" si="1"/>
        <v>0</v>
      </c>
      <c r="H12" s="28"/>
      <c r="I12" s="7"/>
      <c r="J12" s="53">
        <f t="shared" si="4"/>
        <v>0</v>
      </c>
      <c r="K12" s="28"/>
      <c r="L12" s="7"/>
      <c r="M12" s="53">
        <f t="shared" si="2"/>
        <v>0</v>
      </c>
      <c r="N12" s="47">
        <f t="shared" si="3"/>
        <v>0</v>
      </c>
      <c r="O12" s="14"/>
    </row>
    <row r="13" spans="1:15" s="8" customFormat="1" ht="15">
      <c r="A13" s="92" t="s">
        <v>60</v>
      </c>
      <c r="B13" s="29"/>
      <c r="C13" s="26"/>
      <c r="D13" s="53">
        <f t="shared" si="0"/>
        <v>838.77</v>
      </c>
      <c r="E13" s="44"/>
      <c r="F13" s="26"/>
      <c r="G13" s="53">
        <f t="shared" si="1"/>
        <v>838.77</v>
      </c>
      <c r="H13" s="29"/>
      <c r="I13" s="26"/>
      <c r="J13" s="53">
        <f t="shared" si="4"/>
        <v>838.77</v>
      </c>
      <c r="K13" s="29"/>
      <c r="L13" s="26"/>
      <c r="M13" s="53">
        <f t="shared" si="2"/>
        <v>838.77</v>
      </c>
      <c r="N13" s="47">
        <f t="shared" si="3"/>
        <v>3355.08</v>
      </c>
      <c r="O13" s="14">
        <v>3355.06</v>
      </c>
    </row>
    <row r="14" spans="1:15" s="5" customFormat="1" ht="15">
      <c r="A14" s="92" t="s">
        <v>62</v>
      </c>
      <c r="B14" s="28"/>
      <c r="C14" s="7"/>
      <c r="D14" s="53">
        <f t="shared" si="0"/>
        <v>629.07</v>
      </c>
      <c r="E14" s="43"/>
      <c r="F14" s="7"/>
      <c r="G14" s="53">
        <f t="shared" si="1"/>
        <v>629.07</v>
      </c>
      <c r="H14" s="28"/>
      <c r="I14" s="7"/>
      <c r="J14" s="53">
        <f t="shared" si="4"/>
        <v>629.07</v>
      </c>
      <c r="K14" s="28"/>
      <c r="L14" s="7"/>
      <c r="M14" s="53">
        <f t="shared" si="2"/>
        <v>629.07</v>
      </c>
      <c r="N14" s="47">
        <f t="shared" si="3"/>
        <v>2516.28</v>
      </c>
      <c r="O14" s="14">
        <v>2516.29</v>
      </c>
    </row>
    <row r="15" spans="1:15" s="5" customFormat="1" ht="30">
      <c r="A15" s="92" t="s">
        <v>64</v>
      </c>
      <c r="B15" s="28"/>
      <c r="C15" s="7"/>
      <c r="D15" s="53">
        <f t="shared" si="0"/>
        <v>0</v>
      </c>
      <c r="E15" s="43"/>
      <c r="F15" s="7"/>
      <c r="G15" s="53">
        <f t="shared" si="1"/>
        <v>0</v>
      </c>
      <c r="H15" s="28"/>
      <c r="I15" s="7"/>
      <c r="J15" s="53">
        <f t="shared" si="4"/>
        <v>0</v>
      </c>
      <c r="K15" s="28"/>
      <c r="L15" s="7"/>
      <c r="M15" s="53">
        <f t="shared" si="2"/>
        <v>0</v>
      </c>
      <c r="N15" s="47">
        <f t="shared" si="3"/>
        <v>0</v>
      </c>
      <c r="O15" s="14"/>
    </row>
    <row r="16" spans="1:15" s="5" customFormat="1" ht="15">
      <c r="A16" s="92" t="s">
        <v>65</v>
      </c>
      <c r="B16" s="28"/>
      <c r="C16" s="7"/>
      <c r="D16" s="53"/>
      <c r="E16" s="43"/>
      <c r="F16" s="7"/>
      <c r="G16" s="16"/>
      <c r="H16" s="28"/>
      <c r="I16" s="7"/>
      <c r="J16" s="34"/>
      <c r="K16" s="28"/>
      <c r="L16" s="7"/>
      <c r="M16" s="34"/>
      <c r="N16" s="47">
        <f t="shared" si="3"/>
        <v>0</v>
      </c>
      <c r="O16" s="14"/>
    </row>
    <row r="17" spans="1:15" s="5" customFormat="1" ht="15">
      <c r="A17" s="4" t="s">
        <v>66</v>
      </c>
      <c r="B17" s="201"/>
      <c r="C17" s="202"/>
      <c r="D17" s="65"/>
      <c r="E17" s="201"/>
      <c r="F17" s="202"/>
      <c r="G17" s="65"/>
      <c r="H17" s="28"/>
      <c r="I17" s="7"/>
      <c r="J17" s="34"/>
      <c r="K17" s="28"/>
      <c r="L17" s="7"/>
      <c r="M17" s="34"/>
      <c r="N17" s="47">
        <f t="shared" si="3"/>
        <v>0</v>
      </c>
      <c r="O17" s="14"/>
    </row>
    <row r="18" spans="1:15" s="5" customFormat="1" ht="15">
      <c r="A18" s="233" t="s">
        <v>68</v>
      </c>
      <c r="B18" s="201" t="s">
        <v>170</v>
      </c>
      <c r="C18" s="202">
        <v>41775</v>
      </c>
      <c r="D18" s="65">
        <v>1039.55</v>
      </c>
      <c r="E18" s="201" t="s">
        <v>201</v>
      </c>
      <c r="F18" s="202">
        <v>41901</v>
      </c>
      <c r="G18" s="65">
        <v>1039.55</v>
      </c>
      <c r="H18" s="28"/>
      <c r="I18" s="7"/>
      <c r="J18" s="34"/>
      <c r="K18" s="28"/>
      <c r="L18" s="7"/>
      <c r="M18" s="34"/>
      <c r="N18" s="47">
        <f t="shared" si="3"/>
        <v>2079.1</v>
      </c>
      <c r="O18" s="14"/>
    </row>
    <row r="19" spans="1:15" s="5" customFormat="1" ht="15">
      <c r="A19" s="233" t="s">
        <v>163</v>
      </c>
      <c r="B19" s="201" t="s">
        <v>169</v>
      </c>
      <c r="C19" s="202">
        <v>41782</v>
      </c>
      <c r="D19" s="65">
        <v>3704.7</v>
      </c>
      <c r="E19" s="201"/>
      <c r="F19" s="202"/>
      <c r="G19" s="65"/>
      <c r="H19" s="28"/>
      <c r="I19" s="7"/>
      <c r="J19" s="34"/>
      <c r="K19" s="28"/>
      <c r="L19" s="7"/>
      <c r="M19" s="34"/>
      <c r="N19" s="47">
        <f t="shared" si="3"/>
        <v>3704.7</v>
      </c>
      <c r="O19" s="14"/>
    </row>
    <row r="20" spans="1:15" s="5" customFormat="1" ht="15">
      <c r="A20" s="98" t="s">
        <v>151</v>
      </c>
      <c r="B20" s="201" t="s">
        <v>178</v>
      </c>
      <c r="C20" s="202">
        <v>41838</v>
      </c>
      <c r="D20" s="65">
        <v>11273</v>
      </c>
      <c r="E20" s="43"/>
      <c r="F20" s="7"/>
      <c r="G20" s="16"/>
      <c r="H20" s="28"/>
      <c r="I20" s="7"/>
      <c r="J20" s="34"/>
      <c r="K20" s="28"/>
      <c r="L20" s="7"/>
      <c r="M20" s="34"/>
      <c r="N20" s="47">
        <f t="shared" si="3"/>
        <v>11273</v>
      </c>
      <c r="O20" s="14"/>
    </row>
    <row r="21" spans="1:15" s="5" customFormat="1" ht="15">
      <c r="A21" s="4" t="s">
        <v>70</v>
      </c>
      <c r="B21" s="201" t="s">
        <v>178</v>
      </c>
      <c r="C21" s="202">
        <v>41838</v>
      </c>
      <c r="D21" s="65">
        <v>3962.05</v>
      </c>
      <c r="E21" s="43"/>
      <c r="F21" s="7"/>
      <c r="G21" s="16"/>
      <c r="H21" s="28"/>
      <c r="I21" s="7"/>
      <c r="J21" s="34"/>
      <c r="K21" s="28"/>
      <c r="L21" s="7"/>
      <c r="M21" s="34"/>
      <c r="N21" s="47">
        <f t="shared" si="3"/>
        <v>3962.05</v>
      </c>
      <c r="O21" s="14"/>
    </row>
    <row r="22" spans="1:15" s="5" customFormat="1" ht="15">
      <c r="A22" s="4" t="s">
        <v>71</v>
      </c>
      <c r="B22" s="201" t="s">
        <v>173</v>
      </c>
      <c r="C22" s="202">
        <v>41831</v>
      </c>
      <c r="D22" s="65">
        <v>8831.95</v>
      </c>
      <c r="E22" s="43"/>
      <c r="F22" s="7"/>
      <c r="G22" s="16"/>
      <c r="H22" s="28"/>
      <c r="I22" s="7"/>
      <c r="J22" s="34"/>
      <c r="K22" s="28"/>
      <c r="L22" s="7"/>
      <c r="M22" s="34"/>
      <c r="N22" s="47">
        <f t="shared" si="3"/>
        <v>8831.95</v>
      </c>
      <c r="O22" s="14"/>
    </row>
    <row r="23" spans="1:15" s="5" customFormat="1" ht="15">
      <c r="A23" s="4" t="s">
        <v>72</v>
      </c>
      <c r="B23" s="201" t="s">
        <v>173</v>
      </c>
      <c r="C23" s="202">
        <v>41831</v>
      </c>
      <c r="D23" s="65">
        <v>831.63</v>
      </c>
      <c r="E23" s="43"/>
      <c r="F23" s="7"/>
      <c r="G23" s="16"/>
      <c r="H23" s="28"/>
      <c r="I23" s="7"/>
      <c r="J23" s="34"/>
      <c r="K23" s="28"/>
      <c r="L23" s="7"/>
      <c r="M23" s="34"/>
      <c r="N23" s="47">
        <f t="shared" si="3"/>
        <v>831.63</v>
      </c>
      <c r="O23" s="14"/>
    </row>
    <row r="24" spans="1:15" s="6" customFormat="1" ht="15">
      <c r="A24" s="4" t="s">
        <v>73</v>
      </c>
      <c r="B24" s="201" t="s">
        <v>178</v>
      </c>
      <c r="C24" s="202">
        <v>41838</v>
      </c>
      <c r="D24" s="65">
        <v>1980.95</v>
      </c>
      <c r="E24" s="45"/>
      <c r="F24" s="9"/>
      <c r="G24" s="17"/>
      <c r="H24" s="30"/>
      <c r="I24" s="9"/>
      <c r="J24" s="35"/>
      <c r="K24" s="30"/>
      <c r="L24" s="9"/>
      <c r="M24" s="35"/>
      <c r="N24" s="47">
        <f t="shared" si="3"/>
        <v>1980.95</v>
      </c>
      <c r="O24" s="14"/>
    </row>
    <row r="25" spans="1:15" s="6" customFormat="1" ht="15">
      <c r="A25" s="4" t="s">
        <v>74</v>
      </c>
      <c r="B25" s="201"/>
      <c r="C25" s="202"/>
      <c r="D25" s="53"/>
      <c r="E25" s="45"/>
      <c r="F25" s="9"/>
      <c r="G25" s="17"/>
      <c r="H25" s="30"/>
      <c r="I25" s="9"/>
      <c r="J25" s="35"/>
      <c r="K25" s="30"/>
      <c r="L25" s="9"/>
      <c r="M25" s="35"/>
      <c r="N25" s="47">
        <f t="shared" si="3"/>
        <v>0</v>
      </c>
      <c r="O25" s="14"/>
    </row>
    <row r="26" spans="1:15" s="6" customFormat="1" ht="25.5">
      <c r="A26" s="4" t="s">
        <v>75</v>
      </c>
      <c r="B26" s="201" t="s">
        <v>173</v>
      </c>
      <c r="C26" s="202">
        <v>41831</v>
      </c>
      <c r="D26" s="65">
        <v>5321.5</v>
      </c>
      <c r="E26" s="45"/>
      <c r="F26" s="9"/>
      <c r="G26" s="53"/>
      <c r="H26" s="30"/>
      <c r="I26" s="9"/>
      <c r="J26" s="53"/>
      <c r="K26" s="30"/>
      <c r="L26" s="9"/>
      <c r="M26" s="53"/>
      <c r="N26" s="47">
        <f t="shared" si="3"/>
        <v>5321.5</v>
      </c>
      <c r="O26" s="14"/>
    </row>
    <row r="27" spans="1:15" s="5" customFormat="1" ht="15">
      <c r="A27" s="4" t="s">
        <v>76</v>
      </c>
      <c r="B27" s="28"/>
      <c r="C27" s="7"/>
      <c r="D27" s="53"/>
      <c r="E27" s="201" t="s">
        <v>204</v>
      </c>
      <c r="F27" s="202">
        <v>41908</v>
      </c>
      <c r="G27" s="65">
        <v>13557.24</v>
      </c>
      <c r="H27" s="28"/>
      <c r="I27" s="7"/>
      <c r="J27" s="34"/>
      <c r="K27" s="28"/>
      <c r="L27" s="7"/>
      <c r="M27" s="34"/>
      <c r="N27" s="47">
        <f t="shared" si="3"/>
        <v>13557.24</v>
      </c>
      <c r="O27" s="14"/>
    </row>
    <row r="28" spans="1:15" s="5" customFormat="1" ht="30">
      <c r="A28" s="150" t="s">
        <v>114</v>
      </c>
      <c r="B28" s="194"/>
      <c r="C28" s="195"/>
      <c r="D28" s="65"/>
      <c r="E28" s="208"/>
      <c r="F28" s="202"/>
      <c r="G28" s="209"/>
      <c r="H28" s="194"/>
      <c r="I28" s="195"/>
      <c r="J28" s="198"/>
      <c r="K28" s="194"/>
      <c r="L28" s="195"/>
      <c r="M28" s="198"/>
      <c r="N28" s="47">
        <f t="shared" si="3"/>
        <v>0</v>
      </c>
      <c r="O28" s="14"/>
    </row>
    <row r="29" spans="1:15" s="5" customFormat="1" ht="15">
      <c r="A29" s="98" t="s">
        <v>152</v>
      </c>
      <c r="B29" s="235">
        <v>109</v>
      </c>
      <c r="C29" s="236">
        <v>41851</v>
      </c>
      <c r="D29" s="65">
        <v>4727.58</v>
      </c>
      <c r="E29" s="208"/>
      <c r="F29" s="202"/>
      <c r="G29" s="209"/>
      <c r="H29" s="194"/>
      <c r="I29" s="195"/>
      <c r="J29" s="198"/>
      <c r="K29" s="194"/>
      <c r="L29" s="195"/>
      <c r="M29" s="198"/>
      <c r="N29" s="47">
        <f t="shared" si="3"/>
        <v>4727.58</v>
      </c>
      <c r="O29" s="14"/>
    </row>
    <row r="30" spans="1:15" s="5" customFormat="1" ht="30">
      <c r="A30" s="150" t="s">
        <v>115</v>
      </c>
      <c r="B30" s="194"/>
      <c r="C30" s="195"/>
      <c r="D30" s="65"/>
      <c r="E30" s="196"/>
      <c r="F30" s="195"/>
      <c r="G30" s="197"/>
      <c r="H30" s="194"/>
      <c r="I30" s="195"/>
      <c r="J30" s="198"/>
      <c r="K30" s="194"/>
      <c r="L30" s="195"/>
      <c r="M30" s="198"/>
      <c r="N30" s="47">
        <f t="shared" si="3"/>
        <v>0</v>
      </c>
      <c r="O30" s="14"/>
    </row>
    <row r="31" spans="1:15" s="5" customFormat="1" ht="15">
      <c r="A31" s="98" t="s">
        <v>179</v>
      </c>
      <c r="B31" s="201" t="s">
        <v>178</v>
      </c>
      <c r="C31" s="202">
        <v>41838</v>
      </c>
      <c r="D31" s="65">
        <v>3807.85</v>
      </c>
      <c r="E31" s="196"/>
      <c r="F31" s="195"/>
      <c r="G31" s="197"/>
      <c r="H31" s="194"/>
      <c r="I31" s="195"/>
      <c r="J31" s="198"/>
      <c r="K31" s="194"/>
      <c r="L31" s="195"/>
      <c r="M31" s="198"/>
      <c r="N31" s="47">
        <f t="shared" si="3"/>
        <v>3807.85</v>
      </c>
      <c r="O31" s="14"/>
    </row>
    <row r="32" spans="1:15" s="6" customFormat="1" ht="15">
      <c r="A32" s="92" t="s">
        <v>80</v>
      </c>
      <c r="B32" s="54"/>
      <c r="C32" s="64"/>
      <c r="D32" s="65"/>
      <c r="E32" s="55"/>
      <c r="F32" s="64"/>
      <c r="G32" s="65"/>
      <c r="H32" s="54"/>
      <c r="I32" s="64"/>
      <c r="J32" s="65"/>
      <c r="K32" s="54"/>
      <c r="L32" s="64"/>
      <c r="M32" s="65"/>
      <c r="N32" s="47">
        <f t="shared" si="3"/>
        <v>0</v>
      </c>
      <c r="O32" s="14"/>
    </row>
    <row r="33" spans="1:15" s="6" customFormat="1" ht="15">
      <c r="A33" s="295" t="s">
        <v>85</v>
      </c>
      <c r="B33" s="200"/>
      <c r="C33" s="199"/>
      <c r="D33" s="65"/>
      <c r="E33" s="220" t="s">
        <v>189</v>
      </c>
      <c r="F33" s="221">
        <v>41866</v>
      </c>
      <c r="G33" s="222">
        <v>92.04</v>
      </c>
      <c r="H33" s="201" t="s">
        <v>213</v>
      </c>
      <c r="I33" s="202">
        <v>41964</v>
      </c>
      <c r="J33" s="65">
        <v>92.04</v>
      </c>
      <c r="K33" s="201" t="s">
        <v>235</v>
      </c>
      <c r="L33" s="202">
        <v>42062</v>
      </c>
      <c r="M33" s="65">
        <v>92.04</v>
      </c>
      <c r="N33" s="47">
        <f t="shared" si="3"/>
        <v>276.12</v>
      </c>
      <c r="O33" s="14"/>
    </row>
    <row r="34" spans="1:15" s="6" customFormat="1" ht="15">
      <c r="A34" s="296"/>
      <c r="B34" s="201"/>
      <c r="C34" s="202"/>
      <c r="D34" s="65"/>
      <c r="E34" s="239" t="s">
        <v>198</v>
      </c>
      <c r="F34" s="221">
        <v>41887</v>
      </c>
      <c r="G34" s="222">
        <v>92.04</v>
      </c>
      <c r="H34" s="201" t="s">
        <v>225</v>
      </c>
      <c r="I34" s="202">
        <v>42027</v>
      </c>
      <c r="J34" s="65">
        <v>92.04</v>
      </c>
      <c r="K34" s="201" t="s">
        <v>239</v>
      </c>
      <c r="L34" s="202">
        <v>42076</v>
      </c>
      <c r="M34" s="65">
        <v>92.04</v>
      </c>
      <c r="N34" s="47">
        <f t="shared" si="3"/>
        <v>276.12</v>
      </c>
      <c r="O34" s="14"/>
    </row>
    <row r="35" spans="1:15" s="6" customFormat="1" ht="15">
      <c r="A35" s="296"/>
      <c r="B35" s="201"/>
      <c r="C35" s="202"/>
      <c r="D35" s="65"/>
      <c r="E35" s="239" t="s">
        <v>204</v>
      </c>
      <c r="F35" s="221">
        <v>41908</v>
      </c>
      <c r="G35" s="222">
        <v>92.04</v>
      </c>
      <c r="H35" s="201"/>
      <c r="I35" s="202"/>
      <c r="J35" s="65"/>
      <c r="K35" s="201"/>
      <c r="L35" s="202"/>
      <c r="M35" s="65"/>
      <c r="N35" s="47">
        <f t="shared" si="3"/>
        <v>92.04</v>
      </c>
      <c r="O35" s="14"/>
    </row>
    <row r="36" spans="1:15" s="6" customFormat="1" ht="15">
      <c r="A36" s="297"/>
      <c r="B36" s="201"/>
      <c r="C36" s="202"/>
      <c r="D36" s="65"/>
      <c r="E36" s="239" t="s">
        <v>210</v>
      </c>
      <c r="F36" s="221">
        <v>41943</v>
      </c>
      <c r="G36" s="222">
        <v>92.04</v>
      </c>
      <c r="H36" s="201"/>
      <c r="I36" s="202"/>
      <c r="J36" s="65"/>
      <c r="K36" s="201"/>
      <c r="L36" s="202"/>
      <c r="M36" s="65"/>
      <c r="N36" s="47">
        <f t="shared" si="3"/>
        <v>92.04</v>
      </c>
      <c r="O36" s="14"/>
    </row>
    <row r="37" spans="1:15" s="6" customFormat="1" ht="15">
      <c r="A37" s="98" t="s">
        <v>164</v>
      </c>
      <c r="B37" s="54"/>
      <c r="C37" s="64"/>
      <c r="D37" s="65"/>
      <c r="E37" s="55"/>
      <c r="F37" s="64"/>
      <c r="G37" s="65"/>
      <c r="H37" s="201"/>
      <c r="I37" s="202"/>
      <c r="J37" s="65"/>
      <c r="K37" s="54"/>
      <c r="L37" s="64"/>
      <c r="M37" s="65"/>
      <c r="N37" s="47">
        <f t="shared" si="3"/>
        <v>0</v>
      </c>
      <c r="O37" s="14"/>
    </row>
    <row r="38" spans="1:15" s="6" customFormat="1" ht="15">
      <c r="A38" s="98" t="s">
        <v>82</v>
      </c>
      <c r="B38" s="54"/>
      <c r="C38" s="64"/>
      <c r="D38" s="65"/>
      <c r="E38" s="55"/>
      <c r="F38" s="64"/>
      <c r="G38" s="65"/>
      <c r="H38" s="54">
        <v>176</v>
      </c>
      <c r="I38" s="240">
        <v>41978</v>
      </c>
      <c r="J38" s="65">
        <v>828.31</v>
      </c>
      <c r="K38" s="54"/>
      <c r="L38" s="64"/>
      <c r="M38" s="65"/>
      <c r="N38" s="47">
        <f t="shared" si="3"/>
        <v>828.31</v>
      </c>
      <c r="O38" s="14"/>
    </row>
    <row r="39" spans="1:15" s="6" customFormat="1" ht="15">
      <c r="A39" s="150" t="s">
        <v>116</v>
      </c>
      <c r="B39" s="55"/>
      <c r="C39" s="64"/>
      <c r="D39" s="65"/>
      <c r="E39" s="55"/>
      <c r="F39" s="64"/>
      <c r="G39" s="65"/>
      <c r="H39" s="54"/>
      <c r="I39" s="64"/>
      <c r="J39" s="65"/>
      <c r="K39" s="54"/>
      <c r="L39" s="64"/>
      <c r="M39" s="65"/>
      <c r="N39" s="47">
        <f t="shared" si="3"/>
        <v>0</v>
      </c>
      <c r="O39" s="14"/>
    </row>
    <row r="40" spans="1:15" s="6" customFormat="1" ht="15">
      <c r="A40" s="150" t="s">
        <v>105</v>
      </c>
      <c r="B40" s="55"/>
      <c r="C40" s="64"/>
      <c r="D40" s="65"/>
      <c r="E40" s="55"/>
      <c r="F40" s="64"/>
      <c r="G40" s="65"/>
      <c r="H40" s="54"/>
      <c r="I40" s="64"/>
      <c r="J40" s="65"/>
      <c r="K40" s="54"/>
      <c r="L40" s="64"/>
      <c r="M40" s="65"/>
      <c r="N40" s="47">
        <f t="shared" si="3"/>
        <v>0</v>
      </c>
      <c r="O40" s="14"/>
    </row>
    <row r="41" spans="1:15" s="6" customFormat="1" ht="15">
      <c r="A41" s="98" t="s">
        <v>154</v>
      </c>
      <c r="B41" s="55"/>
      <c r="C41" s="64"/>
      <c r="D41" s="65"/>
      <c r="E41" s="55"/>
      <c r="F41" s="64"/>
      <c r="G41" s="65"/>
      <c r="H41" s="54"/>
      <c r="I41" s="64"/>
      <c r="J41" s="65"/>
      <c r="K41" s="54"/>
      <c r="L41" s="64"/>
      <c r="M41" s="65"/>
      <c r="N41" s="47">
        <f t="shared" si="3"/>
        <v>0</v>
      </c>
      <c r="O41" s="14"/>
    </row>
    <row r="42" spans="1:15" s="6" customFormat="1" ht="15">
      <c r="A42" s="98" t="s">
        <v>118</v>
      </c>
      <c r="B42" s="55"/>
      <c r="C42" s="64"/>
      <c r="D42" s="65"/>
      <c r="E42" s="55"/>
      <c r="F42" s="64"/>
      <c r="G42" s="65"/>
      <c r="H42" s="201"/>
      <c r="I42" s="202"/>
      <c r="J42" s="65"/>
      <c r="K42" s="54"/>
      <c r="L42" s="64"/>
      <c r="M42" s="65"/>
      <c r="N42" s="47">
        <f t="shared" si="3"/>
        <v>0</v>
      </c>
      <c r="O42" s="14"/>
    </row>
    <row r="43" spans="1:15" s="6" customFormat="1" ht="16.5" customHeight="1">
      <c r="A43" s="98" t="s">
        <v>141</v>
      </c>
      <c r="B43" s="55"/>
      <c r="C43" s="64"/>
      <c r="D43" s="65"/>
      <c r="E43" s="55"/>
      <c r="F43" s="64"/>
      <c r="G43" s="65"/>
      <c r="H43" s="54"/>
      <c r="I43" s="64"/>
      <c r="J43" s="65"/>
      <c r="K43" s="54"/>
      <c r="L43" s="64"/>
      <c r="M43" s="65"/>
      <c r="N43" s="47">
        <f t="shared" si="3"/>
        <v>0</v>
      </c>
      <c r="O43" s="14"/>
    </row>
    <row r="44" spans="1:15" s="6" customFormat="1" ht="19.5" thickBot="1">
      <c r="A44" s="103" t="s">
        <v>83</v>
      </c>
      <c r="B44" s="55"/>
      <c r="C44" s="64"/>
      <c r="D44" s="53">
        <f>O44/4</f>
        <v>36066.85</v>
      </c>
      <c r="E44" s="55"/>
      <c r="F44" s="64"/>
      <c r="G44" s="53">
        <f>O44/4</f>
        <v>36066.85</v>
      </c>
      <c r="H44" s="54"/>
      <c r="I44" s="64"/>
      <c r="J44" s="53">
        <f>O44/4</f>
        <v>36066.85</v>
      </c>
      <c r="K44" s="54"/>
      <c r="L44" s="64"/>
      <c r="M44" s="53">
        <f>O44/4</f>
        <v>36066.85</v>
      </c>
      <c r="N44" s="47">
        <f t="shared" si="3"/>
        <v>144267.4</v>
      </c>
      <c r="O44" s="14">
        <v>144267.41</v>
      </c>
    </row>
    <row r="45" spans="1:15" s="5" customFormat="1" ht="20.25" thickBot="1">
      <c r="A45" s="60" t="s">
        <v>4</v>
      </c>
      <c r="B45" s="71"/>
      <c r="C45" s="72"/>
      <c r="D45" s="73">
        <f>SUM(D5:D44)</f>
        <v>250039.46</v>
      </c>
      <c r="E45" s="20"/>
      <c r="F45" s="72"/>
      <c r="G45" s="73">
        <f>SUM(G5:G44)</f>
        <v>219523.65</v>
      </c>
      <c r="H45" s="74"/>
      <c r="I45" s="72"/>
      <c r="J45" s="73">
        <f>SUM(J5:J44)</f>
        <v>205571.09</v>
      </c>
      <c r="K45" s="74"/>
      <c r="L45" s="72"/>
      <c r="M45" s="75">
        <f>SUM(M5:M44)</f>
        <v>204742.78</v>
      </c>
      <c r="N45" s="47">
        <f t="shared" si="3"/>
        <v>879876.98</v>
      </c>
      <c r="O45" s="234">
        <f>SUM(O5:O44)</f>
        <v>818234.76</v>
      </c>
    </row>
    <row r="46" spans="1:15" s="10" customFormat="1" ht="20.25" hidden="1" thickBot="1">
      <c r="A46" s="40" t="s">
        <v>2</v>
      </c>
      <c r="B46" s="66"/>
      <c r="C46" s="67"/>
      <c r="D46" s="68"/>
      <c r="E46" s="69"/>
      <c r="F46" s="67"/>
      <c r="G46" s="70"/>
      <c r="H46" s="66"/>
      <c r="I46" s="67"/>
      <c r="J46" s="68"/>
      <c r="K46" s="66"/>
      <c r="L46" s="67"/>
      <c r="M46" s="68"/>
      <c r="N46" s="46"/>
      <c r="O46" s="23"/>
    </row>
    <row r="47" spans="1:15" s="11" customFormat="1" ht="39.75" customHeight="1" thickBot="1">
      <c r="A47" s="289" t="s">
        <v>3</v>
      </c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1"/>
      <c r="O47" s="24"/>
    </row>
    <row r="48" spans="1:15" s="6" customFormat="1" ht="15">
      <c r="A48" s="98" t="s">
        <v>156</v>
      </c>
      <c r="B48" s="9"/>
      <c r="C48" s="9"/>
      <c r="D48" s="94"/>
      <c r="E48" s="220"/>
      <c r="F48" s="221"/>
      <c r="G48" s="222"/>
      <c r="H48" s="9">
        <v>5</v>
      </c>
      <c r="I48" s="207">
        <v>42020</v>
      </c>
      <c r="J48" s="94">
        <v>30547.24</v>
      </c>
      <c r="K48" s="9"/>
      <c r="L48" s="9"/>
      <c r="M48" s="94"/>
      <c r="N48" s="47">
        <f aca="true" t="shared" si="5" ref="N48:N55">M48+J48+G48+D48</f>
        <v>30547.24</v>
      </c>
      <c r="O48" s="14"/>
    </row>
    <row r="49" spans="1:15" s="6" customFormat="1" ht="15">
      <c r="A49" s="98" t="s">
        <v>157</v>
      </c>
      <c r="B49" s="201"/>
      <c r="C49" s="202"/>
      <c r="D49" s="65"/>
      <c r="E49" s="9">
        <v>155</v>
      </c>
      <c r="F49" s="207">
        <v>41943</v>
      </c>
      <c r="G49" s="94">
        <v>483871.16</v>
      </c>
      <c r="H49" s="9"/>
      <c r="I49" s="9"/>
      <c r="J49" s="94"/>
      <c r="K49" s="9"/>
      <c r="L49" s="9"/>
      <c r="M49" s="94"/>
      <c r="N49" s="47">
        <f t="shared" si="5"/>
        <v>483871.16</v>
      </c>
      <c r="O49" s="14"/>
    </row>
    <row r="50" spans="1:15" s="6" customFormat="1" ht="15">
      <c r="A50" s="98" t="s">
        <v>215</v>
      </c>
      <c r="B50" s="201"/>
      <c r="C50" s="202"/>
      <c r="D50" s="65"/>
      <c r="E50" s="9">
        <v>168</v>
      </c>
      <c r="F50" s="207">
        <v>41964</v>
      </c>
      <c r="G50" s="94">
        <v>71450</v>
      </c>
      <c r="H50" s="9"/>
      <c r="I50" s="9"/>
      <c r="J50" s="94"/>
      <c r="K50" s="9"/>
      <c r="L50" s="9"/>
      <c r="M50" s="94"/>
      <c r="N50" s="47">
        <f t="shared" si="5"/>
        <v>71450</v>
      </c>
      <c r="O50" s="14"/>
    </row>
    <row r="51" spans="1:15" s="6" customFormat="1" ht="15">
      <c r="A51" s="98" t="s">
        <v>158</v>
      </c>
      <c r="B51" s="201"/>
      <c r="C51" s="202"/>
      <c r="D51" s="65"/>
      <c r="E51" s="9"/>
      <c r="F51" s="9"/>
      <c r="G51" s="94"/>
      <c r="H51" s="9"/>
      <c r="I51" s="9"/>
      <c r="J51" s="94"/>
      <c r="K51" s="9"/>
      <c r="L51" s="9"/>
      <c r="M51" s="94"/>
      <c r="N51" s="47">
        <f t="shared" si="5"/>
        <v>0</v>
      </c>
      <c r="O51" s="14"/>
    </row>
    <row r="52" spans="1:15" s="6" customFormat="1" ht="15">
      <c r="A52" s="98" t="s">
        <v>159</v>
      </c>
      <c r="B52" s="201" t="s">
        <v>176</v>
      </c>
      <c r="C52" s="202" t="s">
        <v>177</v>
      </c>
      <c r="D52" s="65">
        <v>12900.95</v>
      </c>
      <c r="E52" s="9"/>
      <c r="F52" s="9"/>
      <c r="G52" s="94"/>
      <c r="H52" s="9"/>
      <c r="I52" s="9"/>
      <c r="J52" s="94"/>
      <c r="K52" s="9"/>
      <c r="L52" s="9"/>
      <c r="M52" s="94"/>
      <c r="N52" s="47">
        <f t="shared" si="5"/>
        <v>12900.95</v>
      </c>
      <c r="O52" s="14"/>
    </row>
    <row r="53" spans="1:15" s="6" customFormat="1" ht="15">
      <c r="A53" s="98" t="s">
        <v>160</v>
      </c>
      <c r="B53" s="201" t="s">
        <v>176</v>
      </c>
      <c r="C53" s="202" t="s">
        <v>177</v>
      </c>
      <c r="D53" s="65">
        <v>13771.17</v>
      </c>
      <c r="E53" s="9"/>
      <c r="F53" s="9"/>
      <c r="G53" s="94"/>
      <c r="H53" s="9"/>
      <c r="I53" s="9"/>
      <c r="J53" s="94"/>
      <c r="K53" s="9"/>
      <c r="L53" s="9"/>
      <c r="M53" s="94"/>
      <c r="N53" s="47">
        <f t="shared" si="5"/>
        <v>13771.17</v>
      </c>
      <c r="O53" s="14"/>
    </row>
    <row r="54" spans="1:15" s="6" customFormat="1" ht="15.75" thickBot="1">
      <c r="A54" s="98" t="s">
        <v>161</v>
      </c>
      <c r="B54" s="9"/>
      <c r="C54" s="9"/>
      <c r="D54" s="94"/>
      <c r="E54" s="9"/>
      <c r="F54" s="9"/>
      <c r="G54" s="94"/>
      <c r="H54" s="200"/>
      <c r="I54" s="199"/>
      <c r="J54" s="53"/>
      <c r="K54" s="9">
        <v>109</v>
      </c>
      <c r="L54" s="207">
        <v>42040</v>
      </c>
      <c r="M54" s="94">
        <v>110408.17</v>
      </c>
      <c r="N54" s="47">
        <f t="shared" si="5"/>
        <v>110408.17</v>
      </c>
      <c r="O54" s="14"/>
    </row>
    <row r="55" spans="1:15" s="81" customFormat="1" ht="20.25" thickBot="1">
      <c r="A55" s="76" t="s">
        <v>4</v>
      </c>
      <c r="B55" s="105"/>
      <c r="C55" s="106"/>
      <c r="D55" s="106">
        <f>SUM(D48:D54)</f>
        <v>26672.12</v>
      </c>
      <c r="E55" s="106"/>
      <c r="F55" s="106"/>
      <c r="G55" s="106">
        <f>SUM(G48:G54)</f>
        <v>555321.16</v>
      </c>
      <c r="H55" s="106"/>
      <c r="I55" s="106"/>
      <c r="J55" s="106">
        <f>SUM(J48:J54)</f>
        <v>30547.24</v>
      </c>
      <c r="K55" s="106"/>
      <c r="L55" s="106"/>
      <c r="M55" s="106">
        <f>SUM(M48:M54)</f>
        <v>110408.17</v>
      </c>
      <c r="N55" s="47">
        <f t="shared" si="5"/>
        <v>722948.69</v>
      </c>
      <c r="O55" s="80">
        <f>M55+J55+G55+D55</f>
        <v>722948.69</v>
      </c>
    </row>
    <row r="56" spans="1:15" s="6" customFormat="1" ht="42" customHeight="1">
      <c r="A56" s="289" t="s">
        <v>29</v>
      </c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1"/>
      <c r="O56" s="15"/>
    </row>
    <row r="57" spans="1:15" s="6" customFormat="1" ht="15">
      <c r="A57" s="38" t="s">
        <v>167</v>
      </c>
      <c r="B57" s="201" t="s">
        <v>168</v>
      </c>
      <c r="C57" s="202">
        <v>41768</v>
      </c>
      <c r="D57" s="65">
        <v>396.2</v>
      </c>
      <c r="E57" s="22"/>
      <c r="F57" s="1"/>
      <c r="G57" s="15"/>
      <c r="H57" s="31"/>
      <c r="I57" s="1"/>
      <c r="J57" s="53"/>
      <c r="K57" s="31"/>
      <c r="L57" s="1"/>
      <c r="M57" s="36"/>
      <c r="N57" s="47">
        <f aca="true" t="shared" si="6" ref="N57:N96">M57+J57+G57+D57</f>
        <v>396.2</v>
      </c>
      <c r="O57" s="22"/>
    </row>
    <row r="58" spans="1:15" s="6" customFormat="1" ht="35.25" customHeight="1">
      <c r="A58" s="38" t="s">
        <v>172</v>
      </c>
      <c r="B58" s="201" t="s">
        <v>171</v>
      </c>
      <c r="C58" s="202">
        <v>41817</v>
      </c>
      <c r="D58" s="65">
        <v>396.2</v>
      </c>
      <c r="E58" s="45"/>
      <c r="F58" s="9"/>
      <c r="G58" s="17"/>
      <c r="H58" s="30"/>
      <c r="I58" s="9"/>
      <c r="J58" s="34"/>
      <c r="K58" s="30"/>
      <c r="L58" s="9"/>
      <c r="M58" s="35"/>
      <c r="N58" s="47">
        <f t="shared" si="6"/>
        <v>396.2</v>
      </c>
      <c r="O58" s="22"/>
    </row>
    <row r="59" spans="1:15" s="6" customFormat="1" ht="15">
      <c r="A59" s="38" t="s">
        <v>174</v>
      </c>
      <c r="B59" s="201" t="s">
        <v>175</v>
      </c>
      <c r="C59" s="202">
        <v>41824</v>
      </c>
      <c r="D59" s="65">
        <v>1329.54</v>
      </c>
      <c r="E59" s="45"/>
      <c r="F59" s="9"/>
      <c r="G59" s="17"/>
      <c r="H59" s="30"/>
      <c r="I59" s="9"/>
      <c r="J59" s="34"/>
      <c r="K59" s="30"/>
      <c r="L59" s="9"/>
      <c r="M59" s="35"/>
      <c r="N59" s="47">
        <f t="shared" si="6"/>
        <v>1329.54</v>
      </c>
      <c r="O59" s="22"/>
    </row>
    <row r="60" spans="1:15" s="6" customFormat="1" ht="15">
      <c r="A60" s="39" t="s">
        <v>180</v>
      </c>
      <c r="B60" s="30">
        <v>101</v>
      </c>
      <c r="C60" s="207">
        <v>41838</v>
      </c>
      <c r="D60" s="34">
        <v>396.2</v>
      </c>
      <c r="E60" s="45"/>
      <c r="F60" s="9"/>
      <c r="G60" s="17"/>
      <c r="H60" s="30"/>
      <c r="I60" s="9"/>
      <c r="J60" s="34"/>
      <c r="K60" s="30"/>
      <c r="L60" s="9"/>
      <c r="M60" s="35"/>
      <c r="N60" s="47">
        <f t="shared" si="6"/>
        <v>396.2</v>
      </c>
      <c r="O60" s="22"/>
    </row>
    <row r="61" spans="1:15" s="6" customFormat="1" ht="15">
      <c r="A61" s="38" t="s">
        <v>181</v>
      </c>
      <c r="B61" s="201" t="s">
        <v>182</v>
      </c>
      <c r="C61" s="202">
        <v>41845</v>
      </c>
      <c r="D61" s="65">
        <v>2352.25</v>
      </c>
      <c r="E61" s="45"/>
      <c r="F61" s="9"/>
      <c r="G61" s="17"/>
      <c r="H61" s="30"/>
      <c r="I61" s="9"/>
      <c r="J61" s="34"/>
      <c r="K61" s="30"/>
      <c r="L61" s="9"/>
      <c r="M61" s="35"/>
      <c r="N61" s="47">
        <f t="shared" si="6"/>
        <v>2352.25</v>
      </c>
      <c r="O61" s="22"/>
    </row>
    <row r="62" spans="1:15" s="6" customFormat="1" ht="15">
      <c r="A62" s="38" t="s">
        <v>183</v>
      </c>
      <c r="B62" s="201" t="s">
        <v>184</v>
      </c>
      <c r="C62" s="202" t="s">
        <v>185</v>
      </c>
      <c r="D62" s="65">
        <v>106.38</v>
      </c>
      <c r="E62" s="45"/>
      <c r="F62" s="9"/>
      <c r="G62" s="17"/>
      <c r="H62" s="30"/>
      <c r="I62" s="9"/>
      <c r="J62" s="34"/>
      <c r="K62" s="30"/>
      <c r="L62" s="9"/>
      <c r="M62" s="35"/>
      <c r="N62" s="47">
        <f t="shared" si="6"/>
        <v>106.38</v>
      </c>
      <c r="O62" s="22"/>
    </row>
    <row r="63" spans="1:15" s="6" customFormat="1" ht="15">
      <c r="A63" s="38" t="s">
        <v>187</v>
      </c>
      <c r="B63" s="201"/>
      <c r="C63" s="202"/>
      <c r="D63" s="65"/>
      <c r="E63" s="45">
        <v>122</v>
      </c>
      <c r="F63" s="207">
        <v>41873</v>
      </c>
      <c r="G63" s="16">
        <v>589.49</v>
      </c>
      <c r="H63" s="30"/>
      <c r="I63" s="9"/>
      <c r="J63" s="34"/>
      <c r="K63" s="30"/>
      <c r="L63" s="9"/>
      <c r="M63" s="35"/>
      <c r="N63" s="47">
        <f t="shared" si="6"/>
        <v>589.49</v>
      </c>
      <c r="O63" s="22"/>
    </row>
    <row r="64" spans="1:15" s="6" customFormat="1" ht="15">
      <c r="A64" s="38" t="s">
        <v>188</v>
      </c>
      <c r="B64" s="201"/>
      <c r="C64" s="202"/>
      <c r="D64" s="65"/>
      <c r="E64" s="45">
        <v>122</v>
      </c>
      <c r="F64" s="207">
        <v>41873</v>
      </c>
      <c r="G64" s="16">
        <v>589.49</v>
      </c>
      <c r="H64" s="30"/>
      <c r="I64" s="9"/>
      <c r="J64" s="34"/>
      <c r="K64" s="30"/>
      <c r="L64" s="9"/>
      <c r="M64" s="35"/>
      <c r="N64" s="47">
        <f t="shared" si="6"/>
        <v>589.49</v>
      </c>
      <c r="O64" s="22"/>
    </row>
    <row r="65" spans="1:15" s="6" customFormat="1" ht="15">
      <c r="A65" s="38" t="s">
        <v>190</v>
      </c>
      <c r="B65" s="30"/>
      <c r="C65" s="9"/>
      <c r="D65" s="35"/>
      <c r="E65" s="45">
        <v>130</v>
      </c>
      <c r="F65" s="207">
        <v>41880</v>
      </c>
      <c r="G65" s="16">
        <v>396.2</v>
      </c>
      <c r="H65" s="201"/>
      <c r="I65" s="202"/>
      <c r="J65" s="65"/>
      <c r="K65" s="30"/>
      <c r="L65" s="9"/>
      <c r="M65" s="35"/>
      <c r="N65" s="47">
        <f t="shared" si="6"/>
        <v>396.2</v>
      </c>
      <c r="O65" s="22"/>
    </row>
    <row r="66" spans="1:15" s="6" customFormat="1" ht="15">
      <c r="A66" s="38" t="s">
        <v>199</v>
      </c>
      <c r="B66" s="30"/>
      <c r="C66" s="9"/>
      <c r="D66" s="35"/>
      <c r="E66" s="208" t="s">
        <v>198</v>
      </c>
      <c r="F66" s="202">
        <v>41887</v>
      </c>
      <c r="G66" s="209">
        <v>479.05</v>
      </c>
      <c r="H66" s="30"/>
      <c r="I66" s="9"/>
      <c r="J66" s="34"/>
      <c r="K66" s="30"/>
      <c r="L66" s="9"/>
      <c r="M66" s="35"/>
      <c r="N66" s="47">
        <f t="shared" si="6"/>
        <v>479.05</v>
      </c>
      <c r="O66" s="22"/>
    </row>
    <row r="67" spans="1:15" s="6" customFormat="1" ht="15" customHeight="1">
      <c r="A67" s="38" t="s">
        <v>200</v>
      </c>
      <c r="B67" s="30"/>
      <c r="C67" s="9"/>
      <c r="D67" s="35"/>
      <c r="E67" s="201" t="s">
        <v>201</v>
      </c>
      <c r="F67" s="202">
        <v>41901</v>
      </c>
      <c r="G67" s="65">
        <v>396.2</v>
      </c>
      <c r="H67" s="30"/>
      <c r="I67" s="9"/>
      <c r="J67" s="34"/>
      <c r="K67" s="30"/>
      <c r="L67" s="9"/>
      <c r="M67" s="35"/>
      <c r="N67" s="47">
        <f t="shared" si="6"/>
        <v>396.2</v>
      </c>
      <c r="O67" s="22"/>
    </row>
    <row r="68" spans="1:15" s="6" customFormat="1" ht="15">
      <c r="A68" s="39" t="s">
        <v>202</v>
      </c>
      <c r="B68" s="54"/>
      <c r="C68" s="64"/>
      <c r="D68" s="48"/>
      <c r="E68" s="201" t="s">
        <v>203</v>
      </c>
      <c r="F68" s="202">
        <v>41894</v>
      </c>
      <c r="G68" s="65">
        <v>1606.97</v>
      </c>
      <c r="H68" s="54"/>
      <c r="I68" s="64"/>
      <c r="J68" s="198"/>
      <c r="K68" s="54"/>
      <c r="L68" s="64"/>
      <c r="M68" s="48"/>
      <c r="N68" s="47">
        <f t="shared" si="6"/>
        <v>1606.97</v>
      </c>
      <c r="O68" s="22"/>
    </row>
    <row r="69" spans="1:15" s="6" customFormat="1" ht="15">
      <c r="A69" s="39" t="s">
        <v>205</v>
      </c>
      <c r="B69" s="30"/>
      <c r="C69" s="9"/>
      <c r="D69" s="35"/>
      <c r="E69" s="201" t="s">
        <v>206</v>
      </c>
      <c r="F69" s="202">
        <v>41922</v>
      </c>
      <c r="G69" s="65">
        <v>3432.77</v>
      </c>
      <c r="H69" s="54"/>
      <c r="I69" s="64"/>
      <c r="J69" s="198"/>
      <c r="K69" s="54"/>
      <c r="L69" s="64"/>
      <c r="M69" s="48"/>
      <c r="N69" s="47">
        <f t="shared" si="6"/>
        <v>3432.77</v>
      </c>
      <c r="O69" s="22"/>
    </row>
    <row r="70" spans="1:15" s="6" customFormat="1" ht="15">
      <c r="A70" s="39" t="s">
        <v>207</v>
      </c>
      <c r="B70" s="54"/>
      <c r="C70" s="64"/>
      <c r="D70" s="48"/>
      <c r="E70" s="201" t="s">
        <v>206</v>
      </c>
      <c r="F70" s="202">
        <v>41922</v>
      </c>
      <c r="G70" s="65">
        <v>615.53</v>
      </c>
      <c r="H70" s="54"/>
      <c r="I70" s="64"/>
      <c r="J70" s="198"/>
      <c r="K70" s="54"/>
      <c r="L70" s="64"/>
      <c r="M70" s="48"/>
      <c r="N70" s="47">
        <f t="shared" si="6"/>
        <v>615.53</v>
      </c>
      <c r="O70" s="22"/>
    </row>
    <row r="71" spans="1:15" s="6" customFormat="1" ht="15">
      <c r="A71" s="39" t="s">
        <v>208</v>
      </c>
      <c r="B71" s="54"/>
      <c r="C71" s="64"/>
      <c r="D71" s="48"/>
      <c r="E71" s="201" t="s">
        <v>206</v>
      </c>
      <c r="F71" s="202">
        <v>41922</v>
      </c>
      <c r="G71" s="65">
        <v>1389.89</v>
      </c>
      <c r="H71" s="54"/>
      <c r="I71" s="64"/>
      <c r="J71" s="198"/>
      <c r="K71" s="54"/>
      <c r="L71" s="64"/>
      <c r="M71" s="48"/>
      <c r="N71" s="47">
        <f t="shared" si="6"/>
        <v>1389.89</v>
      </c>
      <c r="O71" s="22"/>
    </row>
    <row r="72" spans="1:15" s="6" customFormat="1" ht="15">
      <c r="A72" s="39" t="s">
        <v>209</v>
      </c>
      <c r="B72" s="54"/>
      <c r="C72" s="64"/>
      <c r="D72" s="48"/>
      <c r="E72" s="201" t="s">
        <v>206</v>
      </c>
      <c r="F72" s="202">
        <v>41922</v>
      </c>
      <c r="G72" s="65">
        <v>6264.73</v>
      </c>
      <c r="H72" s="54"/>
      <c r="I72" s="64"/>
      <c r="J72" s="198"/>
      <c r="K72" s="54"/>
      <c r="L72" s="64"/>
      <c r="M72" s="48"/>
      <c r="N72" s="47">
        <f t="shared" si="6"/>
        <v>6264.73</v>
      </c>
      <c r="O72" s="22"/>
    </row>
    <row r="73" spans="1:15" s="6" customFormat="1" ht="15">
      <c r="A73" s="39" t="s">
        <v>211</v>
      </c>
      <c r="B73" s="54"/>
      <c r="C73" s="64"/>
      <c r="D73" s="48"/>
      <c r="E73" s="201" t="s">
        <v>210</v>
      </c>
      <c r="F73" s="202">
        <v>41943</v>
      </c>
      <c r="G73" s="65">
        <v>1336.83</v>
      </c>
      <c r="H73" s="54"/>
      <c r="I73" s="64"/>
      <c r="J73" s="198"/>
      <c r="K73" s="54"/>
      <c r="L73" s="64"/>
      <c r="M73" s="48"/>
      <c r="N73" s="47">
        <f t="shared" si="6"/>
        <v>1336.83</v>
      </c>
      <c r="O73" s="22"/>
    </row>
    <row r="74" spans="1:15" s="6" customFormat="1" ht="15">
      <c r="A74" s="39" t="s">
        <v>214</v>
      </c>
      <c r="B74" s="54"/>
      <c r="C74" s="64"/>
      <c r="D74" s="48"/>
      <c r="E74" s="201"/>
      <c r="F74" s="202"/>
      <c r="G74" s="65"/>
      <c r="H74" s="54">
        <v>168</v>
      </c>
      <c r="I74" s="240">
        <v>41964</v>
      </c>
      <c r="J74" s="198">
        <v>5707.35</v>
      </c>
      <c r="K74" s="54"/>
      <c r="L74" s="64"/>
      <c r="M74" s="48"/>
      <c r="N74" s="47">
        <f t="shared" si="6"/>
        <v>5707.35</v>
      </c>
      <c r="O74" s="22"/>
    </row>
    <row r="75" spans="1:15" s="6" customFormat="1" ht="15">
      <c r="A75" s="39" t="s">
        <v>180</v>
      </c>
      <c r="B75" s="54"/>
      <c r="C75" s="64"/>
      <c r="D75" s="48"/>
      <c r="E75" s="241"/>
      <c r="F75" s="240"/>
      <c r="G75" s="197"/>
      <c r="H75" s="201" t="s">
        <v>216</v>
      </c>
      <c r="I75" s="202">
        <v>41992</v>
      </c>
      <c r="J75" s="65">
        <v>396.2</v>
      </c>
      <c r="K75" s="201"/>
      <c r="L75" s="202"/>
      <c r="M75" s="65"/>
      <c r="N75" s="47">
        <f t="shared" si="6"/>
        <v>396.2</v>
      </c>
      <c r="O75" s="22"/>
    </row>
    <row r="76" spans="1:15" s="6" customFormat="1" ht="15">
      <c r="A76" s="39" t="s">
        <v>217</v>
      </c>
      <c r="B76" s="54"/>
      <c r="C76" s="64"/>
      <c r="D76" s="48"/>
      <c r="E76" s="208"/>
      <c r="F76" s="202"/>
      <c r="G76" s="209"/>
      <c r="H76" s="201" t="s">
        <v>247</v>
      </c>
      <c r="I76" s="202">
        <v>41992</v>
      </c>
      <c r="J76" s="198">
        <v>1756.07</v>
      </c>
      <c r="K76" s="54"/>
      <c r="L76" s="64"/>
      <c r="M76" s="48"/>
      <c r="N76" s="47">
        <f t="shared" si="6"/>
        <v>1756.07</v>
      </c>
      <c r="O76" s="22"/>
    </row>
    <row r="77" spans="1:15" s="6" customFormat="1" ht="15">
      <c r="A77" s="39" t="s">
        <v>180</v>
      </c>
      <c r="B77" s="54"/>
      <c r="C77" s="64"/>
      <c r="D77" s="48"/>
      <c r="E77" s="241"/>
      <c r="F77" s="240"/>
      <c r="G77" s="197"/>
      <c r="H77" s="201" t="s">
        <v>218</v>
      </c>
      <c r="I77" s="202">
        <v>41999</v>
      </c>
      <c r="J77" s="65">
        <v>396.2</v>
      </c>
      <c r="K77" s="201"/>
      <c r="L77" s="202"/>
      <c r="M77" s="65"/>
      <c r="N77" s="47">
        <f t="shared" si="6"/>
        <v>396.2</v>
      </c>
      <c r="O77" s="22"/>
    </row>
    <row r="78" spans="1:15" s="252" customFormat="1" ht="15">
      <c r="A78" s="242" t="s">
        <v>219</v>
      </c>
      <c r="B78" s="243"/>
      <c r="C78" s="244"/>
      <c r="D78" s="245"/>
      <c r="E78" s="246"/>
      <c r="F78" s="247"/>
      <c r="G78" s="248"/>
      <c r="H78" s="249" t="s">
        <v>220</v>
      </c>
      <c r="I78" s="247">
        <v>41992</v>
      </c>
      <c r="J78" s="250">
        <v>3305.23</v>
      </c>
      <c r="K78" s="243"/>
      <c r="L78" s="244"/>
      <c r="M78" s="245"/>
      <c r="N78" s="256">
        <f t="shared" si="6"/>
        <v>3305.23</v>
      </c>
      <c r="O78" s="251"/>
    </row>
    <row r="79" spans="1:15" s="252" customFormat="1" ht="15">
      <c r="A79" s="242" t="s">
        <v>221</v>
      </c>
      <c r="B79" s="243"/>
      <c r="C79" s="244"/>
      <c r="D79" s="245"/>
      <c r="E79" s="246"/>
      <c r="F79" s="247"/>
      <c r="G79" s="248"/>
      <c r="H79" s="249" t="s">
        <v>220</v>
      </c>
      <c r="I79" s="247">
        <v>41992</v>
      </c>
      <c r="J79" s="250">
        <v>11577.87</v>
      </c>
      <c r="K79" s="243"/>
      <c r="L79" s="244"/>
      <c r="M79" s="245"/>
      <c r="N79" s="256">
        <f t="shared" si="6"/>
        <v>11577.87</v>
      </c>
      <c r="O79" s="251"/>
    </row>
    <row r="80" spans="1:15" s="6" customFormat="1" ht="15">
      <c r="A80" s="39" t="s">
        <v>180</v>
      </c>
      <c r="B80" s="54"/>
      <c r="C80" s="64"/>
      <c r="D80" s="48"/>
      <c r="E80" s="241"/>
      <c r="F80" s="240"/>
      <c r="G80" s="197"/>
      <c r="H80" s="201" t="s">
        <v>222</v>
      </c>
      <c r="I80" s="202">
        <v>42020</v>
      </c>
      <c r="J80" s="65">
        <v>396.2</v>
      </c>
      <c r="K80" s="201"/>
      <c r="L80" s="202"/>
      <c r="M80" s="65"/>
      <c r="N80" s="47">
        <f>M80+J80+G80+D80</f>
        <v>396.2</v>
      </c>
      <c r="O80" s="22"/>
    </row>
    <row r="81" spans="1:15" s="6" customFormat="1" ht="15">
      <c r="A81" s="39" t="s">
        <v>223</v>
      </c>
      <c r="B81" s="54"/>
      <c r="C81" s="64"/>
      <c r="D81" s="48"/>
      <c r="E81" s="208"/>
      <c r="F81" s="202"/>
      <c r="G81" s="209"/>
      <c r="H81" s="201" t="s">
        <v>224</v>
      </c>
      <c r="I81" s="202">
        <v>42020</v>
      </c>
      <c r="J81" s="65">
        <v>903.73</v>
      </c>
      <c r="K81" s="201"/>
      <c r="L81" s="202"/>
      <c r="M81" s="65"/>
      <c r="N81" s="47">
        <f t="shared" si="6"/>
        <v>903.73</v>
      </c>
      <c r="O81" s="22"/>
    </row>
    <row r="82" spans="1:15" s="6" customFormat="1" ht="15">
      <c r="A82" s="38" t="s">
        <v>226</v>
      </c>
      <c r="B82" s="30"/>
      <c r="C82" s="9"/>
      <c r="D82" s="35"/>
      <c r="E82" s="45"/>
      <c r="F82" s="9"/>
      <c r="G82" s="17"/>
      <c r="H82" s="30">
        <v>17</v>
      </c>
      <c r="I82" s="207">
        <v>42034</v>
      </c>
      <c r="J82" s="34">
        <v>1818.87</v>
      </c>
      <c r="K82" s="201"/>
      <c r="L82" s="202"/>
      <c r="M82" s="65"/>
      <c r="N82" s="47">
        <f t="shared" si="6"/>
        <v>1818.87</v>
      </c>
      <c r="O82" s="22"/>
    </row>
    <row r="83" spans="1:15" s="6" customFormat="1" ht="15">
      <c r="A83" s="38" t="s">
        <v>227</v>
      </c>
      <c r="B83" s="54"/>
      <c r="C83" s="64"/>
      <c r="D83" s="48"/>
      <c r="E83" s="208"/>
      <c r="F83" s="202"/>
      <c r="G83" s="209"/>
      <c r="H83" s="201" t="s">
        <v>228</v>
      </c>
      <c r="I83" s="202">
        <v>42034</v>
      </c>
      <c r="J83" s="65">
        <v>518.47</v>
      </c>
      <c r="K83" s="201"/>
      <c r="L83" s="202"/>
      <c r="M83" s="65"/>
      <c r="N83" s="47">
        <f t="shared" si="6"/>
        <v>518.47</v>
      </c>
      <c r="O83" s="22"/>
    </row>
    <row r="84" spans="1:15" s="6" customFormat="1" ht="16.5" customHeight="1">
      <c r="A84" s="253" t="s">
        <v>230</v>
      </c>
      <c r="B84" s="55"/>
      <c r="C84" s="64"/>
      <c r="D84" s="9"/>
      <c r="E84" s="9"/>
      <c r="F84" s="64"/>
      <c r="G84" s="7"/>
      <c r="H84" s="254"/>
      <c r="I84" s="202"/>
      <c r="J84" s="94"/>
      <c r="K84" s="254" t="s">
        <v>229</v>
      </c>
      <c r="L84" s="202">
        <v>42041</v>
      </c>
      <c r="M84" s="94">
        <v>4253.2</v>
      </c>
      <c r="N84" s="47">
        <f t="shared" si="6"/>
        <v>4253.2</v>
      </c>
      <c r="O84" s="22"/>
    </row>
    <row r="85" spans="1:15" s="6" customFormat="1" ht="15">
      <c r="A85" s="39" t="s">
        <v>180</v>
      </c>
      <c r="B85" s="54"/>
      <c r="C85" s="64"/>
      <c r="D85" s="48"/>
      <c r="E85" s="241"/>
      <c r="F85" s="240"/>
      <c r="G85" s="197"/>
      <c r="H85" s="201"/>
      <c r="I85" s="202"/>
      <c r="J85" s="65"/>
      <c r="K85" s="201" t="s">
        <v>231</v>
      </c>
      <c r="L85" s="202">
        <v>42041</v>
      </c>
      <c r="M85" s="65">
        <v>396.2</v>
      </c>
      <c r="N85" s="47">
        <f t="shared" si="6"/>
        <v>396.2</v>
      </c>
      <c r="O85" s="22"/>
    </row>
    <row r="86" spans="1:15" s="6" customFormat="1" ht="18.75" customHeight="1">
      <c r="A86" s="39" t="s">
        <v>180</v>
      </c>
      <c r="B86" s="54"/>
      <c r="C86" s="64"/>
      <c r="D86" s="48"/>
      <c r="E86" s="55"/>
      <c r="F86" s="64"/>
      <c r="G86" s="197"/>
      <c r="H86" s="201"/>
      <c r="I86" s="202"/>
      <c r="J86" s="65"/>
      <c r="K86" s="201" t="s">
        <v>232</v>
      </c>
      <c r="L86" s="202">
        <v>42055</v>
      </c>
      <c r="M86" s="65">
        <v>396.2</v>
      </c>
      <c r="N86" s="47">
        <f>M86+J86+G86+D86</f>
        <v>396.2</v>
      </c>
      <c r="O86" s="22"/>
    </row>
    <row r="87" spans="1:15" s="6" customFormat="1" ht="15">
      <c r="A87" s="38" t="s">
        <v>233</v>
      </c>
      <c r="B87" s="54"/>
      <c r="C87" s="64"/>
      <c r="D87" s="48"/>
      <c r="E87" s="208"/>
      <c r="F87" s="202"/>
      <c r="G87" s="209"/>
      <c r="H87" s="201"/>
      <c r="I87" s="202"/>
      <c r="J87" s="65"/>
      <c r="K87" s="201" t="s">
        <v>234</v>
      </c>
      <c r="L87" s="202">
        <v>42048</v>
      </c>
      <c r="M87" s="65">
        <v>1464.03</v>
      </c>
      <c r="N87" s="47">
        <f t="shared" si="6"/>
        <v>1464.03</v>
      </c>
      <c r="O87" s="22"/>
    </row>
    <row r="88" spans="1:15" s="6" customFormat="1" ht="15">
      <c r="A88" s="38" t="s">
        <v>236</v>
      </c>
      <c r="B88" s="54"/>
      <c r="C88" s="64"/>
      <c r="D88" s="48"/>
      <c r="E88" s="208"/>
      <c r="F88" s="202"/>
      <c r="G88" s="209"/>
      <c r="H88" s="201"/>
      <c r="I88" s="202"/>
      <c r="J88" s="65"/>
      <c r="K88" s="201" t="s">
        <v>237</v>
      </c>
      <c r="L88" s="202">
        <v>42076</v>
      </c>
      <c r="M88" s="65">
        <v>1567.68</v>
      </c>
      <c r="N88" s="47">
        <f t="shared" si="6"/>
        <v>1567.68</v>
      </c>
      <c r="O88" s="22"/>
    </row>
    <row r="89" spans="1:15" s="6" customFormat="1" ht="15">
      <c r="A89" s="38" t="s">
        <v>238</v>
      </c>
      <c r="B89" s="54"/>
      <c r="C89" s="64"/>
      <c r="D89" s="48"/>
      <c r="E89" s="208"/>
      <c r="F89" s="202"/>
      <c r="G89" s="209"/>
      <c r="H89" s="201"/>
      <c r="I89" s="202"/>
      <c r="J89" s="65"/>
      <c r="K89" s="201" t="s">
        <v>237</v>
      </c>
      <c r="L89" s="202">
        <v>42076</v>
      </c>
      <c r="M89" s="65">
        <v>822.82</v>
      </c>
      <c r="N89" s="47">
        <f t="shared" si="6"/>
        <v>822.82</v>
      </c>
      <c r="O89" s="22"/>
    </row>
    <row r="90" spans="1:15" s="6" customFormat="1" ht="15">
      <c r="A90" s="39" t="s">
        <v>241</v>
      </c>
      <c r="B90" s="30"/>
      <c r="C90" s="9"/>
      <c r="D90" s="34"/>
      <c r="E90" s="45"/>
      <c r="F90" s="9"/>
      <c r="G90" s="17"/>
      <c r="H90" s="201"/>
      <c r="I90" s="202"/>
      <c r="J90" s="65"/>
      <c r="K90" s="30">
        <v>72</v>
      </c>
      <c r="L90" s="207">
        <v>42069</v>
      </c>
      <c r="M90" s="34">
        <v>445</v>
      </c>
      <c r="N90" s="47">
        <f t="shared" si="6"/>
        <v>445</v>
      </c>
      <c r="O90" s="22"/>
    </row>
    <row r="91" spans="1:15" s="6" customFormat="1" ht="15">
      <c r="A91" s="39" t="s">
        <v>240</v>
      </c>
      <c r="B91" s="30"/>
      <c r="C91" s="9"/>
      <c r="D91" s="34"/>
      <c r="E91" s="208"/>
      <c r="F91" s="202"/>
      <c r="G91" s="209"/>
      <c r="H91" s="255"/>
      <c r="I91" s="240"/>
      <c r="J91" s="65"/>
      <c r="K91" s="54">
        <v>80</v>
      </c>
      <c r="L91" s="240">
        <v>42066</v>
      </c>
      <c r="M91" s="198">
        <v>1051.61</v>
      </c>
      <c r="N91" s="47">
        <f t="shared" si="6"/>
        <v>1051.61</v>
      </c>
      <c r="O91" s="22"/>
    </row>
    <row r="92" spans="1:15" s="6" customFormat="1" ht="18.75" customHeight="1">
      <c r="A92" s="39" t="s">
        <v>242</v>
      </c>
      <c r="B92" s="54"/>
      <c r="C92" s="64"/>
      <c r="D92" s="48"/>
      <c r="E92" s="55"/>
      <c r="F92" s="64"/>
      <c r="G92" s="197"/>
      <c r="H92" s="201"/>
      <c r="I92" s="202"/>
      <c r="J92" s="65"/>
      <c r="K92" s="201" t="s">
        <v>243</v>
      </c>
      <c r="L92" s="202">
        <v>42088</v>
      </c>
      <c r="M92" s="65">
        <v>224.4</v>
      </c>
      <c r="N92" s="47">
        <f t="shared" si="6"/>
        <v>224.4</v>
      </c>
      <c r="O92" s="22"/>
    </row>
    <row r="93" spans="1:15" s="6" customFormat="1" ht="15">
      <c r="A93" s="39" t="s">
        <v>244</v>
      </c>
      <c r="B93" s="30"/>
      <c r="C93" s="9"/>
      <c r="D93" s="35"/>
      <c r="E93" s="45"/>
      <c r="F93" s="9"/>
      <c r="G93" s="17"/>
      <c r="H93" s="30"/>
      <c r="I93" s="9"/>
      <c r="J93" s="34"/>
      <c r="K93" s="27" t="s">
        <v>245</v>
      </c>
      <c r="L93" s="207">
        <v>42093</v>
      </c>
      <c r="M93" s="34">
        <v>201.03</v>
      </c>
      <c r="N93" s="47">
        <f t="shared" si="6"/>
        <v>201.03</v>
      </c>
      <c r="O93" s="22"/>
    </row>
    <row r="94" spans="1:15" s="6" customFormat="1" ht="15">
      <c r="A94" s="38"/>
      <c r="B94" s="54"/>
      <c r="C94" s="64"/>
      <c r="D94" s="48"/>
      <c r="E94" s="208"/>
      <c r="F94" s="202"/>
      <c r="G94" s="209"/>
      <c r="H94" s="201"/>
      <c r="I94" s="202"/>
      <c r="J94" s="65"/>
      <c r="K94" s="201"/>
      <c r="L94" s="202"/>
      <c r="M94" s="65"/>
      <c r="N94" s="47"/>
      <c r="O94" s="22"/>
    </row>
    <row r="95" spans="1:15" s="6" customFormat="1" ht="15.75" thickBot="1">
      <c r="A95" s="39"/>
      <c r="B95" s="54"/>
      <c r="C95" s="64"/>
      <c r="D95" s="48"/>
      <c r="E95" s="55"/>
      <c r="F95" s="64"/>
      <c r="G95" s="19"/>
      <c r="H95" s="54"/>
      <c r="I95" s="64"/>
      <c r="J95" s="198"/>
      <c r="K95" s="54"/>
      <c r="L95" s="64"/>
      <c r="M95" s="48"/>
      <c r="N95" s="47">
        <f t="shared" si="6"/>
        <v>0</v>
      </c>
      <c r="O95" s="22"/>
    </row>
    <row r="96" spans="1:15" s="81" customFormat="1" ht="20.25" thickBot="1">
      <c r="A96" s="76" t="s">
        <v>4</v>
      </c>
      <c r="B96" s="77"/>
      <c r="C96" s="78"/>
      <c r="D96" s="82">
        <f>SUM(D57:D95)</f>
        <v>4976.77</v>
      </c>
      <c r="E96" s="83"/>
      <c r="F96" s="78"/>
      <c r="G96" s="82">
        <f>SUM(G57:G95)</f>
        <v>17097.15</v>
      </c>
      <c r="H96" s="84"/>
      <c r="I96" s="78"/>
      <c r="J96" s="82">
        <f>SUM(J57:J95)</f>
        <v>26776.19</v>
      </c>
      <c r="K96" s="84"/>
      <c r="L96" s="78"/>
      <c r="M96" s="82">
        <f>SUM(M57:M95)</f>
        <v>10822.17</v>
      </c>
      <c r="N96" s="47">
        <f t="shared" si="6"/>
        <v>59672.28</v>
      </c>
      <c r="O96" s="85"/>
    </row>
    <row r="97" spans="1:15" s="6" customFormat="1" ht="40.5" customHeight="1" hidden="1" thickBot="1">
      <c r="A97" s="292" t="s">
        <v>30</v>
      </c>
      <c r="B97" s="293"/>
      <c r="C97" s="293"/>
      <c r="D97" s="293"/>
      <c r="E97" s="293"/>
      <c r="F97" s="293"/>
      <c r="G97" s="293"/>
      <c r="H97" s="293"/>
      <c r="I97" s="293"/>
      <c r="J97" s="293"/>
      <c r="K97" s="293"/>
      <c r="L97" s="293"/>
      <c r="M97" s="293"/>
      <c r="N97" s="294"/>
      <c r="O97" s="56"/>
    </row>
    <row r="98" spans="1:15" s="6" customFormat="1" ht="12.75" hidden="1">
      <c r="A98" s="38"/>
      <c r="B98" s="30"/>
      <c r="C98" s="9"/>
      <c r="D98" s="35"/>
      <c r="E98" s="45"/>
      <c r="F98" s="9"/>
      <c r="G98" s="17"/>
      <c r="H98" s="30"/>
      <c r="I98" s="9"/>
      <c r="J98" s="35"/>
      <c r="K98" s="30"/>
      <c r="L98" s="9"/>
      <c r="M98" s="35"/>
      <c r="N98" s="45"/>
      <c r="O98" s="22"/>
    </row>
    <row r="99" spans="1:15" s="6" customFormat="1" ht="12.75" hidden="1">
      <c r="A99" s="38"/>
      <c r="B99" s="30"/>
      <c r="C99" s="9"/>
      <c r="D99" s="35"/>
      <c r="E99" s="45"/>
      <c r="F99" s="9"/>
      <c r="G99" s="17"/>
      <c r="H99" s="30"/>
      <c r="I99" s="9"/>
      <c r="J99" s="35"/>
      <c r="K99" s="30"/>
      <c r="L99" s="9"/>
      <c r="M99" s="35"/>
      <c r="N99" s="45"/>
      <c r="O99" s="22"/>
    </row>
    <row r="100" spans="1:15" s="6" customFormat="1" ht="12.75" hidden="1">
      <c r="A100" s="38"/>
      <c r="B100" s="30"/>
      <c r="C100" s="9"/>
      <c r="D100" s="35"/>
      <c r="E100" s="45"/>
      <c r="F100" s="9"/>
      <c r="G100" s="17"/>
      <c r="H100" s="30"/>
      <c r="I100" s="9"/>
      <c r="J100" s="35"/>
      <c r="K100" s="30"/>
      <c r="L100" s="9"/>
      <c r="M100" s="35"/>
      <c r="N100" s="45"/>
      <c r="O100" s="22"/>
    </row>
    <row r="101" spans="1:15" s="6" customFormat="1" ht="12.75" hidden="1">
      <c r="A101" s="38"/>
      <c r="B101" s="30"/>
      <c r="C101" s="9"/>
      <c r="D101" s="35"/>
      <c r="E101" s="45"/>
      <c r="F101" s="9"/>
      <c r="G101" s="17"/>
      <c r="H101" s="30"/>
      <c r="I101" s="9"/>
      <c r="J101" s="35"/>
      <c r="K101" s="30"/>
      <c r="L101" s="9"/>
      <c r="M101" s="35"/>
      <c r="N101" s="45"/>
      <c r="O101" s="22"/>
    </row>
    <row r="102" spans="1:15" s="6" customFormat="1" ht="13.5" hidden="1" thickBot="1">
      <c r="A102" s="38"/>
      <c r="B102" s="30"/>
      <c r="C102" s="9"/>
      <c r="D102" s="35"/>
      <c r="E102" s="45"/>
      <c r="F102" s="9"/>
      <c r="G102" s="17"/>
      <c r="H102" s="30"/>
      <c r="I102" s="9"/>
      <c r="J102" s="35"/>
      <c r="K102" s="30"/>
      <c r="L102" s="9"/>
      <c r="M102" s="35"/>
      <c r="N102" s="45"/>
      <c r="O102" s="22"/>
    </row>
    <row r="103" spans="1:15" s="81" customFormat="1" ht="20.25" hidden="1" thickBot="1">
      <c r="A103" s="76" t="s">
        <v>4</v>
      </c>
      <c r="B103" s="84"/>
      <c r="C103" s="86"/>
      <c r="D103" s="88">
        <f>SUM(D98:D102)</f>
        <v>0</v>
      </c>
      <c r="E103" s="89"/>
      <c r="F103" s="88"/>
      <c r="G103" s="88">
        <f>SUM(G98:G102)</f>
        <v>0</v>
      </c>
      <c r="H103" s="88"/>
      <c r="I103" s="88"/>
      <c r="J103" s="88">
        <f>SUM(J98:J102)</f>
        <v>0</v>
      </c>
      <c r="K103" s="88"/>
      <c r="L103" s="88"/>
      <c r="M103" s="88">
        <f>SUM(M98:M102)</f>
        <v>0</v>
      </c>
      <c r="N103" s="79"/>
      <c r="O103" s="87"/>
    </row>
    <row r="104" spans="1:15" s="6" customFormat="1" ht="20.25" thickBot="1">
      <c r="A104" s="60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56"/>
    </row>
    <row r="105" spans="1:15" s="2" customFormat="1" ht="20.25" thickBot="1">
      <c r="A105" s="41" t="s">
        <v>6</v>
      </c>
      <c r="B105" s="61"/>
      <c r="C105" s="57"/>
      <c r="D105" s="62">
        <f>D103+D96+D55+D45</f>
        <v>281688.35</v>
      </c>
      <c r="E105" s="58"/>
      <c r="F105" s="57"/>
      <c r="G105" s="62">
        <f>G103+G96+G55+G45</f>
        <v>791941.96</v>
      </c>
      <c r="H105" s="58"/>
      <c r="I105" s="57"/>
      <c r="J105" s="62">
        <f>J103+J96+J55+J45</f>
        <v>262894.52</v>
      </c>
      <c r="K105" s="58"/>
      <c r="L105" s="57"/>
      <c r="M105" s="62">
        <f>M103+M96+M55+M45</f>
        <v>325973.12</v>
      </c>
      <c r="N105" s="59"/>
      <c r="O105" s="25">
        <f>M105+J105+G105+D105</f>
        <v>1662497.95</v>
      </c>
    </row>
    <row r="106" spans="1:13" s="2" customFormat="1" ht="13.5" thickBot="1">
      <c r="A106" s="51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</row>
    <row r="107" spans="1:14" s="2" customFormat="1" ht="13.5" thickBot="1">
      <c r="A107" s="49"/>
      <c r="B107" s="52" t="s">
        <v>18</v>
      </c>
      <c r="C107" s="52" t="s">
        <v>19</v>
      </c>
      <c r="D107" s="52" t="s">
        <v>20</v>
      </c>
      <c r="E107" s="52" t="s">
        <v>21</v>
      </c>
      <c r="F107" s="52" t="s">
        <v>22</v>
      </c>
      <c r="G107" s="52" t="s">
        <v>23</v>
      </c>
      <c r="H107" s="52" t="s">
        <v>24</v>
      </c>
      <c r="I107" s="52" t="s">
        <v>25</v>
      </c>
      <c r="J107" s="52" t="s">
        <v>14</v>
      </c>
      <c r="K107" s="52" t="s">
        <v>15</v>
      </c>
      <c r="L107" s="52" t="s">
        <v>16</v>
      </c>
      <c r="M107" s="52" t="s">
        <v>17</v>
      </c>
      <c r="N107" s="52" t="s">
        <v>27</v>
      </c>
    </row>
    <row r="108" spans="1:14" s="2" customFormat="1" ht="13.5" thickBot="1">
      <c r="A108" s="51" t="s">
        <v>13</v>
      </c>
      <c r="B108" s="101">
        <v>30010.85</v>
      </c>
      <c r="C108" s="49">
        <f>B114</f>
        <v>149929.62</v>
      </c>
      <c r="D108" s="49">
        <f aca="true" t="shared" si="7" ref="D108:M108">C114</f>
        <v>288006.68</v>
      </c>
      <c r="E108" s="50">
        <f>D114</f>
        <v>145871.75</v>
      </c>
      <c r="F108" s="49">
        <f>E114</f>
        <v>282403.16</v>
      </c>
      <c r="G108" s="49">
        <f t="shared" si="7"/>
        <v>434525.27</v>
      </c>
      <c r="H108" s="50">
        <f t="shared" si="7"/>
        <v>-207682.74</v>
      </c>
      <c r="I108" s="49">
        <f t="shared" si="7"/>
        <v>-73446.2</v>
      </c>
      <c r="J108" s="49">
        <f t="shared" si="7"/>
        <v>74570.77</v>
      </c>
      <c r="K108" s="50">
        <f t="shared" si="7"/>
        <v>-42365.73</v>
      </c>
      <c r="L108" s="49">
        <f t="shared" si="7"/>
        <v>90662.03</v>
      </c>
      <c r="M108" s="49">
        <f t="shared" si="7"/>
        <v>232380.98</v>
      </c>
      <c r="N108" s="49"/>
    </row>
    <row r="109" spans="1:14" s="206" customFormat="1" ht="13.5" thickBot="1">
      <c r="A109" s="204" t="s">
        <v>11</v>
      </c>
      <c r="B109" s="205">
        <v>142450.13</v>
      </c>
      <c r="C109" s="205">
        <v>142450.13</v>
      </c>
      <c r="D109" s="205">
        <v>142450.13</v>
      </c>
      <c r="E109" s="205">
        <v>142450.13</v>
      </c>
      <c r="F109" s="205">
        <v>142450.13</v>
      </c>
      <c r="G109" s="205">
        <v>142450.13</v>
      </c>
      <c r="H109" s="205">
        <v>142450.13</v>
      </c>
      <c r="I109" s="205">
        <v>142450.13</v>
      </c>
      <c r="J109" s="205">
        <v>142450.13</v>
      </c>
      <c r="K109" s="205">
        <v>142450.13</v>
      </c>
      <c r="L109" s="205">
        <v>142450.13</v>
      </c>
      <c r="M109" s="205">
        <v>142450.13</v>
      </c>
      <c r="N109" s="205">
        <f>SUM(B109:M109)</f>
        <v>1709401.56</v>
      </c>
    </row>
    <row r="110" spans="1:14" s="206" customFormat="1" ht="13.5" thickBot="1">
      <c r="A110" s="204" t="s">
        <v>12</v>
      </c>
      <c r="B110" s="205">
        <v>121285.77</v>
      </c>
      <c r="C110" s="205">
        <v>137394.06</v>
      </c>
      <c r="D110" s="205">
        <v>138870.42</v>
      </c>
      <c r="E110" s="205">
        <v>135574.41</v>
      </c>
      <c r="F110" s="205">
        <v>151165.11</v>
      </c>
      <c r="G110" s="205">
        <v>148694.95</v>
      </c>
      <c r="H110" s="205">
        <v>133100.54</v>
      </c>
      <c r="I110" s="205">
        <v>146880.97</v>
      </c>
      <c r="J110" s="205">
        <v>145056.02</v>
      </c>
      <c r="K110" s="205">
        <v>132281.76</v>
      </c>
      <c r="L110" s="205">
        <v>140972.95</v>
      </c>
      <c r="M110" s="205">
        <v>145722.5</v>
      </c>
      <c r="N110" s="205">
        <f>SUM(B110:M110)</f>
        <v>1676999.46</v>
      </c>
    </row>
    <row r="111" spans="1:14" s="206" customFormat="1" ht="13.5" thickBot="1">
      <c r="A111" s="204" t="s">
        <v>127</v>
      </c>
      <c r="B111" s="210">
        <v>410</v>
      </c>
      <c r="C111" s="210">
        <v>410</v>
      </c>
      <c r="D111" s="210">
        <v>410</v>
      </c>
      <c r="E111" s="210">
        <v>410</v>
      </c>
      <c r="F111" s="210">
        <v>410</v>
      </c>
      <c r="G111" s="210">
        <v>492</v>
      </c>
      <c r="H111" s="210">
        <v>492</v>
      </c>
      <c r="I111" s="210">
        <v>492</v>
      </c>
      <c r="J111" s="210">
        <v>492</v>
      </c>
      <c r="K111" s="210">
        <v>492</v>
      </c>
      <c r="L111" s="210">
        <v>492</v>
      </c>
      <c r="M111" s="210">
        <v>492</v>
      </c>
      <c r="N111" s="205">
        <f>SUM(B111:M111)</f>
        <v>5494</v>
      </c>
    </row>
    <row r="112" spans="1:14" s="206" customFormat="1" ht="13.5" thickBot="1">
      <c r="A112" s="204" t="s">
        <v>128</v>
      </c>
      <c r="B112" s="210">
        <v>-1777</v>
      </c>
      <c r="C112" s="210">
        <v>273</v>
      </c>
      <c r="D112" s="210">
        <v>273</v>
      </c>
      <c r="E112" s="210">
        <v>547</v>
      </c>
      <c r="F112" s="210">
        <v>547</v>
      </c>
      <c r="G112" s="210">
        <v>547</v>
      </c>
      <c r="H112" s="210">
        <v>644</v>
      </c>
      <c r="I112" s="210">
        <v>644</v>
      </c>
      <c r="J112" s="210">
        <v>410</v>
      </c>
      <c r="K112" s="210">
        <v>254</v>
      </c>
      <c r="L112" s="210">
        <v>254</v>
      </c>
      <c r="M112" s="210">
        <v>255</v>
      </c>
      <c r="N112" s="205">
        <f>SUM(B112:M112)</f>
        <v>2871</v>
      </c>
    </row>
    <row r="113" spans="1:14" s="2" customFormat="1" ht="13.5" thickBot="1">
      <c r="A113" s="51" t="s">
        <v>28</v>
      </c>
      <c r="B113" s="49">
        <f aca="true" t="shared" si="8" ref="B113:M113">B110-B109</f>
        <v>-21164.36</v>
      </c>
      <c r="C113" s="49">
        <f t="shared" si="8"/>
        <v>-5056.07000000001</v>
      </c>
      <c r="D113" s="49">
        <f t="shared" si="8"/>
        <v>-3579.70999999999</v>
      </c>
      <c r="E113" s="49">
        <f t="shared" si="8"/>
        <v>-6875.72</v>
      </c>
      <c r="F113" s="49">
        <f t="shared" si="8"/>
        <v>8714.97999999998</v>
      </c>
      <c r="G113" s="49">
        <f t="shared" si="8"/>
        <v>6244.82000000001</v>
      </c>
      <c r="H113" s="49">
        <f t="shared" si="8"/>
        <v>-9349.59</v>
      </c>
      <c r="I113" s="49">
        <f t="shared" si="8"/>
        <v>4430.84</v>
      </c>
      <c r="J113" s="49">
        <f t="shared" si="8"/>
        <v>2605.88999999998</v>
      </c>
      <c r="K113" s="49">
        <f t="shared" si="8"/>
        <v>-10168.37</v>
      </c>
      <c r="L113" s="49">
        <f t="shared" si="8"/>
        <v>-1477.17999999999</v>
      </c>
      <c r="M113" s="49">
        <f t="shared" si="8"/>
        <v>3272.37</v>
      </c>
      <c r="N113" s="237">
        <f>SUM(B113:M113)</f>
        <v>-32402.1</v>
      </c>
    </row>
    <row r="114" spans="1:14" s="2" customFormat="1" ht="13.5" thickBot="1">
      <c r="A114" s="51" t="s">
        <v>26</v>
      </c>
      <c r="B114" s="211">
        <f>B108+B110+B111+B112</f>
        <v>149929.62</v>
      </c>
      <c r="C114" s="211">
        <f>C108+C110+C111+C112</f>
        <v>288006.68</v>
      </c>
      <c r="D114" s="212">
        <f>D108+D110+D111+D112-D105</f>
        <v>145871.75</v>
      </c>
      <c r="E114" s="211">
        <f>E108+E110+E111+E112</f>
        <v>282403.16</v>
      </c>
      <c r="F114" s="211">
        <f>F108+F110+F111+F112</f>
        <v>434525.27</v>
      </c>
      <c r="G114" s="212">
        <f>G108+G110+G111+G112-G105</f>
        <v>-207682.74</v>
      </c>
      <c r="H114" s="211">
        <f>H108+H110+H111+H112</f>
        <v>-73446.2</v>
      </c>
      <c r="I114" s="211">
        <f>I108+I110+I111+I112</f>
        <v>74570.77</v>
      </c>
      <c r="J114" s="212">
        <f>J108+J110+J111+J112-J105</f>
        <v>-42365.73</v>
      </c>
      <c r="K114" s="211">
        <f>K108+K110+K111+K112</f>
        <v>90662.03</v>
      </c>
      <c r="L114" s="211">
        <f>L108+L110+L111+L112</f>
        <v>232380.98</v>
      </c>
      <c r="M114" s="212">
        <f>M108+M110+M111+M112-M105</f>
        <v>52877.36</v>
      </c>
      <c r="N114" s="49"/>
    </row>
    <row r="115" spans="7:14" s="2" customFormat="1" ht="57" customHeight="1">
      <c r="G115" s="32"/>
      <c r="H115" s="299" t="s">
        <v>142</v>
      </c>
      <c r="I115" s="299"/>
      <c r="J115" s="299"/>
      <c r="K115" s="299"/>
      <c r="L115" s="300" t="s">
        <v>143</v>
      </c>
      <c r="M115" s="300"/>
      <c r="N115" s="300"/>
    </row>
    <row r="116" spans="8:14" s="2" customFormat="1" ht="71.25" customHeight="1">
      <c r="H116" s="301" t="s">
        <v>144</v>
      </c>
      <c r="I116" s="301"/>
      <c r="J116" s="301"/>
      <c r="K116" s="301"/>
      <c r="L116" s="302" t="s">
        <v>186</v>
      </c>
      <c r="M116" s="302"/>
      <c r="N116" s="302"/>
    </row>
    <row r="117" s="2" customFormat="1" ht="12.75"/>
    <row r="118" s="2" customFormat="1" ht="12.75"/>
    <row r="119" spans="8:14" s="2" customFormat="1" ht="15">
      <c r="H119" s="285" t="s">
        <v>129</v>
      </c>
      <c r="I119" s="285"/>
      <c r="J119" s="285"/>
      <c r="K119" s="213">
        <f>O105</f>
        <v>1662497.95</v>
      </c>
      <c r="L119" s="214">
        <v>1662497.95</v>
      </c>
      <c r="M119" s="214"/>
      <c r="N119" s="257">
        <f>L119+M119</f>
        <v>1662497.95</v>
      </c>
    </row>
    <row r="120" spans="8:14" s="2" customFormat="1" ht="15">
      <c r="H120" s="285" t="s">
        <v>130</v>
      </c>
      <c r="I120" s="285"/>
      <c r="J120" s="285"/>
      <c r="K120" s="213">
        <f>N109</f>
        <v>1709401.56</v>
      </c>
      <c r="L120" s="214">
        <v>1709401.56</v>
      </c>
      <c r="M120" s="214"/>
      <c r="N120" s="257">
        <f aca="true" t="shared" si="9" ref="N120:N125">L120+M120</f>
        <v>1709401.56</v>
      </c>
    </row>
    <row r="121" spans="8:14" s="2" customFormat="1" ht="15">
      <c r="H121" s="285" t="s">
        <v>131</v>
      </c>
      <c r="I121" s="285"/>
      <c r="J121" s="285"/>
      <c r="K121" s="213">
        <f>N110</f>
        <v>1676999.46</v>
      </c>
      <c r="L121" s="214">
        <v>1676999.46</v>
      </c>
      <c r="M121" s="214">
        <v>8365</v>
      </c>
      <c r="N121" s="257">
        <f t="shared" si="9"/>
        <v>1685364.46</v>
      </c>
    </row>
    <row r="122" spans="8:14" s="2" customFormat="1" ht="15">
      <c r="H122" s="285" t="s">
        <v>132</v>
      </c>
      <c r="I122" s="285"/>
      <c r="J122" s="285"/>
      <c r="K122" s="213">
        <f>K121-K120</f>
        <v>-32402.1</v>
      </c>
      <c r="L122" s="214">
        <v>-32402.1</v>
      </c>
      <c r="M122" s="214">
        <v>8365</v>
      </c>
      <c r="N122" s="257">
        <f t="shared" si="9"/>
        <v>-24037.1</v>
      </c>
    </row>
    <row r="123" spans="8:14" s="2" customFormat="1" ht="15">
      <c r="H123" s="280" t="s">
        <v>133</v>
      </c>
      <c r="I123" s="280"/>
      <c r="J123" s="280"/>
      <c r="K123" s="213">
        <f>K120-K119</f>
        <v>46903.61</v>
      </c>
      <c r="L123" s="217">
        <v>46903.61</v>
      </c>
      <c r="M123" s="214"/>
      <c r="N123" s="257">
        <f t="shared" si="9"/>
        <v>46903.61</v>
      </c>
    </row>
    <row r="124" spans="8:14" s="2" customFormat="1" ht="15">
      <c r="H124" s="276" t="s">
        <v>165</v>
      </c>
      <c r="I124" s="277"/>
      <c r="J124" s="278"/>
      <c r="K124" s="213">
        <f>B108</f>
        <v>30010.85</v>
      </c>
      <c r="L124" s="214">
        <v>5722.85</v>
      </c>
      <c r="M124" s="214">
        <v>24288</v>
      </c>
      <c r="N124" s="257">
        <f t="shared" si="9"/>
        <v>30010.85</v>
      </c>
    </row>
    <row r="125" spans="8:14" s="2" customFormat="1" ht="15.75">
      <c r="H125" s="279" t="s">
        <v>212</v>
      </c>
      <c r="I125" s="279"/>
      <c r="J125" s="279"/>
      <c r="K125" s="215">
        <f>K124+K123+K122+K126</f>
        <v>52877.36</v>
      </c>
      <c r="L125" s="215">
        <f>L124+L123+L122+L126</f>
        <v>20224.36</v>
      </c>
      <c r="M125" s="215">
        <f>M124+M123+M122+M126</f>
        <v>32653</v>
      </c>
      <c r="N125" s="257">
        <f t="shared" si="9"/>
        <v>52877.36</v>
      </c>
    </row>
    <row r="126" spans="8:13" s="2" customFormat="1" ht="15">
      <c r="H126" s="275" t="s">
        <v>134</v>
      </c>
      <c r="I126" s="275"/>
      <c r="J126" s="275"/>
      <c r="K126" s="216">
        <f>N111+N112</f>
        <v>8365</v>
      </c>
      <c r="L126" s="214"/>
      <c r="M126" s="214"/>
    </row>
    <row r="127" spans="8:13" s="2" customFormat="1" ht="15">
      <c r="H127" s="280" t="s">
        <v>135</v>
      </c>
      <c r="I127" s="280"/>
      <c r="J127" s="280"/>
      <c r="K127" s="216">
        <f>D96+G96+J96+M96</f>
        <v>59672.28</v>
      </c>
      <c r="L127" s="284" t="s">
        <v>166</v>
      </c>
      <c r="M127" s="284"/>
    </row>
    <row r="128" spans="8:13" s="2" customFormat="1" ht="15">
      <c r="H128" s="275" t="s">
        <v>136</v>
      </c>
      <c r="I128" s="275"/>
      <c r="J128" s="275"/>
      <c r="K128" s="216">
        <v>105674.03</v>
      </c>
      <c r="L128" s="214"/>
      <c r="M128" s="214"/>
    </row>
    <row r="129" spans="8:13" ht="15">
      <c r="H129" s="275" t="s">
        <v>137</v>
      </c>
      <c r="I129" s="275"/>
      <c r="J129" s="275"/>
      <c r="K129" s="216">
        <v>1644.56</v>
      </c>
      <c r="L129" s="214"/>
      <c r="M129" s="214"/>
    </row>
    <row r="130" spans="8:13" ht="15">
      <c r="H130" s="275" t="s">
        <v>138</v>
      </c>
      <c r="I130" s="275"/>
      <c r="J130" s="275"/>
      <c r="K130" s="216">
        <f>K128+K129</f>
        <v>107318.59</v>
      </c>
      <c r="L130" s="214"/>
      <c r="M130" s="214"/>
    </row>
    <row r="131" spans="8:13" ht="15">
      <c r="H131" s="275" t="s">
        <v>139</v>
      </c>
      <c r="I131" s="275"/>
      <c r="J131" s="275"/>
      <c r="K131" s="216">
        <f>K130-K127</f>
        <v>47646.31</v>
      </c>
      <c r="L131" s="217"/>
      <c r="M131" s="214"/>
    </row>
    <row r="132" spans="8:13" ht="15.75">
      <c r="H132" s="275" t="s">
        <v>140</v>
      </c>
      <c r="I132" s="275"/>
      <c r="J132" s="275"/>
      <c r="K132" s="218">
        <f>K123-K131</f>
        <v>-742.7</v>
      </c>
      <c r="L132" s="219"/>
      <c r="M132" s="214"/>
    </row>
  </sheetData>
  <sheetProtection/>
  <mergeCells count="29">
    <mergeCell ref="A33:A36"/>
    <mergeCell ref="A1:N1"/>
    <mergeCell ref="B2:D2"/>
    <mergeCell ref="H122:J122"/>
    <mergeCell ref="H115:K115"/>
    <mergeCell ref="L115:N115"/>
    <mergeCell ref="H116:K116"/>
    <mergeCell ref="L116:N116"/>
    <mergeCell ref="E2:G2"/>
    <mergeCell ref="H2:J2"/>
    <mergeCell ref="K2:M2"/>
    <mergeCell ref="L127:M127"/>
    <mergeCell ref="H128:J128"/>
    <mergeCell ref="H119:J119"/>
    <mergeCell ref="H120:J120"/>
    <mergeCell ref="H121:J121"/>
    <mergeCell ref="A4:O4"/>
    <mergeCell ref="A47:N47"/>
    <mergeCell ref="A97:N97"/>
    <mergeCell ref="A56:N56"/>
    <mergeCell ref="H132:J132"/>
    <mergeCell ref="H124:J124"/>
    <mergeCell ref="H125:J125"/>
    <mergeCell ref="H126:J126"/>
    <mergeCell ref="H127:J127"/>
    <mergeCell ref="H123:J123"/>
    <mergeCell ref="H131:J131"/>
    <mergeCell ref="H129:J129"/>
    <mergeCell ref="H130:J130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I31"/>
  <sheetViews>
    <sheetView tabSelected="1" zoomScalePageLayoutView="0" workbookViewId="0" topLeftCell="A1">
      <selection activeCell="B6" sqref="B6:G9"/>
    </sheetView>
  </sheetViews>
  <sheetFormatPr defaultColWidth="9.00390625" defaultRowHeight="12.75"/>
  <cols>
    <col min="5" max="5" width="18.625" style="0" customWidth="1"/>
    <col min="7" max="7" width="18.75390625" style="0" customWidth="1"/>
  </cols>
  <sheetData>
    <row r="3" ht="12.75">
      <c r="D3" t="s">
        <v>248</v>
      </c>
    </row>
    <row r="6" ht="12.75">
      <c r="C6" t="s">
        <v>191</v>
      </c>
    </row>
    <row r="7" spans="5:7" ht="12.75">
      <c r="E7" s="303" t="s">
        <v>192</v>
      </c>
      <c r="G7" s="304" t="s">
        <v>193</v>
      </c>
    </row>
    <row r="8" spans="5:7" ht="12.75">
      <c r="E8" s="303"/>
      <c r="G8" s="304"/>
    </row>
    <row r="9" spans="5:7" ht="12.75">
      <c r="E9" s="303"/>
      <c r="G9" s="304"/>
    </row>
    <row r="10" ht="12.75">
      <c r="G10" s="238"/>
    </row>
    <row r="11" spans="3:7" ht="12.75">
      <c r="C11" t="s">
        <v>194</v>
      </c>
      <c r="E11">
        <v>5076</v>
      </c>
      <c r="G11">
        <v>5076</v>
      </c>
    </row>
    <row r="12" spans="3:7" ht="12.75">
      <c r="C12" t="s">
        <v>195</v>
      </c>
      <c r="E12">
        <v>4920</v>
      </c>
      <c r="G12">
        <v>4920</v>
      </c>
    </row>
    <row r="13" spans="3:7" ht="12.75">
      <c r="C13" t="s">
        <v>196</v>
      </c>
      <c r="E13">
        <v>4920</v>
      </c>
      <c r="G13">
        <v>4920</v>
      </c>
    </row>
    <row r="14" spans="3:7" ht="12.75">
      <c r="C14" t="s">
        <v>246</v>
      </c>
      <c r="E14">
        <v>5494</v>
      </c>
      <c r="G14">
        <v>5494</v>
      </c>
    </row>
    <row r="19" spans="3:7" ht="12.75">
      <c r="C19" t="s">
        <v>27</v>
      </c>
      <c r="E19">
        <v>20410</v>
      </c>
      <c r="G19">
        <v>20410</v>
      </c>
    </row>
    <row r="23" ht="12.75">
      <c r="C23" t="s">
        <v>197</v>
      </c>
    </row>
    <row r="25" spans="3:9" ht="12.75">
      <c r="C25" t="s">
        <v>195</v>
      </c>
      <c r="E25">
        <v>2870</v>
      </c>
      <c r="G25">
        <v>4920</v>
      </c>
      <c r="I25">
        <v>-2050</v>
      </c>
    </row>
    <row r="26" spans="3:7" ht="12.75">
      <c r="C26" t="s">
        <v>196</v>
      </c>
      <c r="E26">
        <v>4920</v>
      </c>
      <c r="G26">
        <v>4452</v>
      </c>
    </row>
    <row r="27" spans="3:7" ht="12.75">
      <c r="C27" t="s">
        <v>246</v>
      </c>
      <c r="E27">
        <v>4920</v>
      </c>
      <c r="G27">
        <v>2871</v>
      </c>
    </row>
    <row r="31" spans="5:7" ht="12.75">
      <c r="E31">
        <v>12710</v>
      </c>
      <c r="G31">
        <v>12243</v>
      </c>
    </row>
  </sheetData>
  <sheetProtection/>
  <mergeCells count="2">
    <mergeCell ref="E7:E9"/>
    <mergeCell ref="G7:G9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2015-07-24T14:40:44Z</cp:lastPrinted>
  <dcterms:created xsi:type="dcterms:W3CDTF">2010-04-02T14:46:04Z</dcterms:created>
  <dcterms:modified xsi:type="dcterms:W3CDTF">2015-08-06T13:59:01Z</dcterms:modified>
  <cp:category/>
  <cp:version/>
  <cp:contentType/>
  <cp:contentStatus/>
</cp:coreProperties>
</file>