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'Лист1'!$EL$1:$EP$66</definedName>
  </definedNames>
  <calcPr fullCalcOnLoad="1"/>
</workbook>
</file>

<file path=xl/sharedStrings.xml><?xml version="1.0" encoding="utf-8"?>
<sst xmlns="http://schemas.openxmlformats.org/spreadsheetml/2006/main" count="1444" uniqueCount="605">
  <si>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</si>
  <si>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</si>
  <si>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</si>
  <si>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</si>
  <si>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</si>
  <si>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</si>
  <si>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</si>
  <si>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</si>
  <si>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</si>
  <si>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</si>
  <si>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</si>
  <si>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</si>
  <si>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</si>
  <si>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</si>
  <si>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</si>
  <si>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</si>
  <si>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</si>
  <si>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х</t>
  </si>
  <si>
    <t>3117,1 м2</t>
  </si>
  <si>
    <t>шар.кран D20 - 1 шт.</t>
  </si>
  <si>
    <t>вентили D20 - 2 шт.</t>
  </si>
  <si>
    <t>2 м2</t>
  </si>
  <si>
    <t>автоматы АЕ1031 - 2 шт., ЛОН - 4 шт.</t>
  </si>
  <si>
    <t>Задвижки D50 - 2 шт.</t>
  </si>
  <si>
    <t>1 дверь, 1 замок</t>
  </si>
  <si>
    <t>ЛОН - 4 шт., каб. АВВГ3х2,5 - 10 м</t>
  </si>
  <si>
    <t>249 чел.</t>
  </si>
  <si>
    <t>248 чел.</t>
  </si>
  <si>
    <t>250 чел.</t>
  </si>
  <si>
    <t>252 чел.</t>
  </si>
  <si>
    <t>251 чел.</t>
  </si>
  <si>
    <t>октябрь</t>
  </si>
  <si>
    <t>батарея - 5 шт.</t>
  </si>
  <si>
    <t>автоматы АЕ1031 - 2 шт., транс.тока - 3 шт.</t>
  </si>
  <si>
    <t>ноябрь</t>
  </si>
  <si>
    <t>автоматы АЕ1031 - 2 шт.</t>
  </si>
  <si>
    <t>автоматы АЕ1031 - 2 шт., ЛОН - 10 шт.</t>
  </si>
  <si>
    <t>кран шаровый D15 - 4 шт.</t>
  </si>
  <si>
    <t>247 чел.</t>
  </si>
  <si>
    <t>декабрь</t>
  </si>
  <si>
    <t>кран шар. D15 - 1 шт.</t>
  </si>
  <si>
    <t>2 двери</t>
  </si>
  <si>
    <t>242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</si>
  <si>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</si>
  <si>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</si>
  <si>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</si>
  <si>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</si>
  <si>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</si>
  <si>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</si>
  <si>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</si>
  <si>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</si>
  <si>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</si>
  <si>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</si>
  <si>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</si>
  <si>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</si>
  <si>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</si>
  <si>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</si>
  <si>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</si>
  <si>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</si>
  <si>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</si>
  <si>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</si>
  <si>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</si>
  <si>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</si>
  <si>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</si>
  <si>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</si>
  <si>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</si>
  <si>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Зеленова , 5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</si>
  <si>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</si>
  <si>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</si>
  <si>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</si>
  <si>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</si>
  <si>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Гидравлическое испытание подогревателя горячего водоснабжения</t>
  </si>
  <si>
    <t>№ 1 от 09.02.09г.</t>
  </si>
  <si>
    <t>Проверка и восстановление работоспособности регуляторов БГВ</t>
  </si>
  <si>
    <t>№ 9 от 12.02.09г.</t>
  </si>
  <si>
    <t>Проверка бойлеров на плотность</t>
  </si>
  <si>
    <t>№ 21 от 09.02.09г.</t>
  </si>
  <si>
    <t>№50 от 12.02.09г.</t>
  </si>
  <si>
    <t>Проверка эл.снабжения кв.80</t>
  </si>
  <si>
    <t>№96 от 19.02.09г.</t>
  </si>
  <si>
    <t>Проверка эл.снабжения квартиры</t>
  </si>
  <si>
    <t>№97 от 19.02.09г.</t>
  </si>
  <si>
    <t>Сбивание сосулек</t>
  </si>
  <si>
    <t>№21 от 19.02.09г.</t>
  </si>
  <si>
    <t>Ревизия эл.оборудования (замена неисправных участков эл.сети, ремонт эл.установочных изделий, замена эл.установочных изделий, осмотр линии эл.сетей, групп распределителей и предохранителей щитов и переходных коробок силовых установок на л/клетках, протяжка контактов, изолирование проводов)</t>
  </si>
  <si>
    <t>№53 от 18.02.09г.</t>
  </si>
  <si>
    <t xml:space="preserve">Замена ламп ЛОН в подъезде -1шт. </t>
  </si>
  <si>
    <t>Замена лампы ЛОН 25В-1шт. в тамбуре, ремонт патрона</t>
  </si>
  <si>
    <t>№108 от 22.02.09г.</t>
  </si>
  <si>
    <t>Замена лампы ЛОН 25В в тамбуре</t>
  </si>
  <si>
    <t>№143 от 26.02.09г.</t>
  </si>
  <si>
    <t>Ремонт эл.снабжения квартиры</t>
  </si>
  <si>
    <t>№144 от 26.02.09г.</t>
  </si>
  <si>
    <t>апрель 2009 г.</t>
  </si>
  <si>
    <t>март 2009 г.</t>
  </si>
  <si>
    <t>Ревизия эл.щитка</t>
  </si>
  <si>
    <t>№ 166 от 20.03.09 г.</t>
  </si>
  <si>
    <t>Проверка регуляторов РТДО по графику</t>
  </si>
  <si>
    <t>№ 181 от 25.03.09 г.</t>
  </si>
  <si>
    <t>Проверка на самовольное подключение</t>
  </si>
  <si>
    <t>№ 215 от 26.03.09г.</t>
  </si>
  <si>
    <t>№ 248 от 30.03.09г.</t>
  </si>
  <si>
    <t>Ревизия эл.щитка, замена деталей ( провод АВВГ 2*2,5)</t>
  </si>
  <si>
    <t>Отключение эл.энергии</t>
  </si>
  <si>
    <t>№ 73 от 12.03.09г.</t>
  </si>
  <si>
    <t>Замена автомата</t>
  </si>
  <si>
    <t>№ 48 от 10.03.09г.</t>
  </si>
  <si>
    <t>Определение промочки</t>
  </si>
  <si>
    <t>№ 144 от 19.03.09г.</t>
  </si>
  <si>
    <t>Замена лампочек в родъезде</t>
  </si>
  <si>
    <t>№ 193 от 27.04.09г.</t>
  </si>
  <si>
    <t>№ 196 от 27.04.09г.</t>
  </si>
  <si>
    <t>Устранение течи на отоплении в подъезде,замена вентиля</t>
  </si>
  <si>
    <t>№ 200 от 27.04.09г.</t>
  </si>
  <si>
    <t>Приварка проушин к эл.щитку</t>
  </si>
  <si>
    <t>№ 199 от 28.04.09</t>
  </si>
  <si>
    <t>№ 222 от 30.04.09г.</t>
  </si>
  <si>
    <t>Проверка бойлеров на плотность по графику</t>
  </si>
  <si>
    <t>№ 222 от 29.04.09г.</t>
  </si>
  <si>
    <t>Устранение течи трубы, смена шарового крана</t>
  </si>
  <si>
    <t>№ 143 от 17.04.09г.</t>
  </si>
  <si>
    <t>№ 140 от 16.04.09г.</t>
  </si>
  <si>
    <t>Присверливание почтовых ящиков</t>
  </si>
  <si>
    <t>№ 6 от 02.04.09г.</t>
  </si>
  <si>
    <t>№ 21 от 03.04.09г.</t>
  </si>
  <si>
    <t>№ 22/2 от 03.04.09г.</t>
  </si>
  <si>
    <t>№ 27 от 06.04.09г.</t>
  </si>
  <si>
    <t>Замена кран шарового на гор.воду</t>
  </si>
  <si>
    <t>№ 53 от 07.04.09г.</t>
  </si>
  <si>
    <t>Определение в работе</t>
  </si>
  <si>
    <t>№ 39 от 07.04.09г.</t>
  </si>
  <si>
    <t>Ревизия эл.щитка, замена деталей</t>
  </si>
  <si>
    <t>№ 55 от 09.04.09г.</t>
  </si>
  <si>
    <t>май 2009г.</t>
  </si>
  <si>
    <t>№ 7 от 04.05.09г.</t>
  </si>
  <si>
    <t>Причистка подвальной канализации</t>
  </si>
  <si>
    <t>№ 40 от 06.05.09г.</t>
  </si>
  <si>
    <t>Устранение течи вентиля</t>
  </si>
  <si>
    <t>№ 60 от 08.05.09г.</t>
  </si>
  <si>
    <t>Ревизия вентилей</t>
  </si>
  <si>
    <t>№ 83 от 14.05.09г.</t>
  </si>
  <si>
    <t>Проведение тепловых испытаний</t>
  </si>
  <si>
    <t>№ 90 от 15.05.09г.</t>
  </si>
  <si>
    <t>Ревизия вентиля</t>
  </si>
  <si>
    <t>№ 103 от 18.05.09г.</t>
  </si>
  <si>
    <t>Установка катушки в место неисправного РТДО 25</t>
  </si>
  <si>
    <t>№ 120 от 18.05.09г.</t>
  </si>
  <si>
    <t>Ремонт батареи</t>
  </si>
  <si>
    <t>№ 126 от 19.05.09г.</t>
  </si>
  <si>
    <t>Проверка на плотность СТС / опрессовка /</t>
  </si>
  <si>
    <t>№ 135 от 20.05.09г.</t>
  </si>
  <si>
    <t>№ 113 от 22.05.09г.</t>
  </si>
  <si>
    <t>Проверка квартирных эл.счетчиков</t>
  </si>
  <si>
    <t>№ 115 от 22.05.09г.</t>
  </si>
  <si>
    <t>№ 143 от 26.05.09г.</t>
  </si>
  <si>
    <t>№ 161 от 29.05.09г.</t>
  </si>
  <si>
    <t>Проверка работы квартирных эл.счетчиков</t>
  </si>
  <si>
    <t>№ 162 от 29.05.09г.</t>
  </si>
  <si>
    <t>Замена трансформаторов тока</t>
  </si>
  <si>
    <t>№ 165 от 29.05.09г.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</si>
  <si>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</si>
  <si>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</si>
  <si>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</si>
  <si>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</si>
  <si>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</si>
  <si>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</si>
  <si>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№ 39/эл от 05.06.09г.</t>
  </si>
  <si>
    <t>Смена вентилей</t>
  </si>
  <si>
    <t>№ 63/сл от 09.06.09г.</t>
  </si>
  <si>
    <t>Ремонт розеток в квартире, ревизия эл.щитка</t>
  </si>
  <si>
    <t>№ 57/эл от 09.06.09г.</t>
  </si>
  <si>
    <t>Замена входных вентилей 2шт.</t>
  </si>
  <si>
    <t>№ 226/сл от 24.06.09г.</t>
  </si>
  <si>
    <t>№ 156/эл от 26.06.09г.</t>
  </si>
  <si>
    <t>Врезка вентилей под промывку</t>
  </si>
  <si>
    <t>№ 278/сл от 29.06.09г.</t>
  </si>
  <si>
    <t>Восстановление освещения в подъезде</t>
  </si>
  <si>
    <t>№ 176/эл от 29.06.09г.</t>
  </si>
  <si>
    <t>Обслуживание приборов учета</t>
  </si>
  <si>
    <t>№ 274 ОТ 31.05.09Г.</t>
  </si>
  <si>
    <t>№ 154 от 30.04.09г.</t>
  </si>
  <si>
    <t>Управление МКД</t>
  </si>
  <si>
    <t>Восстановление освещения- автомат ае 1031 1ШТ.</t>
  </si>
  <si>
    <t>Промывка системы отопления</t>
  </si>
  <si>
    <t>№27 от 02.07.09</t>
  </si>
  <si>
    <t>Зашивка отверстий под лестницей</t>
  </si>
  <si>
    <t>№ 7 от 02.07.09</t>
  </si>
  <si>
    <t>монтаж сквозного отверстия в стене</t>
  </si>
  <si>
    <t>№ 9 от 06.07.09</t>
  </si>
  <si>
    <t xml:space="preserve">замена вентиля </t>
  </si>
  <si>
    <t>№ 80 от 07.07.09</t>
  </si>
  <si>
    <t>ревизия эл.щитка</t>
  </si>
  <si>
    <t>№ 112 от 16.07.09.</t>
  </si>
  <si>
    <t>№ 132 от 21.07.09.</t>
  </si>
  <si>
    <t>Ревизия входного вентиля</t>
  </si>
  <si>
    <t>№ 226 от 24.07.09</t>
  </si>
  <si>
    <t>ревизия эл.сборки</t>
  </si>
  <si>
    <t>№ 189 от 29.07.09.</t>
  </si>
  <si>
    <t xml:space="preserve">ремонт фазного стояка </t>
  </si>
  <si>
    <t>№ 216 от 31.07.09.</t>
  </si>
  <si>
    <t>август 2009г.</t>
  </si>
  <si>
    <t xml:space="preserve">установка регулятора РТДО ф 25 </t>
  </si>
  <si>
    <t>№ 10 от 03.08.09.</t>
  </si>
  <si>
    <t>прочистка вентиляции</t>
  </si>
  <si>
    <t>№ 6 от 04.08.09.</t>
  </si>
  <si>
    <t>монтаж досок для номеров квартир</t>
  </si>
  <si>
    <t>№ 15 от 07.08.09.</t>
  </si>
  <si>
    <t>замена вентиля</t>
  </si>
  <si>
    <t>№ 108 от 17.08.09.</t>
  </si>
  <si>
    <t>ремонт п/сушителя</t>
  </si>
  <si>
    <t>№ 157 от 24.08.09.</t>
  </si>
  <si>
    <t>отключение системы теплоснабжения на ВВП</t>
  </si>
  <si>
    <t>№ 168 от 25.08.09.</t>
  </si>
  <si>
    <t>сентябрь 2009 г.</t>
  </si>
  <si>
    <t>проведение испытаний на плотность, прочность системы теплоснабжения</t>
  </si>
  <si>
    <t>№ 28 от 08.09.09.</t>
  </si>
  <si>
    <t>ремонт проводки</t>
  </si>
  <si>
    <t>№ 72 от 11.09.09.</t>
  </si>
  <si>
    <t>ревизия вводной распаечной коробки</t>
  </si>
  <si>
    <t>№ 148 от 22.09.09.</t>
  </si>
  <si>
    <t xml:space="preserve">дератизация в строениях 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</si>
  <si>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</si>
  <si>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</si>
  <si>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</si>
  <si>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</si>
  <si>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</si>
  <si>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дератизация в строениях</t>
  </si>
  <si>
    <t>№ 264 от 30.09.09.</t>
  </si>
  <si>
    <t>№ 239 от 31.08.09.</t>
  </si>
  <si>
    <t>№ 452 от 31.08.09.</t>
  </si>
  <si>
    <t xml:space="preserve">поверка 1-го водосчетчика холодной воды Dn50 установленного в здании жилого дома </t>
  </si>
  <si>
    <t>№ 486 от 31.08.09.</t>
  </si>
  <si>
    <t>июль 2009 г.</t>
  </si>
  <si>
    <t>октябрь  2009 г.</t>
  </si>
  <si>
    <t>дополнительные работы: по вывозу покош.травы, мусора на субботниках, стрижки кустарников, затраты на проведение голосования</t>
  </si>
  <si>
    <t>июнь 2009 г.</t>
  </si>
  <si>
    <t>№ 572 от 31.10.09.</t>
  </si>
  <si>
    <t>№ 279 от 31.10.09.</t>
  </si>
  <si>
    <t>№ 914 от 09.10.09г.</t>
  </si>
  <si>
    <t>увеличение дроссельной  шайбы</t>
  </si>
  <si>
    <t>920 от 12.10.09г.</t>
  </si>
  <si>
    <t>ремонт канализационной системы</t>
  </si>
  <si>
    <t>941 от 19.10.09г.</t>
  </si>
  <si>
    <t>замена лампочек 40 Вт в подъезде</t>
  </si>
  <si>
    <t>976 от 29.10.09г.</t>
  </si>
  <si>
    <t>декабрь 2009г.</t>
  </si>
  <si>
    <t>ноябрь2009г.</t>
  </si>
  <si>
    <t>замена лампочек 100 Вт в подъезде</t>
  </si>
  <si>
    <t>1102 от 31.12.09г.</t>
  </si>
  <si>
    <t xml:space="preserve">ревизия эл.щитка </t>
  </si>
  <si>
    <t>1097/1 от 25.12.09г.</t>
  </si>
  <si>
    <t>ревизия распаечной коробки</t>
  </si>
  <si>
    <t>замена вх.вентилей д.15 мм - 2шт.</t>
  </si>
  <si>
    <t>1086 от 04.12.09г.</t>
  </si>
  <si>
    <t>1087 от 04.12.09г.</t>
  </si>
  <si>
    <t>ревизия вентилей д.15 - д.40 мм</t>
  </si>
  <si>
    <t>1089 от 11.12.09г.</t>
  </si>
  <si>
    <t>замена вх.вентилей д.15 мм -1шт.</t>
  </si>
  <si>
    <t>восстановление подъездного освещения</t>
  </si>
  <si>
    <t>1090 от 11.12.09г.</t>
  </si>
  <si>
    <t>определение в работе</t>
  </si>
  <si>
    <t>1092 от 18.12.09г.</t>
  </si>
  <si>
    <t>замена стояка холодной воды</t>
  </si>
  <si>
    <t>замена вх.вентилей д15 мм - 4шт.</t>
  </si>
  <si>
    <t>1093 от 18.12.09г.</t>
  </si>
  <si>
    <t>замена вх.вентилей д.15мм - 2 шт.</t>
  </si>
  <si>
    <t>1096 от 25.12.09г.</t>
  </si>
  <si>
    <t>прочистка вентил.вытяжки</t>
  </si>
  <si>
    <t>1098/1 от 25.12.09г.</t>
  </si>
  <si>
    <t>замена вх.вентилей д.20 мм - 2шт.</t>
  </si>
  <si>
    <t>1101 от 31.12.09г.</t>
  </si>
  <si>
    <t>999 от 05.11.09г.</t>
  </si>
  <si>
    <t>замена автомата</t>
  </si>
  <si>
    <t>1069 от 26.11.09г.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</si>
  <si>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</si>
  <si>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</si>
  <si>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</si>
  <si>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</si>
  <si>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</si>
  <si>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31.11.09г.</t>
  </si>
  <si>
    <t>январь 2010г.</t>
  </si>
  <si>
    <t>февраль 2010г.</t>
  </si>
  <si>
    <t>март 2010г.</t>
  </si>
  <si>
    <t>5 от 15.01.2010г.</t>
  </si>
  <si>
    <t>замена лампочек 40 Вт</t>
  </si>
  <si>
    <t>21 от 31.01.10г.</t>
  </si>
  <si>
    <t>35 от 31.01.10</t>
  </si>
  <si>
    <t>апрель 2010г.</t>
  </si>
  <si>
    <t>10 от 29.01.10</t>
  </si>
  <si>
    <t>замена патрона подвесного и лампочки</t>
  </si>
  <si>
    <t>14 от 05.02.10</t>
  </si>
  <si>
    <t>19 от 12.02.10</t>
  </si>
  <si>
    <t>23 от 19.02.10</t>
  </si>
  <si>
    <t>восстановление эл.снабжения</t>
  </si>
  <si>
    <t>ревизия ВРУ и этажных эл.щитков, замена деталей, протяжка контактов</t>
  </si>
  <si>
    <t xml:space="preserve">25 от 26.02.10 </t>
  </si>
  <si>
    <t>восстановление отопления в подъезде</t>
  </si>
  <si>
    <t>9 от 22.01.10г.</t>
  </si>
  <si>
    <t>отогрев отопления в мусорокамерах</t>
  </si>
  <si>
    <t>3 от 11.01.10</t>
  </si>
  <si>
    <t>устранение течи под контргайкой</t>
  </si>
  <si>
    <t>смена сгона на г/воде</t>
  </si>
  <si>
    <t>22 от 19.02.10</t>
  </si>
  <si>
    <t>ревизия ВРУ и этажных эл.щитков, замена деталей,протяжка контактов</t>
  </si>
  <si>
    <t>25 от 27.02.10</t>
  </si>
  <si>
    <t>очистка карнизов крыш от сосулек и наледей</t>
  </si>
  <si>
    <t>21 от 12.02.10</t>
  </si>
  <si>
    <t>ремонт ВВП</t>
  </si>
  <si>
    <t>20 от 12.02.10</t>
  </si>
  <si>
    <t>смена вентиля ф 25 мм</t>
  </si>
  <si>
    <t>42 от 12.03.10</t>
  </si>
  <si>
    <t>43 от 19.03.10</t>
  </si>
  <si>
    <t>смена задвижек стальных ф 50 мм</t>
  </si>
  <si>
    <t>47 от 26.03.10</t>
  </si>
  <si>
    <t>40 от 12.03.10</t>
  </si>
  <si>
    <t>устранение течи стояка горячей воды</t>
  </si>
  <si>
    <t>31 от 05.03.10</t>
  </si>
  <si>
    <t>46 от 26.03.10</t>
  </si>
  <si>
    <t>49 от 31.03.10</t>
  </si>
  <si>
    <t>смена вентиля ф 20 мм</t>
  </si>
  <si>
    <t>44 от 19.03.10</t>
  </si>
  <si>
    <t>переборка пола для замены вентиля</t>
  </si>
  <si>
    <t>61 от 09.04.10</t>
  </si>
  <si>
    <t>смена вентиля ф 15 мм</t>
  </si>
  <si>
    <t>60 от 09.04.10</t>
  </si>
  <si>
    <t>смена вентиля ф 158 мм с аппаратом для газовой сварки и резки</t>
  </si>
  <si>
    <t>66 от 23.04.10</t>
  </si>
  <si>
    <t>63 от 16,04,10</t>
  </si>
  <si>
    <t>отключение отопления</t>
  </si>
  <si>
    <t>63 от 16.04.10</t>
  </si>
  <si>
    <t>замена лампочка 40 вт в подъезде</t>
  </si>
  <si>
    <t>68 от 30.04.10</t>
  </si>
  <si>
    <t>65 от 23.04.10</t>
  </si>
  <si>
    <t>замена лампочек 40 вт в подъезде</t>
  </si>
  <si>
    <t>ревизия задвижек ф 80,100 мм</t>
  </si>
  <si>
    <t>типография</t>
  </si>
  <si>
    <t>нежилое</t>
  </si>
  <si>
    <t>май 2010г</t>
  </si>
  <si>
    <t>смена вентиля ф 15 мм чс аппаратом для газовой сварки ирезки</t>
  </si>
  <si>
    <t>83 от 31.05.10</t>
  </si>
  <si>
    <t>84 от 31.05.10</t>
  </si>
  <si>
    <t>82 от 31.05.10</t>
  </si>
  <si>
    <t>гидравлическое испытание вх.запорной арматуры</t>
  </si>
  <si>
    <t>77 от 14.05.10</t>
  </si>
  <si>
    <t>поверка приборов учета</t>
  </si>
  <si>
    <t>208 от 26.05.10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</si>
  <si>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</si>
  <si>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</si>
  <si>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</si>
  <si>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</si>
  <si>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</si>
  <si>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</si>
  <si>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</si>
  <si>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обьслуживание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</si>
  <si>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</si>
  <si>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</si>
  <si>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</si>
  <si>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</si>
  <si>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промывка системы центрального отопления</t>
  </si>
  <si>
    <t>91 от 11.06.10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</si>
  <si>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</si>
  <si>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</si>
  <si>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</si>
  <si>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90 от 11.06.10</t>
  </si>
  <si>
    <t>подключение и отключение компрессора</t>
  </si>
  <si>
    <t>установка розетки</t>
  </si>
  <si>
    <t>94 от 18.06.10</t>
  </si>
  <si>
    <t>95 от 18.06.10</t>
  </si>
  <si>
    <t>ревизия задвижек ф50</t>
  </si>
  <si>
    <t>97 от 25.06.10</t>
  </si>
  <si>
    <t>100 от 30.06.10</t>
  </si>
  <si>
    <t>июль 2010г.</t>
  </si>
  <si>
    <t>105 от 02.07.10</t>
  </si>
  <si>
    <t>ремонт кровли</t>
  </si>
  <si>
    <t>96 от 18.06.10</t>
  </si>
  <si>
    <t>замена вентиля,устранение течи</t>
  </si>
  <si>
    <t>109 от 09.07.10</t>
  </si>
  <si>
    <t>устранение свища на стояке х/воды</t>
  </si>
  <si>
    <t>112 от 16.07.10</t>
  </si>
  <si>
    <t>определение в воде</t>
  </si>
  <si>
    <t>111 от 16.07.10</t>
  </si>
  <si>
    <t>118 от 30.07.10</t>
  </si>
  <si>
    <t>август 2010 г.</t>
  </si>
  <si>
    <t>ревизия эл.щитка, замена автомата АЕ 16А</t>
  </si>
  <si>
    <t>124 от 06.08.10</t>
  </si>
  <si>
    <t>120 от 30.07.10</t>
  </si>
  <si>
    <t>восстановление тепловой изоляции системы отопления и ГВС</t>
  </si>
  <si>
    <t>128 от 13.08.10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</si>
  <si>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</si>
  <si>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</si>
  <si>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</si>
  <si>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</si>
  <si>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устранение свища на плоской батареи</t>
  </si>
  <si>
    <t>157 от 17.09.10</t>
  </si>
  <si>
    <t>запуск системы отопления</t>
  </si>
  <si>
    <t>164 от 30.09.10</t>
  </si>
  <si>
    <t>ревизия эл.щитка, замена автомата АЕ 16 А</t>
  </si>
  <si>
    <t>163 от 30.09.10</t>
  </si>
  <si>
    <t>ревизия эл.щитка, замена автомата АЕ 25 А</t>
  </si>
  <si>
    <t>закрашивание надписей на домах</t>
  </si>
  <si>
    <t>162 от 24.09.10</t>
  </si>
  <si>
    <t>прочистка канализационной вытяжки</t>
  </si>
  <si>
    <t>158 от 17.09.10</t>
  </si>
  <si>
    <t>октябрь 2010г.</t>
  </si>
  <si>
    <t>устранение течи батареи в подъезде</t>
  </si>
  <si>
    <t>181 от 29.10.10</t>
  </si>
  <si>
    <t>180 от 29.10.10</t>
  </si>
  <si>
    <t>ремонт цоколя</t>
  </si>
  <si>
    <t>172 от 08.10.10</t>
  </si>
  <si>
    <t>Аварийное обслуживание</t>
  </si>
  <si>
    <t>Расчетно-кассовое обслуживание</t>
  </si>
  <si>
    <t>ноябрь 2010г.</t>
  </si>
  <si>
    <t>189 от 13.11.10</t>
  </si>
  <si>
    <t>ревизия эл.щитка, замена деталей</t>
  </si>
  <si>
    <t>199 от 30.11.10</t>
  </si>
  <si>
    <t>198 от 30.11.10</t>
  </si>
  <si>
    <t>ревизия ВРУ, замена деталей</t>
  </si>
  <si>
    <t>192 от 19.11.10</t>
  </si>
  <si>
    <t>декабрь 2010г.</t>
  </si>
  <si>
    <t>изоляция стояка ГВС</t>
  </si>
  <si>
    <t>208 от 03.12.10</t>
  </si>
  <si>
    <t>установка пружины на входную дверь</t>
  </si>
  <si>
    <t>108 от 03.12.10</t>
  </si>
  <si>
    <t>ревизия задвижек ф 80,1400 мм</t>
  </si>
  <si>
    <t>219 от 24.12.10</t>
  </si>
  <si>
    <t>218 от 24.12.10</t>
  </si>
  <si>
    <t>223 от 31.12.10</t>
  </si>
  <si>
    <t>замена патрона подвесного</t>
  </si>
  <si>
    <t>устранение течи канализационного стояка</t>
  </si>
  <si>
    <t>224 от 31.12.10</t>
  </si>
  <si>
    <t>нежилые</t>
  </si>
  <si>
    <t>регулятор температуры РТДО 25</t>
  </si>
  <si>
    <t>3604 от 13.12.10</t>
  </si>
  <si>
    <t>январь 2011г.</t>
  </si>
  <si>
    <t>3 от 10.01.11</t>
  </si>
  <si>
    <t>смена счетчика ГВС</t>
  </si>
  <si>
    <t>17 от 28.01.11</t>
  </si>
  <si>
    <t>очистка карнизов от сосулек и наледей</t>
  </si>
  <si>
    <t>13 от 21.01.11</t>
  </si>
  <si>
    <t>февраль 2011 г.</t>
  </si>
  <si>
    <t>42 от 25.02.11</t>
  </si>
  <si>
    <t>ремонт двери</t>
  </si>
  <si>
    <t>28 от 04.02.11</t>
  </si>
  <si>
    <t>32 от 11.02.11</t>
  </si>
  <si>
    <t>выявление незаконного отключения</t>
  </si>
  <si>
    <t>март 2011г.</t>
  </si>
  <si>
    <t>смена вентиля</t>
  </si>
  <si>
    <t>49 от 05.03.11</t>
  </si>
  <si>
    <t>очистка кровли от снега</t>
  </si>
  <si>
    <t>56 от 11.03.11</t>
  </si>
  <si>
    <t>очистка карпнизов от сосулек и наледей</t>
  </si>
  <si>
    <t>50 от 05.03.11</t>
  </si>
  <si>
    <t>апрель 2011г.</t>
  </si>
  <si>
    <t>устранение течи батареи</t>
  </si>
  <si>
    <t>83 от 29.04.11</t>
  </si>
  <si>
    <t>устранение свища на лежаке отопления</t>
  </si>
  <si>
    <t>отключение системы теплоснабжения,ГВС</t>
  </si>
  <si>
    <t>заделка окон фанерой</t>
  </si>
  <si>
    <t>81 от 22.04.11</t>
  </si>
  <si>
    <t>79 от 22.04.11</t>
  </si>
  <si>
    <t>замена автомата АЕ 16А</t>
  </si>
  <si>
    <t>замена автомата АЕ 25А</t>
  </si>
  <si>
    <t>закрытие люка кровли</t>
  </si>
  <si>
    <t>78 от 15.04.11</t>
  </si>
  <si>
    <t>ревизия эл.щитка, замена автомата АЕ 25А</t>
  </si>
  <si>
    <t>76 от 15.04.11</t>
  </si>
  <si>
    <t>Обороты с мая 2010г. по апрель 2011г.</t>
  </si>
  <si>
    <t>Остаток на 01.05.2011г.</t>
  </si>
  <si>
    <t>май 2011г.</t>
  </si>
  <si>
    <t>ревизия задвижек отопления ф 50 мм</t>
  </si>
  <si>
    <t>103 от 31.05.11</t>
  </si>
  <si>
    <t>ревизия задвижек отопления ф 80,100</t>
  </si>
  <si>
    <t>ревизия задвижек хвс ф 80,100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</si>
  <si>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</si>
  <si>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</si>
  <si>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</si>
  <si>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ревизия задвижек хвс ф 50 мм</t>
  </si>
  <si>
    <t>гидравлические испытания вх.запорной арматуры</t>
  </si>
  <si>
    <t>94 от 13.05.11</t>
  </si>
  <si>
    <t>испытание тепловых сетей на максимальную температуру</t>
  </si>
  <si>
    <t>91 от 06.05.11</t>
  </si>
  <si>
    <t>ревизия эл.щитка,замена деталей</t>
  </si>
  <si>
    <t>99 от 27.05.11</t>
  </si>
  <si>
    <t>июнь 2011г.</t>
  </si>
  <si>
    <t>121 от 30.06.11</t>
  </si>
  <si>
    <t>109 от 03.06.11</t>
  </si>
  <si>
    <t>110 от 03.06.11</t>
  </si>
  <si>
    <t>июль 2011г.</t>
  </si>
  <si>
    <t>смена КИП</t>
  </si>
  <si>
    <t>133 от 22.07.11</t>
  </si>
  <si>
    <t>проверка работы регулятора температуры на бойлере</t>
  </si>
  <si>
    <t>опрессовка бойлера</t>
  </si>
  <si>
    <t>август 2011г.</t>
  </si>
  <si>
    <t>151 от 26.08.11</t>
  </si>
  <si>
    <t>врезка кип на узел хвс</t>
  </si>
  <si>
    <t>145 от 12.08.11</t>
  </si>
  <si>
    <t>ремонт и смена секций водоподогревателей</t>
  </si>
  <si>
    <t>установка кип</t>
  </si>
  <si>
    <t>отключение системы отопления</t>
  </si>
  <si>
    <t>152 от 26.08.11</t>
  </si>
  <si>
    <t>ремонт канализации</t>
  </si>
  <si>
    <t>смена вентиля ф 20 мм с САГ</t>
  </si>
  <si>
    <t>подключение системы отопления</t>
  </si>
  <si>
    <t>сентябрь 2011г.</t>
  </si>
  <si>
    <t>172 от 16.09.11</t>
  </si>
  <si>
    <t>171 от 16.09.11</t>
  </si>
  <si>
    <t>восстановление изоляции</t>
  </si>
  <si>
    <t>173 от 16.09.11</t>
  </si>
  <si>
    <t>смена вентиля на хвп</t>
  </si>
  <si>
    <t>167 от 09.09.11</t>
  </si>
  <si>
    <t>174 от 23.09.11</t>
  </si>
  <si>
    <t>178 от 30.09.11</t>
  </si>
  <si>
    <t>смена задвижки</t>
  </si>
  <si>
    <t>устранение свища на п/сушителе</t>
  </si>
  <si>
    <t>октябрь 2011г.</t>
  </si>
  <si>
    <t>196 от 28.10.11</t>
  </si>
  <si>
    <t>192 от 21.10.11</t>
  </si>
  <si>
    <t>ревизия ВРУ</t>
  </si>
  <si>
    <t>186 от 07.10.11</t>
  </si>
  <si>
    <t>ноябрь 2011г.</t>
  </si>
  <si>
    <t>204 от 03.11.11</t>
  </si>
  <si>
    <t>207 от 11.11.11</t>
  </si>
  <si>
    <t>устранение свища на полотенцесушителе</t>
  </si>
  <si>
    <t>218 от 30.11.11</t>
  </si>
  <si>
    <t>декабрь 2011г.</t>
  </si>
  <si>
    <t>ревизия эл. щитка</t>
  </si>
  <si>
    <t>230 от 09.12.11</t>
  </si>
  <si>
    <t>Замена лампочек 40 Вт в подъезде ( в подвале)</t>
  </si>
  <si>
    <t>243 от 30.12.11</t>
  </si>
  <si>
    <t>Ремонт кровли (Локальная смета № 57/ТР/11)</t>
  </si>
  <si>
    <t>240 от 23.12.11</t>
  </si>
  <si>
    <t>Январь 2012 г.</t>
  </si>
  <si>
    <t>Ремонт эл плиты</t>
  </si>
  <si>
    <t>7 от 20.01.12</t>
  </si>
  <si>
    <t>Ревизия эл щитка, замена автомата АЕ 16А (Калькуляция №28/эл)</t>
  </si>
  <si>
    <t>Ревизия эл щитка, замена автомата АЕ 25А (Калькуляция №29/эл)</t>
  </si>
  <si>
    <t>Ревизия эл щитка (Калькуляция №4/эл)</t>
  </si>
  <si>
    <t>Замена патрона подвесного и лампочки (Калькуляция №33/эл)</t>
  </si>
  <si>
    <t>16 от 31.01.12</t>
  </si>
  <si>
    <t>Февраль  2012 г.</t>
  </si>
  <si>
    <t>8 от 20.01.12</t>
  </si>
  <si>
    <t>Смена вентиля  ф 25 мм с аппаратом для газовой сварки и резки (Локальная смета №44)</t>
  </si>
  <si>
    <t>Смена вентеля  ф 20 мм  (Локальная смета №50)</t>
  </si>
  <si>
    <t>17 от 31.01.12</t>
  </si>
  <si>
    <t>Ревизия эл.щитка (Калькуляция №4/эл)</t>
  </si>
  <si>
    <t>22 от 03.02.12</t>
  </si>
  <si>
    <t>25 от 10.02.12</t>
  </si>
  <si>
    <t>Ревизия эл.щитка, замена деталей - акт №21 от 24.02.12</t>
  </si>
  <si>
    <t>32 от 24.02.12</t>
  </si>
  <si>
    <t>Март  2012 г.</t>
  </si>
  <si>
    <t xml:space="preserve">Устранение свища на стояке ГВС </t>
  </si>
  <si>
    <t>23 от 03.02.12 (акт №6  от 02.02.12)</t>
  </si>
  <si>
    <t>Смена вентиля ф 20 мм  (локальная смета №50)</t>
  </si>
  <si>
    <t>30 от 17.02.12</t>
  </si>
  <si>
    <t>Проверка бойлера на плотность и прочность (Калькуляция №7/ТСС/11)</t>
  </si>
  <si>
    <t xml:space="preserve">Очистка кровли от снега и скалывание сосулек </t>
  </si>
  <si>
    <t>31 от 17.02.12</t>
  </si>
  <si>
    <t>Проверка бойлера на предмет накипеобразования латунных трубок (со снятием  калачей)</t>
  </si>
  <si>
    <t>40 от 29.02.12</t>
  </si>
  <si>
    <t>ревизия вентилей ф 15,20,25</t>
  </si>
  <si>
    <t>26 от 10.02.12</t>
  </si>
  <si>
    <t>41 от 29.02.12</t>
  </si>
  <si>
    <t>Ремонт канализационного стояка</t>
  </si>
  <si>
    <t>76 от 23.03.12 (акт № 23 от 22.03.12)</t>
  </si>
  <si>
    <t>80 от 30.03.12</t>
  </si>
  <si>
    <t>58 от 07.03.12</t>
  </si>
  <si>
    <t>Устранение свищв на стояке ХВС</t>
  </si>
  <si>
    <t>59 от 07.03.12 (акт № 6 от 05.03.12)</t>
  </si>
  <si>
    <t>За мена лампочек 40 Вт в подъезде (в подвале)</t>
  </si>
  <si>
    <t>63 от 16.03.12</t>
  </si>
  <si>
    <t>Апрель   2012 г.</t>
  </si>
  <si>
    <t>Обороты с мая 2011г. по апрель 2012г.</t>
  </si>
  <si>
    <t>Остаток на 01.05.2012г.</t>
  </si>
  <si>
    <t xml:space="preserve">Ревизия эл.щитка, замена деталей </t>
  </si>
  <si>
    <t>104 от 28.04.12 (акт 23 от 24.04.12)</t>
  </si>
  <si>
    <t xml:space="preserve">104 от 28.04.12 </t>
  </si>
  <si>
    <t>Ревизия ЩЭ</t>
  </si>
  <si>
    <t>95 от 13.04.12</t>
  </si>
  <si>
    <t>Ревизия ШР</t>
  </si>
  <si>
    <t>Ревизия ЩЭ и ШР (мат-лы)</t>
  </si>
  <si>
    <t>Отключение системы отопления</t>
  </si>
  <si>
    <t>105 от 28.04.12</t>
  </si>
  <si>
    <t>Проверка ВВП на плотность и прочность</t>
  </si>
  <si>
    <t>акт от 11.02.12</t>
  </si>
  <si>
    <t>Генеральный директор</t>
  </si>
  <si>
    <t>А. В. Митрофанов</t>
  </si>
  <si>
    <t>Экономист 2-ой категории по учету лицевых счетов МКД</t>
  </si>
  <si>
    <t>Отключение отопления</t>
  </si>
  <si>
    <t>15 от 04.05.09</t>
  </si>
  <si>
    <t>Ревизия запорной арматуры (18шт)</t>
  </si>
  <si>
    <t>248/сл от 25.06.09</t>
  </si>
  <si>
    <t>Отчет по выполненным работам ул. Зеленова 5 с мая 2011г. по апрель 2012г.</t>
  </si>
  <si>
    <t>Организация и проведение микробиологического и санитарно-химического контроля горячего водоснабжения</t>
  </si>
  <si>
    <t>Погашение задолженности прошлых периодов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</si>
  <si>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</si>
  <si>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</si>
  <si>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</si>
  <si>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</si>
  <si>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</si>
  <si>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</si>
  <si>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</si>
  <si>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</si>
  <si>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</si>
  <si>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10399,13 (по тарифу)</t>
  </si>
  <si>
    <t>Нежилые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</si>
</sst>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9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3" xfId="0" applyNumberFormat="1" applyFont="1" applyFill="1" applyBorder="1" applyAlignment="1">
      <alignment/>
    </xf>
    <xf numFmtId="0" fontId="0" fillId="35" borderId="0" xfId="0" applyFill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2" fontId="1" fillId="35" borderId="13" xfId="0" applyNumberFormat="1" applyFont="1" applyFill="1" applyBorder="1" applyAlignment="1">
      <alignment horizontal="center"/>
    </xf>
    <xf numFmtId="2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2" fontId="10" fillId="35" borderId="13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0" fontId="13" fillId="35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 horizontal="left"/>
    </xf>
    <xf numFmtId="0" fontId="0" fillId="35" borderId="0" xfId="0" applyFill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wrapText="1"/>
    </xf>
    <xf numFmtId="2" fontId="1" fillId="36" borderId="14" xfId="0" applyNumberFormat="1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/>
    </xf>
    <xf numFmtId="2" fontId="1" fillId="37" borderId="13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2" fontId="53" fillId="35" borderId="0" xfId="0" applyNumberFormat="1" applyFont="1" applyFill="1" applyAlignment="1">
      <alignment/>
    </xf>
    <xf numFmtId="2" fontId="1" fillId="38" borderId="13" xfId="0" applyNumberFormat="1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/>
    </xf>
    <xf numFmtId="2" fontId="1" fillId="38" borderId="13" xfId="0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wrapText="1"/>
    </xf>
    <xf numFmtId="0" fontId="6" fillId="36" borderId="13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10" fillId="36" borderId="13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3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3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2" fontId="54" fillId="35" borderId="0" xfId="0" applyNumberFormat="1" applyFont="1" applyFill="1" applyAlignment="1">
      <alignment/>
    </xf>
    <xf numFmtId="2" fontId="54" fillId="35" borderId="13" xfId="0" applyNumberFormat="1" applyFont="1" applyFill="1" applyBorder="1" applyAlignment="1">
      <alignment horizontal="center"/>
    </xf>
    <xf numFmtId="2" fontId="8" fillId="35" borderId="13" xfId="0" applyNumberFormat="1" applyFont="1" applyFill="1" applyBorder="1" applyAlignment="1">
      <alignment horizontal="center" vertical="center"/>
    </xf>
    <xf numFmtId="2" fontId="55" fillId="35" borderId="13" xfId="0" applyNumberFormat="1" applyFont="1" applyFill="1" applyBorder="1" applyAlignment="1">
      <alignment horizontal="center" vertical="center"/>
    </xf>
    <xf numFmtId="2" fontId="9" fillId="35" borderId="13" xfId="0" applyNumberFormat="1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1" xfId="0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10"/>
  <sheetViews>
    <sheetView tabSelected="1" zoomScalePageLayoutView="0" workbookViewId="0" topLeftCell="A44">
      <pane xSplit="1" topLeftCell="EJ1" activePane="topRight" state="frozen"/>
      <selection pane="topLeft" activeCell="A1" sqref="A1"/>
      <selection pane="topRight" activeCell="DC70" sqref="DC70"/>
    </sheetView>
  </sheetViews>
  <sheetFormatPr defaultColWidth="9.00390625" defaultRowHeight="12.75"/>
  <cols>
    <col min="1" max="1" width="35.625" style="10" customWidth="1"/>
    <col min="2" max="19" width="12.253906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0.625" style="9" customWidth="1"/>
    <col min="30" max="32" width="9.125" style="9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68" width="12.125" style="10" customWidth="1"/>
    <col min="69" max="69" width="9.625" style="10" customWidth="1"/>
    <col min="70" max="70" width="9.125" style="10" customWidth="1"/>
    <col min="71" max="71" width="33.625" style="10" customWidth="1"/>
    <col min="72" max="73" width="12.125" style="10" customWidth="1"/>
    <col min="74" max="74" width="33.625" style="10" customWidth="1"/>
    <col min="75" max="76" width="12.125" style="10" customWidth="1"/>
    <col min="77" max="77" width="33.625" style="10" customWidth="1"/>
    <col min="78" max="79" width="12.125" style="10" customWidth="1"/>
    <col min="80" max="80" width="33.625" style="10" customWidth="1"/>
    <col min="81" max="82" width="12.125" style="10" customWidth="1"/>
    <col min="83" max="83" width="34.375" style="10" customWidth="1"/>
    <col min="84" max="85" width="12.125" style="10" customWidth="1"/>
    <col min="86" max="86" width="34.375" style="10" customWidth="1"/>
    <col min="87" max="88" width="12.125" style="10" customWidth="1"/>
    <col min="89" max="89" width="34.375" style="10" customWidth="1"/>
    <col min="90" max="91" width="12.125" style="10" customWidth="1"/>
    <col min="92" max="92" width="34.375" style="10" customWidth="1"/>
    <col min="93" max="94" width="12.125" style="10" customWidth="1"/>
    <col min="95" max="95" width="34.375" style="10" customWidth="1"/>
    <col min="96" max="97" width="12.125" style="10" customWidth="1"/>
    <col min="98" max="98" width="34.375" style="10" customWidth="1"/>
    <col min="99" max="100" width="12.125" style="10" customWidth="1"/>
    <col min="101" max="101" width="34.375" style="10" customWidth="1"/>
    <col min="102" max="103" width="12.125" style="10" customWidth="1"/>
    <col min="104" max="104" width="34.375" style="10" customWidth="1"/>
    <col min="105" max="106" width="12.125" style="10" customWidth="1"/>
    <col min="107" max="107" width="11.875" style="10" customWidth="1"/>
    <col min="108" max="108" width="13.00390625" style="10" customWidth="1"/>
    <col min="109" max="109" width="34.375" style="10" customWidth="1"/>
    <col min="110" max="111" width="12.125" style="10" customWidth="1"/>
    <col min="112" max="112" width="34.375" style="10" customWidth="1"/>
    <col min="113" max="114" width="12.125" style="10" customWidth="1"/>
    <col min="115" max="115" width="34.375" style="10" customWidth="1"/>
    <col min="116" max="117" width="12.125" style="10" customWidth="1"/>
    <col min="118" max="118" width="34.375" style="10" customWidth="1"/>
    <col min="119" max="120" width="12.125" style="10" customWidth="1"/>
    <col min="121" max="121" width="34.375" style="10" customWidth="1"/>
    <col min="122" max="123" width="12.125" style="10" customWidth="1"/>
    <col min="124" max="124" width="34.375" style="10" customWidth="1"/>
    <col min="125" max="126" width="12.125" style="10" customWidth="1"/>
    <col min="127" max="127" width="34.375" style="10" customWidth="1"/>
    <col min="128" max="129" width="12.125" style="10" customWidth="1"/>
    <col min="130" max="130" width="34.375" style="10" customWidth="1"/>
    <col min="131" max="132" width="12.125" style="10" customWidth="1"/>
    <col min="133" max="133" width="34.375" style="10" customWidth="1"/>
    <col min="134" max="135" width="12.125" style="10" customWidth="1"/>
    <col min="136" max="136" width="34.375" style="10" customWidth="1"/>
    <col min="137" max="138" width="12.125" style="10" customWidth="1"/>
    <col min="139" max="139" width="34.375" style="10" customWidth="1"/>
    <col min="140" max="141" width="12.125" style="10" customWidth="1"/>
    <col min="142" max="142" width="34.375" style="10" customWidth="1"/>
    <col min="143" max="146" width="12.125" style="10" customWidth="1"/>
  </cols>
  <sheetData>
    <row r="1" spans="1:146" s="7" customFormat="1" ht="13.5" customHeight="1">
      <c r="A1" s="114" t="s">
        <v>591</v>
      </c>
      <c r="B1" s="26"/>
      <c r="C1" s="26"/>
      <c r="D1" s="26"/>
      <c r="E1" s="26"/>
      <c r="F1" s="26"/>
      <c r="G1" s="26"/>
      <c r="H1" s="2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0"/>
      <c r="BR1" s="10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10"/>
      <c r="DD1" s="10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46" s="7" customFormat="1" ht="12.75" customHeight="1">
      <c r="A2" s="115"/>
      <c r="B2" s="26"/>
      <c r="C2" s="26"/>
      <c r="D2" s="26"/>
      <c r="E2" s="26"/>
      <c r="F2" s="26"/>
      <c r="G2" s="26"/>
      <c r="H2" s="2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0"/>
      <c r="BR2" s="10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/>
      <c r="DD2" s="10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</row>
    <row r="3" spans="1:146" s="7" customFormat="1" ht="29.25" customHeight="1">
      <c r="A3" s="116"/>
      <c r="B3" s="26"/>
      <c r="C3" s="26"/>
      <c r="D3" s="26"/>
      <c r="E3" s="26"/>
      <c r="F3" s="26"/>
      <c r="G3" s="26"/>
      <c r="H3" s="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10"/>
      <c r="BR3" s="10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127" t="s">
        <v>403</v>
      </c>
      <c r="CI3" s="128"/>
      <c r="CJ3" s="129"/>
      <c r="CK3" s="127" t="s">
        <v>403</v>
      </c>
      <c r="CL3" s="128"/>
      <c r="CM3" s="129"/>
      <c r="CN3" s="127" t="s">
        <v>403</v>
      </c>
      <c r="CO3" s="128"/>
      <c r="CP3" s="129"/>
      <c r="CQ3" s="127" t="s">
        <v>403</v>
      </c>
      <c r="CR3" s="128"/>
      <c r="CS3" s="129"/>
      <c r="CT3" s="127" t="s">
        <v>403</v>
      </c>
      <c r="CU3" s="128"/>
      <c r="CV3" s="129"/>
      <c r="CW3" s="127" t="s">
        <v>403</v>
      </c>
      <c r="CX3" s="128"/>
      <c r="CY3" s="129"/>
      <c r="CZ3" s="127" t="s">
        <v>403</v>
      </c>
      <c r="DA3" s="128"/>
      <c r="DB3" s="129"/>
      <c r="DC3" s="10"/>
      <c r="DD3" s="10"/>
      <c r="DE3" s="127"/>
      <c r="DF3" s="128"/>
      <c r="DG3" s="129"/>
      <c r="DH3" s="127"/>
      <c r="DI3" s="128"/>
      <c r="DJ3" s="129"/>
      <c r="DK3" s="127"/>
      <c r="DL3" s="128"/>
      <c r="DM3" s="129"/>
      <c r="DN3" s="127"/>
      <c r="DO3" s="128"/>
      <c r="DP3" s="129"/>
      <c r="DQ3" s="127"/>
      <c r="DR3" s="128"/>
      <c r="DS3" s="129"/>
      <c r="DT3" s="127"/>
      <c r="DU3" s="128"/>
      <c r="DV3" s="129"/>
      <c r="DW3" s="127"/>
      <c r="DX3" s="128"/>
      <c r="DY3" s="129"/>
      <c r="DZ3" s="127"/>
      <c r="EA3" s="128"/>
      <c r="EB3" s="129"/>
      <c r="EC3" s="127"/>
      <c r="ED3" s="128"/>
      <c r="EE3" s="129"/>
      <c r="EF3" s="127"/>
      <c r="EG3" s="128"/>
      <c r="EH3" s="129"/>
      <c r="EI3" s="127"/>
      <c r="EJ3" s="128"/>
      <c r="EK3" s="129"/>
      <c r="EL3" s="127"/>
      <c r="EM3" s="128"/>
      <c r="EN3" s="129"/>
      <c r="EO3" s="8"/>
      <c r="EP3" s="8"/>
    </row>
    <row r="4" spans="1:144" ht="12.75">
      <c r="A4" s="141" t="s">
        <v>0</v>
      </c>
      <c r="B4" s="134" t="s">
        <v>10</v>
      </c>
      <c r="C4" s="134"/>
      <c r="D4" s="134" t="s">
        <v>11</v>
      </c>
      <c r="E4" s="134"/>
      <c r="F4" s="131" t="s">
        <v>12</v>
      </c>
      <c r="G4" s="131"/>
      <c r="H4" s="131" t="s">
        <v>13</v>
      </c>
      <c r="I4" s="131"/>
      <c r="J4" s="131" t="s">
        <v>14</v>
      </c>
      <c r="K4" s="131"/>
      <c r="L4" s="132" t="s">
        <v>31</v>
      </c>
      <c r="M4" s="133"/>
      <c r="N4" s="132" t="s">
        <v>34</v>
      </c>
      <c r="O4" s="133"/>
      <c r="P4" s="132" t="s">
        <v>39</v>
      </c>
      <c r="Q4" s="133"/>
      <c r="R4" s="132" t="s">
        <v>8</v>
      </c>
      <c r="S4" s="133"/>
      <c r="T4" s="127" t="s">
        <v>164</v>
      </c>
      <c r="U4" s="128"/>
      <c r="V4" s="129"/>
      <c r="W4" s="127" t="s">
        <v>67</v>
      </c>
      <c r="X4" s="128"/>
      <c r="Y4" s="138"/>
      <c r="Z4" s="127" t="s">
        <v>94</v>
      </c>
      <c r="AA4" s="128"/>
      <c r="AB4" s="138"/>
      <c r="AC4" s="140" t="s">
        <v>93</v>
      </c>
      <c r="AD4" s="140"/>
      <c r="AE4" s="140"/>
      <c r="AF4" s="11"/>
      <c r="AG4" s="127" t="s">
        <v>133</v>
      </c>
      <c r="AH4" s="128"/>
      <c r="AI4" s="129"/>
      <c r="AJ4" s="127" t="s">
        <v>235</v>
      </c>
      <c r="AK4" s="128"/>
      <c r="AL4" s="129"/>
      <c r="AM4" s="127" t="s">
        <v>232</v>
      </c>
      <c r="AN4" s="128"/>
      <c r="AO4" s="129"/>
      <c r="AP4" s="127" t="s">
        <v>200</v>
      </c>
      <c r="AQ4" s="128"/>
      <c r="AR4" s="129"/>
      <c r="AS4" s="12" t="s">
        <v>213</v>
      </c>
      <c r="AT4" s="13"/>
      <c r="AU4" s="14"/>
      <c r="AV4" s="12" t="s">
        <v>233</v>
      </c>
      <c r="AW4" s="13"/>
      <c r="AX4" s="14"/>
      <c r="AY4" s="127" t="s">
        <v>246</v>
      </c>
      <c r="AZ4" s="128"/>
      <c r="BA4" s="129"/>
      <c r="BB4" s="127" t="s">
        <v>245</v>
      </c>
      <c r="BC4" s="128"/>
      <c r="BD4" s="129"/>
      <c r="BE4" s="127" t="s">
        <v>280</v>
      </c>
      <c r="BF4" s="128"/>
      <c r="BG4" s="129"/>
      <c r="BH4" s="127" t="s">
        <v>281</v>
      </c>
      <c r="BI4" s="128"/>
      <c r="BJ4" s="129"/>
      <c r="BK4" s="127" t="s">
        <v>282</v>
      </c>
      <c r="BL4" s="128"/>
      <c r="BM4" s="129"/>
      <c r="BN4" s="127" t="s">
        <v>287</v>
      </c>
      <c r="BO4" s="128"/>
      <c r="BP4" s="129"/>
      <c r="BS4" s="127" t="s">
        <v>337</v>
      </c>
      <c r="BT4" s="128"/>
      <c r="BU4" s="129"/>
      <c r="BV4" s="127" t="s">
        <v>357</v>
      </c>
      <c r="BW4" s="128"/>
      <c r="BX4" s="129"/>
      <c r="BY4" s="127" t="s">
        <v>371</v>
      </c>
      <c r="BZ4" s="128"/>
      <c r="CA4" s="129"/>
      <c r="CB4" s="127" t="s">
        <v>382</v>
      </c>
      <c r="CC4" s="128"/>
      <c r="CD4" s="129"/>
      <c r="CE4" s="127" t="s">
        <v>391</v>
      </c>
      <c r="CF4" s="128"/>
      <c r="CG4" s="129"/>
      <c r="CH4" s="127" t="s">
        <v>403</v>
      </c>
      <c r="CI4" s="128"/>
      <c r="CJ4" s="129"/>
      <c r="CK4" s="127" t="s">
        <v>411</v>
      </c>
      <c r="CL4" s="128"/>
      <c r="CM4" s="129"/>
      <c r="CN4" s="127" t="s">
        <v>418</v>
      </c>
      <c r="CO4" s="128"/>
      <c r="CP4" s="129"/>
      <c r="CQ4" s="127" t="s">
        <v>433</v>
      </c>
      <c r="CR4" s="128"/>
      <c r="CS4" s="129"/>
      <c r="CT4" s="127" t="s">
        <v>439</v>
      </c>
      <c r="CU4" s="128"/>
      <c r="CV4" s="129"/>
      <c r="CW4" s="127" t="s">
        <v>445</v>
      </c>
      <c r="CX4" s="128"/>
      <c r="CY4" s="129"/>
      <c r="CZ4" s="127" t="s">
        <v>452</v>
      </c>
      <c r="DA4" s="128"/>
      <c r="DB4" s="129"/>
      <c r="DE4" s="127" t="s">
        <v>468</v>
      </c>
      <c r="DF4" s="128"/>
      <c r="DG4" s="129"/>
      <c r="DH4" s="127" t="s">
        <v>483</v>
      </c>
      <c r="DI4" s="128"/>
      <c r="DJ4" s="129"/>
      <c r="DK4" s="127" t="s">
        <v>487</v>
      </c>
      <c r="DL4" s="128"/>
      <c r="DM4" s="129"/>
      <c r="DN4" s="127" t="s">
        <v>492</v>
      </c>
      <c r="DO4" s="128"/>
      <c r="DP4" s="129"/>
      <c r="DQ4" s="127" t="s">
        <v>503</v>
      </c>
      <c r="DR4" s="128"/>
      <c r="DS4" s="129"/>
      <c r="DT4" s="127" t="s">
        <v>514</v>
      </c>
      <c r="DU4" s="128"/>
      <c r="DV4" s="129"/>
      <c r="DW4" s="127" t="s">
        <v>519</v>
      </c>
      <c r="DX4" s="128"/>
      <c r="DY4" s="129"/>
      <c r="DZ4" s="127" t="s">
        <v>524</v>
      </c>
      <c r="EA4" s="128"/>
      <c r="EB4" s="129"/>
      <c r="EC4" s="127" t="s">
        <v>531</v>
      </c>
      <c r="ED4" s="128"/>
      <c r="EE4" s="129"/>
      <c r="EF4" s="127" t="s">
        <v>539</v>
      </c>
      <c r="EG4" s="128"/>
      <c r="EH4" s="129"/>
      <c r="EI4" s="127" t="s">
        <v>549</v>
      </c>
      <c r="EJ4" s="128"/>
      <c r="EK4" s="129"/>
      <c r="EL4" s="127" t="s">
        <v>570</v>
      </c>
      <c r="EM4" s="128"/>
      <c r="EN4" s="129"/>
    </row>
    <row r="5" spans="1:146" ht="45" customHeight="1">
      <c r="A5" s="142"/>
      <c r="B5" s="15" t="s">
        <v>1</v>
      </c>
      <c r="C5" s="15" t="s">
        <v>43</v>
      </c>
      <c r="D5" s="15" t="s">
        <v>1</v>
      </c>
      <c r="E5" s="15" t="s">
        <v>43</v>
      </c>
      <c r="F5" s="15" t="s">
        <v>1</v>
      </c>
      <c r="G5" s="15" t="s">
        <v>43</v>
      </c>
      <c r="H5" s="15" t="s">
        <v>1</v>
      </c>
      <c r="I5" s="15" t="s">
        <v>43</v>
      </c>
      <c r="J5" s="15" t="s">
        <v>1</v>
      </c>
      <c r="K5" s="15" t="s">
        <v>43</v>
      </c>
      <c r="L5" s="15" t="s">
        <v>1</v>
      </c>
      <c r="M5" s="15" t="s">
        <v>43</v>
      </c>
      <c r="N5" s="15" t="s">
        <v>1</v>
      </c>
      <c r="O5" s="15" t="s">
        <v>43</v>
      </c>
      <c r="P5" s="15" t="s">
        <v>1</v>
      </c>
      <c r="Q5" s="15" t="s">
        <v>43</v>
      </c>
      <c r="R5" s="15" t="s">
        <v>1</v>
      </c>
      <c r="S5" s="15" t="s">
        <v>43</v>
      </c>
      <c r="T5" s="16" t="s">
        <v>0</v>
      </c>
      <c r="U5" s="16" t="s">
        <v>68</v>
      </c>
      <c r="V5" s="16" t="s">
        <v>69</v>
      </c>
      <c r="W5" s="16" t="s">
        <v>0</v>
      </c>
      <c r="X5" s="16" t="s">
        <v>68</v>
      </c>
      <c r="Y5" s="17" t="s">
        <v>69</v>
      </c>
      <c r="Z5" s="16" t="s">
        <v>0</v>
      </c>
      <c r="AA5" s="16" t="s">
        <v>68</v>
      </c>
      <c r="AB5" s="17" t="s">
        <v>69</v>
      </c>
      <c r="AC5" s="16" t="s">
        <v>0</v>
      </c>
      <c r="AD5" s="16" t="s">
        <v>68</v>
      </c>
      <c r="AE5" s="16" t="s">
        <v>69</v>
      </c>
      <c r="AF5" s="16"/>
      <c r="AG5" s="16" t="s">
        <v>0</v>
      </c>
      <c r="AH5" s="16" t="s">
        <v>68</v>
      </c>
      <c r="AI5" s="16" t="s">
        <v>69</v>
      </c>
      <c r="AJ5" s="16" t="s">
        <v>0</v>
      </c>
      <c r="AK5" s="16" t="s">
        <v>68</v>
      </c>
      <c r="AL5" s="16" t="s">
        <v>69</v>
      </c>
      <c r="AM5" s="16" t="s">
        <v>0</v>
      </c>
      <c r="AN5" s="16" t="s">
        <v>68</v>
      </c>
      <c r="AO5" s="16" t="s">
        <v>69</v>
      </c>
      <c r="AP5" s="16" t="s">
        <v>0</v>
      </c>
      <c r="AQ5" s="16" t="s">
        <v>68</v>
      </c>
      <c r="AR5" s="16" t="s">
        <v>69</v>
      </c>
      <c r="AS5" s="16" t="s">
        <v>0</v>
      </c>
      <c r="AT5" s="16" t="s">
        <v>68</v>
      </c>
      <c r="AU5" s="16" t="s">
        <v>69</v>
      </c>
      <c r="AV5" s="16" t="s">
        <v>0</v>
      </c>
      <c r="AW5" s="16" t="s">
        <v>68</v>
      </c>
      <c r="AX5" s="16" t="s">
        <v>69</v>
      </c>
      <c r="AY5" s="16" t="s">
        <v>0</v>
      </c>
      <c r="AZ5" s="16" t="s">
        <v>68</v>
      </c>
      <c r="BA5" s="16" t="s">
        <v>69</v>
      </c>
      <c r="BB5" s="16" t="s">
        <v>0</v>
      </c>
      <c r="BC5" s="16" t="s">
        <v>68</v>
      </c>
      <c r="BD5" s="16" t="s">
        <v>69</v>
      </c>
      <c r="BE5" s="16" t="s">
        <v>0</v>
      </c>
      <c r="BF5" s="16" t="s">
        <v>68</v>
      </c>
      <c r="BG5" s="16" t="s">
        <v>69</v>
      </c>
      <c r="BH5" s="16" t="s">
        <v>0</v>
      </c>
      <c r="BI5" s="16" t="s">
        <v>68</v>
      </c>
      <c r="BJ5" s="16" t="s">
        <v>69</v>
      </c>
      <c r="BK5" s="16" t="s">
        <v>0</v>
      </c>
      <c r="BL5" s="16" t="s">
        <v>68</v>
      </c>
      <c r="BM5" s="16" t="s">
        <v>69</v>
      </c>
      <c r="BN5" s="16" t="s">
        <v>0</v>
      </c>
      <c r="BO5" s="16" t="s">
        <v>68</v>
      </c>
      <c r="BP5" s="16" t="s">
        <v>69</v>
      </c>
      <c r="BS5" s="16" t="s">
        <v>0</v>
      </c>
      <c r="BT5" s="16" t="s">
        <v>68</v>
      </c>
      <c r="BU5" s="16" t="s">
        <v>69</v>
      </c>
      <c r="BV5" s="16" t="s">
        <v>0</v>
      </c>
      <c r="BW5" s="16" t="s">
        <v>68</v>
      </c>
      <c r="BX5" s="16" t="s">
        <v>69</v>
      </c>
      <c r="BY5" s="16" t="s">
        <v>0</v>
      </c>
      <c r="BZ5" s="16" t="s">
        <v>68</v>
      </c>
      <c r="CA5" s="16" t="s">
        <v>69</v>
      </c>
      <c r="CB5" s="16" t="s">
        <v>0</v>
      </c>
      <c r="CC5" s="16" t="s">
        <v>68</v>
      </c>
      <c r="CD5" s="16" t="s">
        <v>69</v>
      </c>
      <c r="CE5" s="16" t="s">
        <v>0</v>
      </c>
      <c r="CF5" s="16" t="s">
        <v>68</v>
      </c>
      <c r="CG5" s="16" t="s">
        <v>69</v>
      </c>
      <c r="CH5" s="16" t="s">
        <v>0</v>
      </c>
      <c r="CI5" s="16" t="s">
        <v>68</v>
      </c>
      <c r="CJ5" s="16" t="s">
        <v>69</v>
      </c>
      <c r="CK5" s="16" t="s">
        <v>0</v>
      </c>
      <c r="CL5" s="16" t="s">
        <v>68</v>
      </c>
      <c r="CM5" s="16" t="s">
        <v>69</v>
      </c>
      <c r="CN5" s="16" t="s">
        <v>0</v>
      </c>
      <c r="CO5" s="16" t="s">
        <v>68</v>
      </c>
      <c r="CP5" s="16" t="s">
        <v>69</v>
      </c>
      <c r="CQ5" s="16" t="s">
        <v>0</v>
      </c>
      <c r="CR5" s="16" t="s">
        <v>68</v>
      </c>
      <c r="CS5" s="16" t="s">
        <v>69</v>
      </c>
      <c r="CT5" s="16" t="s">
        <v>0</v>
      </c>
      <c r="CU5" s="16" t="s">
        <v>68</v>
      </c>
      <c r="CV5" s="16" t="s">
        <v>69</v>
      </c>
      <c r="CW5" s="16" t="s">
        <v>0</v>
      </c>
      <c r="CX5" s="16" t="s">
        <v>68</v>
      </c>
      <c r="CY5" s="16" t="s">
        <v>69</v>
      </c>
      <c r="CZ5" s="16" t="s">
        <v>0</v>
      </c>
      <c r="DA5" s="16" t="s">
        <v>68</v>
      </c>
      <c r="DB5" s="16" t="s">
        <v>69</v>
      </c>
      <c r="DE5" s="16" t="s">
        <v>0</v>
      </c>
      <c r="DF5" s="16" t="s">
        <v>68</v>
      </c>
      <c r="DG5" s="16" t="s">
        <v>69</v>
      </c>
      <c r="DH5" s="16" t="s">
        <v>0</v>
      </c>
      <c r="DI5" s="16" t="s">
        <v>68</v>
      </c>
      <c r="DJ5" s="16" t="s">
        <v>69</v>
      </c>
      <c r="DK5" s="16" t="s">
        <v>0</v>
      </c>
      <c r="DL5" s="16" t="s">
        <v>68</v>
      </c>
      <c r="DM5" s="16" t="s">
        <v>69</v>
      </c>
      <c r="DN5" s="16" t="s">
        <v>0</v>
      </c>
      <c r="DO5" s="16" t="s">
        <v>68</v>
      </c>
      <c r="DP5" s="16" t="s">
        <v>69</v>
      </c>
      <c r="DQ5" s="16" t="s">
        <v>0</v>
      </c>
      <c r="DR5" s="16" t="s">
        <v>68</v>
      </c>
      <c r="DS5" s="16" t="s">
        <v>69</v>
      </c>
      <c r="DT5" s="16" t="s">
        <v>0</v>
      </c>
      <c r="DU5" s="16" t="s">
        <v>68</v>
      </c>
      <c r="DV5" s="16" t="s">
        <v>69</v>
      </c>
      <c r="DW5" s="16" t="s">
        <v>0</v>
      </c>
      <c r="DX5" s="16" t="s">
        <v>68</v>
      </c>
      <c r="DY5" s="16" t="s">
        <v>69</v>
      </c>
      <c r="DZ5" s="16" t="s">
        <v>0</v>
      </c>
      <c r="EA5" s="16" t="s">
        <v>68</v>
      </c>
      <c r="EB5" s="16" t="s">
        <v>69</v>
      </c>
      <c r="EC5" s="16" t="s">
        <v>0</v>
      </c>
      <c r="ED5" s="16" t="s">
        <v>68</v>
      </c>
      <c r="EE5" s="16" t="s">
        <v>69</v>
      </c>
      <c r="EF5" s="16" t="s">
        <v>0</v>
      </c>
      <c r="EG5" s="16" t="s">
        <v>68</v>
      </c>
      <c r="EH5" s="16" t="s">
        <v>69</v>
      </c>
      <c r="EI5" s="16" t="s">
        <v>0</v>
      </c>
      <c r="EJ5" s="16" t="s">
        <v>68</v>
      </c>
      <c r="EK5" s="16" t="s">
        <v>69</v>
      </c>
      <c r="EL5" s="16" t="s">
        <v>0</v>
      </c>
      <c r="EM5" s="16" t="s">
        <v>68</v>
      </c>
      <c r="EN5" s="16" t="s">
        <v>69</v>
      </c>
      <c r="EO5" s="16"/>
      <c r="EP5" s="16"/>
    </row>
    <row r="6" spans="1:144" ht="16.5" customHeight="1">
      <c r="A6" s="18"/>
      <c r="B6" s="130" t="s">
        <v>2</v>
      </c>
      <c r="C6" s="130"/>
      <c r="D6" s="130" t="s">
        <v>2</v>
      </c>
      <c r="E6" s="130"/>
      <c r="F6" s="130" t="s">
        <v>2</v>
      </c>
      <c r="G6" s="130"/>
      <c r="H6" s="130" t="s">
        <v>2</v>
      </c>
      <c r="I6" s="130"/>
      <c r="J6" s="130" t="s">
        <v>2</v>
      </c>
      <c r="K6" s="130"/>
      <c r="L6" s="130" t="s">
        <v>2</v>
      </c>
      <c r="M6" s="130"/>
      <c r="N6" s="130" t="s">
        <v>2</v>
      </c>
      <c r="O6" s="130"/>
      <c r="P6" s="130" t="s">
        <v>2</v>
      </c>
      <c r="Q6" s="130"/>
      <c r="R6" s="130" t="s">
        <v>2</v>
      </c>
      <c r="S6" s="130"/>
      <c r="T6" s="118"/>
      <c r="U6" s="119"/>
      <c r="V6" s="120"/>
      <c r="W6" s="118"/>
      <c r="X6" s="119"/>
      <c r="Y6" s="120"/>
      <c r="Z6" s="118"/>
      <c r="AA6" s="119"/>
      <c r="AB6" s="120"/>
      <c r="AC6" s="130"/>
      <c r="AD6" s="130"/>
      <c r="AE6" s="139"/>
      <c r="AF6" s="19"/>
      <c r="AG6" s="118"/>
      <c r="AH6" s="119"/>
      <c r="AI6" s="120"/>
      <c r="AJ6" s="118"/>
      <c r="AK6" s="119"/>
      <c r="AL6" s="120"/>
      <c r="AM6" s="118"/>
      <c r="AN6" s="119"/>
      <c r="AO6" s="120"/>
      <c r="AP6" s="118"/>
      <c r="AQ6" s="119"/>
      <c r="AR6" s="120"/>
      <c r="AS6" s="20"/>
      <c r="AT6" s="21"/>
      <c r="AU6" s="22"/>
      <c r="AV6" s="20"/>
      <c r="AW6" s="21"/>
      <c r="AX6" s="22"/>
      <c r="AY6" s="118"/>
      <c r="AZ6" s="119"/>
      <c r="BA6" s="120"/>
      <c r="BB6" s="118"/>
      <c r="BC6" s="119"/>
      <c r="BD6" s="120"/>
      <c r="BE6" s="118"/>
      <c r="BF6" s="119"/>
      <c r="BG6" s="120"/>
      <c r="BH6" s="118"/>
      <c r="BI6" s="119"/>
      <c r="BJ6" s="120"/>
      <c r="BK6" s="118"/>
      <c r="BL6" s="119"/>
      <c r="BM6" s="120"/>
      <c r="BN6" s="118"/>
      <c r="BO6" s="119"/>
      <c r="BP6" s="120"/>
      <c r="BS6" s="118"/>
      <c r="BT6" s="119"/>
      <c r="BU6" s="120"/>
      <c r="BV6" s="118"/>
      <c r="BW6" s="119"/>
      <c r="BX6" s="120"/>
      <c r="BY6" s="118"/>
      <c r="BZ6" s="119"/>
      <c r="CA6" s="120"/>
      <c r="CB6" s="118"/>
      <c r="CC6" s="119"/>
      <c r="CD6" s="120"/>
      <c r="CE6" s="118"/>
      <c r="CF6" s="119"/>
      <c r="CG6" s="120"/>
      <c r="CH6" s="118"/>
      <c r="CI6" s="119"/>
      <c r="CJ6" s="120"/>
      <c r="CK6" s="118"/>
      <c r="CL6" s="119"/>
      <c r="CM6" s="120"/>
      <c r="CN6" s="118"/>
      <c r="CO6" s="119"/>
      <c r="CP6" s="120"/>
      <c r="CQ6" s="118"/>
      <c r="CR6" s="119"/>
      <c r="CS6" s="120"/>
      <c r="CT6" s="118"/>
      <c r="CU6" s="119"/>
      <c r="CV6" s="120"/>
      <c r="CW6" s="118"/>
      <c r="CX6" s="119"/>
      <c r="CY6" s="120"/>
      <c r="CZ6" s="118"/>
      <c r="DA6" s="119"/>
      <c r="DB6" s="120"/>
      <c r="DE6" s="118"/>
      <c r="DF6" s="119"/>
      <c r="DG6" s="120"/>
      <c r="DH6" s="118"/>
      <c r="DI6" s="119"/>
      <c r="DJ6" s="120"/>
      <c r="DK6" s="118"/>
      <c r="DL6" s="119"/>
      <c r="DM6" s="120"/>
      <c r="DN6" s="118"/>
      <c r="DO6" s="119"/>
      <c r="DP6" s="120"/>
      <c r="DQ6" s="118"/>
      <c r="DR6" s="119"/>
      <c r="DS6" s="120"/>
      <c r="DT6" s="118"/>
      <c r="DU6" s="119"/>
      <c r="DV6" s="120"/>
      <c r="DW6" s="118"/>
      <c r="DX6" s="119"/>
      <c r="DY6" s="120"/>
      <c r="DZ6" s="118"/>
      <c r="EA6" s="119"/>
      <c r="EB6" s="120"/>
      <c r="EC6" s="118"/>
      <c r="ED6" s="119"/>
      <c r="EE6" s="120"/>
      <c r="EF6" s="118"/>
      <c r="EG6" s="119"/>
      <c r="EH6" s="120"/>
      <c r="EI6" s="118"/>
      <c r="EJ6" s="119"/>
      <c r="EK6" s="120"/>
      <c r="EL6" s="130"/>
      <c r="EM6" s="130"/>
      <c r="EN6" s="143"/>
    </row>
    <row r="7" spans="1:144" ht="26.25" customHeight="1">
      <c r="A7" s="18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4"/>
      <c r="U7" s="85"/>
      <c r="V7" s="86"/>
      <c r="W7" s="84"/>
      <c r="X7" s="113"/>
      <c r="Y7" s="86"/>
      <c r="Z7" s="84"/>
      <c r="AA7" s="113"/>
      <c r="AB7" s="86"/>
      <c r="AC7" s="87"/>
      <c r="AD7" s="87"/>
      <c r="AE7" s="88"/>
      <c r="AF7" s="19"/>
      <c r="AG7" s="84"/>
      <c r="AH7" s="85"/>
      <c r="AI7" s="86"/>
      <c r="AJ7" s="84"/>
      <c r="AK7" s="85"/>
      <c r="AL7" s="86"/>
      <c r="AM7" s="84"/>
      <c r="AN7" s="85"/>
      <c r="AO7" s="86"/>
      <c r="AP7" s="84"/>
      <c r="AQ7" s="85"/>
      <c r="AR7" s="86"/>
      <c r="AS7" s="84"/>
      <c r="AT7" s="85"/>
      <c r="AU7" s="86"/>
      <c r="AV7" s="84"/>
      <c r="AW7" s="85"/>
      <c r="AX7" s="86"/>
      <c r="AY7" s="84"/>
      <c r="AZ7" s="85"/>
      <c r="BA7" s="86"/>
      <c r="BB7" s="84"/>
      <c r="BC7" s="85"/>
      <c r="BD7" s="86"/>
      <c r="BE7" s="84"/>
      <c r="BF7" s="85"/>
      <c r="BG7" s="86"/>
      <c r="BH7" s="84"/>
      <c r="BI7" s="85"/>
      <c r="BJ7" s="86"/>
      <c r="BK7" s="84"/>
      <c r="BL7" s="85"/>
      <c r="BM7" s="86"/>
      <c r="BN7" s="84"/>
      <c r="BO7" s="85"/>
      <c r="BP7" s="86"/>
      <c r="BS7" s="84"/>
      <c r="BT7" s="85"/>
      <c r="BU7" s="86"/>
      <c r="BV7" s="84"/>
      <c r="BW7" s="85"/>
      <c r="BX7" s="86"/>
      <c r="BY7" s="84"/>
      <c r="BZ7" s="85"/>
      <c r="CA7" s="86"/>
      <c r="CB7" s="84"/>
      <c r="CC7" s="85"/>
      <c r="CD7" s="86"/>
      <c r="CE7" s="84"/>
      <c r="CF7" s="85"/>
      <c r="CG7" s="86"/>
      <c r="CH7" s="84"/>
      <c r="CI7" s="85"/>
      <c r="CJ7" s="86"/>
      <c r="CK7" s="84"/>
      <c r="CL7" s="85"/>
      <c r="CM7" s="86"/>
      <c r="CN7" s="84"/>
      <c r="CO7" s="85"/>
      <c r="CP7" s="86"/>
      <c r="CQ7" s="84"/>
      <c r="CR7" s="85"/>
      <c r="CS7" s="86"/>
      <c r="CT7" s="84"/>
      <c r="CU7" s="85"/>
      <c r="CV7" s="86"/>
      <c r="CW7" s="84"/>
      <c r="CX7" s="85"/>
      <c r="CY7" s="86"/>
      <c r="CZ7" s="84"/>
      <c r="DA7" s="85"/>
      <c r="DB7" s="86"/>
      <c r="DE7" s="83" t="s">
        <v>593</v>
      </c>
      <c r="DF7" s="24"/>
      <c r="DG7" s="69">
        <v>7500</v>
      </c>
      <c r="DH7" s="83" t="s">
        <v>593</v>
      </c>
      <c r="DI7" s="24"/>
      <c r="DJ7" s="69">
        <v>7500</v>
      </c>
      <c r="DK7" s="83" t="s">
        <v>593</v>
      </c>
      <c r="DL7" s="24"/>
      <c r="DM7" s="69">
        <v>7500</v>
      </c>
      <c r="DN7" s="83" t="s">
        <v>593</v>
      </c>
      <c r="DO7" s="24"/>
      <c r="DP7" s="69">
        <v>7500</v>
      </c>
      <c r="DQ7" s="83" t="s">
        <v>593</v>
      </c>
      <c r="DR7" s="24"/>
      <c r="DS7" s="69">
        <v>7500</v>
      </c>
      <c r="DT7" s="83" t="s">
        <v>593</v>
      </c>
      <c r="DU7" s="24"/>
      <c r="DV7" s="69">
        <v>7500</v>
      </c>
      <c r="DW7" s="83" t="s">
        <v>593</v>
      </c>
      <c r="DX7" s="24"/>
      <c r="DY7" s="69">
        <v>7500</v>
      </c>
      <c r="DZ7" s="83" t="s">
        <v>593</v>
      </c>
      <c r="EA7" s="24"/>
      <c r="EB7" s="69">
        <v>7500</v>
      </c>
      <c r="EC7" s="83" t="s">
        <v>593</v>
      </c>
      <c r="ED7" s="24"/>
      <c r="EE7" s="69">
        <v>7500</v>
      </c>
      <c r="EF7" s="83" t="s">
        <v>593</v>
      </c>
      <c r="EG7" s="24"/>
      <c r="EH7" s="69">
        <v>7500</v>
      </c>
      <c r="EI7" s="83" t="s">
        <v>593</v>
      </c>
      <c r="EJ7" s="24"/>
      <c r="EK7" s="69">
        <v>7500</v>
      </c>
      <c r="EL7" s="83" t="s">
        <v>593</v>
      </c>
      <c r="EM7" s="24"/>
      <c r="EN7" s="69">
        <v>7500</v>
      </c>
    </row>
    <row r="8" spans="1:146" s="1" customFormat="1" ht="34.5" customHeight="1">
      <c r="A8" s="16"/>
      <c r="B8" s="23" t="s">
        <v>18</v>
      </c>
      <c r="C8" s="24">
        <v>5922.49</v>
      </c>
      <c r="D8" s="23" t="s">
        <v>18</v>
      </c>
      <c r="E8" s="24">
        <v>5922.49</v>
      </c>
      <c r="F8" s="23" t="s">
        <v>18</v>
      </c>
      <c r="G8" s="24">
        <v>5922.49</v>
      </c>
      <c r="H8" s="23" t="s">
        <v>18</v>
      </c>
      <c r="I8" s="24">
        <v>5922.49</v>
      </c>
      <c r="J8" s="23" t="s">
        <v>18</v>
      </c>
      <c r="K8" s="24">
        <v>5922.49</v>
      </c>
      <c r="L8" s="23" t="s">
        <v>18</v>
      </c>
      <c r="M8" s="24">
        <v>5922.49</v>
      </c>
      <c r="N8" s="23" t="s">
        <v>18</v>
      </c>
      <c r="O8" s="24">
        <v>5922.49</v>
      </c>
      <c r="P8" s="23" t="s">
        <v>18</v>
      </c>
      <c r="Q8" s="24">
        <v>5922.49</v>
      </c>
      <c r="R8" s="23" t="s">
        <v>18</v>
      </c>
      <c r="S8" s="25">
        <f>C8+E8+G8+I8+K8+M8+O8+Q8</f>
        <v>47379.91999999999</v>
      </c>
      <c r="T8" s="26" t="s">
        <v>70</v>
      </c>
      <c r="U8" s="23"/>
      <c r="V8" s="27">
        <v>5922.49</v>
      </c>
      <c r="W8" s="26" t="s">
        <v>70</v>
      </c>
      <c r="X8" s="28"/>
      <c r="Y8" s="27">
        <v>5922.49</v>
      </c>
      <c r="Z8" s="26" t="s">
        <v>70</v>
      </c>
      <c r="AA8" s="28"/>
      <c r="AB8" s="27">
        <v>5922.49</v>
      </c>
      <c r="AC8" s="26" t="s">
        <v>70</v>
      </c>
      <c r="AD8" s="24"/>
      <c r="AE8" s="27">
        <v>5922.49</v>
      </c>
      <c r="AF8" s="27"/>
      <c r="AG8" s="26" t="s">
        <v>70</v>
      </c>
      <c r="AH8" s="23"/>
      <c r="AI8" s="27">
        <v>5641.95</v>
      </c>
      <c r="AJ8" s="26" t="s">
        <v>70</v>
      </c>
      <c r="AK8" s="23"/>
      <c r="AL8" s="27">
        <v>5641.95</v>
      </c>
      <c r="AM8" s="26" t="s">
        <v>70</v>
      </c>
      <c r="AN8" s="23"/>
      <c r="AO8" s="27">
        <v>5641.95</v>
      </c>
      <c r="AP8" s="26" t="s">
        <v>70</v>
      </c>
      <c r="AQ8" s="23"/>
      <c r="AR8" s="27">
        <v>5641.95</v>
      </c>
      <c r="AS8" s="26" t="s">
        <v>70</v>
      </c>
      <c r="AT8" s="23"/>
      <c r="AU8" s="27">
        <v>5641.95</v>
      </c>
      <c r="AV8" s="26" t="s">
        <v>70</v>
      </c>
      <c r="AW8" s="23"/>
      <c r="AX8" s="27">
        <v>5641.95</v>
      </c>
      <c r="AY8" s="26" t="s">
        <v>70</v>
      </c>
      <c r="AZ8" s="23"/>
      <c r="BA8" s="27">
        <v>5641.95</v>
      </c>
      <c r="BB8" s="26" t="s">
        <v>70</v>
      </c>
      <c r="BC8" s="23"/>
      <c r="BD8" s="27">
        <v>5641.95</v>
      </c>
      <c r="BE8" s="26" t="s">
        <v>70</v>
      </c>
      <c r="BF8" s="23"/>
      <c r="BG8" s="27">
        <v>5641.95</v>
      </c>
      <c r="BH8" s="26" t="s">
        <v>70</v>
      </c>
      <c r="BI8" s="23"/>
      <c r="BJ8" s="27">
        <v>5641.95</v>
      </c>
      <c r="BK8" s="26" t="s">
        <v>70</v>
      </c>
      <c r="BL8" s="23"/>
      <c r="BM8" s="27">
        <v>5641.95</v>
      </c>
      <c r="BN8" s="26" t="s">
        <v>70</v>
      </c>
      <c r="BO8" s="23"/>
      <c r="BP8" s="27">
        <v>5641.95</v>
      </c>
      <c r="BQ8" s="10"/>
      <c r="BR8" s="10"/>
      <c r="BS8" s="26" t="s">
        <v>181</v>
      </c>
      <c r="BT8" s="23"/>
      <c r="BU8" s="27">
        <v>5707.78</v>
      </c>
      <c r="BV8" s="26" t="s">
        <v>181</v>
      </c>
      <c r="BW8" s="23"/>
      <c r="BX8" s="27">
        <v>5707.78</v>
      </c>
      <c r="BY8" s="26" t="s">
        <v>181</v>
      </c>
      <c r="BZ8" s="23"/>
      <c r="CA8" s="27">
        <v>5707.78</v>
      </c>
      <c r="CB8" s="26" t="s">
        <v>181</v>
      </c>
      <c r="CC8" s="23"/>
      <c r="CD8" s="27">
        <v>5707.78</v>
      </c>
      <c r="CE8" s="26" t="s">
        <v>181</v>
      </c>
      <c r="CF8" s="23"/>
      <c r="CG8" s="27">
        <v>5707.78</v>
      </c>
      <c r="CH8" s="26" t="s">
        <v>181</v>
      </c>
      <c r="CI8" s="23"/>
      <c r="CJ8" s="27">
        <v>5707.78</v>
      </c>
      <c r="CK8" s="26" t="s">
        <v>181</v>
      </c>
      <c r="CL8" s="23"/>
      <c r="CM8" s="27">
        <v>5707.78</v>
      </c>
      <c r="CN8" s="26" t="s">
        <v>181</v>
      </c>
      <c r="CO8" s="23"/>
      <c r="CP8" s="27">
        <v>5707.78</v>
      </c>
      <c r="CQ8" s="26" t="s">
        <v>181</v>
      </c>
      <c r="CR8" s="23"/>
      <c r="CS8" s="27">
        <v>5707.78</v>
      </c>
      <c r="CT8" s="26" t="s">
        <v>181</v>
      </c>
      <c r="CU8" s="23"/>
      <c r="CV8" s="27">
        <v>5707.78</v>
      </c>
      <c r="CW8" s="26" t="s">
        <v>181</v>
      </c>
      <c r="CX8" s="23"/>
      <c r="CY8" s="27">
        <v>5707.78</v>
      </c>
      <c r="CZ8" s="26" t="s">
        <v>181</v>
      </c>
      <c r="DA8" s="23"/>
      <c r="DB8" s="27">
        <v>5707.78</v>
      </c>
      <c r="DC8" s="10"/>
      <c r="DD8" s="10"/>
      <c r="DE8" s="26" t="s">
        <v>181</v>
      </c>
      <c r="DF8" s="23"/>
      <c r="DG8" s="75">
        <v>6468.51</v>
      </c>
      <c r="DH8" s="26" t="s">
        <v>181</v>
      </c>
      <c r="DI8" s="83"/>
      <c r="DJ8" s="75">
        <v>6468.51</v>
      </c>
      <c r="DK8" s="26" t="s">
        <v>181</v>
      </c>
      <c r="DL8" s="83"/>
      <c r="DM8" s="75">
        <v>6468.51</v>
      </c>
      <c r="DN8" s="26" t="s">
        <v>181</v>
      </c>
      <c r="DO8" s="83"/>
      <c r="DP8" s="75">
        <v>6468.51</v>
      </c>
      <c r="DQ8" s="26" t="s">
        <v>181</v>
      </c>
      <c r="DR8" s="83"/>
      <c r="DS8" s="75">
        <v>6468.51</v>
      </c>
      <c r="DT8" s="26" t="s">
        <v>181</v>
      </c>
      <c r="DU8" s="83"/>
      <c r="DV8" s="75">
        <v>6468.51</v>
      </c>
      <c r="DW8" s="26" t="s">
        <v>181</v>
      </c>
      <c r="DX8" s="83"/>
      <c r="DY8" s="75">
        <v>6468.51</v>
      </c>
      <c r="DZ8" s="26" t="s">
        <v>181</v>
      </c>
      <c r="EA8" s="83"/>
      <c r="EB8" s="75">
        <v>6468.51</v>
      </c>
      <c r="EC8" s="26" t="s">
        <v>181</v>
      </c>
      <c r="ED8" s="83"/>
      <c r="EE8" s="75">
        <v>6468.51</v>
      </c>
      <c r="EF8" s="26" t="s">
        <v>181</v>
      </c>
      <c r="EG8" s="83"/>
      <c r="EH8" s="75">
        <v>6468.51</v>
      </c>
      <c r="EI8" s="26" t="s">
        <v>181</v>
      </c>
      <c r="EJ8" s="83"/>
      <c r="EK8" s="75">
        <v>6468.51</v>
      </c>
      <c r="EL8" s="26" t="s">
        <v>181</v>
      </c>
      <c r="EM8" s="83"/>
      <c r="EN8" s="75">
        <v>6468.51</v>
      </c>
      <c r="EO8" s="27"/>
      <c r="EP8" s="27"/>
    </row>
    <row r="9" spans="1:146" s="1" customFormat="1" ht="24.75" customHeight="1">
      <c r="A9" s="16"/>
      <c r="B9" s="23" t="s">
        <v>18</v>
      </c>
      <c r="C9" s="24">
        <f>SUM(C10:C14)</f>
        <v>748.0999999999999</v>
      </c>
      <c r="D9" s="23" t="s">
        <v>18</v>
      </c>
      <c r="E9" s="24">
        <f>SUM(E10:E14)</f>
        <v>748.0999999999999</v>
      </c>
      <c r="F9" s="23" t="s">
        <v>18</v>
      </c>
      <c r="G9" s="24">
        <f>SUM(G10:G14)</f>
        <v>748.0999999999999</v>
      </c>
      <c r="H9" s="23" t="s">
        <v>18</v>
      </c>
      <c r="I9" s="24">
        <f>SUM(I10:I14)</f>
        <v>748.0999999999999</v>
      </c>
      <c r="J9" s="23" t="s">
        <v>18</v>
      </c>
      <c r="K9" s="24">
        <f>SUM(K10:K14)</f>
        <v>748.0999999999999</v>
      </c>
      <c r="L9" s="23" t="s">
        <v>18</v>
      </c>
      <c r="M9" s="24">
        <f>SUM(M10:M14)</f>
        <v>748.0999999999999</v>
      </c>
      <c r="N9" s="23" t="s">
        <v>18</v>
      </c>
      <c r="O9" s="24">
        <f>SUM(O10:O14)</f>
        <v>748.0999999999999</v>
      </c>
      <c r="P9" s="23" t="s">
        <v>18</v>
      </c>
      <c r="Q9" s="24">
        <f>SUM(Q10:Q14)</f>
        <v>748.0999999999999</v>
      </c>
      <c r="R9" s="23" t="s">
        <v>18</v>
      </c>
      <c r="S9" s="25">
        <f aca="true" t="shared" si="0" ref="S9:S42">C9+E9+G9+I9+K9+M9+O9+Q9</f>
        <v>5984.799999999999</v>
      </c>
      <c r="T9" s="26" t="s">
        <v>4</v>
      </c>
      <c r="U9" s="28" t="s">
        <v>165</v>
      </c>
      <c r="V9" s="27">
        <v>119.09</v>
      </c>
      <c r="W9" s="68" t="s">
        <v>71</v>
      </c>
      <c r="X9" s="69" t="s">
        <v>72</v>
      </c>
      <c r="Y9" s="70">
        <v>721.03</v>
      </c>
      <c r="Z9" s="68" t="s">
        <v>95</v>
      </c>
      <c r="AA9" s="69" t="s">
        <v>96</v>
      </c>
      <c r="AB9" s="70">
        <v>335.05</v>
      </c>
      <c r="AC9" s="68" t="s">
        <v>109</v>
      </c>
      <c r="AD9" s="68" t="s">
        <v>110</v>
      </c>
      <c r="AE9" s="68">
        <v>155.72</v>
      </c>
      <c r="AF9" s="23"/>
      <c r="AG9" s="73" t="s">
        <v>95</v>
      </c>
      <c r="AH9" s="74" t="s">
        <v>134</v>
      </c>
      <c r="AI9" s="75">
        <v>405.48</v>
      </c>
      <c r="AJ9" s="73" t="s">
        <v>95</v>
      </c>
      <c r="AK9" s="74" t="s">
        <v>166</v>
      </c>
      <c r="AL9" s="75">
        <v>298.25</v>
      </c>
      <c r="AM9" s="26" t="s">
        <v>183</v>
      </c>
      <c r="AN9" s="28" t="s">
        <v>184</v>
      </c>
      <c r="AO9" s="81">
        <v>1444.8</v>
      </c>
      <c r="AP9" s="73" t="s">
        <v>201</v>
      </c>
      <c r="AQ9" s="74" t="s">
        <v>202</v>
      </c>
      <c r="AR9" s="75">
        <v>394.62</v>
      </c>
      <c r="AS9" s="73" t="s">
        <v>214</v>
      </c>
      <c r="AT9" s="74" t="s">
        <v>215</v>
      </c>
      <c r="AU9" s="75">
        <v>225.49</v>
      </c>
      <c r="AV9" s="23" t="s">
        <v>223</v>
      </c>
      <c r="AW9" s="24" t="s">
        <v>236</v>
      </c>
      <c r="AX9" s="24">
        <v>859.66</v>
      </c>
      <c r="AY9" s="73" t="s">
        <v>260</v>
      </c>
      <c r="AZ9" s="74" t="s">
        <v>271</v>
      </c>
      <c r="BA9" s="75">
        <v>96.97</v>
      </c>
      <c r="BB9" s="26" t="s">
        <v>247</v>
      </c>
      <c r="BC9" s="28" t="s">
        <v>248</v>
      </c>
      <c r="BD9" s="27">
        <v>141.46</v>
      </c>
      <c r="BE9" s="26" t="s">
        <v>191</v>
      </c>
      <c r="BF9" s="28" t="s">
        <v>283</v>
      </c>
      <c r="BG9" s="27">
        <v>180.46</v>
      </c>
      <c r="BH9" s="26" t="s">
        <v>289</v>
      </c>
      <c r="BI9" s="28" t="s">
        <v>290</v>
      </c>
      <c r="BJ9" s="27">
        <v>160.02</v>
      </c>
      <c r="BK9" s="26" t="s">
        <v>305</v>
      </c>
      <c r="BL9" s="28" t="s">
        <v>310</v>
      </c>
      <c r="BM9" s="27">
        <v>581.82</v>
      </c>
      <c r="BN9" s="26" t="s">
        <v>321</v>
      </c>
      <c r="BO9" s="28" t="s">
        <v>322</v>
      </c>
      <c r="BP9" s="27">
        <v>703.39</v>
      </c>
      <c r="BQ9" s="10"/>
      <c r="BR9" s="10"/>
      <c r="BS9" s="26" t="s">
        <v>70</v>
      </c>
      <c r="BT9" s="30"/>
      <c r="BU9" s="30">
        <v>8130.18</v>
      </c>
      <c r="BV9" s="26" t="s">
        <v>70</v>
      </c>
      <c r="BW9" s="30"/>
      <c r="BX9" s="30">
        <v>8130.18</v>
      </c>
      <c r="BY9" s="26" t="s">
        <v>70</v>
      </c>
      <c r="BZ9" s="30"/>
      <c r="CA9" s="30">
        <v>8130.18</v>
      </c>
      <c r="CB9" s="26" t="s">
        <v>70</v>
      </c>
      <c r="CC9" s="30"/>
      <c r="CD9" s="30">
        <v>8130.18</v>
      </c>
      <c r="CE9" s="26" t="s">
        <v>70</v>
      </c>
      <c r="CF9" s="30"/>
      <c r="CG9" s="30">
        <v>8130.18</v>
      </c>
      <c r="CH9" s="26" t="s">
        <v>70</v>
      </c>
      <c r="CI9" s="30"/>
      <c r="CJ9" s="30">
        <v>8130.18</v>
      </c>
      <c r="CK9" s="26" t="s">
        <v>70</v>
      </c>
      <c r="CL9" s="30"/>
      <c r="CM9" s="30">
        <v>8130.18</v>
      </c>
      <c r="CN9" s="26" t="s">
        <v>70</v>
      </c>
      <c r="CO9" s="30"/>
      <c r="CP9" s="30">
        <v>8130.18</v>
      </c>
      <c r="CQ9" s="26" t="s">
        <v>70</v>
      </c>
      <c r="CR9" s="30"/>
      <c r="CS9" s="30">
        <v>8130.18</v>
      </c>
      <c r="CT9" s="26" t="s">
        <v>70</v>
      </c>
      <c r="CU9" s="30"/>
      <c r="CV9" s="30">
        <v>8130.18</v>
      </c>
      <c r="CW9" s="26" t="s">
        <v>70</v>
      </c>
      <c r="CX9" s="30"/>
      <c r="CY9" s="30">
        <v>8130.18</v>
      </c>
      <c r="CZ9" s="26" t="s">
        <v>70</v>
      </c>
      <c r="DA9" s="30"/>
      <c r="DB9" s="30">
        <v>8130.18</v>
      </c>
      <c r="DC9" s="10"/>
      <c r="DD9" s="10"/>
      <c r="DE9" s="26" t="s">
        <v>70</v>
      </c>
      <c r="DF9" s="30"/>
      <c r="DG9" s="78">
        <v>8325.5</v>
      </c>
      <c r="DH9" s="26" t="s">
        <v>70</v>
      </c>
      <c r="DI9" s="30"/>
      <c r="DJ9" s="78">
        <v>8325.5</v>
      </c>
      <c r="DK9" s="26" t="s">
        <v>70</v>
      </c>
      <c r="DL9" s="30"/>
      <c r="DM9" s="78">
        <v>8325.5</v>
      </c>
      <c r="DN9" s="26" t="s">
        <v>70</v>
      </c>
      <c r="DO9" s="30"/>
      <c r="DP9" s="78">
        <v>8325.5</v>
      </c>
      <c r="DQ9" s="26" t="s">
        <v>70</v>
      </c>
      <c r="DR9" s="30"/>
      <c r="DS9" s="78">
        <v>8325.5</v>
      </c>
      <c r="DT9" s="26" t="s">
        <v>70</v>
      </c>
      <c r="DU9" s="30"/>
      <c r="DV9" s="78">
        <v>8325.5</v>
      </c>
      <c r="DW9" s="26" t="s">
        <v>70</v>
      </c>
      <c r="DX9" s="30"/>
      <c r="DY9" s="78">
        <v>8325.5</v>
      </c>
      <c r="DZ9" s="26" t="s">
        <v>70</v>
      </c>
      <c r="EA9" s="30"/>
      <c r="EB9" s="78">
        <v>8325.5</v>
      </c>
      <c r="EC9" s="26" t="s">
        <v>70</v>
      </c>
      <c r="ED9" s="30"/>
      <c r="EE9" s="78">
        <v>8325.5</v>
      </c>
      <c r="EF9" s="26" t="s">
        <v>70</v>
      </c>
      <c r="EG9" s="30"/>
      <c r="EH9" s="78">
        <v>8325.5</v>
      </c>
      <c r="EI9" s="26" t="s">
        <v>70</v>
      </c>
      <c r="EJ9" s="30"/>
      <c r="EK9" s="78">
        <v>8325.5</v>
      </c>
      <c r="EL9" s="26" t="s">
        <v>70</v>
      </c>
      <c r="EM9" s="30"/>
      <c r="EN9" s="78">
        <v>8325.5</v>
      </c>
      <c r="EO9" s="30"/>
      <c r="EP9" s="30"/>
    </row>
    <row r="10" spans="1:146" ht="25.5" customHeight="1">
      <c r="A10" s="23"/>
      <c r="B10" s="23" t="s">
        <v>18</v>
      </c>
      <c r="C10" s="24">
        <v>592.25</v>
      </c>
      <c r="D10" s="23" t="s">
        <v>18</v>
      </c>
      <c r="E10" s="24">
        <v>592.25</v>
      </c>
      <c r="F10" s="23" t="s">
        <v>18</v>
      </c>
      <c r="G10" s="24">
        <v>592.25</v>
      </c>
      <c r="H10" s="23" t="s">
        <v>18</v>
      </c>
      <c r="I10" s="24">
        <v>592.25</v>
      </c>
      <c r="J10" s="23" t="s">
        <v>18</v>
      </c>
      <c r="K10" s="24">
        <v>592.25</v>
      </c>
      <c r="L10" s="23" t="s">
        <v>18</v>
      </c>
      <c r="M10" s="24">
        <v>592.25</v>
      </c>
      <c r="N10" s="23" t="s">
        <v>18</v>
      </c>
      <c r="O10" s="24">
        <v>592.25</v>
      </c>
      <c r="P10" s="23" t="s">
        <v>18</v>
      </c>
      <c r="Q10" s="24">
        <v>592.25</v>
      </c>
      <c r="R10" s="23" t="s">
        <v>18</v>
      </c>
      <c r="S10" s="25">
        <f t="shared" si="0"/>
        <v>4738</v>
      </c>
      <c r="T10" s="23" t="s">
        <v>6</v>
      </c>
      <c r="U10" s="24"/>
      <c r="V10" s="24">
        <v>592.25</v>
      </c>
      <c r="W10" s="68" t="s">
        <v>73</v>
      </c>
      <c r="X10" s="69" t="s">
        <v>74</v>
      </c>
      <c r="Y10" s="70">
        <v>721.03</v>
      </c>
      <c r="Z10" s="68" t="s">
        <v>97</v>
      </c>
      <c r="AA10" s="69" t="s">
        <v>98</v>
      </c>
      <c r="AB10" s="70">
        <v>1153.64</v>
      </c>
      <c r="AC10" s="68" t="s">
        <v>95</v>
      </c>
      <c r="AD10" s="68" t="s">
        <v>111</v>
      </c>
      <c r="AE10" s="68">
        <v>298.25</v>
      </c>
      <c r="AF10" s="23"/>
      <c r="AG10" s="68" t="s">
        <v>135</v>
      </c>
      <c r="AH10" s="69" t="s">
        <v>136</v>
      </c>
      <c r="AI10" s="69">
        <v>904.86</v>
      </c>
      <c r="AJ10" s="68" t="s">
        <v>167</v>
      </c>
      <c r="AK10" s="69" t="s">
        <v>168</v>
      </c>
      <c r="AL10" s="69">
        <v>2799.88</v>
      </c>
      <c r="AM10" s="68" t="s">
        <v>185</v>
      </c>
      <c r="AN10" s="69" t="s">
        <v>186</v>
      </c>
      <c r="AO10" s="69">
        <v>890.97</v>
      </c>
      <c r="AP10" s="68" t="s">
        <v>203</v>
      </c>
      <c r="AQ10" s="69" t="s">
        <v>204</v>
      </c>
      <c r="AR10" s="69">
        <v>630.21</v>
      </c>
      <c r="AS10" s="68" t="s">
        <v>216</v>
      </c>
      <c r="AT10" s="69" t="s">
        <v>217</v>
      </c>
      <c r="AU10" s="69">
        <v>298.25</v>
      </c>
      <c r="AV10" s="26" t="s">
        <v>226</v>
      </c>
      <c r="AW10" s="26" t="s">
        <v>237</v>
      </c>
      <c r="AX10" s="26">
        <v>119.09</v>
      </c>
      <c r="AY10" s="23" t="s">
        <v>272</v>
      </c>
      <c r="AZ10" s="24" t="s">
        <v>273</v>
      </c>
      <c r="BA10" s="24">
        <v>391.94</v>
      </c>
      <c r="BB10" s="23" t="s">
        <v>249</v>
      </c>
      <c r="BC10" s="24" t="s">
        <v>250</v>
      </c>
      <c r="BD10" s="24">
        <v>180.46</v>
      </c>
      <c r="BE10" s="23" t="s">
        <v>284</v>
      </c>
      <c r="BF10" s="24" t="s">
        <v>283</v>
      </c>
      <c r="BG10" s="24">
        <v>56.97</v>
      </c>
      <c r="BH10" s="23" t="s">
        <v>191</v>
      </c>
      <c r="BI10" s="24" t="s">
        <v>290</v>
      </c>
      <c r="BJ10" s="24">
        <v>180.46</v>
      </c>
      <c r="BK10" s="23" t="s">
        <v>243</v>
      </c>
      <c r="BL10" s="24" t="s">
        <v>311</v>
      </c>
      <c r="BM10" s="24">
        <v>56.97</v>
      </c>
      <c r="BN10" s="23" t="s">
        <v>323</v>
      </c>
      <c r="BO10" s="24" t="s">
        <v>324</v>
      </c>
      <c r="BP10" s="24">
        <v>310.07</v>
      </c>
      <c r="BS10" s="26" t="s">
        <v>223</v>
      </c>
      <c r="BT10" s="28"/>
      <c r="BU10" s="27">
        <v>1599.34</v>
      </c>
      <c r="BV10" s="26" t="s">
        <v>223</v>
      </c>
      <c r="BW10" s="28"/>
      <c r="BX10" s="27">
        <v>1599.34</v>
      </c>
      <c r="BY10" s="26" t="s">
        <v>223</v>
      </c>
      <c r="BZ10" s="28"/>
      <c r="CA10" s="27">
        <v>1599.34</v>
      </c>
      <c r="CB10" s="26" t="s">
        <v>223</v>
      </c>
      <c r="CC10" s="28"/>
      <c r="CD10" s="27">
        <v>1599.34</v>
      </c>
      <c r="CE10" s="26" t="s">
        <v>223</v>
      </c>
      <c r="CF10" s="28"/>
      <c r="CG10" s="27">
        <v>1599.34</v>
      </c>
      <c r="CH10" s="26" t="s">
        <v>223</v>
      </c>
      <c r="CI10" s="28"/>
      <c r="CJ10" s="27">
        <v>1599.34</v>
      </c>
      <c r="CK10" s="26" t="s">
        <v>223</v>
      </c>
      <c r="CL10" s="28"/>
      <c r="CM10" s="27">
        <v>1599.34</v>
      </c>
      <c r="CN10" s="26" t="s">
        <v>223</v>
      </c>
      <c r="CO10" s="28"/>
      <c r="CP10" s="27">
        <v>1599.34</v>
      </c>
      <c r="CQ10" s="26" t="s">
        <v>223</v>
      </c>
      <c r="CR10" s="28"/>
      <c r="CS10" s="27">
        <v>1599.34</v>
      </c>
      <c r="CT10" s="26" t="s">
        <v>223</v>
      </c>
      <c r="CU10" s="28"/>
      <c r="CV10" s="27">
        <v>1599.34</v>
      </c>
      <c r="CW10" s="26" t="s">
        <v>223</v>
      </c>
      <c r="CX10" s="28"/>
      <c r="CY10" s="27">
        <v>1599.34</v>
      </c>
      <c r="CZ10" s="26" t="s">
        <v>223</v>
      </c>
      <c r="DA10" s="28"/>
      <c r="DB10" s="27">
        <v>1599.34</v>
      </c>
      <c r="DE10" s="26" t="s">
        <v>223</v>
      </c>
      <c r="DF10" s="28"/>
      <c r="DG10" s="75">
        <v>1052.29</v>
      </c>
      <c r="DH10" s="26" t="s">
        <v>223</v>
      </c>
      <c r="DI10" s="28"/>
      <c r="DJ10" s="75">
        <v>1052.29</v>
      </c>
      <c r="DK10" s="26" t="s">
        <v>223</v>
      </c>
      <c r="DL10" s="28"/>
      <c r="DM10" s="75">
        <v>1052.29</v>
      </c>
      <c r="DN10" s="26" t="s">
        <v>223</v>
      </c>
      <c r="DO10" s="28"/>
      <c r="DP10" s="75">
        <v>1052.29</v>
      </c>
      <c r="DQ10" s="26" t="s">
        <v>223</v>
      </c>
      <c r="DR10" s="28"/>
      <c r="DS10" s="75">
        <v>1052.29</v>
      </c>
      <c r="DT10" s="26" t="s">
        <v>223</v>
      </c>
      <c r="DU10" s="28"/>
      <c r="DV10" s="75">
        <v>1052.29</v>
      </c>
      <c r="DW10" s="26" t="s">
        <v>223</v>
      </c>
      <c r="DX10" s="28"/>
      <c r="DY10" s="75">
        <v>1052.29</v>
      </c>
      <c r="DZ10" s="26" t="s">
        <v>223</v>
      </c>
      <c r="EA10" s="28"/>
      <c r="EB10" s="75">
        <v>1052.29</v>
      </c>
      <c r="EC10" s="26" t="s">
        <v>223</v>
      </c>
      <c r="ED10" s="28"/>
      <c r="EE10" s="75">
        <v>1052.29</v>
      </c>
      <c r="EF10" s="26" t="s">
        <v>223</v>
      </c>
      <c r="EG10" s="28"/>
      <c r="EH10" s="75">
        <v>1052.29</v>
      </c>
      <c r="EI10" s="26" t="s">
        <v>223</v>
      </c>
      <c r="EJ10" s="28"/>
      <c r="EK10" s="75">
        <v>1052.29</v>
      </c>
      <c r="EL10" s="26" t="s">
        <v>223</v>
      </c>
      <c r="EM10" s="28"/>
      <c r="EN10" s="75">
        <v>1052.29</v>
      </c>
      <c r="EO10" s="26"/>
      <c r="EP10" s="26"/>
    </row>
    <row r="11" spans="1:146" ht="23.25" customHeight="1">
      <c r="A11" s="23"/>
      <c r="B11" s="23"/>
      <c r="C11" s="24"/>
      <c r="D11" s="23"/>
      <c r="E11" s="24"/>
      <c r="F11" s="23"/>
      <c r="G11" s="24"/>
      <c r="H11" s="23"/>
      <c r="I11" s="24"/>
      <c r="J11" s="23"/>
      <c r="K11" s="24"/>
      <c r="L11" s="23"/>
      <c r="M11" s="24"/>
      <c r="N11" s="23"/>
      <c r="O11" s="24"/>
      <c r="P11" s="23"/>
      <c r="Q11" s="24"/>
      <c r="R11" s="23"/>
      <c r="S11" s="25">
        <f t="shared" si="0"/>
        <v>0</v>
      </c>
      <c r="T11" s="23" t="s">
        <v>44</v>
      </c>
      <c r="U11" s="24"/>
      <c r="V11" s="31"/>
      <c r="W11" s="68" t="s">
        <v>75</v>
      </c>
      <c r="X11" s="69" t="s">
        <v>76</v>
      </c>
      <c r="Y11" s="70">
        <v>630.9</v>
      </c>
      <c r="Z11" s="68" t="s">
        <v>99</v>
      </c>
      <c r="AA11" s="69" t="s">
        <v>100</v>
      </c>
      <c r="AB11" s="70">
        <v>288.88</v>
      </c>
      <c r="AC11" s="68" t="s">
        <v>112</v>
      </c>
      <c r="AD11" s="68" t="s">
        <v>113</v>
      </c>
      <c r="AE11" s="68">
        <v>1696.05</v>
      </c>
      <c r="AF11" s="23"/>
      <c r="AG11" s="73" t="s">
        <v>137</v>
      </c>
      <c r="AH11" s="73" t="s">
        <v>138</v>
      </c>
      <c r="AI11" s="73">
        <v>756.65</v>
      </c>
      <c r="AJ11" s="73" t="s">
        <v>169</v>
      </c>
      <c r="AK11" s="73" t="s">
        <v>170</v>
      </c>
      <c r="AL11" s="73">
        <v>298.25</v>
      </c>
      <c r="AM11" s="73" t="s">
        <v>187</v>
      </c>
      <c r="AN11" s="73" t="s">
        <v>188</v>
      </c>
      <c r="AO11" s="73">
        <v>784.11</v>
      </c>
      <c r="AP11" s="73" t="s">
        <v>205</v>
      </c>
      <c r="AQ11" s="73" t="s">
        <v>206</v>
      </c>
      <c r="AR11" s="73">
        <v>257.98</v>
      </c>
      <c r="AS11" s="73" t="s">
        <v>218</v>
      </c>
      <c r="AT11" s="73" t="s">
        <v>219</v>
      </c>
      <c r="AU11" s="73">
        <v>298.25</v>
      </c>
      <c r="AV11" s="26" t="s">
        <v>222</v>
      </c>
      <c r="AW11" s="26" t="s">
        <v>237</v>
      </c>
      <c r="AX11" s="26">
        <v>147.52</v>
      </c>
      <c r="AY11" s="23" t="s">
        <v>223</v>
      </c>
      <c r="AZ11" s="24" t="s">
        <v>279</v>
      </c>
      <c r="BA11" s="24">
        <v>859.66</v>
      </c>
      <c r="BB11" s="26" t="s">
        <v>251</v>
      </c>
      <c r="BC11" s="26" t="s">
        <v>250</v>
      </c>
      <c r="BD11" s="26">
        <v>360.93</v>
      </c>
      <c r="BE11" s="23" t="s">
        <v>284</v>
      </c>
      <c r="BF11" s="26" t="s">
        <v>288</v>
      </c>
      <c r="BG11" s="26">
        <v>170.91</v>
      </c>
      <c r="BH11" s="23" t="s">
        <v>191</v>
      </c>
      <c r="BI11" s="26" t="s">
        <v>291</v>
      </c>
      <c r="BJ11" s="26">
        <v>180.46</v>
      </c>
      <c r="BK11" s="26" t="s">
        <v>312</v>
      </c>
      <c r="BL11" s="26" t="s">
        <v>313</v>
      </c>
      <c r="BM11" s="26">
        <v>1951</v>
      </c>
      <c r="BN11" s="26" t="s">
        <v>325</v>
      </c>
      <c r="BO11" s="26" t="s">
        <v>326</v>
      </c>
      <c r="BP11" s="26">
        <v>1064.66</v>
      </c>
      <c r="BS11" s="26" t="s">
        <v>348</v>
      </c>
      <c r="BT11" s="26" t="s">
        <v>347</v>
      </c>
      <c r="BU11" s="24">
        <v>147.52</v>
      </c>
      <c r="BV11" s="26" t="s">
        <v>358</v>
      </c>
      <c r="BW11" s="26" t="s">
        <v>359</v>
      </c>
      <c r="BX11" s="24">
        <v>2572.96</v>
      </c>
      <c r="BY11" s="26" t="s">
        <v>191</v>
      </c>
      <c r="BZ11" s="26" t="s">
        <v>372</v>
      </c>
      <c r="CA11" s="24">
        <v>180.46</v>
      </c>
      <c r="CB11" s="26" t="s">
        <v>383</v>
      </c>
      <c r="CC11" s="26" t="s">
        <v>384</v>
      </c>
      <c r="CD11" s="24">
        <v>347.17</v>
      </c>
      <c r="CE11" s="26" t="s">
        <v>392</v>
      </c>
      <c r="CF11" s="26" t="s">
        <v>393</v>
      </c>
      <c r="CG11" s="24">
        <v>1081.67</v>
      </c>
      <c r="CH11" s="26" t="s">
        <v>404</v>
      </c>
      <c r="CI11" s="26" t="s">
        <v>405</v>
      </c>
      <c r="CJ11" s="24">
        <v>1824.86</v>
      </c>
      <c r="CK11" s="26" t="s">
        <v>413</v>
      </c>
      <c r="CL11" s="26" t="s">
        <v>412</v>
      </c>
      <c r="CM11" s="24">
        <v>342.4</v>
      </c>
      <c r="CN11" s="26" t="s">
        <v>419</v>
      </c>
      <c r="CO11" s="26" t="s">
        <v>420</v>
      </c>
      <c r="CP11" s="24">
        <v>972.49</v>
      </c>
      <c r="CQ11" s="23" t="s">
        <v>305</v>
      </c>
      <c r="CR11" s="24" t="s">
        <v>434</v>
      </c>
      <c r="CS11" s="24">
        <v>581.82</v>
      </c>
      <c r="CT11" s="23" t="s">
        <v>305</v>
      </c>
      <c r="CU11" s="24" t="s">
        <v>440</v>
      </c>
      <c r="CV11" s="24">
        <v>581.82</v>
      </c>
      <c r="CW11" s="23" t="s">
        <v>446</v>
      </c>
      <c r="CX11" s="24" t="s">
        <v>447</v>
      </c>
      <c r="CY11" s="24">
        <v>122.18</v>
      </c>
      <c r="CZ11" s="23" t="s">
        <v>453</v>
      </c>
      <c r="DA11" s="24" t="s">
        <v>454</v>
      </c>
      <c r="DB11" s="24">
        <v>404.79</v>
      </c>
      <c r="DE11" s="23" t="s">
        <v>469</v>
      </c>
      <c r="DF11" s="24" t="s">
        <v>470</v>
      </c>
      <c r="DG11" s="69">
        <v>5964.92</v>
      </c>
      <c r="DH11" s="23" t="s">
        <v>191</v>
      </c>
      <c r="DI11" s="24" t="s">
        <v>484</v>
      </c>
      <c r="DJ11" s="90">
        <v>205.33</v>
      </c>
      <c r="DK11" s="23" t="s">
        <v>488</v>
      </c>
      <c r="DL11" s="24" t="s">
        <v>489</v>
      </c>
      <c r="DM11" s="69">
        <v>1194.46</v>
      </c>
      <c r="DN11" s="23" t="s">
        <v>191</v>
      </c>
      <c r="DO11" s="24" t="s">
        <v>493</v>
      </c>
      <c r="DP11" s="90">
        <v>205.33</v>
      </c>
      <c r="DQ11" s="23" t="s">
        <v>342</v>
      </c>
      <c r="DR11" s="24" t="s">
        <v>504</v>
      </c>
      <c r="DS11" s="69">
        <v>170.35</v>
      </c>
      <c r="DT11" s="23" t="s">
        <v>333</v>
      </c>
      <c r="DU11" s="24" t="s">
        <v>515</v>
      </c>
      <c r="DV11" s="90">
        <v>192.18</v>
      </c>
      <c r="DW11" s="23" t="s">
        <v>191</v>
      </c>
      <c r="DX11" s="24" t="s">
        <v>520</v>
      </c>
      <c r="DY11" s="90">
        <v>205.33</v>
      </c>
      <c r="DZ11" s="23" t="s">
        <v>525</v>
      </c>
      <c r="EA11" s="24" t="s">
        <v>526</v>
      </c>
      <c r="EB11" s="90">
        <v>205.33</v>
      </c>
      <c r="EC11" s="23" t="s">
        <v>532</v>
      </c>
      <c r="ED11" s="24" t="s">
        <v>533</v>
      </c>
      <c r="EE11" s="90">
        <v>305.87</v>
      </c>
      <c r="EF11" s="23"/>
      <c r="EG11" s="24"/>
      <c r="EH11" s="24"/>
      <c r="EI11" s="23"/>
      <c r="EJ11" s="24"/>
      <c r="EK11" s="24"/>
      <c r="EL11" s="23"/>
      <c r="EM11" s="24"/>
      <c r="EN11" s="24"/>
      <c r="EO11" s="30"/>
      <c r="EP11" s="30"/>
    </row>
    <row r="12" spans="1:146" ht="45.75" customHeight="1">
      <c r="A12" s="23"/>
      <c r="B12" s="23" t="s">
        <v>18</v>
      </c>
      <c r="C12" s="24">
        <v>31.17</v>
      </c>
      <c r="D12" s="23" t="s">
        <v>18</v>
      </c>
      <c r="E12" s="24">
        <v>31.17</v>
      </c>
      <c r="F12" s="23" t="s">
        <v>18</v>
      </c>
      <c r="G12" s="24">
        <v>31.17</v>
      </c>
      <c r="H12" s="23" t="s">
        <v>18</v>
      </c>
      <c r="I12" s="24">
        <v>31.17</v>
      </c>
      <c r="J12" s="23" t="s">
        <v>18</v>
      </c>
      <c r="K12" s="24">
        <v>31.17</v>
      </c>
      <c r="L12" s="23" t="s">
        <v>18</v>
      </c>
      <c r="M12" s="24">
        <v>31.17</v>
      </c>
      <c r="N12" s="23" t="s">
        <v>18</v>
      </c>
      <c r="O12" s="24">
        <v>31.17</v>
      </c>
      <c r="P12" s="23" t="s">
        <v>18</v>
      </c>
      <c r="Q12" s="24">
        <v>31.17</v>
      </c>
      <c r="R12" s="23" t="s">
        <v>18</v>
      </c>
      <c r="S12" s="25">
        <f t="shared" si="0"/>
        <v>249.36000000000007</v>
      </c>
      <c r="T12" s="23" t="s">
        <v>15</v>
      </c>
      <c r="U12" s="24"/>
      <c r="V12" s="31">
        <v>31.17</v>
      </c>
      <c r="W12" s="68" t="s">
        <v>86</v>
      </c>
      <c r="X12" s="69" t="s">
        <v>77</v>
      </c>
      <c r="Y12" s="70">
        <v>341.66</v>
      </c>
      <c r="Z12" s="68" t="s">
        <v>102</v>
      </c>
      <c r="AA12" s="69" t="s">
        <v>101</v>
      </c>
      <c r="AB12" s="70">
        <v>675.62</v>
      </c>
      <c r="AC12" s="68" t="s">
        <v>114</v>
      </c>
      <c r="AD12" s="68" t="s">
        <v>115</v>
      </c>
      <c r="AE12" s="68">
        <v>497.06</v>
      </c>
      <c r="AF12" s="23"/>
      <c r="AG12" s="73" t="s">
        <v>139</v>
      </c>
      <c r="AH12" s="73" t="s">
        <v>140</v>
      </c>
      <c r="AI12" s="78">
        <v>654.23</v>
      </c>
      <c r="AJ12" s="73" t="s">
        <v>171</v>
      </c>
      <c r="AK12" s="73" t="s">
        <v>172</v>
      </c>
      <c r="AL12" s="78">
        <v>922.84</v>
      </c>
      <c r="AM12" s="73" t="s">
        <v>189</v>
      </c>
      <c r="AN12" s="73" t="s">
        <v>190</v>
      </c>
      <c r="AO12" s="78">
        <v>1360.71</v>
      </c>
      <c r="AP12" s="73" t="s">
        <v>207</v>
      </c>
      <c r="AQ12" s="73" t="s">
        <v>208</v>
      </c>
      <c r="AR12" s="78">
        <v>398.65</v>
      </c>
      <c r="AS12" s="23" t="s">
        <v>223</v>
      </c>
      <c r="AT12" s="24" t="s">
        <v>225</v>
      </c>
      <c r="AU12" s="24">
        <v>859.66</v>
      </c>
      <c r="AV12" s="16" t="s">
        <v>3</v>
      </c>
      <c r="AW12" s="24"/>
      <c r="AX12" s="24">
        <v>5018.53</v>
      </c>
      <c r="AY12" s="16" t="s">
        <v>3</v>
      </c>
      <c r="AZ12" s="24"/>
      <c r="BA12" s="24">
        <v>5018.53</v>
      </c>
      <c r="BB12" s="23" t="s">
        <v>252</v>
      </c>
      <c r="BC12" s="24" t="s">
        <v>253</v>
      </c>
      <c r="BD12" s="26">
        <v>846.68</v>
      </c>
      <c r="BE12" s="23" t="s">
        <v>296</v>
      </c>
      <c r="BF12" s="24" t="s">
        <v>297</v>
      </c>
      <c r="BG12" s="26">
        <v>7825.32</v>
      </c>
      <c r="BH12" s="23" t="s">
        <v>191</v>
      </c>
      <c r="BI12" s="24" t="s">
        <v>292</v>
      </c>
      <c r="BJ12" s="26">
        <v>180.46</v>
      </c>
      <c r="BK12" s="23" t="s">
        <v>260</v>
      </c>
      <c r="BL12" s="24" t="s">
        <v>314</v>
      </c>
      <c r="BM12" s="26">
        <v>96.97</v>
      </c>
      <c r="BN12" s="23" t="s">
        <v>319</v>
      </c>
      <c r="BO12" s="24" t="s">
        <v>327</v>
      </c>
      <c r="BP12" s="26">
        <v>781.54</v>
      </c>
      <c r="BS12" s="16" t="s">
        <v>346</v>
      </c>
      <c r="BT12" s="24" t="s">
        <v>347</v>
      </c>
      <c r="BU12" s="30">
        <v>119.09</v>
      </c>
      <c r="BV12" s="26" t="s">
        <v>360</v>
      </c>
      <c r="BW12" s="24" t="s">
        <v>359</v>
      </c>
      <c r="BX12" s="30">
        <v>577.12</v>
      </c>
      <c r="BY12" s="26" t="s">
        <v>375</v>
      </c>
      <c r="BZ12" s="24" t="s">
        <v>376</v>
      </c>
      <c r="CA12" s="30">
        <v>588.82</v>
      </c>
      <c r="CB12" s="26" t="s">
        <v>191</v>
      </c>
      <c r="CC12" s="24" t="s">
        <v>387</v>
      </c>
      <c r="CD12" s="30">
        <v>180.46</v>
      </c>
      <c r="CE12" s="26" t="s">
        <v>394</v>
      </c>
      <c r="CF12" s="24" t="s">
        <v>395</v>
      </c>
      <c r="CG12" s="30">
        <v>133</v>
      </c>
      <c r="CH12" s="26" t="s">
        <v>262</v>
      </c>
      <c r="CI12" s="24" t="s">
        <v>405</v>
      </c>
      <c r="CJ12" s="30">
        <v>3212.19</v>
      </c>
      <c r="CK12" s="23" t="s">
        <v>392</v>
      </c>
      <c r="CL12" s="24" t="s">
        <v>414</v>
      </c>
      <c r="CM12" s="30">
        <v>1081.67</v>
      </c>
      <c r="CN12" s="23" t="s">
        <v>421</v>
      </c>
      <c r="CO12" s="24" t="s">
        <v>422</v>
      </c>
      <c r="CP12" s="30">
        <v>397.01</v>
      </c>
      <c r="CQ12" s="23" t="s">
        <v>435</v>
      </c>
      <c r="CR12" s="24" t="s">
        <v>436</v>
      </c>
      <c r="CS12" s="30">
        <v>3578.46</v>
      </c>
      <c r="CT12" s="23" t="s">
        <v>441</v>
      </c>
      <c r="CU12" s="24" t="s">
        <v>440</v>
      </c>
      <c r="CV12" s="30">
        <v>332.5</v>
      </c>
      <c r="CW12" s="23" t="s">
        <v>448</v>
      </c>
      <c r="CX12" s="24" t="s">
        <v>449</v>
      </c>
      <c r="CY12" s="30">
        <v>3856.39</v>
      </c>
      <c r="CZ12" s="23" t="s">
        <v>455</v>
      </c>
      <c r="DA12" s="24" t="s">
        <v>454</v>
      </c>
      <c r="DB12" s="30">
        <v>1189.67</v>
      </c>
      <c r="DE12" s="23" t="s">
        <v>471</v>
      </c>
      <c r="DF12" s="24" t="s">
        <v>470</v>
      </c>
      <c r="DG12" s="78">
        <v>1313.1</v>
      </c>
      <c r="DH12" s="23" t="s">
        <v>364</v>
      </c>
      <c r="DI12" s="24" t="s">
        <v>485</v>
      </c>
      <c r="DJ12" s="90">
        <v>205.33</v>
      </c>
      <c r="DK12" s="83" t="s">
        <v>346</v>
      </c>
      <c r="DL12" s="24"/>
      <c r="DM12" s="69">
        <v>92.85</v>
      </c>
      <c r="DN12" s="83" t="s">
        <v>346</v>
      </c>
      <c r="DO12" s="24"/>
      <c r="DP12" s="69">
        <v>92.85</v>
      </c>
      <c r="DQ12" s="83" t="s">
        <v>346</v>
      </c>
      <c r="DR12" s="24"/>
      <c r="DS12" s="69">
        <v>92.85</v>
      </c>
      <c r="DT12" s="83" t="s">
        <v>346</v>
      </c>
      <c r="DU12" s="24"/>
      <c r="DV12" s="69">
        <v>92.85</v>
      </c>
      <c r="DW12" s="83" t="s">
        <v>346</v>
      </c>
      <c r="DX12" s="24"/>
      <c r="DY12" s="69">
        <v>92.85</v>
      </c>
      <c r="DZ12" s="83" t="s">
        <v>346</v>
      </c>
      <c r="EA12" s="24"/>
      <c r="EB12" s="69">
        <v>92.85</v>
      </c>
      <c r="EC12" s="23" t="s">
        <v>534</v>
      </c>
      <c r="ED12" s="24" t="s">
        <v>533</v>
      </c>
      <c r="EE12" s="90">
        <v>393.46</v>
      </c>
      <c r="EF12" s="23" t="s">
        <v>544</v>
      </c>
      <c r="EG12" s="24" t="s">
        <v>545</v>
      </c>
      <c r="EH12" s="90">
        <v>205.33</v>
      </c>
      <c r="EI12" s="23" t="s">
        <v>562</v>
      </c>
      <c r="EJ12" s="24" t="s">
        <v>563</v>
      </c>
      <c r="EK12" s="90">
        <v>536.51</v>
      </c>
      <c r="EL12" s="23" t="s">
        <v>573</v>
      </c>
      <c r="EM12" s="24" t="s">
        <v>574</v>
      </c>
      <c r="EN12" s="90">
        <v>176.48</v>
      </c>
      <c r="EO12" s="30"/>
      <c r="EP12" s="30"/>
    </row>
    <row r="13" spans="1:146" ht="33" customHeight="1">
      <c r="A13" s="23"/>
      <c r="B13" s="23" t="s">
        <v>18</v>
      </c>
      <c r="C13" s="24">
        <v>93.51</v>
      </c>
      <c r="D13" s="23" t="s">
        <v>18</v>
      </c>
      <c r="E13" s="24">
        <v>93.51</v>
      </c>
      <c r="F13" s="23" t="s">
        <v>18</v>
      </c>
      <c r="G13" s="24">
        <v>93.51</v>
      </c>
      <c r="H13" s="23" t="s">
        <v>18</v>
      </c>
      <c r="I13" s="24">
        <v>93.51</v>
      </c>
      <c r="J13" s="23" t="s">
        <v>18</v>
      </c>
      <c r="K13" s="24">
        <v>93.51</v>
      </c>
      <c r="L13" s="23" t="s">
        <v>18</v>
      </c>
      <c r="M13" s="24">
        <v>93.51</v>
      </c>
      <c r="N13" s="23" t="s">
        <v>18</v>
      </c>
      <c r="O13" s="24">
        <v>93.51</v>
      </c>
      <c r="P13" s="23" t="s">
        <v>18</v>
      </c>
      <c r="Q13" s="24">
        <v>93.51</v>
      </c>
      <c r="R13" s="23" t="s">
        <v>18</v>
      </c>
      <c r="S13" s="25">
        <f t="shared" si="0"/>
        <v>748.08</v>
      </c>
      <c r="T13" s="23" t="s">
        <v>16</v>
      </c>
      <c r="U13" s="24"/>
      <c r="V13" s="31">
        <v>93.51</v>
      </c>
      <c r="W13" s="68" t="s">
        <v>78</v>
      </c>
      <c r="X13" s="69" t="s">
        <v>79</v>
      </c>
      <c r="Y13" s="70">
        <v>670.1</v>
      </c>
      <c r="Z13" s="23" t="s">
        <v>103</v>
      </c>
      <c r="AA13" s="24" t="s">
        <v>104</v>
      </c>
      <c r="AB13" s="29">
        <v>67.01</v>
      </c>
      <c r="AC13" s="68" t="s">
        <v>109</v>
      </c>
      <c r="AD13" s="68" t="s">
        <v>116</v>
      </c>
      <c r="AE13" s="68">
        <v>81.17</v>
      </c>
      <c r="AF13" s="23"/>
      <c r="AG13" s="68" t="s">
        <v>141</v>
      </c>
      <c r="AH13" s="69" t="s">
        <v>142</v>
      </c>
      <c r="AI13" s="69">
        <f>3156.9/9</f>
        <v>350.76666666666665</v>
      </c>
      <c r="AJ13" s="79" t="s">
        <v>589</v>
      </c>
      <c r="AK13" s="77" t="s">
        <v>590</v>
      </c>
      <c r="AL13" s="80">
        <v>3257.89</v>
      </c>
      <c r="AM13" s="68" t="s">
        <v>191</v>
      </c>
      <c r="AN13" s="69" t="s">
        <v>192</v>
      </c>
      <c r="AO13" s="70">
        <v>596.49</v>
      </c>
      <c r="AP13" s="68" t="s">
        <v>209</v>
      </c>
      <c r="AQ13" s="69" t="s">
        <v>210</v>
      </c>
      <c r="AR13" s="70">
        <v>1104.7</v>
      </c>
      <c r="AS13" s="26" t="s">
        <v>226</v>
      </c>
      <c r="AT13" s="26" t="s">
        <v>227</v>
      </c>
      <c r="AU13" s="26">
        <v>119.09</v>
      </c>
      <c r="AV13" s="16" t="s">
        <v>181</v>
      </c>
      <c r="AW13" s="26"/>
      <c r="AX13" s="24">
        <v>5330.24</v>
      </c>
      <c r="AY13" s="16" t="s">
        <v>181</v>
      </c>
      <c r="AZ13" s="26"/>
      <c r="BA13" s="24">
        <v>5330.24</v>
      </c>
      <c r="BB13" s="26" t="s">
        <v>251</v>
      </c>
      <c r="BC13" s="26" t="s">
        <v>254</v>
      </c>
      <c r="BD13" s="24">
        <v>360.93</v>
      </c>
      <c r="BE13" s="26" t="s">
        <v>298</v>
      </c>
      <c r="BF13" s="26" t="s">
        <v>299</v>
      </c>
      <c r="BG13" s="24">
        <v>193.94</v>
      </c>
      <c r="BH13" s="26" t="s">
        <v>293</v>
      </c>
      <c r="BI13" s="26" t="s">
        <v>292</v>
      </c>
      <c r="BJ13" s="24">
        <v>661.14</v>
      </c>
      <c r="BK13" s="26" t="s">
        <v>315</v>
      </c>
      <c r="BL13" s="26" t="s">
        <v>314</v>
      </c>
      <c r="BM13" s="24">
        <v>2070.7</v>
      </c>
      <c r="BN13" s="23" t="s">
        <v>328</v>
      </c>
      <c r="BO13" s="24" t="s">
        <v>329</v>
      </c>
      <c r="BP13" s="24">
        <v>96.97</v>
      </c>
      <c r="BS13" s="23" t="s">
        <v>338</v>
      </c>
      <c r="BT13" s="24" t="s">
        <v>339</v>
      </c>
      <c r="BU13" s="24">
        <v>1064.66</v>
      </c>
      <c r="BV13" s="23" t="s">
        <v>361</v>
      </c>
      <c r="BW13" s="24" t="s">
        <v>359</v>
      </c>
      <c r="BX13" s="24">
        <v>302.84</v>
      </c>
      <c r="BY13" s="23" t="s">
        <v>377</v>
      </c>
      <c r="BZ13" s="24" t="s">
        <v>378</v>
      </c>
      <c r="CA13" s="24">
        <v>2200.49</v>
      </c>
      <c r="CB13" s="23" t="s">
        <v>388</v>
      </c>
      <c r="CC13" s="24" t="s">
        <v>389</v>
      </c>
      <c r="CD13" s="30">
        <v>96.97</v>
      </c>
      <c r="CE13" s="23" t="s">
        <v>396</v>
      </c>
      <c r="CF13" s="24" t="s">
        <v>397</v>
      </c>
      <c r="CG13" s="30">
        <v>347.17</v>
      </c>
      <c r="CH13" s="23" t="s">
        <v>191</v>
      </c>
      <c r="CI13" s="24" t="s">
        <v>406</v>
      </c>
      <c r="CJ13" s="30">
        <v>360.92</v>
      </c>
      <c r="CK13" s="23" t="s">
        <v>298</v>
      </c>
      <c r="CL13" s="24" t="s">
        <v>414</v>
      </c>
      <c r="CM13" s="30">
        <v>193.94</v>
      </c>
      <c r="CN13" s="23" t="s">
        <v>423</v>
      </c>
      <c r="CO13" s="24" t="s">
        <v>424</v>
      </c>
      <c r="CP13" s="30">
        <v>1167.14</v>
      </c>
      <c r="CQ13" s="26" t="s">
        <v>437</v>
      </c>
      <c r="CR13" s="26" t="s">
        <v>438</v>
      </c>
      <c r="CS13" s="24">
        <v>872.73</v>
      </c>
      <c r="CT13" s="26" t="s">
        <v>305</v>
      </c>
      <c r="CU13" s="26" t="s">
        <v>442</v>
      </c>
      <c r="CV13" s="24">
        <v>779.64</v>
      </c>
      <c r="CW13" s="26" t="s">
        <v>450</v>
      </c>
      <c r="CX13" s="26" t="s">
        <v>449</v>
      </c>
      <c r="CY13" s="24">
        <v>581.82</v>
      </c>
      <c r="CZ13" s="23" t="s">
        <v>456</v>
      </c>
      <c r="DA13" s="24" t="s">
        <v>454</v>
      </c>
      <c r="DB13" s="24">
        <v>193.94</v>
      </c>
      <c r="DE13" s="23" t="s">
        <v>472</v>
      </c>
      <c r="DF13" s="24" t="s">
        <v>470</v>
      </c>
      <c r="DG13" s="69">
        <v>656.55</v>
      </c>
      <c r="DH13" s="23" t="s">
        <v>358</v>
      </c>
      <c r="DI13" s="24" t="s">
        <v>486</v>
      </c>
      <c r="DJ13" s="69">
        <v>2894.62</v>
      </c>
      <c r="DK13" s="26" t="s">
        <v>348</v>
      </c>
      <c r="DL13" s="26"/>
      <c r="DM13" s="69">
        <v>61.899</v>
      </c>
      <c r="DN13" s="26" t="s">
        <v>348</v>
      </c>
      <c r="DO13" s="26"/>
      <c r="DP13" s="69">
        <v>61.899</v>
      </c>
      <c r="DQ13" s="26" t="s">
        <v>348</v>
      </c>
      <c r="DR13" s="26"/>
      <c r="DS13" s="69">
        <v>61.899</v>
      </c>
      <c r="DT13" s="26" t="s">
        <v>348</v>
      </c>
      <c r="DU13" s="26"/>
      <c r="DV13" s="69">
        <v>61.899</v>
      </c>
      <c r="DW13" s="26" t="s">
        <v>348</v>
      </c>
      <c r="DX13" s="26"/>
      <c r="DY13" s="69">
        <v>61.899</v>
      </c>
      <c r="DZ13" s="26" t="s">
        <v>348</v>
      </c>
      <c r="EA13" s="26"/>
      <c r="EB13" s="69">
        <v>61.899</v>
      </c>
      <c r="EC13" s="26" t="s">
        <v>535</v>
      </c>
      <c r="ED13" s="26" t="s">
        <v>533</v>
      </c>
      <c r="EE13" s="90">
        <v>457.05</v>
      </c>
      <c r="EF13" s="26" t="s">
        <v>527</v>
      </c>
      <c r="EG13" s="26" t="s">
        <v>546</v>
      </c>
      <c r="EH13" s="90">
        <v>256.24</v>
      </c>
      <c r="EI13" s="26" t="s">
        <v>95</v>
      </c>
      <c r="EJ13" s="26" t="s">
        <v>564</v>
      </c>
      <c r="EK13" s="90">
        <v>205.33</v>
      </c>
      <c r="EL13" s="26" t="s">
        <v>95</v>
      </c>
      <c r="EM13" s="26" t="s">
        <v>575</v>
      </c>
      <c r="EN13" s="90">
        <v>410.66</v>
      </c>
      <c r="EO13" s="24"/>
      <c r="EP13" s="24"/>
    </row>
    <row r="14" spans="1:146" ht="44.25" customHeight="1">
      <c r="A14" s="23"/>
      <c r="B14" s="23" t="s">
        <v>18</v>
      </c>
      <c r="C14" s="24">
        <v>31.17</v>
      </c>
      <c r="D14" s="23" t="s">
        <v>18</v>
      </c>
      <c r="E14" s="24">
        <v>31.17</v>
      </c>
      <c r="F14" s="23" t="s">
        <v>18</v>
      </c>
      <c r="G14" s="24">
        <v>31.17</v>
      </c>
      <c r="H14" s="23" t="s">
        <v>18</v>
      </c>
      <c r="I14" s="24">
        <v>31.17</v>
      </c>
      <c r="J14" s="23" t="s">
        <v>18</v>
      </c>
      <c r="K14" s="24">
        <v>31.17</v>
      </c>
      <c r="L14" s="23" t="s">
        <v>18</v>
      </c>
      <c r="M14" s="24">
        <v>31.17</v>
      </c>
      <c r="N14" s="23" t="s">
        <v>18</v>
      </c>
      <c r="O14" s="24">
        <v>31.17</v>
      </c>
      <c r="P14" s="23" t="s">
        <v>18</v>
      </c>
      <c r="Q14" s="24">
        <v>31.17</v>
      </c>
      <c r="R14" s="23" t="s">
        <v>18</v>
      </c>
      <c r="S14" s="25">
        <f t="shared" si="0"/>
        <v>249.36000000000007</v>
      </c>
      <c r="T14" s="23" t="s">
        <v>9</v>
      </c>
      <c r="U14" s="24"/>
      <c r="V14" s="31"/>
      <c r="W14" s="68" t="s">
        <v>80</v>
      </c>
      <c r="X14" s="69" t="s">
        <v>81</v>
      </c>
      <c r="Y14" s="70">
        <v>335.05</v>
      </c>
      <c r="Z14" s="68" t="s">
        <v>105</v>
      </c>
      <c r="AA14" s="69" t="s">
        <v>106</v>
      </c>
      <c r="AB14" s="70">
        <v>372.56</v>
      </c>
      <c r="AC14" s="68" t="s">
        <v>117</v>
      </c>
      <c r="AD14" s="68" t="s">
        <v>118</v>
      </c>
      <c r="AE14" s="68">
        <v>589.73</v>
      </c>
      <c r="AF14" s="23"/>
      <c r="AG14" s="68" t="s">
        <v>143</v>
      </c>
      <c r="AH14" s="69" t="s">
        <v>144</v>
      </c>
      <c r="AI14" s="72">
        <v>388.08</v>
      </c>
      <c r="AJ14" s="68" t="s">
        <v>95</v>
      </c>
      <c r="AK14" s="69" t="s">
        <v>173</v>
      </c>
      <c r="AL14" s="72">
        <v>149.12</v>
      </c>
      <c r="AM14" s="68" t="s">
        <v>191</v>
      </c>
      <c r="AN14" s="69" t="s">
        <v>193</v>
      </c>
      <c r="AO14" s="72">
        <v>354.77</v>
      </c>
      <c r="AP14" s="68" t="s">
        <v>211</v>
      </c>
      <c r="AQ14" s="69" t="s">
        <v>212</v>
      </c>
      <c r="AR14" s="69">
        <v>350.76</v>
      </c>
      <c r="AS14" s="26" t="s">
        <v>222</v>
      </c>
      <c r="AT14" s="26" t="s">
        <v>227</v>
      </c>
      <c r="AU14" s="26">
        <v>147.52</v>
      </c>
      <c r="AV14" s="23" t="s">
        <v>234</v>
      </c>
      <c r="AW14" s="26"/>
      <c r="AX14" s="24">
        <v>1193.19</v>
      </c>
      <c r="AY14" s="26" t="s">
        <v>226</v>
      </c>
      <c r="AZ14" s="26" t="s">
        <v>278</v>
      </c>
      <c r="BA14" s="24">
        <v>119.09</v>
      </c>
      <c r="BB14" s="23" t="s">
        <v>255</v>
      </c>
      <c r="BC14" s="26" t="s">
        <v>256</v>
      </c>
      <c r="BD14" s="24">
        <v>207.6</v>
      </c>
      <c r="BE14" s="23" t="s">
        <v>300</v>
      </c>
      <c r="BF14" s="26" t="s">
        <v>299</v>
      </c>
      <c r="BG14" s="24">
        <v>306.6</v>
      </c>
      <c r="BH14" s="23" t="s">
        <v>294</v>
      </c>
      <c r="BI14" s="26" t="s">
        <v>295</v>
      </c>
      <c r="BJ14" s="24">
        <v>852.95</v>
      </c>
      <c r="BK14" s="23" t="s">
        <v>191</v>
      </c>
      <c r="BL14" s="26" t="s">
        <v>316</v>
      </c>
      <c r="BM14" s="24">
        <v>180.46</v>
      </c>
      <c r="BN14" s="23" t="s">
        <v>328</v>
      </c>
      <c r="BO14" s="24" t="s">
        <v>329</v>
      </c>
      <c r="BP14" s="24">
        <v>96.97</v>
      </c>
      <c r="BS14" s="23" t="s">
        <v>260</v>
      </c>
      <c r="BT14" s="24" t="s">
        <v>340</v>
      </c>
      <c r="BU14" s="24">
        <v>96.97</v>
      </c>
      <c r="BV14" s="23" t="s">
        <v>362</v>
      </c>
      <c r="BW14" s="24" t="s">
        <v>359</v>
      </c>
      <c r="BX14" s="24">
        <v>153.93</v>
      </c>
      <c r="BY14" s="23" t="s">
        <v>379</v>
      </c>
      <c r="BZ14" s="24" t="s">
        <v>378</v>
      </c>
      <c r="CA14" s="24">
        <v>96.97</v>
      </c>
      <c r="CB14" s="23" t="s">
        <v>390</v>
      </c>
      <c r="CC14" s="24" t="s">
        <v>389</v>
      </c>
      <c r="CD14" s="24">
        <v>96.97</v>
      </c>
      <c r="CE14" s="23" t="s">
        <v>398</v>
      </c>
      <c r="CF14" s="24" t="s">
        <v>397</v>
      </c>
      <c r="CG14" s="24">
        <v>405.7</v>
      </c>
      <c r="CH14" s="23" t="s">
        <v>407</v>
      </c>
      <c r="CI14" s="24" t="s">
        <v>408</v>
      </c>
      <c r="CJ14" s="24">
        <v>64504.12</v>
      </c>
      <c r="CK14" s="23" t="s">
        <v>333</v>
      </c>
      <c r="CL14" s="24" t="s">
        <v>415</v>
      </c>
      <c r="CM14" s="24">
        <v>56.97</v>
      </c>
      <c r="CN14" s="23" t="s">
        <v>333</v>
      </c>
      <c r="CO14" s="24" t="s">
        <v>425</v>
      </c>
      <c r="CP14" s="24">
        <v>56.97</v>
      </c>
      <c r="CQ14" s="23"/>
      <c r="CR14" s="24"/>
      <c r="CS14" s="24"/>
      <c r="CT14" s="23" t="s">
        <v>333</v>
      </c>
      <c r="CU14" s="24" t="s">
        <v>443</v>
      </c>
      <c r="CV14" s="24">
        <v>170.91</v>
      </c>
      <c r="CW14" s="23" t="s">
        <v>373</v>
      </c>
      <c r="CX14" s="24" t="s">
        <v>449</v>
      </c>
      <c r="CY14" s="24">
        <v>10607.7</v>
      </c>
      <c r="CZ14" s="23" t="s">
        <v>457</v>
      </c>
      <c r="DA14" s="24" t="s">
        <v>458</v>
      </c>
      <c r="DB14" s="24">
        <v>473.89</v>
      </c>
      <c r="DE14" s="23" t="s">
        <v>473</v>
      </c>
      <c r="DF14" s="24" t="s">
        <v>470</v>
      </c>
      <c r="DG14" s="69">
        <v>1376.52</v>
      </c>
      <c r="DH14" s="23" t="s">
        <v>361</v>
      </c>
      <c r="DI14" s="24" t="s">
        <v>486</v>
      </c>
      <c r="DJ14" s="69">
        <v>681.4</v>
      </c>
      <c r="DK14" s="83" t="s">
        <v>490</v>
      </c>
      <c r="DL14" s="24"/>
      <c r="DM14" s="69">
        <v>384.87</v>
      </c>
      <c r="DN14" s="83" t="s">
        <v>490</v>
      </c>
      <c r="DO14" s="24"/>
      <c r="DP14" s="69">
        <v>384.87</v>
      </c>
      <c r="DQ14" s="83" t="s">
        <v>490</v>
      </c>
      <c r="DR14" s="24"/>
      <c r="DS14" s="69">
        <v>384.87</v>
      </c>
      <c r="DT14" s="83" t="s">
        <v>490</v>
      </c>
      <c r="DU14" s="24"/>
      <c r="DV14" s="69">
        <v>384.87</v>
      </c>
      <c r="DW14" s="83" t="s">
        <v>490</v>
      </c>
      <c r="DX14" s="24"/>
      <c r="DY14" s="69">
        <v>384.87</v>
      </c>
      <c r="DZ14" s="83" t="s">
        <v>490</v>
      </c>
      <c r="EA14" s="24"/>
      <c r="EB14" s="69">
        <v>384.87</v>
      </c>
      <c r="EC14" s="83" t="s">
        <v>541</v>
      </c>
      <c r="ED14" s="24" t="s">
        <v>540</v>
      </c>
      <c r="EE14" s="90">
        <v>796.77</v>
      </c>
      <c r="EF14" s="83" t="s">
        <v>490</v>
      </c>
      <c r="EG14" s="24"/>
      <c r="EH14" s="69">
        <v>384.87</v>
      </c>
      <c r="EI14" s="83" t="s">
        <v>490</v>
      </c>
      <c r="EJ14" s="24"/>
      <c r="EK14" s="69">
        <v>384.87</v>
      </c>
      <c r="EL14" s="83" t="s">
        <v>490</v>
      </c>
      <c r="EM14" s="24"/>
      <c r="EN14" s="69">
        <v>384.87</v>
      </c>
      <c r="EO14" s="24"/>
      <c r="EP14" s="24"/>
    </row>
    <row r="15" spans="1:146" s="1" customFormat="1" ht="28.5" customHeight="1">
      <c r="A15" s="16"/>
      <c r="B15" s="23" t="s">
        <v>18</v>
      </c>
      <c r="C15" s="24">
        <f>SUM(C16:C25)</f>
        <v>2618.35</v>
      </c>
      <c r="D15" s="23" t="s">
        <v>18</v>
      </c>
      <c r="E15" s="24">
        <f>SUM(E16:E25)</f>
        <v>2618.35</v>
      </c>
      <c r="F15" s="23" t="s">
        <v>18</v>
      </c>
      <c r="G15" s="24">
        <f>SUM(G16:G25)</f>
        <v>2618.35</v>
      </c>
      <c r="H15" s="23" t="s">
        <v>18</v>
      </c>
      <c r="I15" s="24">
        <f>SUM(I16:I25)</f>
        <v>2618.35</v>
      </c>
      <c r="J15" s="23" t="s">
        <v>18</v>
      </c>
      <c r="K15" s="24">
        <f>SUM(K16:K25)</f>
        <v>2618.35</v>
      </c>
      <c r="L15" s="23" t="s">
        <v>18</v>
      </c>
      <c r="M15" s="24">
        <f>SUM(M16:M25)</f>
        <v>2618.35</v>
      </c>
      <c r="N15" s="23" t="s">
        <v>18</v>
      </c>
      <c r="O15" s="24">
        <f>SUM(O16:O25)</f>
        <v>2618.35</v>
      </c>
      <c r="P15" s="23" t="s">
        <v>18</v>
      </c>
      <c r="Q15" s="24">
        <f>SUM(Q16:Q25)</f>
        <v>2618.35</v>
      </c>
      <c r="R15" s="23" t="s">
        <v>18</v>
      </c>
      <c r="S15" s="25">
        <f t="shared" si="0"/>
        <v>20946.8</v>
      </c>
      <c r="T15" s="23" t="s">
        <v>45</v>
      </c>
      <c r="U15" s="24"/>
      <c r="V15" s="24">
        <v>498.74</v>
      </c>
      <c r="W15" s="68" t="s">
        <v>82</v>
      </c>
      <c r="X15" s="69" t="s">
        <v>83</v>
      </c>
      <c r="Y15" s="71">
        <v>670.1</v>
      </c>
      <c r="Z15" s="68" t="s">
        <v>107</v>
      </c>
      <c r="AA15" s="69" t="s">
        <v>108</v>
      </c>
      <c r="AB15" s="71">
        <v>577.75</v>
      </c>
      <c r="AC15" s="68" t="s">
        <v>119</v>
      </c>
      <c r="AD15" s="68" t="s">
        <v>120</v>
      </c>
      <c r="AE15" s="68">
        <v>1029.69</v>
      </c>
      <c r="AF15" s="23"/>
      <c r="AG15" s="68" t="s">
        <v>145</v>
      </c>
      <c r="AH15" s="69" t="s">
        <v>146</v>
      </c>
      <c r="AI15" s="69">
        <v>1041.66</v>
      </c>
      <c r="AJ15" s="68" t="s">
        <v>174</v>
      </c>
      <c r="AK15" s="69" t="s">
        <v>175</v>
      </c>
      <c r="AL15" s="69">
        <v>2801.7</v>
      </c>
      <c r="AM15" s="68" t="s">
        <v>194</v>
      </c>
      <c r="AN15" s="69" t="s">
        <v>195</v>
      </c>
      <c r="AO15" s="69">
        <v>1217.02</v>
      </c>
      <c r="AP15" s="16" t="s">
        <v>3</v>
      </c>
      <c r="AQ15" s="24"/>
      <c r="AR15" s="24">
        <v>5018.53</v>
      </c>
      <c r="AS15" s="16" t="s">
        <v>3</v>
      </c>
      <c r="AT15" s="24"/>
      <c r="AU15" s="24">
        <v>5018.53</v>
      </c>
      <c r="AV15" s="82" t="s">
        <v>191</v>
      </c>
      <c r="AW15" s="69" t="s">
        <v>238</v>
      </c>
      <c r="AX15" s="69">
        <v>360.92</v>
      </c>
      <c r="AY15" s="33" t="s">
        <v>352</v>
      </c>
      <c r="AZ15" s="24"/>
      <c r="BA15" s="24">
        <v>30.69</v>
      </c>
      <c r="BB15" s="23" t="s">
        <v>257</v>
      </c>
      <c r="BC15" s="24" t="s">
        <v>256</v>
      </c>
      <c r="BD15" s="24">
        <v>406.88</v>
      </c>
      <c r="BE15" s="23"/>
      <c r="BF15" s="24"/>
      <c r="BG15" s="24"/>
      <c r="BH15" s="23" t="s">
        <v>294</v>
      </c>
      <c r="BI15" s="26" t="s">
        <v>295</v>
      </c>
      <c r="BJ15" s="24">
        <v>5957.13</v>
      </c>
      <c r="BK15" s="23" t="s">
        <v>258</v>
      </c>
      <c r="BL15" s="24" t="s">
        <v>317</v>
      </c>
      <c r="BM15" s="24">
        <v>1166.87</v>
      </c>
      <c r="BN15" s="23" t="s">
        <v>330</v>
      </c>
      <c r="BO15" s="24" t="s">
        <v>331</v>
      </c>
      <c r="BP15" s="24">
        <v>56.97</v>
      </c>
      <c r="BQ15" s="10"/>
      <c r="BR15" s="10"/>
      <c r="BS15" s="23" t="s">
        <v>251</v>
      </c>
      <c r="BT15" s="24" t="s">
        <v>341</v>
      </c>
      <c r="BU15" s="24">
        <v>541.39</v>
      </c>
      <c r="BV15" s="23" t="s">
        <v>333</v>
      </c>
      <c r="BW15" s="24" t="s">
        <v>363</v>
      </c>
      <c r="BX15" s="24">
        <v>56.97</v>
      </c>
      <c r="BY15" s="27" t="s">
        <v>333</v>
      </c>
      <c r="BZ15" s="26" t="s">
        <v>380</v>
      </c>
      <c r="CA15" s="24">
        <v>113.94</v>
      </c>
      <c r="CB15" s="23" t="s">
        <v>356</v>
      </c>
      <c r="CC15" s="24"/>
      <c r="CD15" s="24">
        <v>241.82</v>
      </c>
      <c r="CE15" s="27" t="s">
        <v>333</v>
      </c>
      <c r="CF15" s="26" t="s">
        <v>397</v>
      </c>
      <c r="CG15" s="24">
        <v>113.94</v>
      </c>
      <c r="CH15" s="27"/>
      <c r="CI15" s="26"/>
      <c r="CJ15" s="24"/>
      <c r="CK15" s="27" t="s">
        <v>258</v>
      </c>
      <c r="CL15" s="26" t="s">
        <v>415</v>
      </c>
      <c r="CM15" s="24">
        <v>497.13</v>
      </c>
      <c r="CN15" s="27" t="s">
        <v>333</v>
      </c>
      <c r="CO15" s="26" t="s">
        <v>426</v>
      </c>
      <c r="CP15" s="24">
        <v>227.88</v>
      </c>
      <c r="CQ15" s="27"/>
      <c r="CR15" s="26"/>
      <c r="CS15" s="24"/>
      <c r="CT15" s="27" t="s">
        <v>444</v>
      </c>
      <c r="CU15" s="26" t="s">
        <v>443</v>
      </c>
      <c r="CV15" s="24">
        <v>305.87</v>
      </c>
      <c r="CW15" s="26" t="s">
        <v>305</v>
      </c>
      <c r="CX15" s="26" t="s">
        <v>451</v>
      </c>
      <c r="CY15" s="26">
        <v>581.82</v>
      </c>
      <c r="CZ15" s="26" t="s">
        <v>191</v>
      </c>
      <c r="DA15" s="26" t="s">
        <v>459</v>
      </c>
      <c r="DB15" s="26">
        <v>180.46</v>
      </c>
      <c r="DC15" s="10"/>
      <c r="DD15" s="10"/>
      <c r="DE15" s="26" t="s">
        <v>474</v>
      </c>
      <c r="DF15" s="26" t="s">
        <v>470</v>
      </c>
      <c r="DG15" s="73">
        <v>649.27</v>
      </c>
      <c r="DH15" s="26" t="s">
        <v>362</v>
      </c>
      <c r="DI15" s="26" t="s">
        <v>486</v>
      </c>
      <c r="DJ15" s="73">
        <v>2314.28</v>
      </c>
      <c r="DK15" s="26"/>
      <c r="DL15" s="26"/>
      <c r="DM15" s="26"/>
      <c r="DN15" s="23" t="s">
        <v>494</v>
      </c>
      <c r="DO15" s="24" t="s">
        <v>495</v>
      </c>
      <c r="DP15" s="69">
        <v>1170.87</v>
      </c>
      <c r="DQ15" s="26" t="s">
        <v>289</v>
      </c>
      <c r="DR15" s="24" t="s">
        <v>505</v>
      </c>
      <c r="DS15" s="91">
        <v>187.6</v>
      </c>
      <c r="DT15" s="26" t="s">
        <v>191</v>
      </c>
      <c r="DU15" s="24" t="s">
        <v>516</v>
      </c>
      <c r="DV15" s="92">
        <v>205.33</v>
      </c>
      <c r="DW15" s="26" t="s">
        <v>191</v>
      </c>
      <c r="DX15" s="24" t="s">
        <v>521</v>
      </c>
      <c r="DY15" s="92">
        <v>205.33</v>
      </c>
      <c r="DZ15" s="26" t="s">
        <v>527</v>
      </c>
      <c r="EA15" s="24" t="s">
        <v>528</v>
      </c>
      <c r="EB15" s="92">
        <v>192.18</v>
      </c>
      <c r="EC15" s="26" t="s">
        <v>536</v>
      </c>
      <c r="ED15" s="24" t="s">
        <v>533</v>
      </c>
      <c r="EE15" s="92">
        <v>410.66</v>
      </c>
      <c r="EF15" s="26" t="s">
        <v>547</v>
      </c>
      <c r="EG15" s="24" t="s">
        <v>548</v>
      </c>
      <c r="EH15" s="92">
        <v>316.63</v>
      </c>
      <c r="EI15" s="26" t="s">
        <v>95</v>
      </c>
      <c r="EJ15" s="24" t="s">
        <v>565</v>
      </c>
      <c r="EK15" s="92">
        <v>205.33</v>
      </c>
      <c r="EL15" s="26" t="s">
        <v>576</v>
      </c>
      <c r="EM15" s="24" t="s">
        <v>577</v>
      </c>
      <c r="EN15" s="78">
        <v>1960.66</v>
      </c>
      <c r="EO15" s="24"/>
      <c r="EP15" s="24"/>
    </row>
    <row r="16" spans="1:146" ht="34.5" customHeight="1">
      <c r="A16" s="23"/>
      <c r="B16" s="23" t="s">
        <v>18</v>
      </c>
      <c r="C16" s="24">
        <v>498.74</v>
      </c>
      <c r="D16" s="23" t="s">
        <v>18</v>
      </c>
      <c r="E16" s="24">
        <v>498.74</v>
      </c>
      <c r="F16" s="23" t="s">
        <v>18</v>
      </c>
      <c r="G16" s="24">
        <v>498.74</v>
      </c>
      <c r="H16" s="23" t="s">
        <v>18</v>
      </c>
      <c r="I16" s="24">
        <v>498.74</v>
      </c>
      <c r="J16" s="23" t="s">
        <v>18</v>
      </c>
      <c r="K16" s="24">
        <v>498.74</v>
      </c>
      <c r="L16" s="23" t="s">
        <v>18</v>
      </c>
      <c r="M16" s="24">
        <v>498.74</v>
      </c>
      <c r="N16" s="23" t="s">
        <v>18</v>
      </c>
      <c r="O16" s="24">
        <v>498.74</v>
      </c>
      <c r="P16" s="23" t="s">
        <v>18</v>
      </c>
      <c r="Q16" s="24">
        <v>498.74</v>
      </c>
      <c r="R16" s="23" t="s">
        <v>18</v>
      </c>
      <c r="S16" s="25">
        <f t="shared" si="0"/>
        <v>3989.919999999999</v>
      </c>
      <c r="T16" s="23" t="s">
        <v>46</v>
      </c>
      <c r="U16" s="24"/>
      <c r="V16" s="24">
        <v>31.17</v>
      </c>
      <c r="W16" s="68" t="s">
        <v>84</v>
      </c>
      <c r="X16" s="69" t="s">
        <v>85</v>
      </c>
      <c r="Y16" s="71">
        <v>7245.72</v>
      </c>
      <c r="Z16" s="16" t="s">
        <v>3</v>
      </c>
      <c r="AA16" s="24"/>
      <c r="AB16" s="24">
        <v>4956.19</v>
      </c>
      <c r="AC16" s="68" t="s">
        <v>97</v>
      </c>
      <c r="AD16" s="69" t="s">
        <v>121</v>
      </c>
      <c r="AE16" s="72">
        <f>5897.26/6</f>
        <v>982.8766666666667</v>
      </c>
      <c r="AF16" s="31"/>
      <c r="AG16" s="68" t="s">
        <v>147</v>
      </c>
      <c r="AH16" s="69" t="s">
        <v>148</v>
      </c>
      <c r="AI16" s="69">
        <v>800.12</v>
      </c>
      <c r="AJ16" s="68" t="s">
        <v>176</v>
      </c>
      <c r="AK16" s="69" t="s">
        <v>177</v>
      </c>
      <c r="AL16" s="69">
        <v>322.97</v>
      </c>
      <c r="AM16" s="68" t="s">
        <v>196</v>
      </c>
      <c r="AN16" s="69" t="s">
        <v>197</v>
      </c>
      <c r="AO16" s="69">
        <v>596.49</v>
      </c>
      <c r="AP16" s="26" t="s">
        <v>226</v>
      </c>
      <c r="AQ16" s="24" t="s">
        <v>228</v>
      </c>
      <c r="AR16" s="31">
        <v>119.09</v>
      </c>
      <c r="AS16" s="16" t="s">
        <v>181</v>
      </c>
      <c r="AT16" s="24"/>
      <c r="AU16" s="24">
        <v>5330.24</v>
      </c>
      <c r="AV16" s="68" t="s">
        <v>239</v>
      </c>
      <c r="AW16" s="69" t="s">
        <v>240</v>
      </c>
      <c r="AX16" s="69">
        <v>193.94</v>
      </c>
      <c r="AY16" s="23" t="s">
        <v>353</v>
      </c>
      <c r="AZ16" s="24"/>
      <c r="BA16" s="24">
        <v>30.69</v>
      </c>
      <c r="BB16" s="23" t="s">
        <v>258</v>
      </c>
      <c r="BC16" s="24" t="s">
        <v>259</v>
      </c>
      <c r="BD16" s="24">
        <v>955.4</v>
      </c>
      <c r="BE16" s="23"/>
      <c r="BF16" s="24"/>
      <c r="BG16" s="24"/>
      <c r="BH16" s="23" t="s">
        <v>301</v>
      </c>
      <c r="BI16" s="24" t="s">
        <v>302</v>
      </c>
      <c r="BJ16" s="24">
        <v>373.7</v>
      </c>
      <c r="BK16" s="23" t="s">
        <v>243</v>
      </c>
      <c r="BL16" s="24" t="s">
        <v>318</v>
      </c>
      <c r="BM16" s="24">
        <v>227.88</v>
      </c>
      <c r="BN16" s="23" t="s">
        <v>289</v>
      </c>
      <c r="BO16" s="24" t="s">
        <v>332</v>
      </c>
      <c r="BP16" s="24">
        <v>160.02</v>
      </c>
      <c r="BS16" s="23" t="s">
        <v>342</v>
      </c>
      <c r="BT16" s="24" t="s">
        <v>343</v>
      </c>
      <c r="BU16" s="24">
        <v>302.84</v>
      </c>
      <c r="BV16" s="23" t="s">
        <v>364</v>
      </c>
      <c r="BW16" s="24" t="s">
        <v>363</v>
      </c>
      <c r="BX16" s="24">
        <v>180.46</v>
      </c>
      <c r="BY16" s="23" t="s">
        <v>191</v>
      </c>
      <c r="BZ16" s="24" t="s">
        <v>381</v>
      </c>
      <c r="CA16" s="24">
        <v>180.46</v>
      </c>
      <c r="CB16" s="23"/>
      <c r="CC16" s="24"/>
      <c r="CD16" s="24"/>
      <c r="CE16" s="23" t="s">
        <v>399</v>
      </c>
      <c r="CF16" s="24" t="s">
        <v>400</v>
      </c>
      <c r="CG16" s="30">
        <v>335.66</v>
      </c>
      <c r="CH16" s="23"/>
      <c r="CI16" s="24"/>
      <c r="CJ16" s="30"/>
      <c r="CK16" s="23" t="s">
        <v>416</v>
      </c>
      <c r="CL16" s="24" t="s">
        <v>417</v>
      </c>
      <c r="CM16" s="30">
        <v>677.15</v>
      </c>
      <c r="CN16" s="23" t="s">
        <v>427</v>
      </c>
      <c r="CO16" s="24" t="s">
        <v>426</v>
      </c>
      <c r="CP16" s="30">
        <v>148.92</v>
      </c>
      <c r="CQ16" s="23"/>
      <c r="CR16" s="24"/>
      <c r="CS16" s="30"/>
      <c r="CT16" s="23" t="s">
        <v>191</v>
      </c>
      <c r="CU16" s="24" t="s">
        <v>443</v>
      </c>
      <c r="CV16" s="30">
        <v>180.46</v>
      </c>
      <c r="CW16" s="23"/>
      <c r="CX16" s="24"/>
      <c r="CY16" s="30"/>
      <c r="CZ16" s="23" t="s">
        <v>460</v>
      </c>
      <c r="DA16" s="24" t="s">
        <v>459</v>
      </c>
      <c r="DB16" s="30">
        <v>261.98</v>
      </c>
      <c r="DE16" s="23" t="s">
        <v>475</v>
      </c>
      <c r="DF16" s="24" t="s">
        <v>470</v>
      </c>
      <c r="DG16" s="78">
        <v>324.63</v>
      </c>
      <c r="DH16" s="83" t="s">
        <v>346</v>
      </c>
      <c r="DI16" s="24"/>
      <c r="DJ16" s="69">
        <v>92.85</v>
      </c>
      <c r="DK16" s="23"/>
      <c r="DL16" s="24"/>
      <c r="DM16" s="30"/>
      <c r="DN16" s="23" t="s">
        <v>496</v>
      </c>
      <c r="DO16" s="24" t="s">
        <v>495</v>
      </c>
      <c r="DP16" s="78">
        <v>136971.21</v>
      </c>
      <c r="DQ16" s="23" t="s">
        <v>506</v>
      </c>
      <c r="DR16" s="24" t="s">
        <v>507</v>
      </c>
      <c r="DS16" s="78">
        <v>1745.93</v>
      </c>
      <c r="DT16" s="23" t="s">
        <v>517</v>
      </c>
      <c r="DU16" s="24" t="s">
        <v>518</v>
      </c>
      <c r="DV16" s="78">
        <v>678.69</v>
      </c>
      <c r="DW16" s="23" t="s">
        <v>522</v>
      </c>
      <c r="DX16" s="24" t="s">
        <v>523</v>
      </c>
      <c r="DY16" s="92">
        <v>478.7</v>
      </c>
      <c r="DZ16" s="23" t="s">
        <v>529</v>
      </c>
      <c r="EA16" s="24" t="s">
        <v>530</v>
      </c>
      <c r="EB16" s="78">
        <v>26536.9</v>
      </c>
      <c r="EC16" s="23" t="s">
        <v>537</v>
      </c>
      <c r="ED16" s="24" t="s">
        <v>538</v>
      </c>
      <c r="EE16" s="92">
        <v>187.6</v>
      </c>
      <c r="EF16" s="23" t="s">
        <v>550</v>
      </c>
      <c r="EG16" s="24" t="s">
        <v>551</v>
      </c>
      <c r="EH16" s="92">
        <v>712.5</v>
      </c>
      <c r="EI16" s="23" t="s">
        <v>566</v>
      </c>
      <c r="EJ16" s="24" t="s">
        <v>567</v>
      </c>
      <c r="EK16" s="92">
        <v>593.65</v>
      </c>
      <c r="EL16" s="23" t="s">
        <v>576</v>
      </c>
      <c r="EM16" s="24" t="s">
        <v>577</v>
      </c>
      <c r="EN16" s="78">
        <v>6786.9</v>
      </c>
      <c r="EO16" s="24"/>
      <c r="EP16" s="24"/>
    </row>
    <row r="17" spans="1:146" ht="30" customHeight="1">
      <c r="A17" s="23"/>
      <c r="B17" s="23" t="s">
        <v>18</v>
      </c>
      <c r="C17" s="24">
        <v>31.17</v>
      </c>
      <c r="D17" s="23" t="s">
        <v>18</v>
      </c>
      <c r="E17" s="24">
        <v>31.17</v>
      </c>
      <c r="F17" s="23" t="s">
        <v>18</v>
      </c>
      <c r="G17" s="24">
        <v>31.17</v>
      </c>
      <c r="H17" s="23" t="s">
        <v>18</v>
      </c>
      <c r="I17" s="24">
        <v>31.17</v>
      </c>
      <c r="J17" s="23" t="s">
        <v>18</v>
      </c>
      <c r="K17" s="24">
        <v>31.17</v>
      </c>
      <c r="L17" s="23" t="s">
        <v>18</v>
      </c>
      <c r="M17" s="24">
        <v>31.17</v>
      </c>
      <c r="N17" s="23" t="s">
        <v>18</v>
      </c>
      <c r="O17" s="24">
        <v>31.17</v>
      </c>
      <c r="P17" s="23" t="s">
        <v>18</v>
      </c>
      <c r="Q17" s="24">
        <v>31.17</v>
      </c>
      <c r="R17" s="23" t="s">
        <v>18</v>
      </c>
      <c r="S17" s="25">
        <f t="shared" si="0"/>
        <v>249.36000000000007</v>
      </c>
      <c r="T17" s="23" t="s">
        <v>47</v>
      </c>
      <c r="U17" s="24"/>
      <c r="V17" s="24">
        <v>124.68</v>
      </c>
      <c r="W17" s="68" t="s">
        <v>87</v>
      </c>
      <c r="X17" s="69" t="s">
        <v>88</v>
      </c>
      <c r="Y17" s="71">
        <v>341.66</v>
      </c>
      <c r="Z17" s="16" t="s">
        <v>5</v>
      </c>
      <c r="AA17" s="24"/>
      <c r="AB17" s="24">
        <v>2088.46</v>
      </c>
      <c r="AC17" s="68" t="s">
        <v>122</v>
      </c>
      <c r="AD17" s="68" t="s">
        <v>123</v>
      </c>
      <c r="AE17" s="68">
        <v>1614.9</v>
      </c>
      <c r="AF17" s="23"/>
      <c r="AG17" s="68" t="s">
        <v>149</v>
      </c>
      <c r="AH17" s="69" t="s">
        <v>150</v>
      </c>
      <c r="AI17" s="69">
        <f>3156.9/9</f>
        <v>350.76666666666665</v>
      </c>
      <c r="AJ17" s="16" t="s">
        <v>3</v>
      </c>
      <c r="AK17" s="24"/>
      <c r="AL17" s="24">
        <v>5018.53</v>
      </c>
      <c r="AM17" s="68" t="s">
        <v>198</v>
      </c>
      <c r="AN17" s="69" t="s">
        <v>199</v>
      </c>
      <c r="AO17" s="69">
        <v>596.49</v>
      </c>
      <c r="AP17" s="23" t="s">
        <v>222</v>
      </c>
      <c r="AQ17" s="24" t="s">
        <v>228</v>
      </c>
      <c r="AR17" s="24">
        <v>147.52</v>
      </c>
      <c r="AS17" s="23" t="s">
        <v>234</v>
      </c>
      <c r="AT17" s="24"/>
      <c r="AU17" s="24">
        <v>1193.19</v>
      </c>
      <c r="AV17" s="68" t="s">
        <v>241</v>
      </c>
      <c r="AW17" s="69" t="s">
        <v>242</v>
      </c>
      <c r="AX17" s="69">
        <v>96.97</v>
      </c>
      <c r="AY17" s="23" t="s">
        <v>276</v>
      </c>
      <c r="AZ17" s="24"/>
      <c r="BA17" s="24">
        <v>92.07</v>
      </c>
      <c r="BB17" s="23" t="s">
        <v>260</v>
      </c>
      <c r="BC17" s="24" t="s">
        <v>261</v>
      </c>
      <c r="BD17" s="24">
        <v>96.97</v>
      </c>
      <c r="BE17" s="23"/>
      <c r="BF17" s="24"/>
      <c r="BG17" s="24"/>
      <c r="BH17" s="23" t="s">
        <v>303</v>
      </c>
      <c r="BI17" s="24" t="s">
        <v>304</v>
      </c>
      <c r="BJ17" s="24">
        <v>852.95</v>
      </c>
      <c r="BK17" s="23" t="s">
        <v>319</v>
      </c>
      <c r="BL17" s="24" t="s">
        <v>320</v>
      </c>
      <c r="BM17" s="24">
        <v>390.77</v>
      </c>
      <c r="BN17" s="23" t="s">
        <v>333</v>
      </c>
      <c r="BO17" s="24" t="s">
        <v>332</v>
      </c>
      <c r="BP17" s="24">
        <v>113.94</v>
      </c>
      <c r="BS17" s="23" t="s">
        <v>344</v>
      </c>
      <c r="BT17" s="24" t="s">
        <v>345</v>
      </c>
      <c r="BU17" s="24">
        <v>8000</v>
      </c>
      <c r="BV17" s="23" t="s">
        <v>365</v>
      </c>
      <c r="BW17" s="24" t="s">
        <v>363</v>
      </c>
      <c r="BX17" s="24">
        <v>254.88</v>
      </c>
      <c r="BY17" s="23" t="s">
        <v>386</v>
      </c>
      <c r="BZ17" s="24" t="s">
        <v>385</v>
      </c>
      <c r="CA17" s="24">
        <v>3043.82</v>
      </c>
      <c r="CB17" s="23"/>
      <c r="CC17" s="24"/>
      <c r="CD17" s="24"/>
      <c r="CE17" s="23" t="s">
        <v>401</v>
      </c>
      <c r="CF17" s="24" t="s">
        <v>402</v>
      </c>
      <c r="CG17" s="24">
        <v>387.88</v>
      </c>
      <c r="CH17" s="23"/>
      <c r="CI17" s="24"/>
      <c r="CJ17" s="24"/>
      <c r="CK17" s="23" t="s">
        <v>356</v>
      </c>
      <c r="CL17" s="24"/>
      <c r="CM17" s="24">
        <v>241.82</v>
      </c>
      <c r="CN17" s="23" t="s">
        <v>191</v>
      </c>
      <c r="CO17" s="24" t="s">
        <v>426</v>
      </c>
      <c r="CP17" s="24">
        <v>180.46</v>
      </c>
      <c r="CQ17" s="23"/>
      <c r="CR17" s="24"/>
      <c r="CS17" s="24"/>
      <c r="CT17" s="23"/>
      <c r="CU17" s="24"/>
      <c r="CV17" s="24"/>
      <c r="CW17" s="23"/>
      <c r="CX17" s="24"/>
      <c r="CY17" s="24"/>
      <c r="CZ17" s="23" t="s">
        <v>461</v>
      </c>
      <c r="DA17" s="24" t="s">
        <v>459</v>
      </c>
      <c r="DB17" s="24">
        <v>320.51</v>
      </c>
      <c r="DE17" s="23" t="s">
        <v>476</v>
      </c>
      <c r="DF17" s="24" t="s">
        <v>470</v>
      </c>
      <c r="DG17" s="69">
        <v>458.84</v>
      </c>
      <c r="DH17" s="26" t="s">
        <v>348</v>
      </c>
      <c r="DI17" s="26"/>
      <c r="DJ17" s="69">
        <v>61.899</v>
      </c>
      <c r="DK17" s="23"/>
      <c r="DL17" s="24"/>
      <c r="DM17" s="24"/>
      <c r="DN17" s="23" t="s">
        <v>497</v>
      </c>
      <c r="DO17" s="24" t="s">
        <v>495</v>
      </c>
      <c r="DP17" s="69">
        <v>6652.91</v>
      </c>
      <c r="DQ17" s="23" t="s">
        <v>508</v>
      </c>
      <c r="DR17" s="24" t="s">
        <v>509</v>
      </c>
      <c r="DS17" s="90">
        <v>780.24</v>
      </c>
      <c r="DT17" s="23"/>
      <c r="DU17" s="24"/>
      <c r="DV17" s="24"/>
      <c r="DW17" s="23"/>
      <c r="DX17" s="24"/>
      <c r="DY17" s="24"/>
      <c r="DZ17" s="23"/>
      <c r="EA17" s="24"/>
      <c r="EB17" s="24"/>
      <c r="EC17" s="83" t="s">
        <v>542</v>
      </c>
      <c r="ED17" s="24" t="s">
        <v>543</v>
      </c>
      <c r="EE17" s="90">
        <v>400.9</v>
      </c>
      <c r="EF17" s="23" t="s">
        <v>552</v>
      </c>
      <c r="EG17" s="24" t="s">
        <v>553</v>
      </c>
      <c r="EH17" s="90">
        <v>801.8</v>
      </c>
      <c r="EI17" s="23" t="s">
        <v>568</v>
      </c>
      <c r="EJ17" s="24" t="s">
        <v>569</v>
      </c>
      <c r="EK17" s="90">
        <v>192.18</v>
      </c>
      <c r="EL17" s="23" t="s">
        <v>576</v>
      </c>
      <c r="EM17" s="24" t="s">
        <v>577</v>
      </c>
      <c r="EN17" s="69">
        <v>603.28</v>
      </c>
      <c r="EO17" s="24"/>
      <c r="EP17" s="24"/>
    </row>
    <row r="18" spans="1:146" ht="40.5" customHeight="1">
      <c r="A18" s="23"/>
      <c r="B18" s="23" t="s">
        <v>18</v>
      </c>
      <c r="C18" s="24">
        <v>124.68</v>
      </c>
      <c r="D18" s="23" t="s">
        <v>18</v>
      </c>
      <c r="E18" s="24">
        <v>124.68</v>
      </c>
      <c r="F18" s="23" t="s">
        <v>18</v>
      </c>
      <c r="G18" s="24">
        <v>124.68</v>
      </c>
      <c r="H18" s="23" t="s">
        <v>18</v>
      </c>
      <c r="I18" s="24">
        <v>124.68</v>
      </c>
      <c r="J18" s="23" t="s">
        <v>18</v>
      </c>
      <c r="K18" s="24">
        <v>124.68</v>
      </c>
      <c r="L18" s="23" t="s">
        <v>18</v>
      </c>
      <c r="M18" s="24">
        <v>124.68</v>
      </c>
      <c r="N18" s="23" t="s">
        <v>18</v>
      </c>
      <c r="O18" s="24">
        <v>124.68</v>
      </c>
      <c r="P18" s="23" t="s">
        <v>18</v>
      </c>
      <c r="Q18" s="24">
        <v>124.68</v>
      </c>
      <c r="R18" s="23" t="s">
        <v>18</v>
      </c>
      <c r="S18" s="25">
        <f t="shared" si="0"/>
        <v>997.4400000000003</v>
      </c>
      <c r="T18" s="23" t="s">
        <v>48</v>
      </c>
      <c r="U18" s="24"/>
      <c r="V18" s="24">
        <v>405.22</v>
      </c>
      <c r="W18" s="68" t="s">
        <v>89</v>
      </c>
      <c r="X18" s="69" t="s">
        <v>90</v>
      </c>
      <c r="Y18" s="71">
        <v>341.66</v>
      </c>
      <c r="Z18" s="23" t="s">
        <v>178</v>
      </c>
      <c r="AA18" s="24"/>
      <c r="AB18" s="32">
        <v>859.66</v>
      </c>
      <c r="AC18" s="68" t="s">
        <v>95</v>
      </c>
      <c r="AD18" s="68" t="s">
        <v>124</v>
      </c>
      <c r="AE18" s="68">
        <v>298.25</v>
      </c>
      <c r="AF18" s="23"/>
      <c r="AG18" s="68" t="s">
        <v>131</v>
      </c>
      <c r="AH18" s="69" t="s">
        <v>151</v>
      </c>
      <c r="AI18" s="69">
        <v>837.12</v>
      </c>
      <c r="AJ18" s="16" t="s">
        <v>181</v>
      </c>
      <c r="AK18" s="24"/>
      <c r="AL18" s="24">
        <v>5330.24</v>
      </c>
      <c r="AM18" s="23" t="s">
        <v>220</v>
      </c>
      <c r="AN18" s="24" t="s">
        <v>221</v>
      </c>
      <c r="AO18" s="24">
        <v>119.09</v>
      </c>
      <c r="AP18" s="23" t="s">
        <v>223</v>
      </c>
      <c r="AQ18" s="24" t="s">
        <v>229</v>
      </c>
      <c r="AR18" s="24">
        <v>859.66</v>
      </c>
      <c r="AS18" s="15"/>
      <c r="AT18" s="24"/>
      <c r="AU18" s="24"/>
      <c r="AV18" s="68" t="s">
        <v>243</v>
      </c>
      <c r="AW18" s="69" t="s">
        <v>244</v>
      </c>
      <c r="AX18" s="69">
        <v>141.3</v>
      </c>
      <c r="AY18" s="23"/>
      <c r="AZ18" s="24"/>
      <c r="BA18" s="24"/>
      <c r="BB18" s="23" t="s">
        <v>262</v>
      </c>
      <c r="BC18" s="24" t="s">
        <v>261</v>
      </c>
      <c r="BD18" s="24">
        <v>1630.03</v>
      </c>
      <c r="BE18" s="23"/>
      <c r="BF18" s="24"/>
      <c r="BG18" s="24"/>
      <c r="BH18" s="23" t="s">
        <v>294</v>
      </c>
      <c r="BI18" s="24" t="s">
        <v>304</v>
      </c>
      <c r="BJ18" s="24">
        <v>5957.13</v>
      </c>
      <c r="BK18" s="23" t="s">
        <v>335</v>
      </c>
      <c r="BL18" s="24"/>
      <c r="BM18" s="24">
        <v>162.48</v>
      </c>
      <c r="BN18" s="23"/>
      <c r="BO18" s="24"/>
      <c r="BP18" s="24"/>
      <c r="BS18" s="23" t="s">
        <v>355</v>
      </c>
      <c r="BT18" s="24"/>
      <c r="BU18" s="24">
        <v>268.11</v>
      </c>
      <c r="BV18" s="23" t="s">
        <v>355</v>
      </c>
      <c r="BW18" s="24"/>
      <c r="BX18" s="24">
        <v>268.11</v>
      </c>
      <c r="BY18" s="23" t="s">
        <v>355</v>
      </c>
      <c r="BZ18" s="24"/>
      <c r="CA18" s="24">
        <v>268.11</v>
      </c>
      <c r="CB18" s="23" t="s">
        <v>355</v>
      </c>
      <c r="CC18" s="24"/>
      <c r="CD18" s="24">
        <v>268.11</v>
      </c>
      <c r="CE18" s="23" t="s">
        <v>355</v>
      </c>
      <c r="CF18" s="24"/>
      <c r="CG18" s="24">
        <v>268.11</v>
      </c>
      <c r="CH18" s="23" t="s">
        <v>355</v>
      </c>
      <c r="CI18" s="24"/>
      <c r="CJ18" s="24">
        <v>268.11</v>
      </c>
      <c r="CK18" s="23" t="s">
        <v>355</v>
      </c>
      <c r="CL18" s="24"/>
      <c r="CM18" s="24">
        <v>268.11</v>
      </c>
      <c r="CN18" s="23" t="s">
        <v>355</v>
      </c>
      <c r="CO18" s="24"/>
      <c r="CP18" s="24">
        <v>268.11</v>
      </c>
      <c r="CQ18" s="23" t="s">
        <v>355</v>
      </c>
      <c r="CR18" s="24"/>
      <c r="CS18" s="24">
        <v>268.11</v>
      </c>
      <c r="CT18" s="23" t="s">
        <v>355</v>
      </c>
      <c r="CU18" s="24"/>
      <c r="CV18" s="24">
        <v>268.11</v>
      </c>
      <c r="CW18" s="23" t="s">
        <v>355</v>
      </c>
      <c r="CX18" s="24"/>
      <c r="CY18" s="24">
        <v>268.11</v>
      </c>
      <c r="CZ18" s="23" t="s">
        <v>355</v>
      </c>
      <c r="DA18" s="24"/>
      <c r="DB18" s="24">
        <v>268.11</v>
      </c>
      <c r="DE18" s="23" t="s">
        <v>477</v>
      </c>
      <c r="DF18" s="24" t="s">
        <v>478</v>
      </c>
      <c r="DG18" s="69">
        <v>170.35</v>
      </c>
      <c r="DH18" s="83" t="s">
        <v>490</v>
      </c>
      <c r="DI18" s="24"/>
      <c r="DJ18" s="69">
        <v>384.87</v>
      </c>
      <c r="DK18" s="23"/>
      <c r="DL18" s="24"/>
      <c r="DM18" s="24"/>
      <c r="DN18" s="23" t="s">
        <v>498</v>
      </c>
      <c r="DO18" s="24" t="s">
        <v>499</v>
      </c>
      <c r="DP18" s="90">
        <v>161</v>
      </c>
      <c r="DQ18" s="23" t="s">
        <v>191</v>
      </c>
      <c r="DR18" s="24" t="s">
        <v>510</v>
      </c>
      <c r="DS18" s="90">
        <v>205.33</v>
      </c>
      <c r="DT18" s="23"/>
      <c r="DU18" s="24"/>
      <c r="DV18" s="24"/>
      <c r="DW18" s="23"/>
      <c r="DX18" s="24"/>
      <c r="DY18" s="24"/>
      <c r="DZ18" s="23"/>
      <c r="EA18" s="24"/>
      <c r="EB18" s="24"/>
      <c r="EC18" s="83" t="s">
        <v>346</v>
      </c>
      <c r="ED18" s="24"/>
      <c r="EE18" s="69">
        <v>92.85</v>
      </c>
      <c r="EF18" s="23" t="s">
        <v>554</v>
      </c>
      <c r="EG18" s="24" t="s">
        <v>553</v>
      </c>
      <c r="EH18" s="69">
        <v>649.27</v>
      </c>
      <c r="EI18" s="23" t="s">
        <v>95</v>
      </c>
      <c r="EJ18" s="24" t="s">
        <v>569</v>
      </c>
      <c r="EK18" s="90">
        <v>205.33</v>
      </c>
      <c r="EL18" s="23" t="s">
        <v>578</v>
      </c>
      <c r="EM18" s="24" t="s">
        <v>577</v>
      </c>
      <c r="EN18" s="69">
        <v>1055.73</v>
      </c>
      <c r="EO18" s="24"/>
      <c r="EP18" s="24"/>
    </row>
    <row r="19" spans="1:146" ht="27" customHeight="1">
      <c r="A19" s="23"/>
      <c r="B19" s="23" t="s">
        <v>18</v>
      </c>
      <c r="C19" s="24">
        <v>405.22</v>
      </c>
      <c r="D19" s="23" t="s">
        <v>18</v>
      </c>
      <c r="E19" s="24">
        <v>405.22</v>
      </c>
      <c r="F19" s="23" t="s">
        <v>18</v>
      </c>
      <c r="G19" s="24">
        <v>405.22</v>
      </c>
      <c r="H19" s="23" t="s">
        <v>18</v>
      </c>
      <c r="I19" s="24">
        <v>405.22</v>
      </c>
      <c r="J19" s="23" t="s">
        <v>18</v>
      </c>
      <c r="K19" s="24">
        <v>405.22</v>
      </c>
      <c r="L19" s="23" t="s">
        <v>18</v>
      </c>
      <c r="M19" s="24">
        <v>405.22</v>
      </c>
      <c r="N19" s="23" t="s">
        <v>18</v>
      </c>
      <c r="O19" s="24">
        <v>405.22</v>
      </c>
      <c r="P19" s="23" t="s">
        <v>18</v>
      </c>
      <c r="Q19" s="24">
        <v>405.22</v>
      </c>
      <c r="R19" s="23" t="s">
        <v>18</v>
      </c>
      <c r="S19" s="25">
        <f t="shared" si="0"/>
        <v>3241.76</v>
      </c>
      <c r="T19" s="23" t="s">
        <v>49</v>
      </c>
      <c r="U19" s="24"/>
      <c r="V19" s="24">
        <v>31.17</v>
      </c>
      <c r="W19" s="68" t="s">
        <v>91</v>
      </c>
      <c r="X19" s="69" t="s">
        <v>92</v>
      </c>
      <c r="Y19" s="71">
        <v>335.05</v>
      </c>
      <c r="Z19" s="26" t="s">
        <v>4</v>
      </c>
      <c r="AA19" s="28"/>
      <c r="AB19" s="27">
        <v>119.09</v>
      </c>
      <c r="AC19" s="68" t="s">
        <v>95</v>
      </c>
      <c r="AD19" s="68" t="s">
        <v>125</v>
      </c>
      <c r="AE19" s="68">
        <v>298.25</v>
      </c>
      <c r="AF19" s="23"/>
      <c r="AG19" s="68" t="s">
        <v>152</v>
      </c>
      <c r="AH19" s="69" t="s">
        <v>153</v>
      </c>
      <c r="AI19" s="69">
        <f>149.12/3</f>
        <v>49.70666666666667</v>
      </c>
      <c r="AJ19" s="23" t="s">
        <v>178</v>
      </c>
      <c r="AK19" s="24"/>
      <c r="AL19" s="32">
        <v>859.66</v>
      </c>
      <c r="AM19" s="23" t="s">
        <v>222</v>
      </c>
      <c r="AN19" s="24" t="s">
        <v>221</v>
      </c>
      <c r="AO19" s="24">
        <v>147.52</v>
      </c>
      <c r="AP19" s="68" t="s">
        <v>230</v>
      </c>
      <c r="AQ19" s="69" t="s">
        <v>231</v>
      </c>
      <c r="AR19" s="69">
        <v>2407.27</v>
      </c>
      <c r="AS19" s="33" t="s">
        <v>352</v>
      </c>
      <c r="AT19" s="24"/>
      <c r="AU19" s="24">
        <v>30.69</v>
      </c>
      <c r="AV19" s="33" t="s">
        <v>352</v>
      </c>
      <c r="AW19" s="24"/>
      <c r="AX19" s="24">
        <v>30.69</v>
      </c>
      <c r="AY19" s="23"/>
      <c r="AZ19" s="24"/>
      <c r="BA19" s="24"/>
      <c r="BB19" s="23" t="s">
        <v>263</v>
      </c>
      <c r="BC19" s="26" t="s">
        <v>261</v>
      </c>
      <c r="BD19" s="24">
        <v>847</v>
      </c>
      <c r="BE19" s="23"/>
      <c r="BF19" s="26"/>
      <c r="BG19" s="24"/>
      <c r="BH19" s="23" t="s">
        <v>305</v>
      </c>
      <c r="BI19" s="26" t="s">
        <v>306</v>
      </c>
      <c r="BJ19" s="24">
        <v>872.73</v>
      </c>
      <c r="BK19" s="23"/>
      <c r="BL19" s="26"/>
      <c r="BM19" s="24"/>
      <c r="BN19" s="23"/>
      <c r="BO19" s="26"/>
      <c r="BP19" s="24"/>
      <c r="BS19" s="23" t="s">
        <v>356</v>
      </c>
      <c r="BT19" s="24"/>
      <c r="BU19" s="24">
        <v>241.82</v>
      </c>
      <c r="BV19" s="23"/>
      <c r="BW19" s="24"/>
      <c r="BX19" s="24"/>
      <c r="BY19" s="23"/>
      <c r="BZ19" s="24"/>
      <c r="CA19" s="24"/>
      <c r="CB19" s="23"/>
      <c r="CC19" s="24"/>
      <c r="CD19" s="24"/>
      <c r="CE19" s="23"/>
      <c r="CF19" s="24"/>
      <c r="CG19" s="24"/>
      <c r="CH19" s="23"/>
      <c r="CI19" s="24"/>
      <c r="CJ19" s="24"/>
      <c r="CK19" s="23"/>
      <c r="CL19" s="24"/>
      <c r="CM19" s="24"/>
      <c r="CN19" s="23" t="s">
        <v>428</v>
      </c>
      <c r="CO19" s="24" t="s">
        <v>429</v>
      </c>
      <c r="CP19" s="24">
        <v>315.29</v>
      </c>
      <c r="CQ19" s="23"/>
      <c r="CR19" s="24"/>
      <c r="CS19" s="24"/>
      <c r="CT19" s="23"/>
      <c r="CU19" s="24"/>
      <c r="CV19" s="24"/>
      <c r="CW19" s="23"/>
      <c r="CX19" s="24"/>
      <c r="CY19" s="24"/>
      <c r="CZ19" s="23" t="s">
        <v>462</v>
      </c>
      <c r="DA19" s="24" t="s">
        <v>463</v>
      </c>
      <c r="DB19" s="24">
        <v>513.12</v>
      </c>
      <c r="DE19" s="23" t="s">
        <v>479</v>
      </c>
      <c r="DF19" s="24" t="s">
        <v>480</v>
      </c>
      <c r="DG19" s="69">
        <v>162.32</v>
      </c>
      <c r="DH19" s="23" t="s">
        <v>491</v>
      </c>
      <c r="DI19" s="24"/>
      <c r="DJ19" s="69">
        <v>1362.77</v>
      </c>
      <c r="DK19" s="23"/>
      <c r="DL19" s="24"/>
      <c r="DM19" s="24"/>
      <c r="DN19" s="23" t="s">
        <v>500</v>
      </c>
      <c r="DO19" s="24" t="s">
        <v>499</v>
      </c>
      <c r="DP19" s="90">
        <v>377.04</v>
      </c>
      <c r="DQ19" s="23" t="s">
        <v>502</v>
      </c>
      <c r="DR19" s="24" t="s">
        <v>511</v>
      </c>
      <c r="DS19" s="69">
        <v>161</v>
      </c>
      <c r="DT19" s="23"/>
      <c r="DU19" s="24"/>
      <c r="DV19" s="24"/>
      <c r="DW19" s="23"/>
      <c r="DX19" s="24"/>
      <c r="DY19" s="24"/>
      <c r="DZ19" s="23"/>
      <c r="EA19" s="24"/>
      <c r="EB19" s="24"/>
      <c r="EC19" s="26" t="s">
        <v>348</v>
      </c>
      <c r="ED19" s="26"/>
      <c r="EE19" s="69">
        <v>61.899</v>
      </c>
      <c r="EF19" s="23" t="s">
        <v>555</v>
      </c>
      <c r="EG19" s="24" t="s">
        <v>556</v>
      </c>
      <c r="EH19" s="90">
        <v>4288.8</v>
      </c>
      <c r="EI19" s="83" t="s">
        <v>346</v>
      </c>
      <c r="EJ19" s="24"/>
      <c r="EK19" s="69">
        <v>92.85</v>
      </c>
      <c r="EL19" s="23" t="s">
        <v>579</v>
      </c>
      <c r="EM19" s="24" t="s">
        <v>577</v>
      </c>
      <c r="EN19" s="90">
        <v>665.68</v>
      </c>
      <c r="EO19" s="30"/>
      <c r="EP19" s="30"/>
    </row>
    <row r="20" spans="1:146" ht="40.5" customHeight="1">
      <c r="A20" s="23"/>
      <c r="B20" s="23" t="s">
        <v>18</v>
      </c>
      <c r="C20" s="24">
        <v>31.17</v>
      </c>
      <c r="D20" s="23" t="s">
        <v>18</v>
      </c>
      <c r="E20" s="24">
        <v>31.17</v>
      </c>
      <c r="F20" s="23" t="s">
        <v>18</v>
      </c>
      <c r="G20" s="24">
        <v>31.17</v>
      </c>
      <c r="H20" s="23" t="s">
        <v>18</v>
      </c>
      <c r="I20" s="24">
        <v>31.17</v>
      </c>
      <c r="J20" s="23" t="s">
        <v>18</v>
      </c>
      <c r="K20" s="24">
        <v>31.17</v>
      </c>
      <c r="L20" s="23" t="s">
        <v>18</v>
      </c>
      <c r="M20" s="24">
        <v>31.17</v>
      </c>
      <c r="N20" s="23" t="s">
        <v>18</v>
      </c>
      <c r="O20" s="24">
        <v>31.17</v>
      </c>
      <c r="P20" s="23" t="s">
        <v>18</v>
      </c>
      <c r="Q20" s="24">
        <v>31.17</v>
      </c>
      <c r="R20" s="23" t="s">
        <v>18</v>
      </c>
      <c r="S20" s="25">
        <f t="shared" si="0"/>
        <v>249.36000000000007</v>
      </c>
      <c r="T20" s="23" t="s">
        <v>50</v>
      </c>
      <c r="U20" s="24"/>
      <c r="V20" s="24">
        <v>436.39</v>
      </c>
      <c r="W20" s="16" t="s">
        <v>3</v>
      </c>
      <c r="X20" s="24"/>
      <c r="Y20" s="24">
        <v>4956.19</v>
      </c>
      <c r="Z20" s="23"/>
      <c r="AA20" s="24"/>
      <c r="AB20" s="32"/>
      <c r="AC20" s="68" t="s">
        <v>95</v>
      </c>
      <c r="AD20" s="68" t="s">
        <v>126</v>
      </c>
      <c r="AE20" s="68">
        <v>88.23</v>
      </c>
      <c r="AF20" s="23"/>
      <c r="AG20" s="68" t="s">
        <v>95</v>
      </c>
      <c r="AH20" s="69" t="s">
        <v>154</v>
      </c>
      <c r="AI20" s="69">
        <v>916.81</v>
      </c>
      <c r="AJ20" s="68" t="s">
        <v>162</v>
      </c>
      <c r="AK20" s="69"/>
      <c r="AL20" s="70">
        <v>147.52</v>
      </c>
      <c r="AM20" s="23" t="s">
        <v>223</v>
      </c>
      <c r="AN20" s="24" t="s">
        <v>224</v>
      </c>
      <c r="AO20" s="24">
        <v>859.66</v>
      </c>
      <c r="AP20" s="16" t="s">
        <v>181</v>
      </c>
      <c r="AQ20" s="24"/>
      <c r="AR20" s="24">
        <v>5330.24</v>
      </c>
      <c r="AS20" s="23" t="s">
        <v>353</v>
      </c>
      <c r="AT20" s="24"/>
      <c r="AU20" s="24">
        <v>30.69</v>
      </c>
      <c r="AV20" s="23" t="s">
        <v>353</v>
      </c>
      <c r="AW20" s="24"/>
      <c r="AX20" s="24">
        <v>30.69</v>
      </c>
      <c r="AY20" s="23"/>
      <c r="AZ20" s="24"/>
      <c r="BA20" s="24"/>
      <c r="BB20" s="23" t="s">
        <v>251</v>
      </c>
      <c r="BC20" s="24" t="s">
        <v>264</v>
      </c>
      <c r="BD20" s="24">
        <v>360.93</v>
      </c>
      <c r="BE20" s="23"/>
      <c r="BF20" s="24"/>
      <c r="BG20" s="24"/>
      <c r="BH20" s="23" t="s">
        <v>307</v>
      </c>
      <c r="BI20" s="24" t="s">
        <v>308</v>
      </c>
      <c r="BJ20" s="24">
        <v>57994.55</v>
      </c>
      <c r="BK20" s="23"/>
      <c r="BL20" s="24"/>
      <c r="BM20" s="24"/>
      <c r="BN20" s="23"/>
      <c r="BO20" s="24"/>
      <c r="BP20" s="24"/>
      <c r="BS20" s="23" t="s">
        <v>409</v>
      </c>
      <c r="BT20" s="24"/>
      <c r="BU20" s="24">
        <v>4940.61</v>
      </c>
      <c r="BV20" s="26" t="s">
        <v>191</v>
      </c>
      <c r="BW20" s="26" t="s">
        <v>366</v>
      </c>
      <c r="BX20" s="24">
        <v>180.46</v>
      </c>
      <c r="BY20" s="26"/>
      <c r="BZ20" s="26"/>
      <c r="CA20" s="24"/>
      <c r="CB20" s="26"/>
      <c r="CC20" s="26"/>
      <c r="CD20" s="24"/>
      <c r="CE20" s="26"/>
      <c r="CF20" s="26"/>
      <c r="CG20" s="24"/>
      <c r="CH20" s="26"/>
      <c r="CI20" s="26"/>
      <c r="CJ20" s="24"/>
      <c r="CK20" s="26"/>
      <c r="CL20" s="26"/>
      <c r="CM20" s="24"/>
      <c r="CN20" s="23" t="s">
        <v>431</v>
      </c>
      <c r="CO20" s="24" t="s">
        <v>432</v>
      </c>
      <c r="CP20" s="24">
        <v>12965.6</v>
      </c>
      <c r="CQ20" s="23"/>
      <c r="CR20" s="24"/>
      <c r="CS20" s="24"/>
      <c r="CT20" s="23"/>
      <c r="CU20" s="24"/>
      <c r="CV20" s="24"/>
      <c r="CW20" s="23"/>
      <c r="CX20" s="24"/>
      <c r="CY20" s="24"/>
      <c r="CZ20" s="23" t="s">
        <v>464</v>
      </c>
      <c r="DA20" s="24" t="s">
        <v>465</v>
      </c>
      <c r="DB20" s="24">
        <v>405.7</v>
      </c>
      <c r="DE20" s="23" t="s">
        <v>481</v>
      </c>
      <c r="DF20" s="24" t="s">
        <v>482</v>
      </c>
      <c r="DG20" s="90">
        <v>649.72</v>
      </c>
      <c r="DH20" s="23"/>
      <c r="DI20" s="24"/>
      <c r="DJ20" s="24"/>
      <c r="DK20" s="23"/>
      <c r="DL20" s="24"/>
      <c r="DM20" s="24"/>
      <c r="DN20" s="23" t="s">
        <v>501</v>
      </c>
      <c r="DO20" s="24" t="s">
        <v>499</v>
      </c>
      <c r="DP20" s="90">
        <v>1192.63</v>
      </c>
      <c r="DQ20" s="23" t="s">
        <v>512</v>
      </c>
      <c r="DR20" s="24" t="s">
        <v>511</v>
      </c>
      <c r="DS20" s="90">
        <v>3261.97</v>
      </c>
      <c r="DT20" s="23"/>
      <c r="DU20" s="24"/>
      <c r="DV20" s="24"/>
      <c r="DW20" s="23"/>
      <c r="DX20" s="24"/>
      <c r="DY20" s="24"/>
      <c r="DZ20" s="23"/>
      <c r="EA20" s="24"/>
      <c r="EB20" s="24"/>
      <c r="EC20" s="83" t="s">
        <v>490</v>
      </c>
      <c r="ED20" s="24"/>
      <c r="EE20" s="69">
        <v>384.87</v>
      </c>
      <c r="EF20" s="23" t="s">
        <v>557</v>
      </c>
      <c r="EG20" s="24" t="s">
        <v>558</v>
      </c>
      <c r="EH20" s="69">
        <v>1298.54</v>
      </c>
      <c r="EI20" s="26" t="s">
        <v>348</v>
      </c>
      <c r="EJ20" s="26"/>
      <c r="EK20" s="69">
        <v>61.899</v>
      </c>
      <c r="EL20" s="23" t="s">
        <v>580</v>
      </c>
      <c r="EM20" s="24" t="s">
        <v>581</v>
      </c>
      <c r="EN20" s="69">
        <v>161</v>
      </c>
      <c r="EO20" s="24"/>
      <c r="EP20" s="24"/>
    </row>
    <row r="21" spans="1:146" ht="28.5" customHeight="1">
      <c r="A21" s="23"/>
      <c r="B21" s="23" t="s">
        <v>18</v>
      </c>
      <c r="C21" s="24">
        <v>436.39</v>
      </c>
      <c r="D21" s="23" t="s">
        <v>18</v>
      </c>
      <c r="E21" s="24">
        <v>436.39</v>
      </c>
      <c r="F21" s="23" t="s">
        <v>18</v>
      </c>
      <c r="G21" s="24">
        <v>436.39</v>
      </c>
      <c r="H21" s="23" t="s">
        <v>18</v>
      </c>
      <c r="I21" s="24">
        <v>436.39</v>
      </c>
      <c r="J21" s="23" t="s">
        <v>18</v>
      </c>
      <c r="K21" s="24">
        <v>436.39</v>
      </c>
      <c r="L21" s="23" t="s">
        <v>18</v>
      </c>
      <c r="M21" s="24">
        <v>436.39</v>
      </c>
      <c r="N21" s="23" t="s">
        <v>18</v>
      </c>
      <c r="O21" s="24">
        <v>436.39</v>
      </c>
      <c r="P21" s="23" t="s">
        <v>18</v>
      </c>
      <c r="Q21" s="24">
        <v>436.39</v>
      </c>
      <c r="R21" s="23" t="s">
        <v>18</v>
      </c>
      <c r="S21" s="25">
        <f t="shared" si="0"/>
        <v>3491.1199999999994</v>
      </c>
      <c r="T21" s="23" t="s">
        <v>51</v>
      </c>
      <c r="U21" s="24"/>
      <c r="V21" s="24">
        <v>31.17</v>
      </c>
      <c r="W21" s="16" t="s">
        <v>5</v>
      </c>
      <c r="X21" s="24"/>
      <c r="Y21" s="24">
        <v>2088.46</v>
      </c>
      <c r="Z21" s="23"/>
      <c r="AA21" s="24"/>
      <c r="AB21" s="32"/>
      <c r="AC21" s="68" t="s">
        <v>127</v>
      </c>
      <c r="AD21" s="68" t="s">
        <v>128</v>
      </c>
      <c r="AE21" s="68">
        <v>2953.36</v>
      </c>
      <c r="AF21" s="23"/>
      <c r="AG21" s="68" t="s">
        <v>95</v>
      </c>
      <c r="AH21" s="69" t="s">
        <v>155</v>
      </c>
      <c r="AI21" s="69">
        <v>298.25</v>
      </c>
      <c r="AJ21" s="23" t="s">
        <v>234</v>
      </c>
      <c r="AK21" s="24"/>
      <c r="AL21" s="24">
        <v>4635.97</v>
      </c>
      <c r="AM21" s="16" t="s">
        <v>3</v>
      </c>
      <c r="AN21" s="24"/>
      <c r="AO21" s="24">
        <v>5018.53</v>
      </c>
      <c r="AP21" s="33" t="s">
        <v>352</v>
      </c>
      <c r="AQ21" s="24"/>
      <c r="AR21" s="24">
        <v>30.69</v>
      </c>
      <c r="AS21" s="23" t="s">
        <v>276</v>
      </c>
      <c r="AT21" s="24"/>
      <c r="AU21" s="24">
        <v>92.07</v>
      </c>
      <c r="AV21" s="24" t="s">
        <v>354</v>
      </c>
      <c r="AW21" s="24"/>
      <c r="AX21" s="24">
        <v>521.68</v>
      </c>
      <c r="AY21" s="23"/>
      <c r="AZ21" s="24"/>
      <c r="BA21" s="29"/>
      <c r="BB21" s="23" t="s">
        <v>249</v>
      </c>
      <c r="BC21" s="24" t="s">
        <v>264</v>
      </c>
      <c r="BD21" s="29">
        <v>180.46</v>
      </c>
      <c r="BE21" s="23"/>
      <c r="BF21" s="24"/>
      <c r="BG21" s="29"/>
      <c r="BH21" s="23" t="s">
        <v>309</v>
      </c>
      <c r="BI21" s="24" t="s">
        <v>308</v>
      </c>
      <c r="BJ21" s="29">
        <v>546.1</v>
      </c>
      <c r="BK21" s="23"/>
      <c r="BL21" s="24"/>
      <c r="BM21" s="29"/>
      <c r="BN21" s="23"/>
      <c r="BO21" s="24"/>
      <c r="BP21" s="29"/>
      <c r="BS21" s="23" t="s">
        <v>410</v>
      </c>
      <c r="BT21" s="24"/>
      <c r="BU21" s="29">
        <v>1534.35</v>
      </c>
      <c r="BV21" s="23" t="s">
        <v>368</v>
      </c>
      <c r="BW21" s="24" t="s">
        <v>367</v>
      </c>
      <c r="BX21" s="29">
        <v>6530.4</v>
      </c>
      <c r="BY21" s="23"/>
      <c r="BZ21" s="24"/>
      <c r="CA21" s="29"/>
      <c r="CB21" s="23"/>
      <c r="CC21" s="24"/>
      <c r="CD21" s="29"/>
      <c r="CE21" s="23"/>
      <c r="CF21" s="24"/>
      <c r="CG21" s="29"/>
      <c r="CH21" s="23"/>
      <c r="CI21" s="24"/>
      <c r="CJ21" s="29"/>
      <c r="CK21" s="23"/>
      <c r="CL21" s="24"/>
      <c r="CM21" s="29"/>
      <c r="CN21" s="23"/>
      <c r="CO21" s="24"/>
      <c r="CP21" s="24"/>
      <c r="CQ21" s="23"/>
      <c r="CR21" s="24"/>
      <c r="CS21" s="24"/>
      <c r="CT21" s="23"/>
      <c r="CU21" s="24"/>
      <c r="CV21" s="24"/>
      <c r="CW21" s="23"/>
      <c r="CX21" s="24"/>
      <c r="CY21" s="24"/>
      <c r="CZ21" s="23"/>
      <c r="DA21" s="24"/>
      <c r="DB21" s="24"/>
      <c r="DE21" s="23" t="s">
        <v>346</v>
      </c>
      <c r="DF21" s="24"/>
      <c r="DG21" s="69">
        <v>92.85</v>
      </c>
      <c r="DH21" s="23"/>
      <c r="DI21" s="24"/>
      <c r="DJ21" s="24"/>
      <c r="DK21" s="23"/>
      <c r="DL21" s="24"/>
      <c r="DM21" s="24"/>
      <c r="DN21" s="26"/>
      <c r="DO21" s="24"/>
      <c r="DP21" s="29"/>
      <c r="DQ21" s="26" t="s">
        <v>513</v>
      </c>
      <c r="DR21" s="24" t="s">
        <v>511</v>
      </c>
      <c r="DS21" s="91">
        <v>545.44</v>
      </c>
      <c r="DT21" s="26"/>
      <c r="DU21" s="24"/>
      <c r="DV21" s="29"/>
      <c r="DW21" s="26"/>
      <c r="DX21" s="24"/>
      <c r="DY21" s="29"/>
      <c r="DZ21" s="26"/>
      <c r="EA21" s="24"/>
      <c r="EB21" s="29"/>
      <c r="EC21" s="26"/>
      <c r="ED21" s="24"/>
      <c r="EE21" s="29"/>
      <c r="EF21" s="26" t="s">
        <v>559</v>
      </c>
      <c r="EG21" s="24" t="s">
        <v>560</v>
      </c>
      <c r="EH21" s="91">
        <v>358.74</v>
      </c>
      <c r="EI21" s="26"/>
      <c r="EJ21" s="24"/>
      <c r="EK21" s="29"/>
      <c r="EL21" s="83" t="s">
        <v>346</v>
      </c>
      <c r="EM21" s="24"/>
      <c r="EN21" s="69">
        <v>92.85</v>
      </c>
      <c r="EO21" s="24"/>
      <c r="EP21" s="24"/>
    </row>
    <row r="22" spans="1:146" ht="29.25" customHeight="1">
      <c r="A22" s="23"/>
      <c r="B22" s="23" t="s">
        <v>18</v>
      </c>
      <c r="C22" s="24">
        <v>31.17</v>
      </c>
      <c r="D22" s="23" t="s">
        <v>18</v>
      </c>
      <c r="E22" s="24">
        <v>31.17</v>
      </c>
      <c r="F22" s="23" t="s">
        <v>18</v>
      </c>
      <c r="G22" s="24">
        <v>31.17</v>
      </c>
      <c r="H22" s="23" t="s">
        <v>18</v>
      </c>
      <c r="I22" s="24">
        <v>31.17</v>
      </c>
      <c r="J22" s="23" t="s">
        <v>18</v>
      </c>
      <c r="K22" s="24">
        <v>31.17</v>
      </c>
      <c r="L22" s="23" t="s">
        <v>18</v>
      </c>
      <c r="M22" s="24">
        <v>31.17</v>
      </c>
      <c r="N22" s="23" t="s">
        <v>18</v>
      </c>
      <c r="O22" s="24">
        <v>31.17</v>
      </c>
      <c r="P22" s="23" t="s">
        <v>18</v>
      </c>
      <c r="Q22" s="24">
        <v>31.17</v>
      </c>
      <c r="R22" s="23" t="s">
        <v>18</v>
      </c>
      <c r="S22" s="25">
        <f t="shared" si="0"/>
        <v>249.36000000000007</v>
      </c>
      <c r="T22" s="23" t="s">
        <v>52</v>
      </c>
      <c r="U22" s="24"/>
      <c r="V22" s="24">
        <v>31.17</v>
      </c>
      <c r="W22" s="23" t="s">
        <v>178</v>
      </c>
      <c r="X22" s="24"/>
      <c r="Y22" s="32">
        <v>859.66</v>
      </c>
      <c r="Z22" s="23"/>
      <c r="AA22" s="24"/>
      <c r="AB22" s="32"/>
      <c r="AC22" s="68" t="s">
        <v>129</v>
      </c>
      <c r="AD22" s="68" t="s">
        <v>130</v>
      </c>
      <c r="AE22" s="68">
        <v>149.12</v>
      </c>
      <c r="AF22" s="23"/>
      <c r="AG22" s="68" t="s">
        <v>156</v>
      </c>
      <c r="AH22" s="69" t="s">
        <v>157</v>
      </c>
      <c r="AI22" s="72">
        <f>447.36/7</f>
        <v>63.90857142857143</v>
      </c>
      <c r="AJ22" s="33" t="s">
        <v>352</v>
      </c>
      <c r="AK22" s="24"/>
      <c r="AL22" s="24">
        <v>30.69</v>
      </c>
      <c r="AM22" s="16" t="s">
        <v>181</v>
      </c>
      <c r="AN22" s="24"/>
      <c r="AO22" s="24">
        <v>5330.24</v>
      </c>
      <c r="AP22" s="23" t="s">
        <v>353</v>
      </c>
      <c r="AQ22" s="24"/>
      <c r="AR22" s="24">
        <v>30.69</v>
      </c>
      <c r="AS22" s="23"/>
      <c r="AT22" s="24"/>
      <c r="AU22" s="24"/>
      <c r="AV22" s="23" t="s">
        <v>276</v>
      </c>
      <c r="AW22" s="24"/>
      <c r="AX22" s="24">
        <v>92.07</v>
      </c>
      <c r="AY22" s="23"/>
      <c r="AZ22" s="24"/>
      <c r="BA22" s="24"/>
      <c r="BB22" s="26" t="s">
        <v>265</v>
      </c>
      <c r="BC22" s="26" t="s">
        <v>266</v>
      </c>
      <c r="BD22" s="24">
        <v>847</v>
      </c>
      <c r="BE22" s="26"/>
      <c r="BF22" s="26"/>
      <c r="BG22" s="24"/>
      <c r="BH22" s="26"/>
      <c r="BI22" s="26"/>
      <c r="BJ22" s="24"/>
      <c r="BK22" s="26"/>
      <c r="BL22" s="26"/>
      <c r="BM22" s="24"/>
      <c r="BN22" s="26"/>
      <c r="BO22" s="26"/>
      <c r="BP22" s="24"/>
      <c r="BS22" s="26"/>
      <c r="BT22" s="26"/>
      <c r="BU22" s="24"/>
      <c r="BV22" s="26" t="s">
        <v>334</v>
      </c>
      <c r="BW22" s="26" t="s">
        <v>367</v>
      </c>
      <c r="BX22" s="24">
        <v>1167.14</v>
      </c>
      <c r="BY22" s="26"/>
      <c r="BZ22" s="26"/>
      <c r="CA22" s="24"/>
      <c r="CB22" s="26"/>
      <c r="CC22" s="26"/>
      <c r="CD22" s="24"/>
      <c r="CE22" s="26"/>
      <c r="CF22" s="26"/>
      <c r="CG22" s="24"/>
      <c r="CH22" s="26"/>
      <c r="CI22" s="26"/>
      <c r="CJ22" s="24"/>
      <c r="CK22" s="26"/>
      <c r="CL22" s="26"/>
      <c r="CM22" s="24"/>
      <c r="CN22" s="26"/>
      <c r="CO22" s="26"/>
      <c r="CP22" s="24"/>
      <c r="CQ22" s="26"/>
      <c r="CR22" s="26"/>
      <c r="CS22" s="24"/>
      <c r="CT22" s="26"/>
      <c r="CU22" s="26"/>
      <c r="CV22" s="24"/>
      <c r="CW22" s="26"/>
      <c r="CX22" s="26"/>
      <c r="CY22" s="24"/>
      <c r="CZ22" s="26"/>
      <c r="DA22" s="26"/>
      <c r="DB22" s="24"/>
      <c r="DE22" s="26" t="s">
        <v>348</v>
      </c>
      <c r="DF22" s="26"/>
      <c r="DG22" s="69">
        <v>61.899</v>
      </c>
      <c r="DH22" s="26"/>
      <c r="DI22" s="26"/>
      <c r="DJ22" s="24"/>
      <c r="DK22" s="26"/>
      <c r="DL22" s="26"/>
      <c r="DM22" s="24"/>
      <c r="DN22" s="26"/>
      <c r="DO22" s="26"/>
      <c r="DP22" s="24"/>
      <c r="DQ22" s="26" t="s">
        <v>15</v>
      </c>
      <c r="DR22" s="26"/>
      <c r="DS22" s="69">
        <v>2125.03</v>
      </c>
      <c r="DT22" s="26"/>
      <c r="DU22" s="26"/>
      <c r="DV22" s="24"/>
      <c r="DW22" s="26"/>
      <c r="DX22" s="26"/>
      <c r="DY22" s="24"/>
      <c r="DZ22" s="26"/>
      <c r="EA22" s="26"/>
      <c r="EB22" s="24"/>
      <c r="EC22" s="26"/>
      <c r="ED22" s="26"/>
      <c r="EE22" s="24"/>
      <c r="EF22" s="26" t="s">
        <v>555</v>
      </c>
      <c r="EG22" s="26" t="s">
        <v>561</v>
      </c>
      <c r="EH22" s="90">
        <v>4288.8</v>
      </c>
      <c r="EI22" s="26"/>
      <c r="EJ22" s="26"/>
      <c r="EK22" s="24"/>
      <c r="EL22" s="26" t="s">
        <v>348</v>
      </c>
      <c r="EM22" s="26"/>
      <c r="EN22" s="69">
        <v>61.899</v>
      </c>
      <c r="EO22" s="24"/>
      <c r="EP22" s="24"/>
    </row>
    <row r="23" spans="1:146" ht="24" customHeight="1">
      <c r="A23" s="23"/>
      <c r="B23" s="23" t="s">
        <v>18</v>
      </c>
      <c r="C23" s="24">
        <v>31.17</v>
      </c>
      <c r="D23" s="23" t="s">
        <v>18</v>
      </c>
      <c r="E23" s="24">
        <v>31.17</v>
      </c>
      <c r="F23" s="23" t="s">
        <v>18</v>
      </c>
      <c r="G23" s="24">
        <v>31.17</v>
      </c>
      <c r="H23" s="23" t="s">
        <v>18</v>
      </c>
      <c r="I23" s="24">
        <v>31.17</v>
      </c>
      <c r="J23" s="23" t="s">
        <v>18</v>
      </c>
      <c r="K23" s="24">
        <v>31.17</v>
      </c>
      <c r="L23" s="23" t="s">
        <v>18</v>
      </c>
      <c r="M23" s="24">
        <v>31.17</v>
      </c>
      <c r="N23" s="23" t="s">
        <v>18</v>
      </c>
      <c r="O23" s="24">
        <v>31.17</v>
      </c>
      <c r="P23" s="23" t="s">
        <v>18</v>
      </c>
      <c r="Q23" s="24">
        <v>31.17</v>
      </c>
      <c r="R23" s="23" t="s">
        <v>18</v>
      </c>
      <c r="S23" s="25">
        <f t="shared" si="0"/>
        <v>249.36000000000007</v>
      </c>
      <c r="T23" s="16" t="s">
        <v>3</v>
      </c>
      <c r="U23" s="24"/>
      <c r="V23" s="24">
        <v>4956.19</v>
      </c>
      <c r="W23" s="26" t="s">
        <v>4</v>
      </c>
      <c r="X23" s="28"/>
      <c r="Y23" s="27">
        <v>119.09</v>
      </c>
      <c r="Z23" s="23"/>
      <c r="AA23" s="24"/>
      <c r="AB23" s="32"/>
      <c r="AC23" s="68" t="s">
        <v>131</v>
      </c>
      <c r="AD23" s="68" t="s">
        <v>132</v>
      </c>
      <c r="AE23" s="68">
        <v>301.97</v>
      </c>
      <c r="AF23" s="23"/>
      <c r="AG23" s="68" t="s">
        <v>158</v>
      </c>
      <c r="AH23" s="69" t="s">
        <v>159</v>
      </c>
      <c r="AI23" s="69">
        <v>2858.88</v>
      </c>
      <c r="AJ23" s="23" t="s">
        <v>353</v>
      </c>
      <c r="AK23" s="24"/>
      <c r="AL23" s="24">
        <v>30.69</v>
      </c>
      <c r="AM23" s="33" t="s">
        <v>352</v>
      </c>
      <c r="AN23" s="24"/>
      <c r="AO23" s="24">
        <v>30.69</v>
      </c>
      <c r="AP23" s="23" t="s">
        <v>276</v>
      </c>
      <c r="AQ23" s="24"/>
      <c r="AR23" s="24">
        <v>92.07</v>
      </c>
      <c r="AS23" s="23"/>
      <c r="AT23" s="24"/>
      <c r="AU23" s="24"/>
      <c r="AV23" s="23"/>
      <c r="AW23" s="24"/>
      <c r="AX23" s="24"/>
      <c r="AY23" s="23"/>
      <c r="AZ23" s="24"/>
      <c r="BA23" s="24"/>
      <c r="BB23" s="23" t="s">
        <v>267</v>
      </c>
      <c r="BC23" s="24" t="s">
        <v>268</v>
      </c>
      <c r="BD23" s="24">
        <v>387.88</v>
      </c>
      <c r="BE23" s="23"/>
      <c r="BF23" s="24"/>
      <c r="BG23" s="24"/>
      <c r="BH23" s="23"/>
      <c r="BI23" s="24"/>
      <c r="BJ23" s="24"/>
      <c r="BK23" s="23"/>
      <c r="BL23" s="24"/>
      <c r="BM23" s="24"/>
      <c r="BN23" s="23"/>
      <c r="BO23" s="24"/>
      <c r="BP23" s="24"/>
      <c r="BS23" s="23"/>
      <c r="BT23" s="24"/>
      <c r="BU23" s="24"/>
      <c r="BV23" s="23" t="s">
        <v>360</v>
      </c>
      <c r="BW23" s="24" t="s">
        <v>367</v>
      </c>
      <c r="BX23" s="24">
        <v>577.12</v>
      </c>
      <c r="BY23" s="23"/>
      <c r="BZ23" s="24"/>
      <c r="CA23" s="24"/>
      <c r="CB23" s="23"/>
      <c r="CC23" s="24"/>
      <c r="CD23" s="24"/>
      <c r="CE23" s="23"/>
      <c r="CF23" s="24"/>
      <c r="CG23" s="24"/>
      <c r="CH23" s="23"/>
      <c r="CI23" s="24"/>
      <c r="CJ23" s="24"/>
      <c r="CK23" s="23"/>
      <c r="CL23" s="24"/>
      <c r="CM23" s="24"/>
      <c r="CN23" s="23"/>
      <c r="CO23" s="24"/>
      <c r="CP23" s="24"/>
      <c r="CQ23" s="23"/>
      <c r="CR23" s="24"/>
      <c r="CS23" s="24"/>
      <c r="CT23" s="23"/>
      <c r="CU23" s="24"/>
      <c r="CV23" s="24"/>
      <c r="CW23" s="23"/>
      <c r="CX23" s="24"/>
      <c r="CY23" s="24"/>
      <c r="CZ23" s="23"/>
      <c r="DA23" s="24"/>
      <c r="DB23" s="24"/>
      <c r="DE23" s="23" t="s">
        <v>490</v>
      </c>
      <c r="DF23" s="24"/>
      <c r="DG23" s="69">
        <v>384.87</v>
      </c>
      <c r="DH23" s="23"/>
      <c r="DI23" s="24"/>
      <c r="DJ23" s="24"/>
      <c r="DK23" s="23"/>
      <c r="DL23" s="24"/>
      <c r="DM23" s="24"/>
      <c r="DN23" s="23"/>
      <c r="DO23" s="24"/>
      <c r="DP23" s="24"/>
      <c r="DQ23" s="23"/>
      <c r="DR23" s="24"/>
      <c r="DS23" s="24"/>
      <c r="DT23" s="23"/>
      <c r="DU23" s="24"/>
      <c r="DV23" s="24"/>
      <c r="DW23" s="23"/>
      <c r="DX23" s="24"/>
      <c r="DY23" s="24"/>
      <c r="DZ23" s="23"/>
      <c r="EA23" s="24"/>
      <c r="EB23" s="24"/>
      <c r="EC23" s="23"/>
      <c r="ED23" s="24"/>
      <c r="EE23" s="24"/>
      <c r="EF23" s="23" t="s">
        <v>582</v>
      </c>
      <c r="EG23" s="24" t="s">
        <v>583</v>
      </c>
      <c r="EH23" s="69">
        <v>649.27</v>
      </c>
      <c r="EI23" s="23"/>
      <c r="EJ23" s="24"/>
      <c r="EK23" s="24"/>
      <c r="EL23" s="23"/>
      <c r="EM23" s="24"/>
      <c r="EN23" s="24"/>
      <c r="EO23" s="24"/>
      <c r="EP23" s="24"/>
    </row>
    <row r="24" spans="1:146" ht="22.5" customHeight="1">
      <c r="A24" s="23"/>
      <c r="B24" s="23" t="s">
        <v>18</v>
      </c>
      <c r="C24" s="24">
        <v>872.78</v>
      </c>
      <c r="D24" s="23" t="s">
        <v>18</v>
      </c>
      <c r="E24" s="24">
        <v>872.78</v>
      </c>
      <c r="F24" s="23" t="s">
        <v>18</v>
      </c>
      <c r="G24" s="24">
        <v>872.78</v>
      </c>
      <c r="H24" s="23" t="s">
        <v>18</v>
      </c>
      <c r="I24" s="24">
        <v>872.78</v>
      </c>
      <c r="J24" s="23" t="s">
        <v>18</v>
      </c>
      <c r="K24" s="24">
        <v>872.78</v>
      </c>
      <c r="L24" s="23" t="s">
        <v>18</v>
      </c>
      <c r="M24" s="24">
        <v>872.78</v>
      </c>
      <c r="N24" s="23" t="s">
        <v>18</v>
      </c>
      <c r="O24" s="24">
        <v>872.78</v>
      </c>
      <c r="P24" s="23" t="s">
        <v>18</v>
      </c>
      <c r="Q24" s="24">
        <v>872.78</v>
      </c>
      <c r="R24" s="23" t="s">
        <v>18</v>
      </c>
      <c r="S24" s="25">
        <f t="shared" si="0"/>
        <v>6982.239999999999</v>
      </c>
      <c r="T24" s="16" t="s">
        <v>5</v>
      </c>
      <c r="U24" s="24"/>
      <c r="V24" s="24">
        <v>2088.46</v>
      </c>
      <c r="W24" s="23"/>
      <c r="X24" s="24"/>
      <c r="Y24" s="32"/>
      <c r="Z24" s="23"/>
      <c r="AA24" s="24"/>
      <c r="AB24" s="32"/>
      <c r="AC24" s="23" t="s">
        <v>160</v>
      </c>
      <c r="AD24" s="24" t="s">
        <v>161</v>
      </c>
      <c r="AE24" s="31">
        <v>119.09</v>
      </c>
      <c r="AF24" s="31"/>
      <c r="AG24" s="23" t="s">
        <v>162</v>
      </c>
      <c r="AH24" s="24" t="s">
        <v>163</v>
      </c>
      <c r="AI24" s="29">
        <v>147.52</v>
      </c>
      <c r="AJ24" s="23" t="s">
        <v>276</v>
      </c>
      <c r="AK24" s="24"/>
      <c r="AL24" s="24">
        <v>92.07</v>
      </c>
      <c r="AM24" s="23" t="s">
        <v>353</v>
      </c>
      <c r="AN24" s="24"/>
      <c r="AO24" s="24">
        <v>30.69</v>
      </c>
      <c r="AP24" s="23"/>
      <c r="AQ24" s="24"/>
      <c r="AR24" s="24"/>
      <c r="AS24" s="23"/>
      <c r="AT24" s="24"/>
      <c r="AU24" s="24"/>
      <c r="AV24" s="23"/>
      <c r="AW24" s="24"/>
      <c r="AX24" s="24"/>
      <c r="AY24" s="23"/>
      <c r="AZ24" s="24"/>
      <c r="BA24" s="24"/>
      <c r="BB24" s="23" t="s">
        <v>269</v>
      </c>
      <c r="BC24" s="24" t="s">
        <v>270</v>
      </c>
      <c r="BD24" s="24">
        <v>987.72</v>
      </c>
      <c r="BE24" s="23"/>
      <c r="BF24" s="24"/>
      <c r="BG24" s="24"/>
      <c r="BH24" s="23"/>
      <c r="BI24" s="24"/>
      <c r="BJ24" s="24"/>
      <c r="BK24" s="23"/>
      <c r="BL24" s="24"/>
      <c r="BM24" s="24"/>
      <c r="BN24" s="23"/>
      <c r="BO24" s="24"/>
      <c r="BP24" s="24"/>
      <c r="BS24" s="23"/>
      <c r="BT24" s="24"/>
      <c r="BU24" s="24"/>
      <c r="BV24" s="23" t="s">
        <v>191</v>
      </c>
      <c r="BW24" s="24" t="s">
        <v>369</v>
      </c>
      <c r="BX24" s="24">
        <v>180.46</v>
      </c>
      <c r="BY24" s="23"/>
      <c r="BZ24" s="24"/>
      <c r="CA24" s="24"/>
      <c r="CB24" s="23"/>
      <c r="CC24" s="24"/>
      <c r="CD24" s="24"/>
      <c r="CE24" s="23"/>
      <c r="CF24" s="24"/>
      <c r="CG24" s="24"/>
      <c r="CH24" s="23"/>
      <c r="CI24" s="24"/>
      <c r="CJ24" s="24"/>
      <c r="CK24" s="23"/>
      <c r="CL24" s="24"/>
      <c r="CM24" s="24"/>
      <c r="CN24" s="23"/>
      <c r="CO24" s="24"/>
      <c r="CP24" s="24"/>
      <c r="CQ24" s="23"/>
      <c r="CR24" s="24"/>
      <c r="CS24" s="24"/>
      <c r="CT24" s="23"/>
      <c r="CU24" s="24"/>
      <c r="CV24" s="24"/>
      <c r="CW24" s="23"/>
      <c r="CX24" s="24"/>
      <c r="CY24" s="24"/>
      <c r="CZ24" s="23"/>
      <c r="DA24" s="24"/>
      <c r="DB24" s="24"/>
      <c r="DE24" s="23"/>
      <c r="DF24" s="24"/>
      <c r="DG24" s="24"/>
      <c r="DH24" s="23"/>
      <c r="DI24" s="24"/>
      <c r="DJ24" s="24"/>
      <c r="DK24" s="23"/>
      <c r="DL24" s="24"/>
      <c r="DM24" s="24"/>
      <c r="DN24" s="23"/>
      <c r="DO24" s="24"/>
      <c r="DP24" s="24"/>
      <c r="DQ24" s="23"/>
      <c r="DR24" s="24"/>
      <c r="DS24" s="24"/>
      <c r="DT24" s="23"/>
      <c r="DU24" s="24"/>
      <c r="DV24" s="24"/>
      <c r="DW24" s="23"/>
      <c r="DX24" s="24"/>
      <c r="DY24" s="24"/>
      <c r="DZ24" s="23"/>
      <c r="EA24" s="24"/>
      <c r="EB24" s="24"/>
      <c r="EC24" s="23"/>
      <c r="ED24" s="24"/>
      <c r="EE24" s="24"/>
      <c r="EF24" s="83" t="s">
        <v>346</v>
      </c>
      <c r="EG24" s="24"/>
      <c r="EH24" s="69">
        <v>92.85</v>
      </c>
      <c r="EI24" s="23"/>
      <c r="EJ24" s="24"/>
      <c r="EK24" s="24"/>
      <c r="EL24" s="23"/>
      <c r="EM24" s="24"/>
      <c r="EN24" s="24"/>
      <c r="EO24" s="24"/>
      <c r="EP24" s="24"/>
    </row>
    <row r="25" spans="1:146" ht="29.25" customHeight="1">
      <c r="A25" s="23"/>
      <c r="B25" s="23" t="s">
        <v>18</v>
      </c>
      <c r="C25" s="24">
        <v>155.86</v>
      </c>
      <c r="D25" s="23" t="s">
        <v>18</v>
      </c>
      <c r="E25" s="24">
        <v>155.86</v>
      </c>
      <c r="F25" s="23" t="s">
        <v>18</v>
      </c>
      <c r="G25" s="24">
        <v>155.86</v>
      </c>
      <c r="H25" s="23" t="s">
        <v>18</v>
      </c>
      <c r="I25" s="24">
        <v>155.86</v>
      </c>
      <c r="J25" s="23" t="s">
        <v>18</v>
      </c>
      <c r="K25" s="24">
        <v>155.86</v>
      </c>
      <c r="L25" s="23" t="s">
        <v>18</v>
      </c>
      <c r="M25" s="24">
        <v>155.86</v>
      </c>
      <c r="N25" s="23" t="s">
        <v>18</v>
      </c>
      <c r="O25" s="24">
        <v>155.86</v>
      </c>
      <c r="P25" s="23" t="s">
        <v>18</v>
      </c>
      <c r="Q25" s="24">
        <v>155.86</v>
      </c>
      <c r="R25" s="23" t="s">
        <v>18</v>
      </c>
      <c r="S25" s="25">
        <f t="shared" si="0"/>
        <v>1246.88</v>
      </c>
      <c r="T25" s="16" t="s">
        <v>182</v>
      </c>
      <c r="U25" s="24"/>
      <c r="V25" s="24">
        <v>687.12</v>
      </c>
      <c r="W25" s="23"/>
      <c r="X25" s="24"/>
      <c r="Y25" s="32"/>
      <c r="Z25" s="23"/>
      <c r="AA25" s="24"/>
      <c r="AB25" s="32"/>
      <c r="AC25" s="23" t="s">
        <v>178</v>
      </c>
      <c r="AD25" s="24" t="s">
        <v>180</v>
      </c>
      <c r="AE25" s="31">
        <v>859.66</v>
      </c>
      <c r="AF25" s="31"/>
      <c r="AG25" s="23" t="s">
        <v>178</v>
      </c>
      <c r="AH25" s="24" t="s">
        <v>179</v>
      </c>
      <c r="AI25" s="24">
        <v>859.66</v>
      </c>
      <c r="AJ25" s="79" t="s">
        <v>4</v>
      </c>
      <c r="AK25" s="77"/>
      <c r="AL25" s="77">
        <v>119.09</v>
      </c>
      <c r="AM25" s="24" t="s">
        <v>354</v>
      </c>
      <c r="AN25" s="24"/>
      <c r="AO25" s="24">
        <v>521.68</v>
      </c>
      <c r="AP25" s="23"/>
      <c r="AQ25" s="24"/>
      <c r="AR25" s="24"/>
      <c r="AS25" s="23"/>
      <c r="AT25" s="24"/>
      <c r="AU25" s="24"/>
      <c r="AV25" s="23"/>
      <c r="AW25" s="24"/>
      <c r="AX25" s="24"/>
      <c r="AY25" s="23"/>
      <c r="AZ25" s="24"/>
      <c r="BA25" s="24"/>
      <c r="BB25" s="26" t="s">
        <v>276</v>
      </c>
      <c r="BC25" s="28" t="s">
        <v>277</v>
      </c>
      <c r="BD25" s="24">
        <v>45.21</v>
      </c>
      <c r="BE25" s="26"/>
      <c r="BF25" s="28"/>
      <c r="BG25" s="24"/>
      <c r="BH25" s="26"/>
      <c r="BI25" s="28"/>
      <c r="BJ25" s="24"/>
      <c r="BK25" s="26"/>
      <c r="BL25" s="28"/>
      <c r="BM25" s="24"/>
      <c r="BN25" s="26"/>
      <c r="BO25" s="28"/>
      <c r="BP25" s="24"/>
      <c r="BS25" s="26"/>
      <c r="BT25" s="28"/>
      <c r="BU25" s="24"/>
      <c r="BV25" s="26" t="s">
        <v>365</v>
      </c>
      <c r="BW25" s="28" t="s">
        <v>370</v>
      </c>
      <c r="BX25" s="24">
        <v>254.88</v>
      </c>
      <c r="BY25" s="26"/>
      <c r="BZ25" s="28"/>
      <c r="CA25" s="24"/>
      <c r="CB25" s="26"/>
      <c r="CC25" s="28"/>
      <c r="CD25" s="24"/>
      <c r="CE25" s="23" t="s">
        <v>356</v>
      </c>
      <c r="CF25" s="24"/>
      <c r="CG25" s="24">
        <v>241.82</v>
      </c>
      <c r="CH25" s="26"/>
      <c r="CI25" s="28"/>
      <c r="CJ25" s="24"/>
      <c r="CK25" s="26"/>
      <c r="CL25" s="28"/>
      <c r="CM25" s="24"/>
      <c r="CN25" s="26"/>
      <c r="CO25" s="28"/>
      <c r="CP25" s="24"/>
      <c r="CQ25" s="26"/>
      <c r="CR25" s="28"/>
      <c r="CS25" s="24"/>
      <c r="CT25" s="26"/>
      <c r="CU25" s="28"/>
      <c r="CV25" s="24"/>
      <c r="CW25" s="26"/>
      <c r="CX25" s="28"/>
      <c r="CY25" s="24"/>
      <c r="CZ25" s="26"/>
      <c r="DA25" s="28"/>
      <c r="DB25" s="24"/>
      <c r="DE25" s="26"/>
      <c r="DF25" s="28"/>
      <c r="DG25" s="24"/>
      <c r="DH25" s="26"/>
      <c r="DI25" s="28"/>
      <c r="DJ25" s="24"/>
      <c r="DK25" s="26"/>
      <c r="DL25" s="28"/>
      <c r="DM25" s="24"/>
      <c r="DN25" s="26"/>
      <c r="DO25" s="28"/>
      <c r="DP25" s="24"/>
      <c r="DQ25" s="26"/>
      <c r="DR25" s="28"/>
      <c r="DS25" s="24"/>
      <c r="DT25" s="26"/>
      <c r="DU25" s="28"/>
      <c r="DV25" s="24"/>
      <c r="DW25" s="26"/>
      <c r="DX25" s="28"/>
      <c r="DY25" s="24"/>
      <c r="DZ25" s="26"/>
      <c r="EA25" s="28"/>
      <c r="EB25" s="24"/>
      <c r="EC25" s="26"/>
      <c r="ED25" s="28"/>
      <c r="EE25" s="24"/>
      <c r="EF25" s="26" t="s">
        <v>348</v>
      </c>
      <c r="EG25" s="26"/>
      <c r="EH25" s="69">
        <v>61.899</v>
      </c>
      <c r="EI25" s="26"/>
      <c r="EJ25" s="28"/>
      <c r="EK25" s="24"/>
      <c r="EL25" s="26"/>
      <c r="EM25" s="28"/>
      <c r="EN25" s="24"/>
      <c r="EO25" s="24"/>
      <c r="EP25" s="24"/>
    </row>
    <row r="26" spans="1:146" s="1" customFormat="1" ht="20.25" customHeight="1">
      <c r="A26" s="16"/>
      <c r="B26" s="23" t="s">
        <v>18</v>
      </c>
      <c r="C26" s="24">
        <v>4956.19</v>
      </c>
      <c r="D26" s="23" t="s">
        <v>18</v>
      </c>
      <c r="E26" s="24">
        <v>4956.19</v>
      </c>
      <c r="F26" s="23" t="s">
        <v>18</v>
      </c>
      <c r="G26" s="24">
        <v>4956.19</v>
      </c>
      <c r="H26" s="23" t="s">
        <v>18</v>
      </c>
      <c r="I26" s="24">
        <v>4956.19</v>
      </c>
      <c r="J26" s="23" t="s">
        <v>18</v>
      </c>
      <c r="K26" s="24">
        <v>4956.19</v>
      </c>
      <c r="L26" s="23" t="s">
        <v>18</v>
      </c>
      <c r="M26" s="24">
        <v>4956.19</v>
      </c>
      <c r="N26" s="23" t="s">
        <v>18</v>
      </c>
      <c r="O26" s="24">
        <v>4956.19</v>
      </c>
      <c r="P26" s="23" t="s">
        <v>18</v>
      </c>
      <c r="Q26" s="24">
        <v>4956.19</v>
      </c>
      <c r="R26" s="23" t="s">
        <v>18</v>
      </c>
      <c r="S26" s="25">
        <f t="shared" si="0"/>
        <v>39649.52</v>
      </c>
      <c r="T26" s="23"/>
      <c r="U26" s="24"/>
      <c r="V26" s="24"/>
      <c r="W26" s="23"/>
      <c r="X26" s="24"/>
      <c r="Y26" s="32"/>
      <c r="Z26" s="23"/>
      <c r="AA26" s="24"/>
      <c r="AB26" s="32"/>
      <c r="AC26" s="16" t="s">
        <v>3</v>
      </c>
      <c r="AD26" s="24"/>
      <c r="AE26" s="24">
        <v>4956.19</v>
      </c>
      <c r="AF26" s="24"/>
      <c r="AG26" s="16" t="s">
        <v>3</v>
      </c>
      <c r="AH26" s="24"/>
      <c r="AI26" s="24">
        <v>5018.53</v>
      </c>
      <c r="AJ26" s="23"/>
      <c r="AK26" s="24"/>
      <c r="AL26" s="24"/>
      <c r="AM26" s="23" t="s">
        <v>276</v>
      </c>
      <c r="AN26" s="24"/>
      <c r="AO26" s="24">
        <v>92.07</v>
      </c>
      <c r="AP26" s="23"/>
      <c r="AQ26" s="24"/>
      <c r="AR26" s="24"/>
      <c r="AS26" s="23"/>
      <c r="AT26" s="24"/>
      <c r="AU26" s="24"/>
      <c r="AV26" s="23"/>
      <c r="AW26" s="24"/>
      <c r="AX26" s="24"/>
      <c r="AY26" s="23"/>
      <c r="AZ26" s="24"/>
      <c r="BA26" s="24"/>
      <c r="BB26" s="23"/>
      <c r="BC26" s="24"/>
      <c r="BD26" s="24"/>
      <c r="BE26" s="23"/>
      <c r="BF26" s="24"/>
      <c r="BG26" s="24"/>
      <c r="BH26" s="23"/>
      <c r="BI26" s="24"/>
      <c r="BJ26" s="24"/>
      <c r="BK26" s="23"/>
      <c r="BL26" s="24"/>
      <c r="BM26" s="24"/>
      <c r="BN26" s="23"/>
      <c r="BO26" s="24"/>
      <c r="BP26" s="24"/>
      <c r="BQ26" s="10"/>
      <c r="BR26" s="10"/>
      <c r="BS26" s="23"/>
      <c r="BT26" s="24"/>
      <c r="BU26" s="24"/>
      <c r="BV26" s="26" t="s">
        <v>348</v>
      </c>
      <c r="BW26" s="26"/>
      <c r="BX26" s="24">
        <v>147.52</v>
      </c>
      <c r="BY26" s="26" t="s">
        <v>348</v>
      </c>
      <c r="BZ26" s="26"/>
      <c r="CA26" s="24">
        <v>147.52</v>
      </c>
      <c r="CB26" s="26" t="s">
        <v>348</v>
      </c>
      <c r="CC26" s="26"/>
      <c r="CD26" s="24">
        <v>147.52</v>
      </c>
      <c r="CE26" s="26" t="s">
        <v>348</v>
      </c>
      <c r="CF26" s="26"/>
      <c r="CG26" s="24">
        <v>147.52</v>
      </c>
      <c r="CH26" s="26" t="s">
        <v>348</v>
      </c>
      <c r="CI26" s="26"/>
      <c r="CJ26" s="24">
        <v>147.52</v>
      </c>
      <c r="CK26" s="26"/>
      <c r="CL26" s="26"/>
      <c r="CM26" s="24"/>
      <c r="CN26" s="23"/>
      <c r="CO26" s="24"/>
      <c r="CP26" s="24"/>
      <c r="CQ26" s="23"/>
      <c r="CR26" s="24"/>
      <c r="CS26" s="24"/>
      <c r="CT26" s="23" t="s">
        <v>356</v>
      </c>
      <c r="CU26" s="24"/>
      <c r="CV26" s="24">
        <v>241.82</v>
      </c>
      <c r="CW26" s="23"/>
      <c r="CX26" s="24"/>
      <c r="CY26" s="24"/>
      <c r="CZ26" s="23"/>
      <c r="DA26" s="24"/>
      <c r="DB26" s="24"/>
      <c r="DC26" s="10"/>
      <c r="DD26" s="10"/>
      <c r="DE26" s="23"/>
      <c r="DF26" s="24"/>
      <c r="DG26" s="24"/>
      <c r="DH26" s="23"/>
      <c r="DI26" s="24"/>
      <c r="DJ26" s="24"/>
      <c r="DK26" s="23"/>
      <c r="DL26" s="24"/>
      <c r="DM26" s="24"/>
      <c r="DN26" s="23"/>
      <c r="DO26" s="24"/>
      <c r="DP26" s="24"/>
      <c r="DQ26" s="23"/>
      <c r="DR26" s="24"/>
      <c r="DS26" s="24"/>
      <c r="DT26" s="23"/>
      <c r="DU26" s="24"/>
      <c r="DV26" s="24"/>
      <c r="DW26" s="23"/>
      <c r="DX26" s="24"/>
      <c r="DY26" s="24"/>
      <c r="DZ26" s="23"/>
      <c r="EA26" s="24"/>
      <c r="EB26" s="24"/>
      <c r="EC26" s="23"/>
      <c r="ED26" s="24"/>
      <c r="EE26" s="24"/>
      <c r="EF26" s="23"/>
      <c r="EG26" s="24"/>
      <c r="EH26" s="24"/>
      <c r="EI26" s="23"/>
      <c r="EJ26" s="24"/>
      <c r="EK26" s="24"/>
      <c r="EL26" s="23"/>
      <c r="EM26" s="24"/>
      <c r="EN26" s="24"/>
      <c r="EO26" s="27"/>
      <c r="EP26" s="27"/>
    </row>
    <row r="27" spans="1:146" s="1" customFormat="1" ht="22.5">
      <c r="A27" s="16"/>
      <c r="B27" s="23" t="s">
        <v>18</v>
      </c>
      <c r="C27" s="24">
        <v>93.51</v>
      </c>
      <c r="D27" s="23" t="s">
        <v>18</v>
      </c>
      <c r="E27" s="24">
        <v>93.51</v>
      </c>
      <c r="F27" s="23" t="s">
        <v>18</v>
      </c>
      <c r="G27" s="24">
        <v>93.51</v>
      </c>
      <c r="H27" s="23" t="s">
        <v>18</v>
      </c>
      <c r="I27" s="24">
        <v>93.51</v>
      </c>
      <c r="J27" s="23" t="s">
        <v>18</v>
      </c>
      <c r="K27" s="24">
        <v>93.51</v>
      </c>
      <c r="L27" s="23" t="s">
        <v>18</v>
      </c>
      <c r="M27" s="24">
        <v>93.51</v>
      </c>
      <c r="N27" s="23" t="s">
        <v>18</v>
      </c>
      <c r="O27" s="24">
        <v>93.51</v>
      </c>
      <c r="P27" s="23" t="s">
        <v>18</v>
      </c>
      <c r="Q27" s="24">
        <v>93.51</v>
      </c>
      <c r="R27" s="23" t="s">
        <v>18</v>
      </c>
      <c r="S27" s="25">
        <f t="shared" si="0"/>
        <v>748.08</v>
      </c>
      <c r="T27" s="23"/>
      <c r="U27" s="24"/>
      <c r="V27" s="24"/>
      <c r="W27" s="23"/>
      <c r="X27" s="24"/>
      <c r="Y27" s="32"/>
      <c r="Z27" s="23"/>
      <c r="AA27" s="24"/>
      <c r="AB27" s="32"/>
      <c r="AC27" s="16" t="s">
        <v>5</v>
      </c>
      <c r="AD27" s="24"/>
      <c r="AE27" s="24">
        <v>2088.46</v>
      </c>
      <c r="AF27" s="24"/>
      <c r="AG27" s="16" t="s">
        <v>181</v>
      </c>
      <c r="AH27" s="24"/>
      <c r="AI27" s="24">
        <v>5330.24</v>
      </c>
      <c r="AJ27" s="23"/>
      <c r="AK27" s="24"/>
      <c r="AL27" s="24"/>
      <c r="AM27" s="23"/>
      <c r="AN27" s="24"/>
      <c r="AO27" s="24"/>
      <c r="AP27" s="23"/>
      <c r="AQ27" s="24"/>
      <c r="AR27" s="24"/>
      <c r="AS27" s="23"/>
      <c r="AT27" s="24"/>
      <c r="AU27" s="24"/>
      <c r="AV27" s="23"/>
      <c r="AW27" s="24"/>
      <c r="AX27" s="24"/>
      <c r="AY27" s="23"/>
      <c r="AZ27" s="24"/>
      <c r="BA27" s="24"/>
      <c r="BB27" s="26" t="s">
        <v>226</v>
      </c>
      <c r="BC27" s="24" t="s">
        <v>274</v>
      </c>
      <c r="BD27" s="24">
        <v>119.09</v>
      </c>
      <c r="BE27" s="26" t="s">
        <v>226</v>
      </c>
      <c r="BF27" s="26" t="s">
        <v>285</v>
      </c>
      <c r="BG27" s="24">
        <v>119.09</v>
      </c>
      <c r="BH27" s="26" t="s">
        <v>226</v>
      </c>
      <c r="BI27" s="24"/>
      <c r="BJ27" s="24">
        <v>119.09</v>
      </c>
      <c r="BK27" s="26" t="s">
        <v>226</v>
      </c>
      <c r="BL27" s="24"/>
      <c r="BM27" s="24">
        <v>119.09</v>
      </c>
      <c r="BN27" s="26" t="s">
        <v>226</v>
      </c>
      <c r="BO27" s="24"/>
      <c r="BP27" s="24">
        <v>119.09</v>
      </c>
      <c r="BQ27" s="10"/>
      <c r="BR27" s="10"/>
      <c r="BS27" s="26"/>
      <c r="BT27" s="24"/>
      <c r="BU27" s="24"/>
      <c r="BV27" s="16" t="s">
        <v>346</v>
      </c>
      <c r="BW27" s="24"/>
      <c r="BX27" s="30">
        <v>119.09</v>
      </c>
      <c r="BY27" s="16" t="s">
        <v>346</v>
      </c>
      <c r="BZ27" s="24"/>
      <c r="CA27" s="30">
        <v>119.09</v>
      </c>
      <c r="CB27" s="16" t="s">
        <v>346</v>
      </c>
      <c r="CC27" s="24"/>
      <c r="CD27" s="30">
        <v>119.09</v>
      </c>
      <c r="CE27" s="16" t="s">
        <v>346</v>
      </c>
      <c r="CF27" s="24"/>
      <c r="CG27" s="30">
        <v>119.09</v>
      </c>
      <c r="CH27" s="16" t="s">
        <v>346</v>
      </c>
      <c r="CI27" s="24"/>
      <c r="CJ27" s="30">
        <v>119.09</v>
      </c>
      <c r="CK27" s="16" t="s">
        <v>346</v>
      </c>
      <c r="CL27" s="24"/>
      <c r="CM27" s="30">
        <v>119.09</v>
      </c>
      <c r="CN27" s="16" t="s">
        <v>346</v>
      </c>
      <c r="CO27" s="24"/>
      <c r="CP27" s="30">
        <v>119.09</v>
      </c>
      <c r="CQ27" s="16" t="s">
        <v>346</v>
      </c>
      <c r="CR27" s="24"/>
      <c r="CS27" s="30">
        <v>119.09</v>
      </c>
      <c r="CT27" s="16" t="s">
        <v>346</v>
      </c>
      <c r="CU27" s="24"/>
      <c r="CV27" s="30">
        <v>119.09</v>
      </c>
      <c r="CW27" s="16" t="s">
        <v>346</v>
      </c>
      <c r="CX27" s="24"/>
      <c r="CY27" s="30">
        <v>119.09</v>
      </c>
      <c r="CZ27" s="16" t="s">
        <v>346</v>
      </c>
      <c r="DA27" s="24"/>
      <c r="DB27" s="30">
        <v>119.09</v>
      </c>
      <c r="DC27" s="10"/>
      <c r="DD27" s="10"/>
      <c r="DE27" s="16"/>
      <c r="DF27" s="24"/>
      <c r="DG27" s="30"/>
      <c r="DH27" s="16"/>
      <c r="DI27" s="24"/>
      <c r="DJ27" s="30"/>
      <c r="DK27" s="16"/>
      <c r="DL27" s="24"/>
      <c r="DM27" s="30"/>
      <c r="DN27" s="16"/>
      <c r="DO27" s="24"/>
      <c r="DP27" s="30"/>
      <c r="DQ27" s="16"/>
      <c r="DR27" s="24"/>
      <c r="DS27" s="30"/>
      <c r="DT27" s="16"/>
      <c r="DU27" s="24"/>
      <c r="DV27" s="30"/>
      <c r="DW27" s="16"/>
      <c r="DX27" s="24"/>
      <c r="DY27" s="30"/>
      <c r="DZ27" s="16"/>
      <c r="EA27" s="24"/>
      <c r="EB27" s="30"/>
      <c r="EC27" s="16"/>
      <c r="ED27" s="24"/>
      <c r="EE27" s="30"/>
      <c r="EF27" s="16"/>
      <c r="EG27" s="24"/>
      <c r="EH27" s="30"/>
      <c r="EI27" s="16"/>
      <c r="EJ27" s="24"/>
      <c r="EK27" s="30"/>
      <c r="EL27" s="16"/>
      <c r="EM27" s="24"/>
      <c r="EN27" s="30"/>
      <c r="EO27" s="24"/>
      <c r="EP27" s="24"/>
    </row>
    <row r="28" spans="1:146" s="1" customFormat="1" ht="24.75" customHeight="1">
      <c r="A28" s="16"/>
      <c r="B28" s="23" t="s">
        <v>18</v>
      </c>
      <c r="C28" s="24">
        <v>62.34</v>
      </c>
      <c r="D28" s="23" t="s">
        <v>18</v>
      </c>
      <c r="E28" s="24">
        <v>62.34</v>
      </c>
      <c r="F28" s="23" t="s">
        <v>18</v>
      </c>
      <c r="G28" s="24">
        <v>62.34</v>
      </c>
      <c r="H28" s="23" t="s">
        <v>18</v>
      </c>
      <c r="I28" s="24">
        <v>62.34</v>
      </c>
      <c r="J28" s="23" t="s">
        <v>18</v>
      </c>
      <c r="K28" s="24">
        <v>62.34</v>
      </c>
      <c r="L28" s="23" t="s">
        <v>18</v>
      </c>
      <c r="M28" s="24">
        <v>62.34</v>
      </c>
      <c r="N28" s="23" t="s">
        <v>18</v>
      </c>
      <c r="O28" s="24">
        <v>62.34</v>
      </c>
      <c r="P28" s="23" t="s">
        <v>18</v>
      </c>
      <c r="Q28" s="24">
        <v>62.34</v>
      </c>
      <c r="R28" s="23" t="s">
        <v>18</v>
      </c>
      <c r="S28" s="25">
        <f t="shared" si="0"/>
        <v>498.72000000000014</v>
      </c>
      <c r="T28" s="33"/>
      <c r="U28" s="24"/>
      <c r="V28" s="24"/>
      <c r="W28" s="33"/>
      <c r="X28" s="24"/>
      <c r="Y28" s="32"/>
      <c r="Z28" s="33"/>
      <c r="AA28" s="24"/>
      <c r="AB28" s="32"/>
      <c r="AC28" s="23"/>
      <c r="AD28" s="23"/>
      <c r="AE28" s="23"/>
      <c r="AF28" s="23"/>
      <c r="AG28" s="33" t="s">
        <v>352</v>
      </c>
      <c r="AH28" s="24"/>
      <c r="AI28" s="24">
        <v>30.69</v>
      </c>
      <c r="AJ28" s="33"/>
      <c r="AK28" s="24"/>
      <c r="AL28" s="24"/>
      <c r="AM28" s="33"/>
      <c r="AN28" s="24"/>
      <c r="AO28" s="24"/>
      <c r="AP28" s="33"/>
      <c r="AQ28" s="24"/>
      <c r="AR28" s="24"/>
      <c r="AS28" s="33"/>
      <c r="AT28" s="24"/>
      <c r="AU28" s="24"/>
      <c r="AV28" s="33"/>
      <c r="AW28" s="24"/>
      <c r="AX28" s="24"/>
      <c r="AY28" s="33"/>
      <c r="AZ28" s="24"/>
      <c r="BA28" s="24"/>
      <c r="BB28" s="23" t="s">
        <v>223</v>
      </c>
      <c r="BC28" s="24" t="s">
        <v>275</v>
      </c>
      <c r="BD28" s="24">
        <v>859.66</v>
      </c>
      <c r="BE28" s="23" t="s">
        <v>223</v>
      </c>
      <c r="BF28" s="24" t="s">
        <v>286</v>
      </c>
      <c r="BG28" s="24">
        <v>859.66</v>
      </c>
      <c r="BH28" s="23" t="s">
        <v>223</v>
      </c>
      <c r="BI28" s="24"/>
      <c r="BJ28" s="24">
        <v>859.66</v>
      </c>
      <c r="BK28" s="23" t="s">
        <v>223</v>
      </c>
      <c r="BL28" s="24"/>
      <c r="BM28" s="24">
        <v>859.66</v>
      </c>
      <c r="BN28" s="23" t="s">
        <v>223</v>
      </c>
      <c r="BO28" s="24"/>
      <c r="BP28" s="24">
        <v>859.66</v>
      </c>
      <c r="BQ28" s="10"/>
      <c r="BR28" s="10"/>
      <c r="BS28" s="23"/>
      <c r="BT28" s="24"/>
      <c r="BU28" s="24"/>
      <c r="BV28" s="23" t="s">
        <v>373</v>
      </c>
      <c r="BW28" s="24" t="s">
        <v>374</v>
      </c>
      <c r="BX28" s="29">
        <v>10607.7</v>
      </c>
      <c r="BY28" s="23" t="s">
        <v>409</v>
      </c>
      <c r="BZ28" s="24"/>
      <c r="CA28" s="24">
        <v>4940.61</v>
      </c>
      <c r="CB28" s="23" t="s">
        <v>409</v>
      </c>
      <c r="CC28" s="24"/>
      <c r="CD28" s="24">
        <v>4940.61</v>
      </c>
      <c r="CE28" s="23" t="s">
        <v>409</v>
      </c>
      <c r="CF28" s="24"/>
      <c r="CG28" s="24">
        <v>4940.61</v>
      </c>
      <c r="CH28" s="23" t="s">
        <v>409</v>
      </c>
      <c r="CI28" s="24"/>
      <c r="CJ28" s="24">
        <v>4940.61</v>
      </c>
      <c r="CK28" s="23" t="s">
        <v>409</v>
      </c>
      <c r="CL28" s="24"/>
      <c r="CM28" s="24">
        <v>4940.61</v>
      </c>
      <c r="CN28" s="23" t="s">
        <v>409</v>
      </c>
      <c r="CO28" s="24"/>
      <c r="CP28" s="24">
        <v>4940.61</v>
      </c>
      <c r="CQ28" s="23" t="s">
        <v>409</v>
      </c>
      <c r="CR28" s="24"/>
      <c r="CS28" s="24">
        <v>4940.61</v>
      </c>
      <c r="CT28" s="23" t="s">
        <v>409</v>
      </c>
      <c r="CU28" s="24"/>
      <c r="CV28" s="24">
        <v>4940.61</v>
      </c>
      <c r="CW28" s="23" t="s">
        <v>409</v>
      </c>
      <c r="CX28" s="24"/>
      <c r="CY28" s="24">
        <v>4940.61</v>
      </c>
      <c r="CZ28" s="23" t="s">
        <v>409</v>
      </c>
      <c r="DA28" s="24"/>
      <c r="DB28" s="24">
        <v>4940.61</v>
      </c>
      <c r="DC28" s="10"/>
      <c r="DD28" s="10"/>
      <c r="DE28" s="23" t="s">
        <v>409</v>
      </c>
      <c r="DF28" s="24"/>
      <c r="DG28" s="69">
        <v>5601.91</v>
      </c>
      <c r="DH28" s="83" t="s">
        <v>409</v>
      </c>
      <c r="DI28" s="24"/>
      <c r="DJ28" s="69">
        <v>5601.91</v>
      </c>
      <c r="DK28" s="83" t="s">
        <v>409</v>
      </c>
      <c r="DL28" s="24"/>
      <c r="DM28" s="69">
        <v>5601.91</v>
      </c>
      <c r="DN28" s="83" t="s">
        <v>409</v>
      </c>
      <c r="DO28" s="24"/>
      <c r="DP28" s="69">
        <v>5601.91</v>
      </c>
      <c r="DQ28" s="83" t="s">
        <v>409</v>
      </c>
      <c r="DR28" s="24"/>
      <c r="DS28" s="69">
        <v>5601.91</v>
      </c>
      <c r="DT28" s="83" t="s">
        <v>409</v>
      </c>
      <c r="DU28" s="24"/>
      <c r="DV28" s="69">
        <v>5601.91</v>
      </c>
      <c r="DW28" s="83" t="s">
        <v>409</v>
      </c>
      <c r="DX28" s="24"/>
      <c r="DY28" s="69">
        <v>5601.91</v>
      </c>
      <c r="DZ28" s="83" t="s">
        <v>409</v>
      </c>
      <c r="EA28" s="24"/>
      <c r="EB28" s="69">
        <v>5601.91</v>
      </c>
      <c r="EC28" s="83" t="s">
        <v>409</v>
      </c>
      <c r="ED28" s="24"/>
      <c r="EE28" s="69">
        <v>5601.91</v>
      </c>
      <c r="EF28" s="83" t="s">
        <v>409</v>
      </c>
      <c r="EG28" s="24"/>
      <c r="EH28" s="69">
        <v>5601.91</v>
      </c>
      <c r="EI28" s="83" t="s">
        <v>409</v>
      </c>
      <c r="EJ28" s="24"/>
      <c r="EK28" s="69">
        <v>5601.91</v>
      </c>
      <c r="EL28" s="83" t="s">
        <v>409</v>
      </c>
      <c r="EM28" s="24"/>
      <c r="EN28" s="69">
        <v>5601.91</v>
      </c>
      <c r="EO28" s="24"/>
      <c r="EP28" s="24"/>
    </row>
    <row r="29" spans="1:146" s="1" customFormat="1" ht="24.75" customHeight="1">
      <c r="A29" s="16"/>
      <c r="B29" s="23" t="s">
        <v>18</v>
      </c>
      <c r="C29" s="24">
        <v>2088.46</v>
      </c>
      <c r="D29" s="23" t="s">
        <v>18</v>
      </c>
      <c r="E29" s="24">
        <v>2088.46</v>
      </c>
      <c r="F29" s="23" t="s">
        <v>18</v>
      </c>
      <c r="G29" s="24">
        <v>2088.46</v>
      </c>
      <c r="H29" s="23" t="s">
        <v>18</v>
      </c>
      <c r="I29" s="24">
        <v>2088.46</v>
      </c>
      <c r="J29" s="23" t="s">
        <v>18</v>
      </c>
      <c r="K29" s="24">
        <v>2088.46</v>
      </c>
      <c r="L29" s="23" t="s">
        <v>18</v>
      </c>
      <c r="M29" s="24">
        <v>2088.46</v>
      </c>
      <c r="N29" s="23" t="s">
        <v>18</v>
      </c>
      <c r="O29" s="24">
        <v>2088.46</v>
      </c>
      <c r="P29" s="23" t="s">
        <v>18</v>
      </c>
      <c r="Q29" s="24">
        <v>2088.46</v>
      </c>
      <c r="R29" s="23" t="s">
        <v>18</v>
      </c>
      <c r="S29" s="25">
        <f t="shared" si="0"/>
        <v>16707.679999999997</v>
      </c>
      <c r="T29" s="23"/>
      <c r="U29" s="24"/>
      <c r="V29" s="24"/>
      <c r="W29" s="23"/>
      <c r="X29" s="24"/>
      <c r="Y29" s="32"/>
      <c r="Z29" s="23"/>
      <c r="AA29" s="24"/>
      <c r="AB29" s="32"/>
      <c r="AC29" s="23"/>
      <c r="AD29" s="23"/>
      <c r="AE29" s="23"/>
      <c r="AF29" s="23"/>
      <c r="AG29" s="23" t="s">
        <v>353</v>
      </c>
      <c r="AH29" s="24"/>
      <c r="AI29" s="24">
        <v>30.69</v>
      </c>
      <c r="AJ29" s="23"/>
      <c r="AK29" s="24"/>
      <c r="AL29" s="24"/>
      <c r="AM29" s="23"/>
      <c r="AN29" s="24"/>
      <c r="AO29" s="24"/>
      <c r="AP29" s="23"/>
      <c r="AQ29" s="24"/>
      <c r="AR29" s="24"/>
      <c r="AS29" s="23"/>
      <c r="AT29" s="24"/>
      <c r="AU29" s="24"/>
      <c r="AV29" s="23"/>
      <c r="AW29" s="24"/>
      <c r="AX29" s="24"/>
      <c r="AY29" s="23"/>
      <c r="AZ29" s="24"/>
      <c r="BA29" s="24"/>
      <c r="BB29" s="16" t="s">
        <v>3</v>
      </c>
      <c r="BC29" s="24"/>
      <c r="BD29" s="24">
        <v>5018.53</v>
      </c>
      <c r="BE29" s="16" t="s">
        <v>3</v>
      </c>
      <c r="BF29" s="24"/>
      <c r="BG29" s="24">
        <v>5018.53</v>
      </c>
      <c r="BH29" s="16" t="s">
        <v>3</v>
      </c>
      <c r="BI29" s="24"/>
      <c r="BJ29" s="24">
        <v>5018.53</v>
      </c>
      <c r="BK29" s="16" t="s">
        <v>3</v>
      </c>
      <c r="BL29" s="24"/>
      <c r="BM29" s="24">
        <v>5018.53</v>
      </c>
      <c r="BN29" s="16" t="s">
        <v>3</v>
      </c>
      <c r="BO29" s="24"/>
      <c r="BP29" s="24">
        <v>5018.53</v>
      </c>
      <c r="BQ29" s="10"/>
      <c r="BR29" s="10"/>
      <c r="BS29" s="16"/>
      <c r="BT29" s="24"/>
      <c r="BU29" s="24"/>
      <c r="BV29" s="23" t="s">
        <v>409</v>
      </c>
      <c r="BW29" s="24"/>
      <c r="BX29" s="24">
        <v>4940.61</v>
      </c>
      <c r="BY29" s="23" t="s">
        <v>410</v>
      </c>
      <c r="BZ29" s="24"/>
      <c r="CA29" s="29">
        <v>1534.35</v>
      </c>
      <c r="CB29" s="23" t="s">
        <v>410</v>
      </c>
      <c r="CC29" s="24"/>
      <c r="CD29" s="29">
        <v>1534.35</v>
      </c>
      <c r="CE29" s="23" t="s">
        <v>410</v>
      </c>
      <c r="CF29" s="24"/>
      <c r="CG29" s="29">
        <v>1534.35</v>
      </c>
      <c r="CH29" s="23" t="s">
        <v>410</v>
      </c>
      <c r="CI29" s="24"/>
      <c r="CJ29" s="29">
        <v>1534.35</v>
      </c>
      <c r="CK29" s="23" t="s">
        <v>410</v>
      </c>
      <c r="CL29" s="24"/>
      <c r="CM29" s="29">
        <v>1534.35</v>
      </c>
      <c r="CN29" s="23" t="s">
        <v>410</v>
      </c>
      <c r="CO29" s="24"/>
      <c r="CP29" s="29">
        <v>1534.35</v>
      </c>
      <c r="CQ29" s="23" t="s">
        <v>410</v>
      </c>
      <c r="CR29" s="24"/>
      <c r="CS29" s="29">
        <v>1534.35</v>
      </c>
      <c r="CT29" s="23" t="s">
        <v>410</v>
      </c>
      <c r="CU29" s="24"/>
      <c r="CV29" s="29">
        <v>1534.35</v>
      </c>
      <c r="CW29" s="23" t="s">
        <v>410</v>
      </c>
      <c r="CX29" s="24"/>
      <c r="CY29" s="24">
        <v>1534.35</v>
      </c>
      <c r="CZ29" s="23" t="s">
        <v>410</v>
      </c>
      <c r="DA29" s="24"/>
      <c r="DB29" s="24">
        <v>1534.35</v>
      </c>
      <c r="DC29" s="10"/>
      <c r="DD29" s="10"/>
      <c r="DE29" s="23" t="s">
        <v>410</v>
      </c>
      <c r="DF29" s="24"/>
      <c r="DG29" s="69">
        <v>1733.19</v>
      </c>
      <c r="DH29" s="83" t="s">
        <v>410</v>
      </c>
      <c r="DI29" s="24"/>
      <c r="DJ29" s="69">
        <v>1733.19</v>
      </c>
      <c r="DK29" s="83" t="s">
        <v>410</v>
      </c>
      <c r="DL29" s="24"/>
      <c r="DM29" s="69">
        <v>1733.19</v>
      </c>
      <c r="DN29" s="83" t="s">
        <v>410</v>
      </c>
      <c r="DO29" s="24"/>
      <c r="DP29" s="69">
        <v>1733.19</v>
      </c>
      <c r="DQ29" s="83" t="s">
        <v>410</v>
      </c>
      <c r="DR29" s="24"/>
      <c r="DS29" s="69">
        <v>1733.19</v>
      </c>
      <c r="DT29" s="83" t="s">
        <v>410</v>
      </c>
      <c r="DU29" s="24"/>
      <c r="DV29" s="69">
        <v>1733.19</v>
      </c>
      <c r="DW29" s="83" t="s">
        <v>410</v>
      </c>
      <c r="DX29" s="24"/>
      <c r="DY29" s="69">
        <v>1733.19</v>
      </c>
      <c r="DZ29" s="83" t="s">
        <v>410</v>
      </c>
      <c r="EA29" s="24"/>
      <c r="EB29" s="69">
        <v>1733.19</v>
      </c>
      <c r="EC29" s="83" t="s">
        <v>410</v>
      </c>
      <c r="ED29" s="24"/>
      <c r="EE29" s="69">
        <v>1733.19</v>
      </c>
      <c r="EF29" s="83" t="s">
        <v>410</v>
      </c>
      <c r="EG29" s="24"/>
      <c r="EH29" s="69">
        <v>1733.19</v>
      </c>
      <c r="EI29" s="83" t="s">
        <v>410</v>
      </c>
      <c r="EJ29" s="24"/>
      <c r="EK29" s="69">
        <v>1733.19</v>
      </c>
      <c r="EL29" s="83" t="s">
        <v>410</v>
      </c>
      <c r="EM29" s="24"/>
      <c r="EN29" s="69">
        <v>1733.19</v>
      </c>
      <c r="EO29" s="24"/>
      <c r="EP29" s="24"/>
    </row>
    <row r="30" spans="1:146" s="1" customFormat="1" ht="45">
      <c r="A30" s="16"/>
      <c r="B30" s="23" t="s">
        <v>26</v>
      </c>
      <c r="C30" s="24">
        <v>3974.04</v>
      </c>
      <c r="D30" s="23" t="s">
        <v>27</v>
      </c>
      <c r="E30" s="24">
        <v>3958.08</v>
      </c>
      <c r="F30" s="23" t="s">
        <v>28</v>
      </c>
      <c r="G30" s="24">
        <v>3990</v>
      </c>
      <c r="H30" s="23" t="s">
        <v>29</v>
      </c>
      <c r="I30" s="24">
        <v>4021.92</v>
      </c>
      <c r="J30" s="23" t="s">
        <v>30</v>
      </c>
      <c r="K30" s="24">
        <v>4005.96</v>
      </c>
      <c r="L30" s="24" t="s">
        <v>27</v>
      </c>
      <c r="M30" s="24">
        <v>3958.08</v>
      </c>
      <c r="N30" s="24" t="s">
        <v>38</v>
      </c>
      <c r="O30" s="24">
        <v>3942.12</v>
      </c>
      <c r="P30" s="24" t="s">
        <v>42</v>
      </c>
      <c r="Q30" s="24">
        <v>3862.32</v>
      </c>
      <c r="R30" s="23" t="s">
        <v>26</v>
      </c>
      <c r="S30" s="25">
        <f t="shared" si="0"/>
        <v>31712.52</v>
      </c>
      <c r="T30" s="23"/>
      <c r="U30" s="24"/>
      <c r="V30" s="24"/>
      <c r="W30" s="23"/>
      <c r="X30" s="24"/>
      <c r="Y30" s="32"/>
      <c r="Z30" s="23"/>
      <c r="AA30" s="24"/>
      <c r="AB30" s="32"/>
      <c r="AC30" s="23"/>
      <c r="AD30" s="23"/>
      <c r="AE30" s="23"/>
      <c r="AF30" s="23"/>
      <c r="AG30" s="23" t="s">
        <v>276</v>
      </c>
      <c r="AH30" s="24"/>
      <c r="AI30" s="24">
        <v>92.07</v>
      </c>
      <c r="AJ30" s="23"/>
      <c r="AK30" s="24"/>
      <c r="AL30" s="24"/>
      <c r="AM30" s="23"/>
      <c r="AN30" s="24"/>
      <c r="AO30" s="24"/>
      <c r="AP30" s="23"/>
      <c r="AQ30" s="24"/>
      <c r="AR30" s="24"/>
      <c r="AS30" s="23"/>
      <c r="AT30" s="24"/>
      <c r="AU30" s="24"/>
      <c r="AV30" s="23"/>
      <c r="AW30" s="24"/>
      <c r="AX30" s="24"/>
      <c r="AY30" s="23"/>
      <c r="AZ30" s="24"/>
      <c r="BA30" s="24"/>
      <c r="BB30" s="16" t="s">
        <v>181</v>
      </c>
      <c r="BC30" s="26"/>
      <c r="BD30" s="24">
        <v>5330.24</v>
      </c>
      <c r="BE30" s="16" t="s">
        <v>181</v>
      </c>
      <c r="BF30" s="26"/>
      <c r="BG30" s="24">
        <v>5330.24</v>
      </c>
      <c r="BH30" s="16" t="s">
        <v>181</v>
      </c>
      <c r="BI30" s="26"/>
      <c r="BJ30" s="24">
        <v>5330.24</v>
      </c>
      <c r="BK30" s="16" t="s">
        <v>181</v>
      </c>
      <c r="BL30" s="26"/>
      <c r="BM30" s="24">
        <v>5330.24</v>
      </c>
      <c r="BN30" s="16" t="s">
        <v>181</v>
      </c>
      <c r="BO30" s="26"/>
      <c r="BP30" s="24">
        <v>5330.24</v>
      </c>
      <c r="BQ30" s="10"/>
      <c r="BR30" s="10"/>
      <c r="BS30" s="16"/>
      <c r="BT30" s="26"/>
      <c r="BU30" s="24"/>
      <c r="BV30" s="23" t="s">
        <v>410</v>
      </c>
      <c r="BW30" s="24"/>
      <c r="BX30" s="29">
        <v>1534.35</v>
      </c>
      <c r="BY30" s="16"/>
      <c r="BZ30" s="26"/>
      <c r="CA30" s="24"/>
      <c r="CB30" s="16"/>
      <c r="CC30" s="26"/>
      <c r="CD30" s="24"/>
      <c r="CE30" s="16"/>
      <c r="CF30" s="26"/>
      <c r="CG30" s="24"/>
      <c r="CH30" s="16"/>
      <c r="CI30" s="26"/>
      <c r="CJ30" s="24"/>
      <c r="CK30" s="16"/>
      <c r="CL30" s="26"/>
      <c r="CM30" s="24"/>
      <c r="CN30" s="16"/>
      <c r="CO30" s="26"/>
      <c r="CP30" s="24"/>
      <c r="CQ30" s="16"/>
      <c r="CR30" s="26"/>
      <c r="CS30" s="24"/>
      <c r="CT30" s="16"/>
      <c r="CU30" s="26"/>
      <c r="CV30" s="24"/>
      <c r="CW30" s="16"/>
      <c r="CX30" s="26"/>
      <c r="CY30" s="24"/>
      <c r="CZ30" s="16"/>
      <c r="DA30" s="26"/>
      <c r="DB30" s="24"/>
      <c r="DC30" s="10"/>
      <c r="DD30" s="10"/>
      <c r="DE30" s="83" t="s">
        <v>592</v>
      </c>
      <c r="DF30" s="26"/>
      <c r="DG30" s="69">
        <v>92.85</v>
      </c>
      <c r="DH30" s="83" t="s">
        <v>592</v>
      </c>
      <c r="DI30" s="26"/>
      <c r="DJ30" s="69">
        <v>92.85</v>
      </c>
      <c r="DK30" s="83" t="s">
        <v>592</v>
      </c>
      <c r="DL30" s="26"/>
      <c r="DM30" s="69">
        <v>92.85</v>
      </c>
      <c r="DN30" s="83" t="s">
        <v>592</v>
      </c>
      <c r="DO30" s="26"/>
      <c r="DP30" s="69">
        <v>92.85</v>
      </c>
      <c r="DQ30" s="83" t="s">
        <v>592</v>
      </c>
      <c r="DR30" s="26"/>
      <c r="DS30" s="69">
        <v>92.85</v>
      </c>
      <c r="DT30" s="83" t="s">
        <v>592</v>
      </c>
      <c r="DU30" s="26"/>
      <c r="DV30" s="69">
        <v>92.85</v>
      </c>
      <c r="DW30" s="83" t="s">
        <v>592</v>
      </c>
      <c r="DX30" s="26"/>
      <c r="DY30" s="69">
        <v>92.85</v>
      </c>
      <c r="DZ30" s="83" t="s">
        <v>592</v>
      </c>
      <c r="EA30" s="26"/>
      <c r="EB30" s="69">
        <v>92.85</v>
      </c>
      <c r="EC30" s="83" t="s">
        <v>592</v>
      </c>
      <c r="ED30" s="26"/>
      <c r="EE30" s="69">
        <v>92.85</v>
      </c>
      <c r="EF30" s="83" t="s">
        <v>592</v>
      </c>
      <c r="EG30" s="26"/>
      <c r="EH30" s="69">
        <v>92.85</v>
      </c>
      <c r="EI30" s="83" t="s">
        <v>592</v>
      </c>
      <c r="EJ30" s="26"/>
      <c r="EK30" s="69">
        <v>92.85</v>
      </c>
      <c r="EL30" s="83" t="s">
        <v>592</v>
      </c>
      <c r="EM30" s="26"/>
      <c r="EN30" s="69">
        <v>92.85</v>
      </c>
      <c r="EO30" s="24"/>
      <c r="EP30" s="24"/>
    </row>
    <row r="31" spans="1:146" ht="25.5" customHeight="1">
      <c r="A31" s="18"/>
      <c r="B31" s="130" t="s">
        <v>7</v>
      </c>
      <c r="C31" s="130"/>
      <c r="D31" s="130" t="s">
        <v>7</v>
      </c>
      <c r="E31" s="130"/>
      <c r="F31" s="130" t="s">
        <v>7</v>
      </c>
      <c r="G31" s="130"/>
      <c r="H31" s="130" t="s">
        <v>7</v>
      </c>
      <c r="I31" s="130"/>
      <c r="J31" s="130" t="s">
        <v>7</v>
      </c>
      <c r="K31" s="130"/>
      <c r="L31" s="130" t="s">
        <v>7</v>
      </c>
      <c r="M31" s="130"/>
      <c r="N31" s="130" t="s">
        <v>7</v>
      </c>
      <c r="O31" s="130"/>
      <c r="P31" s="130" t="s">
        <v>7</v>
      </c>
      <c r="Q31" s="130"/>
      <c r="R31" s="130" t="s">
        <v>7</v>
      </c>
      <c r="S31" s="130"/>
      <c r="T31" s="33"/>
      <c r="U31" s="24"/>
      <c r="V31" s="24"/>
      <c r="W31" s="33"/>
      <c r="X31" s="24"/>
      <c r="Y31" s="32"/>
      <c r="Z31" s="33"/>
      <c r="AA31" s="24"/>
      <c r="AB31" s="32"/>
      <c r="AC31" s="23"/>
      <c r="AD31" s="23"/>
      <c r="AE31" s="23"/>
      <c r="AF31" s="23"/>
      <c r="AG31" s="76" t="s">
        <v>587</v>
      </c>
      <c r="AH31" s="77" t="s">
        <v>588</v>
      </c>
      <c r="AI31" s="77">
        <v>315.69</v>
      </c>
      <c r="AJ31" s="33"/>
      <c r="AK31" s="24"/>
      <c r="AL31" s="24"/>
      <c r="AM31" s="33"/>
      <c r="AN31" s="24"/>
      <c r="AO31" s="24"/>
      <c r="AP31" s="33"/>
      <c r="AQ31" s="24"/>
      <c r="AR31" s="24"/>
      <c r="AS31" s="33"/>
      <c r="AT31" s="24"/>
      <c r="AU31" s="24"/>
      <c r="AV31" s="33"/>
      <c r="AW31" s="24"/>
      <c r="AX31" s="24"/>
      <c r="AY31" s="33"/>
      <c r="AZ31" s="24"/>
      <c r="BA31" s="24"/>
      <c r="BB31" s="33" t="s">
        <v>352</v>
      </c>
      <c r="BC31" s="24"/>
      <c r="BD31" s="24">
        <v>30.69</v>
      </c>
      <c r="BE31" s="33" t="s">
        <v>352</v>
      </c>
      <c r="BF31" s="24"/>
      <c r="BG31" s="24">
        <v>30.69</v>
      </c>
      <c r="BH31" s="33" t="s">
        <v>352</v>
      </c>
      <c r="BI31" s="24"/>
      <c r="BJ31" s="24">
        <v>30.69</v>
      </c>
      <c r="BK31" s="33" t="s">
        <v>352</v>
      </c>
      <c r="BL31" s="24"/>
      <c r="BM31" s="24">
        <v>30.69</v>
      </c>
      <c r="BN31" s="33" t="s">
        <v>352</v>
      </c>
      <c r="BO31" s="24"/>
      <c r="BP31" s="24">
        <v>30.69</v>
      </c>
      <c r="BS31" s="33"/>
      <c r="BT31" s="24"/>
      <c r="BU31" s="24"/>
      <c r="BV31" s="33"/>
      <c r="BW31" s="24"/>
      <c r="BX31" s="24"/>
      <c r="BY31" s="33"/>
      <c r="BZ31" s="24"/>
      <c r="CA31" s="24"/>
      <c r="CB31" s="33"/>
      <c r="CC31" s="24"/>
      <c r="CD31" s="24"/>
      <c r="CE31" s="33"/>
      <c r="CF31" s="24"/>
      <c r="CG31" s="24"/>
      <c r="CH31" s="33"/>
      <c r="CI31" s="24"/>
      <c r="CJ31" s="24"/>
      <c r="CK31" s="33"/>
      <c r="CL31" s="24"/>
      <c r="CM31" s="24"/>
      <c r="CN31" s="33"/>
      <c r="CO31" s="24"/>
      <c r="CP31" s="24"/>
      <c r="CQ31" s="33"/>
      <c r="CR31" s="24"/>
      <c r="CS31" s="24"/>
      <c r="CT31" s="33"/>
      <c r="CU31" s="24"/>
      <c r="CV31" s="24"/>
      <c r="CW31" s="33"/>
      <c r="CX31" s="24"/>
      <c r="CY31" s="24"/>
      <c r="CZ31" s="33"/>
      <c r="DA31" s="24"/>
      <c r="DB31" s="24"/>
      <c r="EO31" s="24"/>
      <c r="EP31" s="24"/>
    </row>
    <row r="32" spans="1:146" ht="12.75" customHeight="1">
      <c r="A32" s="23"/>
      <c r="B32" s="23" t="s">
        <v>19</v>
      </c>
      <c r="C32" s="24">
        <v>227.42</v>
      </c>
      <c r="D32" s="23" t="s">
        <v>20</v>
      </c>
      <c r="E32" s="24">
        <v>454.84</v>
      </c>
      <c r="F32" s="23"/>
      <c r="G32" s="24"/>
      <c r="H32" s="23"/>
      <c r="I32" s="24"/>
      <c r="J32" s="23"/>
      <c r="K32" s="24"/>
      <c r="L32" s="24"/>
      <c r="M32" s="24"/>
      <c r="N32" s="24"/>
      <c r="O32" s="24"/>
      <c r="P32" s="24" t="s">
        <v>40</v>
      </c>
      <c r="Q32" s="24">
        <v>227.42</v>
      </c>
      <c r="R32" s="33"/>
      <c r="S32" s="25">
        <f t="shared" si="0"/>
        <v>909.68</v>
      </c>
      <c r="T32" s="24"/>
      <c r="U32" s="24"/>
      <c r="V32" s="24"/>
      <c r="W32" s="24"/>
      <c r="X32" s="24"/>
      <c r="Y32" s="32"/>
      <c r="Z32" s="24"/>
      <c r="AA32" s="24"/>
      <c r="AB32" s="32"/>
      <c r="AC32" s="23"/>
      <c r="AD32" s="23"/>
      <c r="AE32" s="23"/>
      <c r="AF32" s="23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3" t="s">
        <v>353</v>
      </c>
      <c r="BC32" s="24"/>
      <c r="BD32" s="24">
        <v>30.69</v>
      </c>
      <c r="BE32" s="23" t="s">
        <v>353</v>
      </c>
      <c r="BF32" s="24"/>
      <c r="BG32" s="24">
        <v>30.69</v>
      </c>
      <c r="BH32" s="23" t="s">
        <v>353</v>
      </c>
      <c r="BI32" s="24"/>
      <c r="BJ32" s="24">
        <v>30.69</v>
      </c>
      <c r="BK32" s="23" t="s">
        <v>353</v>
      </c>
      <c r="BL32" s="24"/>
      <c r="BM32" s="24">
        <v>30.69</v>
      </c>
      <c r="BN32" s="23" t="s">
        <v>353</v>
      </c>
      <c r="BO32" s="24"/>
      <c r="BP32" s="24">
        <v>30.69</v>
      </c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</row>
    <row r="33" spans="1:146" ht="12.75" customHeight="1">
      <c r="A33" s="23"/>
      <c r="B33" s="23"/>
      <c r="C33" s="24"/>
      <c r="D33" s="23"/>
      <c r="E33" s="24"/>
      <c r="F33" s="23" t="s">
        <v>21</v>
      </c>
      <c r="G33" s="24">
        <v>380.9</v>
      </c>
      <c r="H33" s="23"/>
      <c r="I33" s="24"/>
      <c r="J33" s="23"/>
      <c r="K33" s="24"/>
      <c r="L33" s="24"/>
      <c r="M33" s="24"/>
      <c r="N33" s="24"/>
      <c r="O33" s="24"/>
      <c r="P33" s="24"/>
      <c r="Q33" s="24"/>
      <c r="R33" s="33"/>
      <c r="S33" s="25">
        <f t="shared" si="0"/>
        <v>380.9</v>
      </c>
      <c r="T33" s="24"/>
      <c r="U33" s="24"/>
      <c r="V33" s="24"/>
      <c r="W33" s="24"/>
      <c r="X33" s="24"/>
      <c r="Y33" s="32"/>
      <c r="Z33" s="24"/>
      <c r="AA33" s="24"/>
      <c r="AB33" s="32"/>
      <c r="AC33" s="23"/>
      <c r="AD33" s="23"/>
      <c r="AE33" s="23"/>
      <c r="AF33" s="23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3" t="s">
        <v>276</v>
      </c>
      <c r="BC33" s="24"/>
      <c r="BD33" s="24">
        <v>92.07</v>
      </c>
      <c r="BE33" s="24" t="s">
        <v>354</v>
      </c>
      <c r="BF33" s="24"/>
      <c r="BG33" s="24">
        <v>521.68</v>
      </c>
      <c r="BH33" s="23" t="s">
        <v>276</v>
      </c>
      <c r="BI33" s="24"/>
      <c r="BJ33" s="24">
        <v>92.07</v>
      </c>
      <c r="BK33" s="23" t="s">
        <v>276</v>
      </c>
      <c r="BL33" s="24"/>
      <c r="BM33" s="24">
        <v>92.07</v>
      </c>
      <c r="BN33" s="24" t="s">
        <v>354</v>
      </c>
      <c r="BO33" s="24"/>
      <c r="BP33" s="24">
        <v>521.68</v>
      </c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</row>
    <row r="34" spans="1:146" ht="13.5" customHeight="1">
      <c r="A34" s="23"/>
      <c r="B34" s="23"/>
      <c r="C34" s="24"/>
      <c r="D34" s="23"/>
      <c r="E34" s="24"/>
      <c r="F34" s="23" t="s">
        <v>17</v>
      </c>
      <c r="G34" s="24"/>
      <c r="H34" s="23"/>
      <c r="I34" s="24"/>
      <c r="J34" s="23"/>
      <c r="K34" s="24"/>
      <c r="L34" s="24"/>
      <c r="M34" s="24"/>
      <c r="N34" s="24"/>
      <c r="O34" s="24"/>
      <c r="P34" s="24"/>
      <c r="Q34" s="24"/>
      <c r="R34" s="33"/>
      <c r="S34" s="25">
        <f t="shared" si="0"/>
        <v>0</v>
      </c>
      <c r="T34" s="24"/>
      <c r="U34" s="24"/>
      <c r="V34" s="24"/>
      <c r="W34" s="24"/>
      <c r="X34" s="24"/>
      <c r="Y34" s="32"/>
      <c r="Z34" s="24"/>
      <c r="AA34" s="24"/>
      <c r="AB34" s="32"/>
      <c r="AC34" s="23"/>
      <c r="AD34" s="23"/>
      <c r="AE34" s="23"/>
      <c r="AF34" s="23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3" t="s">
        <v>276</v>
      </c>
      <c r="BF34" s="24"/>
      <c r="BG34" s="24">
        <v>92.07</v>
      </c>
      <c r="BH34" s="24"/>
      <c r="BI34" s="24"/>
      <c r="BJ34" s="24"/>
      <c r="BK34" s="24"/>
      <c r="BL34" s="24"/>
      <c r="BM34" s="24"/>
      <c r="BN34" s="23" t="s">
        <v>276</v>
      </c>
      <c r="BO34" s="24"/>
      <c r="BP34" s="24">
        <v>92.07</v>
      </c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</row>
    <row r="35" spans="1:146" ht="11.25" customHeight="1">
      <c r="A35" s="23"/>
      <c r="B35" s="23"/>
      <c r="C35" s="24"/>
      <c r="D35" s="23"/>
      <c r="E35" s="24"/>
      <c r="F35" s="23" t="s">
        <v>22</v>
      </c>
      <c r="G35" s="24">
        <v>478.89</v>
      </c>
      <c r="H35" s="23"/>
      <c r="I35" s="24"/>
      <c r="J35" s="23" t="s">
        <v>25</v>
      </c>
      <c r="K35" s="24">
        <v>1678.55</v>
      </c>
      <c r="L35" s="24"/>
      <c r="M35" s="24"/>
      <c r="N35" s="24" t="s">
        <v>36</v>
      </c>
      <c r="O35" s="24">
        <v>616.95</v>
      </c>
      <c r="P35" s="24"/>
      <c r="Q35" s="24"/>
      <c r="R35" s="33"/>
      <c r="S35" s="25">
        <f t="shared" si="0"/>
        <v>2774.3900000000003</v>
      </c>
      <c r="T35" s="130"/>
      <c r="U35" s="130"/>
      <c r="V35" s="8"/>
      <c r="W35" s="130"/>
      <c r="X35" s="130"/>
      <c r="Y35" s="8"/>
      <c r="Z35" s="130"/>
      <c r="AA35" s="130"/>
      <c r="AB35" s="8"/>
      <c r="AC35" s="23"/>
      <c r="AD35" s="23"/>
      <c r="AE35" s="23"/>
      <c r="AF35" s="23"/>
      <c r="AG35" s="130"/>
      <c r="AH35" s="130"/>
      <c r="AI35" s="8"/>
      <c r="AJ35" s="130"/>
      <c r="AK35" s="130"/>
      <c r="AL35" s="8"/>
      <c r="AM35" s="130"/>
      <c r="AN35" s="130"/>
      <c r="AO35" s="8"/>
      <c r="AP35" s="130"/>
      <c r="AQ35" s="130"/>
      <c r="AR35" s="8"/>
      <c r="AS35" s="34"/>
      <c r="AT35" s="34"/>
      <c r="AU35" s="8"/>
      <c r="AV35" s="34"/>
      <c r="AW35" s="34"/>
      <c r="AX35" s="8"/>
      <c r="AY35" s="130"/>
      <c r="AZ35" s="130"/>
      <c r="BA35" s="8"/>
      <c r="BB35" s="130"/>
      <c r="BC35" s="130"/>
      <c r="BD35" s="8"/>
      <c r="BE35" s="130"/>
      <c r="BF35" s="130"/>
      <c r="BG35" s="8"/>
      <c r="BH35" s="130"/>
      <c r="BI35" s="130"/>
      <c r="BJ35" s="8"/>
      <c r="BK35" s="130"/>
      <c r="BL35" s="130"/>
      <c r="BM35" s="8"/>
      <c r="BN35" s="130"/>
      <c r="BO35" s="130"/>
      <c r="BP35" s="8"/>
      <c r="BS35" s="130"/>
      <c r="BT35" s="130"/>
      <c r="BU35" s="8"/>
      <c r="BV35" s="130"/>
      <c r="BW35" s="130"/>
      <c r="BX35" s="8"/>
      <c r="BY35" s="130"/>
      <c r="BZ35" s="130"/>
      <c r="CA35" s="8"/>
      <c r="CB35" s="130"/>
      <c r="CC35" s="130"/>
      <c r="CD35" s="8"/>
      <c r="CE35" s="130"/>
      <c r="CF35" s="130"/>
      <c r="CG35" s="8"/>
      <c r="CH35" s="130"/>
      <c r="CI35" s="130"/>
      <c r="CJ35" s="8"/>
      <c r="CK35" s="130"/>
      <c r="CL35" s="130"/>
      <c r="CM35" s="8"/>
      <c r="CN35" s="130"/>
      <c r="CO35" s="130"/>
      <c r="CP35" s="8"/>
      <c r="CQ35" s="130"/>
      <c r="CR35" s="130"/>
      <c r="CS35" s="8"/>
      <c r="CT35" s="130"/>
      <c r="CU35" s="130"/>
      <c r="CV35" s="8"/>
      <c r="CW35" s="130"/>
      <c r="CX35" s="130"/>
      <c r="CY35" s="35"/>
      <c r="CZ35" s="130"/>
      <c r="DA35" s="130"/>
      <c r="DB35" s="35"/>
      <c r="DE35" s="130"/>
      <c r="DF35" s="130"/>
      <c r="DG35" s="35"/>
      <c r="DH35" s="130"/>
      <c r="DI35" s="130"/>
      <c r="DJ35" s="35"/>
      <c r="DK35" s="130"/>
      <c r="DL35" s="130"/>
      <c r="DM35" s="35"/>
      <c r="DN35" s="130"/>
      <c r="DO35" s="130"/>
      <c r="DP35" s="35"/>
      <c r="DQ35" s="130"/>
      <c r="DR35" s="130"/>
      <c r="DS35" s="35"/>
      <c r="DT35" s="130"/>
      <c r="DU35" s="130"/>
      <c r="DV35" s="35"/>
      <c r="DW35" s="130"/>
      <c r="DX35" s="130"/>
      <c r="DY35" s="35"/>
      <c r="DZ35" s="130"/>
      <c r="EA35" s="130"/>
      <c r="EB35" s="35"/>
      <c r="EC35" s="130"/>
      <c r="ED35" s="130"/>
      <c r="EE35" s="35"/>
      <c r="EF35" s="130"/>
      <c r="EG35" s="130"/>
      <c r="EH35" s="35"/>
      <c r="EI35" s="130"/>
      <c r="EJ35" s="130"/>
      <c r="EK35" s="35"/>
      <c r="EL35" s="130"/>
      <c r="EM35" s="130"/>
      <c r="EN35" s="35"/>
      <c r="EO35" s="8"/>
      <c r="EP35" s="8"/>
    </row>
    <row r="36" spans="1:146" ht="10.5" customHeight="1">
      <c r="A36" s="23"/>
      <c r="B36" s="23"/>
      <c r="C36" s="24"/>
      <c r="D36" s="23"/>
      <c r="E36" s="24"/>
      <c r="F36" s="23"/>
      <c r="G36" s="24"/>
      <c r="H36" s="23" t="s">
        <v>23</v>
      </c>
      <c r="I36" s="24">
        <v>7213.65</v>
      </c>
      <c r="J36" s="23"/>
      <c r="K36" s="24"/>
      <c r="L36" s="24"/>
      <c r="M36" s="24"/>
      <c r="N36" s="24"/>
      <c r="O36" s="24"/>
      <c r="P36" s="24"/>
      <c r="Q36" s="24"/>
      <c r="R36" s="33"/>
      <c r="S36" s="25">
        <f t="shared" si="0"/>
        <v>7213.65</v>
      </c>
      <c r="T36" s="35"/>
      <c r="U36" s="35"/>
      <c r="V36" s="35"/>
      <c r="W36" s="35"/>
      <c r="X36" s="35"/>
      <c r="Y36" s="36"/>
      <c r="Z36" s="35"/>
      <c r="AA36" s="35"/>
      <c r="AB36" s="36"/>
      <c r="AC36" s="23"/>
      <c r="AD36" s="23"/>
      <c r="AE36" s="23"/>
      <c r="AF36" s="23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</row>
    <row r="37" spans="1:146" ht="13.5" customHeight="1">
      <c r="A37" s="23"/>
      <c r="B37" s="23"/>
      <c r="C37" s="24"/>
      <c r="D37" s="23"/>
      <c r="E37" s="24"/>
      <c r="F37" s="23"/>
      <c r="G37" s="24"/>
      <c r="H37" s="23"/>
      <c r="I37" s="24"/>
      <c r="J37" s="23" t="s">
        <v>24</v>
      </c>
      <c r="K37" s="24">
        <v>363.63</v>
      </c>
      <c r="L37" s="24"/>
      <c r="M37" s="24"/>
      <c r="N37" s="24"/>
      <c r="O37" s="24"/>
      <c r="P37" s="24"/>
      <c r="Q37" s="24"/>
      <c r="R37" s="33"/>
      <c r="S37" s="25">
        <f t="shared" si="0"/>
        <v>363.63</v>
      </c>
      <c r="T37" s="35"/>
      <c r="U37" s="35"/>
      <c r="V37" s="35"/>
      <c r="W37" s="35"/>
      <c r="X37" s="35"/>
      <c r="Y37" s="36"/>
      <c r="Z37" s="35"/>
      <c r="AA37" s="35"/>
      <c r="AB37" s="36"/>
      <c r="AC37" s="23"/>
      <c r="AD37" s="23"/>
      <c r="AE37" s="23"/>
      <c r="AF37" s="23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</row>
    <row r="38" spans="1:146" ht="9.75" customHeight="1">
      <c r="A38" s="23"/>
      <c r="B38" s="23"/>
      <c r="C38" s="24"/>
      <c r="D38" s="23"/>
      <c r="E38" s="24"/>
      <c r="F38" s="23"/>
      <c r="G38" s="24"/>
      <c r="H38" s="23"/>
      <c r="I38" s="24"/>
      <c r="J38" s="23"/>
      <c r="K38" s="24"/>
      <c r="L38" s="24" t="s">
        <v>32</v>
      </c>
      <c r="M38" s="24">
        <v>2134.97</v>
      </c>
      <c r="N38" s="24" t="s">
        <v>37</v>
      </c>
      <c r="O38" s="24">
        <v>909.69</v>
      </c>
      <c r="P38" s="24"/>
      <c r="Q38" s="24"/>
      <c r="R38" s="33"/>
      <c r="S38" s="25">
        <f t="shared" si="0"/>
        <v>3044.66</v>
      </c>
      <c r="T38" s="35"/>
      <c r="U38" s="35"/>
      <c r="V38" s="35"/>
      <c r="W38" s="35"/>
      <c r="X38" s="35"/>
      <c r="Y38" s="36"/>
      <c r="Z38" s="35"/>
      <c r="AA38" s="35"/>
      <c r="AB38" s="36"/>
      <c r="AC38" s="23"/>
      <c r="AD38" s="23"/>
      <c r="AE38" s="23"/>
      <c r="AF38" s="23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</row>
    <row r="39" spans="1:146" ht="12" customHeight="1">
      <c r="A39" s="23"/>
      <c r="B39" s="23"/>
      <c r="C39" s="24"/>
      <c r="D39" s="23"/>
      <c r="E39" s="24"/>
      <c r="F39" s="23"/>
      <c r="G39" s="24"/>
      <c r="H39" s="23"/>
      <c r="I39" s="24"/>
      <c r="J39" s="23"/>
      <c r="K39" s="24"/>
      <c r="L39" s="24" t="s">
        <v>33</v>
      </c>
      <c r="M39" s="24">
        <v>2813.27</v>
      </c>
      <c r="N39" s="24" t="s">
        <v>35</v>
      </c>
      <c r="O39" s="24">
        <v>386.85</v>
      </c>
      <c r="P39" s="24" t="s">
        <v>35</v>
      </c>
      <c r="Q39" s="24">
        <v>386.85</v>
      </c>
      <c r="R39" s="33"/>
      <c r="S39" s="25">
        <f t="shared" si="0"/>
        <v>3586.97</v>
      </c>
      <c r="T39" s="35"/>
      <c r="U39" s="35"/>
      <c r="V39" s="35"/>
      <c r="W39" s="35"/>
      <c r="X39" s="35"/>
      <c r="Y39" s="36"/>
      <c r="Z39" s="35"/>
      <c r="AA39" s="35"/>
      <c r="AB39" s="36"/>
      <c r="AC39" s="23"/>
      <c r="AD39" s="23"/>
      <c r="AE39" s="23"/>
      <c r="AF39" s="23"/>
      <c r="AG39" s="35"/>
      <c r="AH39" s="35"/>
      <c r="AI39" s="35"/>
      <c r="AJ39" s="35"/>
      <c r="AK39" s="35"/>
      <c r="AL39" s="35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</row>
    <row r="40" spans="1:146" ht="14.25" customHeight="1">
      <c r="A40" s="23"/>
      <c r="B40" s="23"/>
      <c r="C40" s="24"/>
      <c r="D40" s="23"/>
      <c r="E40" s="24"/>
      <c r="F40" s="23"/>
      <c r="G40" s="24"/>
      <c r="H40" s="23"/>
      <c r="I40" s="24"/>
      <c r="J40" s="23"/>
      <c r="K40" s="24"/>
      <c r="L40" s="24"/>
      <c r="M40" s="24"/>
      <c r="N40" s="24"/>
      <c r="O40" s="24"/>
      <c r="P40" s="24" t="s">
        <v>17</v>
      </c>
      <c r="Q40" s="24"/>
      <c r="R40" s="33"/>
      <c r="S40" s="25">
        <f t="shared" si="0"/>
        <v>0</v>
      </c>
      <c r="T40" s="35"/>
      <c r="U40" s="35"/>
      <c r="V40" s="35"/>
      <c r="W40" s="35"/>
      <c r="X40" s="35"/>
      <c r="Y40" s="36"/>
      <c r="Z40" s="35"/>
      <c r="AA40" s="35"/>
      <c r="AB40" s="36"/>
      <c r="AC40" s="23"/>
      <c r="AD40" s="23"/>
      <c r="AE40" s="23"/>
      <c r="AF40" s="23"/>
      <c r="AG40" s="35"/>
      <c r="AH40" s="35"/>
      <c r="AI40" s="35"/>
      <c r="AJ40" s="35"/>
      <c r="AK40" s="35"/>
      <c r="AL40" s="35"/>
      <c r="AM40" s="37"/>
      <c r="AN40" s="35"/>
      <c r="AO40" s="35"/>
      <c r="AP40" s="37"/>
      <c r="AQ40" s="35"/>
      <c r="AR40" s="35"/>
      <c r="AS40" s="37"/>
      <c r="AT40" s="35"/>
      <c r="AU40" s="35"/>
      <c r="AV40" s="37"/>
      <c r="AW40" s="35"/>
      <c r="AX40" s="35"/>
      <c r="AY40" s="37"/>
      <c r="AZ40" s="35"/>
      <c r="BA40" s="35"/>
      <c r="BB40" s="37"/>
      <c r="BC40" s="35"/>
      <c r="BD40" s="35"/>
      <c r="BE40" s="37"/>
      <c r="BF40" s="35"/>
      <c r="BG40" s="35"/>
      <c r="BH40" s="37"/>
      <c r="BI40" s="35"/>
      <c r="BJ40" s="35"/>
      <c r="BK40" s="37"/>
      <c r="BL40" s="35"/>
      <c r="BM40" s="35"/>
      <c r="BN40" s="37"/>
      <c r="BO40" s="35"/>
      <c r="BP40" s="35"/>
      <c r="BS40" s="37"/>
      <c r="BT40" s="35"/>
      <c r="BU40" s="35"/>
      <c r="BV40" s="37"/>
      <c r="BW40" s="35"/>
      <c r="BX40" s="35"/>
      <c r="BY40" s="37"/>
      <c r="BZ40" s="35"/>
      <c r="CA40" s="35"/>
      <c r="CB40" s="37"/>
      <c r="CC40" s="35"/>
      <c r="CD40" s="35"/>
      <c r="CE40" s="37"/>
      <c r="CF40" s="35"/>
      <c r="CG40" s="35"/>
      <c r="CH40" s="37"/>
      <c r="CI40" s="35"/>
      <c r="CJ40" s="35"/>
      <c r="CK40" s="37"/>
      <c r="CL40" s="35"/>
      <c r="CM40" s="35"/>
      <c r="CN40" s="37"/>
      <c r="CO40" s="35"/>
      <c r="CP40" s="35"/>
      <c r="CQ40" s="37"/>
      <c r="CR40" s="35"/>
      <c r="CS40" s="35"/>
      <c r="CT40" s="37"/>
      <c r="CU40" s="35"/>
      <c r="CV40" s="35"/>
      <c r="CW40" s="37"/>
      <c r="CX40" s="35"/>
      <c r="CY40" s="35"/>
      <c r="CZ40" s="37"/>
      <c r="DA40" s="35"/>
      <c r="DB40" s="35"/>
      <c r="DE40" s="37"/>
      <c r="DF40" s="35"/>
      <c r="DG40" s="35"/>
      <c r="DH40" s="37"/>
      <c r="DI40" s="35"/>
      <c r="DJ40" s="35"/>
      <c r="DK40" s="37"/>
      <c r="DL40" s="35"/>
      <c r="DM40" s="35"/>
      <c r="DN40" s="37"/>
      <c r="DO40" s="35"/>
      <c r="DP40" s="35"/>
      <c r="DQ40" s="37"/>
      <c r="DR40" s="35"/>
      <c r="DS40" s="35"/>
      <c r="DT40" s="37"/>
      <c r="DU40" s="35"/>
      <c r="DV40" s="35"/>
      <c r="DW40" s="37"/>
      <c r="DX40" s="35"/>
      <c r="DY40" s="35"/>
      <c r="DZ40" s="37"/>
      <c r="EA40" s="35"/>
      <c r="EB40" s="35"/>
      <c r="EC40" s="37"/>
      <c r="ED40" s="35"/>
      <c r="EE40" s="35"/>
      <c r="EF40" s="37"/>
      <c r="EG40" s="35"/>
      <c r="EH40" s="35"/>
      <c r="EI40" s="37"/>
      <c r="EJ40" s="35"/>
      <c r="EK40" s="35"/>
      <c r="EL40" s="37"/>
      <c r="EM40" s="35"/>
      <c r="EN40" s="35"/>
      <c r="EO40" s="38"/>
      <c r="EP40" s="38"/>
    </row>
    <row r="41" spans="1:146" ht="64.5" customHeight="1">
      <c r="A41" s="23"/>
      <c r="B41" s="23"/>
      <c r="C41" s="24"/>
      <c r="D41" s="23"/>
      <c r="E41" s="24"/>
      <c r="F41" s="23"/>
      <c r="G41" s="24"/>
      <c r="H41" s="23"/>
      <c r="I41" s="24"/>
      <c r="J41" s="23"/>
      <c r="K41" s="24"/>
      <c r="L41" s="24"/>
      <c r="M41" s="24"/>
      <c r="N41" s="24"/>
      <c r="O41" s="24"/>
      <c r="P41" s="24" t="s">
        <v>41</v>
      </c>
      <c r="Q41" s="24">
        <v>467.47</v>
      </c>
      <c r="R41" s="33"/>
      <c r="S41" s="25">
        <f t="shared" si="0"/>
        <v>467.47</v>
      </c>
      <c r="T41" s="35"/>
      <c r="U41" s="35"/>
      <c r="V41" s="35"/>
      <c r="W41" s="35"/>
      <c r="X41" s="35"/>
      <c r="Y41" s="36"/>
      <c r="Z41" s="35"/>
      <c r="AA41" s="35"/>
      <c r="AB41" s="36"/>
      <c r="AC41" s="23"/>
      <c r="AD41" s="23"/>
      <c r="AE41" s="23"/>
      <c r="AF41" s="39" t="s">
        <v>349</v>
      </c>
      <c r="AG41" s="35"/>
      <c r="AH41" s="35"/>
      <c r="AI41" s="35"/>
      <c r="AJ41" s="35"/>
      <c r="AK41" s="35"/>
      <c r="AL41" s="35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8" t="s">
        <v>350</v>
      </c>
      <c r="BR41" s="38" t="s">
        <v>351</v>
      </c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8" t="s">
        <v>466</v>
      </c>
      <c r="DD41" s="38" t="s">
        <v>467</v>
      </c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40"/>
      <c r="EP41" s="40"/>
    </row>
    <row r="42" spans="1:146" ht="12.75">
      <c r="A42" s="15" t="s">
        <v>8</v>
      </c>
      <c r="B42" s="15"/>
      <c r="C42" s="41">
        <f>SUM(C8:C9)+C15+SUM(C26:C30)+SUM(C32:C41)</f>
        <v>20690.9</v>
      </c>
      <c r="D42" s="15"/>
      <c r="E42" s="41">
        <f>SUM(E8:E9)+E15+SUM(E26:E30)+SUM(E32:E41)</f>
        <v>20902.36</v>
      </c>
      <c r="F42" s="42"/>
      <c r="G42" s="41">
        <f>SUM(G8:G9)+G15+SUM(G26:G30)+SUM(G32:G41)</f>
        <v>21339.230000000003</v>
      </c>
      <c r="H42" s="42"/>
      <c r="I42" s="41">
        <f>SUM(I8:I9)+I15+SUM(I26:I30)+SUM(I32:I41)</f>
        <v>27725.010000000002</v>
      </c>
      <c r="J42" s="42"/>
      <c r="K42" s="41">
        <f>SUM(K8:K9)+K15+SUM(K26:K30)+SUM(K32:K41)</f>
        <v>22537.58</v>
      </c>
      <c r="L42" s="41"/>
      <c r="M42" s="41">
        <f>SUM(M8:M9)+M15+SUM(M26:M30)+SUM(M32:M41)</f>
        <v>25395.760000000002</v>
      </c>
      <c r="N42" s="41"/>
      <c r="O42" s="41">
        <f>SUM(O8:O9)+O15+SUM(O26:O30)+SUM(O32:O41)</f>
        <v>22345.05</v>
      </c>
      <c r="P42" s="41"/>
      <c r="Q42" s="41">
        <f>SUM(Q8:Q9)+Q15+SUM(Q26:Q30)+SUM(Q32:Q41)</f>
        <v>21433.500000000004</v>
      </c>
      <c r="R42" s="42"/>
      <c r="S42" s="25">
        <f t="shared" si="0"/>
        <v>182369.38999999998</v>
      </c>
      <c r="T42" s="27"/>
      <c r="U42" s="43"/>
      <c r="V42" s="43">
        <f>SUM(V8:V41)</f>
        <v>16079.99</v>
      </c>
      <c r="W42" s="43">
        <f aca="true" t="shared" si="1" ref="W42:AL42">SUM(W8:W41)</f>
        <v>0</v>
      </c>
      <c r="X42" s="43">
        <f t="shared" si="1"/>
        <v>0</v>
      </c>
      <c r="Y42" s="43">
        <f t="shared" si="1"/>
        <v>26299.849999999995</v>
      </c>
      <c r="Z42" s="43">
        <f t="shared" si="1"/>
        <v>0</v>
      </c>
      <c r="AA42" s="43">
        <f t="shared" si="1"/>
        <v>0</v>
      </c>
      <c r="AB42" s="43">
        <f t="shared" si="1"/>
        <v>17416.399999999998</v>
      </c>
      <c r="AC42" s="43">
        <f t="shared" si="1"/>
        <v>0</v>
      </c>
      <c r="AD42" s="43">
        <f t="shared" si="1"/>
        <v>0</v>
      </c>
      <c r="AE42" s="43">
        <f t="shared" si="1"/>
        <v>24980.516666666663</v>
      </c>
      <c r="AF42" s="43">
        <f>AE42+AB42+Y42+V42+S42</f>
        <v>267146.1466666666</v>
      </c>
      <c r="AG42" s="43">
        <f t="shared" si="1"/>
        <v>0</v>
      </c>
      <c r="AH42" s="43">
        <f t="shared" si="1"/>
        <v>0</v>
      </c>
      <c r="AI42" s="43">
        <f t="shared" si="1"/>
        <v>28144.32857142857</v>
      </c>
      <c r="AJ42" s="43">
        <f t="shared" si="1"/>
        <v>0</v>
      </c>
      <c r="AK42" s="43">
        <f t="shared" si="1"/>
        <v>0</v>
      </c>
      <c r="AL42" s="43">
        <f t="shared" si="1"/>
        <v>32757.31</v>
      </c>
      <c r="AM42" s="27"/>
      <c r="AN42" s="43"/>
      <c r="AO42" s="43">
        <f>SUM(AO8:AO41)</f>
        <v>25633.97</v>
      </c>
      <c r="AP42" s="43">
        <f aca="true" t="shared" si="2" ref="AP42:AU42">SUM(AP8:AP41)</f>
        <v>0</v>
      </c>
      <c r="AQ42" s="43">
        <f t="shared" si="2"/>
        <v>0</v>
      </c>
      <c r="AR42" s="43">
        <f t="shared" si="2"/>
        <v>22814.629999999997</v>
      </c>
      <c r="AS42" s="43">
        <f t="shared" si="2"/>
        <v>0</v>
      </c>
      <c r="AT42" s="43">
        <f t="shared" si="2"/>
        <v>0</v>
      </c>
      <c r="AU42" s="43">
        <f t="shared" si="2"/>
        <v>19285.619999999995</v>
      </c>
      <c r="AV42" s="43"/>
      <c r="AW42" s="43"/>
      <c r="AX42" s="43">
        <f aca="true" t="shared" si="3" ref="AX42:BD42">SUM(AX8:AX41)</f>
        <v>19778.43999999999</v>
      </c>
      <c r="AY42" s="43">
        <f t="shared" si="3"/>
        <v>0</v>
      </c>
      <c r="AZ42" s="43">
        <f t="shared" si="3"/>
        <v>0</v>
      </c>
      <c r="BA42" s="43">
        <f t="shared" si="3"/>
        <v>17611.829999999998</v>
      </c>
      <c r="BB42" s="43">
        <f t="shared" si="3"/>
        <v>0</v>
      </c>
      <c r="BC42" s="43">
        <f t="shared" si="3"/>
        <v>0</v>
      </c>
      <c r="BD42" s="43">
        <f t="shared" si="3"/>
        <v>25966.459999999992</v>
      </c>
      <c r="BE42" s="43">
        <f aca="true" t="shared" si="4" ref="BE42:BM42">SUM(BE8:BE41)</f>
        <v>0</v>
      </c>
      <c r="BF42" s="43">
        <f t="shared" si="4"/>
        <v>0</v>
      </c>
      <c r="BG42" s="43">
        <f t="shared" si="4"/>
        <v>26378.799999999996</v>
      </c>
      <c r="BH42" s="43">
        <f t="shared" si="4"/>
        <v>0</v>
      </c>
      <c r="BI42" s="43">
        <f t="shared" si="4"/>
        <v>0</v>
      </c>
      <c r="BJ42" s="43">
        <f t="shared" si="4"/>
        <v>91892.70000000003</v>
      </c>
      <c r="BK42" s="43">
        <f t="shared" si="4"/>
        <v>0</v>
      </c>
      <c r="BL42" s="43">
        <f t="shared" si="4"/>
        <v>0</v>
      </c>
      <c r="BM42" s="43">
        <f t="shared" si="4"/>
        <v>24008.839999999997</v>
      </c>
      <c r="BN42" s="43">
        <f>SUM(BN8:BN41)</f>
        <v>0</v>
      </c>
      <c r="BO42" s="43">
        <f>SUM(BO8:BO41)</f>
        <v>0</v>
      </c>
      <c r="BP42" s="43">
        <f>SUM(BP8:BP41)</f>
        <v>21029.129999999997</v>
      </c>
      <c r="BQ42" s="43">
        <f>BP42+BM42+BJ42+BG42+BD42+BA42+AX42+AU42+AR42+AO42+AL42+AI42+AI63</f>
        <v>355302.05857142847</v>
      </c>
      <c r="BR42" s="43">
        <f>BQ42+AF42</f>
        <v>622448.205238095</v>
      </c>
      <c r="BS42" s="43"/>
      <c r="BT42" s="43"/>
      <c r="BU42" s="43">
        <f>SUM(BU8:BU41)</f>
        <v>32694.66</v>
      </c>
      <c r="BV42" s="43"/>
      <c r="BW42" s="43"/>
      <c r="BX42" s="43">
        <f>SUM(BX8:BX41)</f>
        <v>46044.299999999996</v>
      </c>
      <c r="BY42" s="43"/>
      <c r="BZ42" s="43"/>
      <c r="CA42" s="43">
        <f>SUM(CA8:CA41)</f>
        <v>28851.94</v>
      </c>
      <c r="CB42" s="43"/>
      <c r="CC42" s="43"/>
      <c r="CD42" s="43">
        <f>SUM(CD8:CD41)</f>
        <v>23410.37</v>
      </c>
      <c r="CE42" s="43"/>
      <c r="CF42" s="43"/>
      <c r="CG42" s="43">
        <f>SUM(CG8:CG41)</f>
        <v>25493.82</v>
      </c>
      <c r="CH42" s="43"/>
      <c r="CI42" s="43"/>
      <c r="CJ42" s="43">
        <f>SUM(CJ8:CJ41)</f>
        <v>92349.07</v>
      </c>
      <c r="CK42" s="43"/>
      <c r="CL42" s="43"/>
      <c r="CM42" s="43">
        <f>SUM(CM8:CM41)</f>
        <v>25390.54</v>
      </c>
      <c r="CN42" s="43"/>
      <c r="CO42" s="43"/>
      <c r="CP42" s="43">
        <f>SUM(CP8:CP41)</f>
        <v>38731.219999999994</v>
      </c>
      <c r="CQ42" s="43"/>
      <c r="CR42" s="43"/>
      <c r="CS42" s="43">
        <f>SUM(CS8:CS41)</f>
        <v>27332.469999999998</v>
      </c>
      <c r="CT42" s="43"/>
      <c r="CU42" s="43"/>
      <c r="CV42" s="43">
        <f>SUM(CV8:CV41)</f>
        <v>24892.479999999996</v>
      </c>
      <c r="CW42" s="43"/>
      <c r="CX42" s="43"/>
      <c r="CY42" s="43">
        <f>SUM(CY8:CY41)</f>
        <v>38049.369999999995</v>
      </c>
      <c r="CZ42" s="43"/>
      <c r="DA42" s="43"/>
      <c r="DB42" s="43">
        <f>SUM(DB8:DB41)</f>
        <v>26243.519999999997</v>
      </c>
      <c r="DC42" s="10">
        <f>DB42+CY42+CV42+CS42+CP42+CM42+CJ42+CG42+CD42+CA42+BX42+BU42</f>
        <v>429483.76</v>
      </c>
      <c r="DD42" s="44">
        <f>DC42+BR42</f>
        <v>1051931.965238095</v>
      </c>
      <c r="DE42" s="43"/>
      <c r="DF42" s="43"/>
      <c r="DG42" s="43">
        <f>SUM(DG8:DG41)</f>
        <v>35540.089</v>
      </c>
      <c r="DH42" s="43"/>
      <c r="DI42" s="43"/>
      <c r="DJ42" s="43">
        <f>SUM(DJ8:DJ41)</f>
        <v>31477.598999999995</v>
      </c>
      <c r="DK42" s="43"/>
      <c r="DL42" s="43"/>
      <c r="DM42" s="43">
        <f>SUM(DM8:DM41)</f>
        <v>25008.328999999994</v>
      </c>
      <c r="DN42" s="43"/>
      <c r="DO42" s="43"/>
      <c r="DP42" s="43">
        <f>SUM(DP8:DP41)</f>
        <v>170544.85900000003</v>
      </c>
      <c r="DQ42" s="43"/>
      <c r="DR42" s="43"/>
      <c r="DS42" s="43">
        <f>SUM(DS8:DS41)</f>
        <v>32996.759</v>
      </c>
      <c r="DT42" s="43"/>
      <c r="DU42" s="43"/>
      <c r="DV42" s="43">
        <f>SUM(DV8:DV41)</f>
        <v>24890.068999999996</v>
      </c>
      <c r="DW42" s="43"/>
      <c r="DX42" s="43"/>
      <c r="DY42" s="43">
        <f>SUM(DY8:DY41)</f>
        <v>24703.229</v>
      </c>
      <c r="DZ42" s="43"/>
      <c r="EA42" s="43"/>
      <c r="EB42" s="43">
        <f>SUM(EB8:EB41)</f>
        <v>50748.279</v>
      </c>
      <c r="EC42" s="43"/>
      <c r="ED42" s="43"/>
      <c r="EE42" s="43">
        <f>SUM(EE8:EE41)</f>
        <v>26766.178999999996</v>
      </c>
      <c r="EF42" s="43"/>
      <c r="EG42" s="43"/>
      <c r="EH42" s="43">
        <f>SUM(EH8:EH41)</f>
        <v>37639.789</v>
      </c>
      <c r="EI42" s="43"/>
      <c r="EJ42" s="43"/>
      <c r="EK42" s="43">
        <f>SUM(EK8:EK41)</f>
        <v>25752.199</v>
      </c>
      <c r="EL42" s="43"/>
      <c r="EM42" s="43"/>
      <c r="EN42" s="43">
        <f>SUM(EN8:EN41)</f>
        <v>35634.259</v>
      </c>
      <c r="EO42" s="40"/>
      <c r="EP42" s="40"/>
    </row>
    <row r="43" spans="1:146" s="2" customFormat="1" ht="54.75" customHeight="1">
      <c r="A43" s="45" t="s">
        <v>66</v>
      </c>
      <c r="B43" s="46" t="s">
        <v>53</v>
      </c>
      <c r="C43" s="47"/>
      <c r="D43" s="47"/>
      <c r="E43" s="47"/>
      <c r="F43" s="48"/>
      <c r="G43" s="47"/>
      <c r="H43" s="47"/>
      <c r="I43" s="47"/>
      <c r="J43" s="46"/>
      <c r="K43" s="47"/>
      <c r="L43" s="47"/>
      <c r="M43" s="47"/>
      <c r="N43" s="46"/>
      <c r="O43" s="47"/>
      <c r="P43" s="47"/>
      <c r="Q43" s="47"/>
      <c r="R43" s="46" t="s">
        <v>54</v>
      </c>
      <c r="S43" s="47"/>
      <c r="T43" s="43"/>
      <c r="U43" s="43"/>
      <c r="V43" s="43"/>
      <c r="W43" s="43"/>
      <c r="X43" s="43"/>
      <c r="Y43" s="49"/>
      <c r="Z43" s="43"/>
      <c r="AA43" s="43"/>
      <c r="AB43" s="49"/>
      <c r="AC43" s="46"/>
      <c r="AD43" s="46"/>
      <c r="AE43" s="46"/>
      <c r="AF43" s="43">
        <f aca="true" t="shared" si="5" ref="AF43:AF58">AE43+AB43+Y43+V43+S43</f>
        <v>0</v>
      </c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>
        <f aca="true" t="shared" si="6" ref="BQ43:BQ58">BP43+BM43+BJ43+BG43+BD43+BA43+AX43+AU43+AR43+AO43+AL43+AI43+AI64</f>
        <v>0</v>
      </c>
      <c r="BR43" s="43">
        <f aca="true" t="shared" si="7" ref="BR43:BR58">BQ43+AF43</f>
        <v>0</v>
      </c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10">
        <f aca="true" t="shared" si="8" ref="DC43:DC58">DB43+CY43+CV43+CS43+CP43+CM43+CJ43+CG43+CD43+CA43+BX43+BU43</f>
        <v>0</v>
      </c>
      <c r="DD43" s="44">
        <f aca="true" t="shared" si="9" ref="DD43:DD58">DC43+BR43</f>
        <v>0</v>
      </c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93" t="s">
        <v>571</v>
      </c>
      <c r="EP43" s="93" t="s">
        <v>572</v>
      </c>
    </row>
    <row r="44" spans="1:146" s="3" customFormat="1" ht="21">
      <c r="A44" s="50" t="s">
        <v>55</v>
      </c>
      <c r="B44" s="16"/>
      <c r="C44" s="51">
        <f>C42-C30</f>
        <v>16716.86</v>
      </c>
      <c r="D44" s="51"/>
      <c r="E44" s="51">
        <f aca="true" t="shared" si="10" ref="E44:Q44">E42-E30</f>
        <v>16944.28</v>
      </c>
      <c r="F44" s="51"/>
      <c r="G44" s="51">
        <f t="shared" si="10"/>
        <v>17349.230000000003</v>
      </c>
      <c r="H44" s="51"/>
      <c r="I44" s="51">
        <f t="shared" si="10"/>
        <v>23703.090000000004</v>
      </c>
      <c r="J44" s="51"/>
      <c r="K44" s="51">
        <f t="shared" si="10"/>
        <v>18531.620000000003</v>
      </c>
      <c r="L44" s="51"/>
      <c r="M44" s="51">
        <f t="shared" si="10"/>
        <v>21437.68</v>
      </c>
      <c r="N44" s="51"/>
      <c r="O44" s="51">
        <f t="shared" si="10"/>
        <v>18402.93</v>
      </c>
      <c r="P44" s="51"/>
      <c r="Q44" s="51">
        <f t="shared" si="10"/>
        <v>17571.180000000004</v>
      </c>
      <c r="R44" s="51"/>
      <c r="S44" s="51">
        <f>C44+E44+G44+I44+K44+M44+O44+Q44</f>
        <v>150656.87</v>
      </c>
      <c r="T44" s="43"/>
      <c r="U44" s="43"/>
      <c r="V44" s="43">
        <f>V42</f>
        <v>16079.99</v>
      </c>
      <c r="W44" s="43">
        <f aca="true" t="shared" si="11" ref="W44:AL44">W42</f>
        <v>0</v>
      </c>
      <c r="X44" s="43">
        <f t="shared" si="11"/>
        <v>0</v>
      </c>
      <c r="Y44" s="43">
        <f t="shared" si="11"/>
        <v>26299.849999999995</v>
      </c>
      <c r="Z44" s="43">
        <f t="shared" si="11"/>
        <v>0</v>
      </c>
      <c r="AA44" s="43">
        <f t="shared" si="11"/>
        <v>0</v>
      </c>
      <c r="AB44" s="43">
        <f t="shared" si="11"/>
        <v>17416.399999999998</v>
      </c>
      <c r="AC44" s="43">
        <f t="shared" si="11"/>
        <v>0</v>
      </c>
      <c r="AD44" s="43">
        <f t="shared" si="11"/>
        <v>0</v>
      </c>
      <c r="AE44" s="43">
        <f t="shared" si="11"/>
        <v>24980.516666666663</v>
      </c>
      <c r="AF44" s="43">
        <f t="shared" si="5"/>
        <v>235433.62666666665</v>
      </c>
      <c r="AG44" s="43">
        <f t="shared" si="11"/>
        <v>0</v>
      </c>
      <c r="AH44" s="43">
        <f t="shared" si="11"/>
        <v>0</v>
      </c>
      <c r="AI44" s="43">
        <f t="shared" si="11"/>
        <v>28144.32857142857</v>
      </c>
      <c r="AJ44" s="43">
        <f t="shared" si="11"/>
        <v>0</v>
      </c>
      <c r="AK44" s="43">
        <f t="shared" si="11"/>
        <v>0</v>
      </c>
      <c r="AL44" s="43">
        <f t="shared" si="11"/>
        <v>32757.31</v>
      </c>
      <c r="AM44" s="43"/>
      <c r="AN44" s="43"/>
      <c r="AO44" s="43">
        <f>AO42</f>
        <v>25633.97</v>
      </c>
      <c r="AP44" s="43">
        <f aca="true" t="shared" si="12" ref="AP44:AU44">AP42</f>
        <v>0</v>
      </c>
      <c r="AQ44" s="43">
        <f t="shared" si="12"/>
        <v>0</v>
      </c>
      <c r="AR44" s="43">
        <f t="shared" si="12"/>
        <v>22814.629999999997</v>
      </c>
      <c r="AS44" s="43">
        <f t="shared" si="12"/>
        <v>0</v>
      </c>
      <c r="AT44" s="43">
        <f t="shared" si="12"/>
        <v>0</v>
      </c>
      <c r="AU44" s="43">
        <f t="shared" si="12"/>
        <v>19285.619999999995</v>
      </c>
      <c r="AV44" s="43"/>
      <c r="AW44" s="43"/>
      <c r="AX44" s="43">
        <f aca="true" t="shared" si="13" ref="AX44:BD44">AX42</f>
        <v>19778.43999999999</v>
      </c>
      <c r="AY44" s="43">
        <f t="shared" si="13"/>
        <v>0</v>
      </c>
      <c r="AZ44" s="43">
        <f t="shared" si="13"/>
        <v>0</v>
      </c>
      <c r="BA44" s="43">
        <f t="shared" si="13"/>
        <v>17611.829999999998</v>
      </c>
      <c r="BB44" s="43">
        <f t="shared" si="13"/>
        <v>0</v>
      </c>
      <c r="BC44" s="43">
        <f t="shared" si="13"/>
        <v>0</v>
      </c>
      <c r="BD44" s="43">
        <f t="shared" si="13"/>
        <v>25966.459999999992</v>
      </c>
      <c r="BE44" s="43">
        <f aca="true" t="shared" si="14" ref="BE44:BM44">BE42</f>
        <v>0</v>
      </c>
      <c r="BF44" s="43">
        <f t="shared" si="14"/>
        <v>0</v>
      </c>
      <c r="BG44" s="43">
        <f t="shared" si="14"/>
        <v>26378.799999999996</v>
      </c>
      <c r="BH44" s="43">
        <f t="shared" si="14"/>
        <v>0</v>
      </c>
      <c r="BI44" s="43">
        <f t="shared" si="14"/>
        <v>0</v>
      </c>
      <c r="BJ44" s="43">
        <f t="shared" si="14"/>
        <v>91892.70000000003</v>
      </c>
      <c r="BK44" s="43">
        <f t="shared" si="14"/>
        <v>0</v>
      </c>
      <c r="BL44" s="43">
        <f t="shared" si="14"/>
        <v>0</v>
      </c>
      <c r="BM44" s="43">
        <f t="shared" si="14"/>
        <v>24008.839999999997</v>
      </c>
      <c r="BN44" s="43">
        <f>BN42</f>
        <v>0</v>
      </c>
      <c r="BO44" s="43">
        <f>BO42</f>
        <v>0</v>
      </c>
      <c r="BP44" s="43">
        <f>BP42</f>
        <v>21029.129999999997</v>
      </c>
      <c r="BQ44" s="43">
        <f t="shared" si="6"/>
        <v>355302.05857142847</v>
      </c>
      <c r="BR44" s="43">
        <f t="shared" si="7"/>
        <v>590735.6852380951</v>
      </c>
      <c r="BS44" s="43"/>
      <c r="BT44" s="43"/>
      <c r="BU44" s="43">
        <f>BU42</f>
        <v>32694.66</v>
      </c>
      <c r="BV44" s="43"/>
      <c r="BW44" s="43"/>
      <c r="BX44" s="43">
        <f>BX42</f>
        <v>46044.299999999996</v>
      </c>
      <c r="BY44" s="43"/>
      <c r="BZ44" s="43"/>
      <c r="CA44" s="43">
        <f>CA42</f>
        <v>28851.94</v>
      </c>
      <c r="CB44" s="43"/>
      <c r="CC44" s="43"/>
      <c r="CD44" s="43">
        <f>CD42</f>
        <v>23410.37</v>
      </c>
      <c r="CE44" s="43"/>
      <c r="CF44" s="43"/>
      <c r="CG44" s="43">
        <f>CG42</f>
        <v>25493.82</v>
      </c>
      <c r="CH44" s="43"/>
      <c r="CI44" s="43"/>
      <c r="CJ44" s="43">
        <f>CJ42</f>
        <v>92349.07</v>
      </c>
      <c r="CK44" s="43"/>
      <c r="CL44" s="43"/>
      <c r="CM44" s="43">
        <f>CM42</f>
        <v>25390.54</v>
      </c>
      <c r="CN44" s="43"/>
      <c r="CO44" s="43"/>
      <c r="CP44" s="43">
        <f>CP42</f>
        <v>38731.219999999994</v>
      </c>
      <c r="CQ44" s="43"/>
      <c r="CR44" s="43"/>
      <c r="CS44" s="43">
        <f>CS42</f>
        <v>27332.469999999998</v>
      </c>
      <c r="CT44" s="43"/>
      <c r="CU44" s="43"/>
      <c r="CV44" s="43">
        <f>CV42</f>
        <v>24892.479999999996</v>
      </c>
      <c r="CW44" s="43"/>
      <c r="CX44" s="43"/>
      <c r="CY44" s="43">
        <f>CY42</f>
        <v>38049.369999999995</v>
      </c>
      <c r="CZ44" s="43"/>
      <c r="DA44" s="43"/>
      <c r="DB44" s="43">
        <f>DB42</f>
        <v>26243.519999999997</v>
      </c>
      <c r="DC44" s="10">
        <f t="shared" si="8"/>
        <v>429483.76</v>
      </c>
      <c r="DD44" s="44">
        <f t="shared" si="9"/>
        <v>1020219.4452380951</v>
      </c>
      <c r="DE44" s="43"/>
      <c r="DF44" s="43"/>
      <c r="DG44" s="43">
        <f>DG42</f>
        <v>35540.089</v>
      </c>
      <c r="DH44" s="43"/>
      <c r="DI44" s="43"/>
      <c r="DJ44" s="43">
        <f>DJ42</f>
        <v>31477.598999999995</v>
      </c>
      <c r="DK44" s="43"/>
      <c r="DL44" s="43"/>
      <c r="DM44" s="43">
        <f>DM42</f>
        <v>25008.328999999994</v>
      </c>
      <c r="DN44" s="43"/>
      <c r="DO44" s="43"/>
      <c r="DP44" s="43">
        <f>DP42</f>
        <v>170544.85900000003</v>
      </c>
      <c r="DQ44" s="43"/>
      <c r="DR44" s="43"/>
      <c r="DS44" s="43">
        <f>DS42</f>
        <v>32996.759</v>
      </c>
      <c r="DT44" s="43"/>
      <c r="DU44" s="43"/>
      <c r="DV44" s="43">
        <f>DV42</f>
        <v>24890.068999999996</v>
      </c>
      <c r="DW44" s="43"/>
      <c r="DX44" s="43"/>
      <c r="DY44" s="43">
        <f>DY42</f>
        <v>24703.229</v>
      </c>
      <c r="DZ44" s="43"/>
      <c r="EA44" s="43"/>
      <c r="EB44" s="43">
        <f>EB42</f>
        <v>50748.279</v>
      </c>
      <c r="EC44" s="43"/>
      <c r="ED44" s="43"/>
      <c r="EE44" s="43">
        <f>EE42</f>
        <v>26766.178999999996</v>
      </c>
      <c r="EF44" s="43"/>
      <c r="EG44" s="43"/>
      <c r="EH44" s="43">
        <f>EH42</f>
        <v>37639.789</v>
      </c>
      <c r="EI44" s="43"/>
      <c r="EJ44" s="43"/>
      <c r="EK44" s="43">
        <f>EK42</f>
        <v>25752.199</v>
      </c>
      <c r="EL44" s="43"/>
      <c r="EM44" s="43"/>
      <c r="EN44" s="43">
        <f>EN42</f>
        <v>35634.259</v>
      </c>
      <c r="EO44" s="40">
        <f>SUM(DG44:EN44)</f>
        <v>521701.6380000001</v>
      </c>
      <c r="EP44" s="40">
        <f>EO44+DD44</f>
        <v>1541921.0832380953</v>
      </c>
    </row>
    <row r="45" spans="1:146" s="103" customFormat="1" ht="12.75">
      <c r="A45" s="94" t="s">
        <v>56</v>
      </c>
      <c r="B45" s="73"/>
      <c r="C45" s="95">
        <v>24042.58</v>
      </c>
      <c r="D45" s="95"/>
      <c r="E45" s="95">
        <v>24042.58</v>
      </c>
      <c r="F45" s="95"/>
      <c r="G45" s="95">
        <v>24042.11</v>
      </c>
      <c r="H45" s="95"/>
      <c r="I45" s="95">
        <v>24041.79</v>
      </c>
      <c r="J45" s="96"/>
      <c r="K45" s="95">
        <v>24041.79</v>
      </c>
      <c r="L45" s="95"/>
      <c r="M45" s="95">
        <v>24041.79</v>
      </c>
      <c r="N45" s="96"/>
      <c r="O45" s="95">
        <v>24041.79</v>
      </c>
      <c r="P45" s="95"/>
      <c r="Q45" s="95">
        <v>24041.79</v>
      </c>
      <c r="R45" s="96"/>
      <c r="S45" s="97">
        <f>C45+E45+G45+I45+K45+M45+O45+Q45</f>
        <v>192336.22000000003</v>
      </c>
      <c r="T45" s="98"/>
      <c r="U45" s="98"/>
      <c r="V45" s="98">
        <v>24041.79</v>
      </c>
      <c r="W45" s="98"/>
      <c r="X45" s="98"/>
      <c r="Y45" s="99">
        <v>24041.79</v>
      </c>
      <c r="Z45" s="98"/>
      <c r="AA45" s="98"/>
      <c r="AB45" s="99">
        <v>24041.79</v>
      </c>
      <c r="AC45" s="73"/>
      <c r="AD45" s="73"/>
      <c r="AE45" s="73">
        <v>24041.79</v>
      </c>
      <c r="AF45" s="98"/>
      <c r="AG45" s="98"/>
      <c r="AH45" s="98"/>
      <c r="AI45" s="98">
        <v>28686.56</v>
      </c>
      <c r="AJ45" s="98"/>
      <c r="AK45" s="98"/>
      <c r="AL45" s="98">
        <v>28686.57</v>
      </c>
      <c r="AM45" s="98"/>
      <c r="AN45" s="98"/>
      <c r="AO45" s="98">
        <v>28686.56</v>
      </c>
      <c r="AP45" s="98"/>
      <c r="AQ45" s="98"/>
      <c r="AR45" s="98">
        <v>28686.57</v>
      </c>
      <c r="AS45" s="98"/>
      <c r="AT45" s="98"/>
      <c r="AU45" s="98">
        <v>28693.19</v>
      </c>
      <c r="AV45" s="98"/>
      <c r="AW45" s="98"/>
      <c r="AX45" s="98">
        <v>28700.75</v>
      </c>
      <c r="AY45" s="98"/>
      <c r="AZ45" s="98"/>
      <c r="BA45" s="98">
        <v>28700.75</v>
      </c>
      <c r="BB45" s="98"/>
      <c r="BC45" s="98"/>
      <c r="BD45" s="98">
        <v>28700.85</v>
      </c>
      <c r="BE45" s="98"/>
      <c r="BF45" s="98"/>
      <c r="BG45" s="98">
        <v>28700.74</v>
      </c>
      <c r="BH45" s="98"/>
      <c r="BI45" s="98"/>
      <c r="BJ45" s="98">
        <v>28700.74</v>
      </c>
      <c r="BK45" s="98"/>
      <c r="BL45" s="98"/>
      <c r="BM45" s="98">
        <v>28969.39</v>
      </c>
      <c r="BN45" s="98"/>
      <c r="BO45" s="98"/>
      <c r="BP45" s="98">
        <v>28949.28</v>
      </c>
      <c r="BQ45" s="98">
        <f t="shared" si="6"/>
        <v>344861.95</v>
      </c>
      <c r="BR45" s="98">
        <f t="shared" si="7"/>
        <v>344861.95</v>
      </c>
      <c r="BS45" s="98"/>
      <c r="BT45" s="98"/>
      <c r="BU45" s="98">
        <v>32839.43</v>
      </c>
      <c r="BV45" s="98"/>
      <c r="BW45" s="98"/>
      <c r="BX45" s="98">
        <v>32839.43</v>
      </c>
      <c r="BY45" s="98"/>
      <c r="BZ45" s="98"/>
      <c r="CA45" s="98">
        <v>32839.43</v>
      </c>
      <c r="CB45" s="98"/>
      <c r="CC45" s="98"/>
      <c r="CD45" s="98">
        <v>32649.69</v>
      </c>
      <c r="CE45" s="98"/>
      <c r="CF45" s="98"/>
      <c r="CG45" s="98">
        <v>32649.69</v>
      </c>
      <c r="CH45" s="98"/>
      <c r="CI45" s="98"/>
      <c r="CJ45" s="98">
        <v>32649.69</v>
      </c>
      <c r="CK45" s="98"/>
      <c r="CL45" s="98"/>
      <c r="CM45" s="98">
        <v>32649.69</v>
      </c>
      <c r="CN45" s="98"/>
      <c r="CO45" s="98"/>
      <c r="CP45" s="98">
        <v>32649.69</v>
      </c>
      <c r="CQ45" s="98"/>
      <c r="CR45" s="98"/>
      <c r="CS45" s="98">
        <v>32651.29</v>
      </c>
      <c r="CT45" s="98"/>
      <c r="CU45" s="98"/>
      <c r="CV45" s="98">
        <v>32650.77</v>
      </c>
      <c r="CW45" s="98"/>
      <c r="CX45" s="98"/>
      <c r="CY45" s="98">
        <v>32650.77</v>
      </c>
      <c r="CZ45" s="98"/>
      <c r="DA45" s="98"/>
      <c r="DB45" s="98">
        <v>32650.77</v>
      </c>
      <c r="DC45" s="100">
        <f t="shared" si="8"/>
        <v>392370.33999999997</v>
      </c>
      <c r="DD45" s="101">
        <f t="shared" si="9"/>
        <v>737232.29</v>
      </c>
      <c r="DE45" s="98"/>
      <c r="DF45" s="98"/>
      <c r="DG45" s="98">
        <v>48702.15</v>
      </c>
      <c r="DH45" s="98"/>
      <c r="DI45" s="98"/>
      <c r="DJ45" s="98">
        <v>48702.15</v>
      </c>
      <c r="DK45" s="98"/>
      <c r="DL45" s="98"/>
      <c r="DM45" s="98">
        <v>48702.15</v>
      </c>
      <c r="DN45" s="98"/>
      <c r="DO45" s="98"/>
      <c r="DP45" s="98">
        <v>48676.56</v>
      </c>
      <c r="DQ45" s="98"/>
      <c r="DR45" s="98"/>
      <c r="DS45" s="98">
        <v>48676.56</v>
      </c>
      <c r="DT45" s="98"/>
      <c r="DU45" s="98"/>
      <c r="DV45" s="98">
        <v>48676.56</v>
      </c>
      <c r="DW45" s="98"/>
      <c r="DX45" s="98"/>
      <c r="DY45" s="98">
        <v>48676.56</v>
      </c>
      <c r="DZ45" s="98"/>
      <c r="EA45" s="98"/>
      <c r="EB45" s="98">
        <v>48676.56</v>
      </c>
      <c r="EC45" s="98"/>
      <c r="ED45" s="98"/>
      <c r="EE45" s="98">
        <v>48676.56</v>
      </c>
      <c r="EF45" s="98"/>
      <c r="EG45" s="98"/>
      <c r="EH45" s="98">
        <v>48676.56</v>
      </c>
      <c r="EI45" s="98"/>
      <c r="EJ45" s="98"/>
      <c r="EK45" s="98">
        <v>48676.56</v>
      </c>
      <c r="EL45" s="98"/>
      <c r="EM45" s="98"/>
      <c r="EN45" s="98">
        <v>48676.56</v>
      </c>
      <c r="EO45" s="102">
        <f aca="true" t="shared" si="15" ref="EO45:EO58">SUM(DG45:EN45)</f>
        <v>584195.49</v>
      </c>
      <c r="EP45" s="102">
        <f aca="true" t="shared" si="16" ref="EP45:EP58">EO45+DD45</f>
        <v>1321427.78</v>
      </c>
    </row>
    <row r="46" spans="1:146" s="103" customFormat="1" ht="12.75">
      <c r="A46" s="94" t="s">
        <v>57</v>
      </c>
      <c r="B46" s="73"/>
      <c r="C46" s="95">
        <f>2080.17+15427.46</f>
        <v>17507.629999999997</v>
      </c>
      <c r="D46" s="95"/>
      <c r="E46" s="95">
        <f>2054.03+18391.72</f>
        <v>20445.75</v>
      </c>
      <c r="F46" s="95"/>
      <c r="G46" s="95">
        <f>2171.65+16930.57</f>
        <v>19102.22</v>
      </c>
      <c r="H46" s="95"/>
      <c r="I46" s="95">
        <f>1961.77+19080.78</f>
        <v>21042.55</v>
      </c>
      <c r="J46" s="96"/>
      <c r="K46" s="95">
        <f>1961.77+31953.29</f>
        <v>33915.06</v>
      </c>
      <c r="L46" s="95"/>
      <c r="M46" s="95">
        <f>1848.74+20139.33</f>
        <v>21988.070000000003</v>
      </c>
      <c r="N46" s="96"/>
      <c r="O46" s="95">
        <f>1807.02+22529.42</f>
        <v>24336.44</v>
      </c>
      <c r="P46" s="95"/>
      <c r="Q46" s="95">
        <f>1900.41+19092.92</f>
        <v>20993.329999999998</v>
      </c>
      <c r="R46" s="96"/>
      <c r="S46" s="97">
        <f>C46+E46+G46+I46+K46+M46+O46+Q46</f>
        <v>179331.05</v>
      </c>
      <c r="T46" s="98"/>
      <c r="U46" s="98"/>
      <c r="V46" s="98">
        <v>19724.73</v>
      </c>
      <c r="W46" s="98"/>
      <c r="X46" s="98"/>
      <c r="Y46" s="99">
        <v>15968.83</v>
      </c>
      <c r="Z46" s="98"/>
      <c r="AA46" s="98"/>
      <c r="AB46" s="99">
        <v>23351.52</v>
      </c>
      <c r="AC46" s="73"/>
      <c r="AD46" s="73"/>
      <c r="AE46" s="73">
        <v>19858.9</v>
      </c>
      <c r="AF46" s="98">
        <f t="shared" si="5"/>
        <v>258235.02999999997</v>
      </c>
      <c r="AG46" s="98"/>
      <c r="AH46" s="98"/>
      <c r="AI46" s="98">
        <v>21986.38</v>
      </c>
      <c r="AJ46" s="98"/>
      <c r="AK46" s="98"/>
      <c r="AL46" s="98">
        <v>19725.79</v>
      </c>
      <c r="AM46" s="98"/>
      <c r="AN46" s="98"/>
      <c r="AO46" s="98">
        <f>2464.61+24234.43</f>
        <v>26699.04</v>
      </c>
      <c r="AP46" s="98"/>
      <c r="AQ46" s="98"/>
      <c r="AR46" s="98">
        <f>2400.1+27505.98</f>
        <v>29906.079999999998</v>
      </c>
      <c r="AS46" s="98"/>
      <c r="AT46" s="98"/>
      <c r="AU46" s="98">
        <f>2380.98+27815.97</f>
        <v>30196.95</v>
      </c>
      <c r="AV46" s="98"/>
      <c r="AW46" s="98"/>
      <c r="AX46" s="98">
        <f>2384.76+27391.77</f>
        <v>29776.53</v>
      </c>
      <c r="AY46" s="98"/>
      <c r="AZ46" s="98"/>
      <c r="BA46" s="98">
        <f>2346.68+23348.83</f>
        <v>25695.510000000002</v>
      </c>
      <c r="BB46" s="98"/>
      <c r="BC46" s="98"/>
      <c r="BD46" s="98">
        <v>33675.89</v>
      </c>
      <c r="BE46" s="98"/>
      <c r="BF46" s="98"/>
      <c r="BG46" s="98">
        <v>20811.75</v>
      </c>
      <c r="BH46" s="98"/>
      <c r="BI46" s="98"/>
      <c r="BJ46" s="98">
        <v>31498.84</v>
      </c>
      <c r="BK46" s="98"/>
      <c r="BL46" s="98"/>
      <c r="BM46" s="98">
        <v>29553.13</v>
      </c>
      <c r="BN46" s="98"/>
      <c r="BO46" s="98"/>
      <c r="BP46" s="98">
        <v>20858.38</v>
      </c>
      <c r="BQ46" s="98">
        <f t="shared" si="6"/>
        <v>320384.26999999996</v>
      </c>
      <c r="BR46" s="98">
        <f t="shared" si="7"/>
        <v>578619.2999999999</v>
      </c>
      <c r="BS46" s="98"/>
      <c r="BT46" s="98"/>
      <c r="BU46" s="98">
        <v>23119.13</v>
      </c>
      <c r="BV46" s="98"/>
      <c r="BW46" s="98"/>
      <c r="BX46" s="98">
        <v>24853.85</v>
      </c>
      <c r="BY46" s="98"/>
      <c r="BZ46" s="98"/>
      <c r="CA46" s="98">
        <v>34581.51</v>
      </c>
      <c r="CB46" s="98"/>
      <c r="CC46" s="98"/>
      <c r="CD46" s="98">
        <v>31917.49</v>
      </c>
      <c r="CE46" s="98"/>
      <c r="CF46" s="98"/>
      <c r="CG46" s="98">
        <v>31315.4</v>
      </c>
      <c r="CH46" s="98"/>
      <c r="CI46" s="98"/>
      <c r="CJ46" s="98">
        <v>27937.26</v>
      </c>
      <c r="CK46" s="98"/>
      <c r="CL46" s="98"/>
      <c r="CM46" s="98">
        <v>32356.67</v>
      </c>
      <c r="CN46" s="98"/>
      <c r="CO46" s="98"/>
      <c r="CP46" s="98">
        <v>28860.12</v>
      </c>
      <c r="CQ46" s="98"/>
      <c r="CR46" s="98"/>
      <c r="CS46" s="98">
        <v>27205.88</v>
      </c>
      <c r="CT46" s="98"/>
      <c r="CU46" s="98"/>
      <c r="CV46" s="98">
        <v>31555.01</v>
      </c>
      <c r="CW46" s="98"/>
      <c r="CX46" s="98"/>
      <c r="CY46" s="98">
        <v>29661.75</v>
      </c>
      <c r="CZ46" s="98"/>
      <c r="DA46" s="98"/>
      <c r="DB46" s="98">
        <v>35525.31</v>
      </c>
      <c r="DC46" s="100">
        <f t="shared" si="8"/>
        <v>358889.38</v>
      </c>
      <c r="DD46" s="101">
        <f t="shared" si="9"/>
        <v>937508.6799999999</v>
      </c>
      <c r="DE46" s="98"/>
      <c r="DF46" s="98"/>
      <c r="DG46" s="98">
        <v>31919.54</v>
      </c>
      <c r="DH46" s="98"/>
      <c r="DI46" s="98"/>
      <c r="DJ46" s="98">
        <v>42104.01</v>
      </c>
      <c r="DK46" s="98"/>
      <c r="DL46" s="98"/>
      <c r="DM46" s="98">
        <v>41002.6</v>
      </c>
      <c r="DN46" s="98"/>
      <c r="DO46" s="98"/>
      <c r="DP46" s="98">
        <v>45789.03</v>
      </c>
      <c r="DQ46" s="98"/>
      <c r="DR46" s="98"/>
      <c r="DS46" s="98">
        <v>46953.66</v>
      </c>
      <c r="DT46" s="98"/>
      <c r="DU46" s="98"/>
      <c r="DV46" s="98">
        <v>47591.31</v>
      </c>
      <c r="DW46" s="98"/>
      <c r="DX46" s="98"/>
      <c r="DY46" s="98">
        <v>44770.53</v>
      </c>
      <c r="DZ46" s="98"/>
      <c r="EA46" s="98"/>
      <c r="EB46" s="98">
        <v>50786.93</v>
      </c>
      <c r="EC46" s="98"/>
      <c r="ED46" s="98"/>
      <c r="EE46" s="98">
        <v>43054.52</v>
      </c>
      <c r="EF46" s="98"/>
      <c r="EG46" s="98"/>
      <c r="EH46" s="98">
        <v>52160.39</v>
      </c>
      <c r="EI46" s="98"/>
      <c r="EJ46" s="98"/>
      <c r="EK46" s="98">
        <v>44511.73</v>
      </c>
      <c r="EL46" s="98"/>
      <c r="EM46" s="98"/>
      <c r="EN46" s="98">
        <v>50500.01</v>
      </c>
      <c r="EO46" s="102">
        <f t="shared" si="15"/>
        <v>541144.26</v>
      </c>
      <c r="EP46" s="102">
        <f t="shared" si="16"/>
        <v>1478652.94</v>
      </c>
    </row>
    <row r="47" spans="1:146" s="4" customFormat="1" ht="18" customHeight="1">
      <c r="A47" s="46" t="s">
        <v>58</v>
      </c>
      <c r="B47" s="26">
        <v>62090.43</v>
      </c>
      <c r="C47" s="52">
        <f>C45-C46</f>
        <v>6534.950000000004</v>
      </c>
      <c r="D47" s="52"/>
      <c r="E47" s="52">
        <f aca="true" t="shared" si="17" ref="E47:Q47">E45-E46</f>
        <v>3596.8300000000017</v>
      </c>
      <c r="F47" s="52"/>
      <c r="G47" s="52">
        <f t="shared" si="17"/>
        <v>4939.889999999999</v>
      </c>
      <c r="H47" s="52"/>
      <c r="I47" s="52">
        <f t="shared" si="17"/>
        <v>2999.2400000000016</v>
      </c>
      <c r="J47" s="52"/>
      <c r="K47" s="52">
        <f t="shared" si="17"/>
        <v>-9873.269999999997</v>
      </c>
      <c r="L47" s="52"/>
      <c r="M47" s="52">
        <f t="shared" si="17"/>
        <v>2053.7199999999975</v>
      </c>
      <c r="N47" s="52"/>
      <c r="O47" s="52">
        <f t="shared" si="17"/>
        <v>-294.6499999999978</v>
      </c>
      <c r="P47" s="52"/>
      <c r="Q47" s="52">
        <f t="shared" si="17"/>
        <v>3048.4600000000028</v>
      </c>
      <c r="R47" s="52">
        <v>75095.6</v>
      </c>
      <c r="S47" s="51">
        <f>C47+E47+G47+I47+K47+M47+O47+Q47</f>
        <v>13005.170000000013</v>
      </c>
      <c r="T47" s="43"/>
      <c r="U47" s="43"/>
      <c r="V47" s="43">
        <f>V45-V46</f>
        <v>4317.060000000001</v>
      </c>
      <c r="W47" s="43">
        <f aca="true" t="shared" si="18" ref="W47:AL47">W45-W46</f>
        <v>0</v>
      </c>
      <c r="X47" s="43">
        <f t="shared" si="18"/>
        <v>0</v>
      </c>
      <c r="Y47" s="43">
        <f t="shared" si="18"/>
        <v>8072.960000000001</v>
      </c>
      <c r="Z47" s="43">
        <f t="shared" si="18"/>
        <v>0</v>
      </c>
      <c r="AA47" s="43">
        <f t="shared" si="18"/>
        <v>0</v>
      </c>
      <c r="AB47" s="43">
        <f t="shared" si="18"/>
        <v>690.2700000000004</v>
      </c>
      <c r="AC47" s="43">
        <f t="shared" si="18"/>
        <v>0</v>
      </c>
      <c r="AD47" s="43">
        <f t="shared" si="18"/>
        <v>0</v>
      </c>
      <c r="AE47" s="43">
        <f t="shared" si="18"/>
        <v>4182.889999999999</v>
      </c>
      <c r="AF47" s="43">
        <v>150432.45</v>
      </c>
      <c r="AG47" s="43">
        <f t="shared" si="18"/>
        <v>0</v>
      </c>
      <c r="AH47" s="43">
        <f t="shared" si="18"/>
        <v>0</v>
      </c>
      <c r="AI47" s="43">
        <f t="shared" si="18"/>
        <v>6700.18</v>
      </c>
      <c r="AJ47" s="43">
        <f t="shared" si="18"/>
        <v>0</v>
      </c>
      <c r="AK47" s="43">
        <f t="shared" si="18"/>
        <v>0</v>
      </c>
      <c r="AL47" s="43">
        <f t="shared" si="18"/>
        <v>8960.779999999999</v>
      </c>
      <c r="AM47" s="43"/>
      <c r="AN47" s="43"/>
      <c r="AO47" s="43">
        <f>AO45-AO46</f>
        <v>1987.5200000000004</v>
      </c>
      <c r="AP47" s="43">
        <f aca="true" t="shared" si="19" ref="AP47:AU47">AP45-AP46</f>
        <v>0</v>
      </c>
      <c r="AQ47" s="43">
        <f t="shared" si="19"/>
        <v>0</v>
      </c>
      <c r="AR47" s="43">
        <f t="shared" si="19"/>
        <v>-1219.5099999999984</v>
      </c>
      <c r="AS47" s="43">
        <f t="shared" si="19"/>
        <v>0</v>
      </c>
      <c r="AT47" s="43">
        <f t="shared" si="19"/>
        <v>0</v>
      </c>
      <c r="AU47" s="43">
        <f t="shared" si="19"/>
        <v>-1503.760000000002</v>
      </c>
      <c r="AV47" s="43"/>
      <c r="AW47" s="43"/>
      <c r="AX47" s="43">
        <f aca="true" t="shared" si="20" ref="AX47:BD47">AX45-AX46</f>
        <v>-1075.7799999999988</v>
      </c>
      <c r="AY47" s="43">
        <f t="shared" si="20"/>
        <v>0</v>
      </c>
      <c r="AZ47" s="43">
        <f t="shared" si="20"/>
        <v>0</v>
      </c>
      <c r="BA47" s="43">
        <f t="shared" si="20"/>
        <v>3005.239999999998</v>
      </c>
      <c r="BB47" s="43">
        <f t="shared" si="20"/>
        <v>0</v>
      </c>
      <c r="BC47" s="43">
        <f t="shared" si="20"/>
        <v>0</v>
      </c>
      <c r="BD47" s="43">
        <f t="shared" si="20"/>
        <v>-4975.040000000001</v>
      </c>
      <c r="BE47" s="43">
        <f aca="true" t="shared" si="21" ref="BE47:BM47">BE45-BE46</f>
        <v>0</v>
      </c>
      <c r="BF47" s="43">
        <f t="shared" si="21"/>
        <v>0</v>
      </c>
      <c r="BG47" s="43">
        <f t="shared" si="21"/>
        <v>7888.990000000002</v>
      </c>
      <c r="BH47" s="43">
        <f t="shared" si="21"/>
        <v>0</v>
      </c>
      <c r="BI47" s="43">
        <f t="shared" si="21"/>
        <v>0</v>
      </c>
      <c r="BJ47" s="43">
        <f t="shared" si="21"/>
        <v>-2798.0999999999985</v>
      </c>
      <c r="BK47" s="43">
        <f t="shared" si="21"/>
        <v>0</v>
      </c>
      <c r="BL47" s="43">
        <f t="shared" si="21"/>
        <v>0</v>
      </c>
      <c r="BM47" s="43">
        <f t="shared" si="21"/>
        <v>-583.7400000000016</v>
      </c>
      <c r="BN47" s="43">
        <f>BN45-BN46</f>
        <v>0</v>
      </c>
      <c r="BO47" s="43">
        <f>BO45-BO46</f>
        <v>0</v>
      </c>
      <c r="BP47" s="43">
        <f>BP45-BP46</f>
        <v>8090.899999999998</v>
      </c>
      <c r="BQ47" s="43">
        <f t="shared" si="6"/>
        <v>24477.679999999997</v>
      </c>
      <c r="BR47" s="43">
        <f t="shared" si="7"/>
        <v>174910.13</v>
      </c>
      <c r="BS47" s="43"/>
      <c r="BT47" s="43"/>
      <c r="BU47" s="43">
        <f>BU45-BU46</f>
        <v>9720.3</v>
      </c>
      <c r="BV47" s="43"/>
      <c r="BW47" s="43"/>
      <c r="BX47" s="43">
        <f>BX45-BX46</f>
        <v>7985.580000000002</v>
      </c>
      <c r="BY47" s="43"/>
      <c r="BZ47" s="43"/>
      <c r="CA47" s="43">
        <f>CA45-CA46</f>
        <v>-1742.0800000000017</v>
      </c>
      <c r="CB47" s="43"/>
      <c r="CC47" s="43"/>
      <c r="CD47" s="43">
        <f>CD45-CD46</f>
        <v>732.1999999999971</v>
      </c>
      <c r="CE47" s="43"/>
      <c r="CF47" s="43"/>
      <c r="CG47" s="43">
        <f>CG45-CG46</f>
        <v>1334.2899999999972</v>
      </c>
      <c r="CH47" s="43"/>
      <c r="CI47" s="43"/>
      <c r="CJ47" s="43">
        <f>CJ45-CJ46</f>
        <v>4712.43</v>
      </c>
      <c r="CK47" s="43"/>
      <c r="CL47" s="43"/>
      <c r="CM47" s="43">
        <f>CM45-CM46</f>
        <v>293.02000000000044</v>
      </c>
      <c r="CN47" s="43"/>
      <c r="CO47" s="43"/>
      <c r="CP47" s="43">
        <f>CP45-CP46</f>
        <v>3789.5699999999997</v>
      </c>
      <c r="CQ47" s="43"/>
      <c r="CR47" s="43"/>
      <c r="CS47" s="43">
        <f>CS45-CS46</f>
        <v>5445.41</v>
      </c>
      <c r="CT47" s="43"/>
      <c r="CU47" s="43"/>
      <c r="CV47" s="43">
        <f>CV45-CV46</f>
        <v>1095.760000000002</v>
      </c>
      <c r="CW47" s="43"/>
      <c r="CX47" s="43"/>
      <c r="CY47" s="43">
        <f>CY45-CY46</f>
        <v>2989.0200000000004</v>
      </c>
      <c r="CZ47" s="43"/>
      <c r="DA47" s="43"/>
      <c r="DB47" s="43">
        <f>DB45-DB46</f>
        <v>-2874.5399999999972</v>
      </c>
      <c r="DC47" s="10">
        <f t="shared" si="8"/>
        <v>33480.96</v>
      </c>
      <c r="DD47" s="44">
        <f t="shared" si="9"/>
        <v>208391.09</v>
      </c>
      <c r="DE47" s="43"/>
      <c r="DF47" s="43"/>
      <c r="DG47" s="43">
        <f>DG45-DG46</f>
        <v>16782.61</v>
      </c>
      <c r="DH47" s="43"/>
      <c r="DI47" s="43"/>
      <c r="DJ47" s="43">
        <f>DJ45-DJ46</f>
        <v>6598.139999999999</v>
      </c>
      <c r="DK47" s="43"/>
      <c r="DL47" s="43"/>
      <c r="DM47" s="43">
        <f>DM45-DM46</f>
        <v>7699.550000000003</v>
      </c>
      <c r="DN47" s="43"/>
      <c r="DO47" s="43"/>
      <c r="DP47" s="43">
        <f>DP45-DP46</f>
        <v>2887.529999999999</v>
      </c>
      <c r="DQ47" s="43"/>
      <c r="DR47" s="43"/>
      <c r="DS47" s="43">
        <f>DS45-DS46</f>
        <v>1722.8999999999942</v>
      </c>
      <c r="DT47" s="43"/>
      <c r="DU47" s="43"/>
      <c r="DV47" s="43">
        <f>DV45-DV46</f>
        <v>1085.25</v>
      </c>
      <c r="DW47" s="43"/>
      <c r="DX47" s="43"/>
      <c r="DY47" s="43">
        <f>DY45-DY46</f>
        <v>3906.029999999999</v>
      </c>
      <c r="DZ47" s="43"/>
      <c r="EA47" s="43"/>
      <c r="EB47" s="43">
        <f>EB45-EB46</f>
        <v>-2110.3700000000026</v>
      </c>
      <c r="EC47" s="43"/>
      <c r="ED47" s="43"/>
      <c r="EE47" s="43">
        <f>EE45-EE46</f>
        <v>5622.040000000001</v>
      </c>
      <c r="EF47" s="43"/>
      <c r="EG47" s="43"/>
      <c r="EH47" s="43">
        <f>EH45-EH46</f>
        <v>-3483.8300000000017</v>
      </c>
      <c r="EI47" s="43"/>
      <c r="EJ47" s="43"/>
      <c r="EK47" s="43">
        <f>EK45-EK46</f>
        <v>4164.8299999999945</v>
      </c>
      <c r="EL47" s="43"/>
      <c r="EM47" s="43"/>
      <c r="EN47" s="43">
        <f>EN45-EN46</f>
        <v>-1823.4500000000044</v>
      </c>
      <c r="EO47" s="40">
        <f t="shared" si="15"/>
        <v>43051.22999999998</v>
      </c>
      <c r="EP47" s="40">
        <f t="shared" si="16"/>
        <v>251442.31999999998</v>
      </c>
    </row>
    <row r="48" spans="1:146" s="4" customFormat="1" ht="22.5" customHeight="1" hidden="1">
      <c r="A48" s="46" t="s">
        <v>59</v>
      </c>
      <c r="B48" s="26"/>
      <c r="C48" s="52"/>
      <c r="D48" s="52"/>
      <c r="E48" s="52"/>
      <c r="F48" s="52"/>
      <c r="G48" s="52"/>
      <c r="H48" s="52"/>
      <c r="I48" s="52"/>
      <c r="J48" s="53"/>
      <c r="K48" s="52"/>
      <c r="L48" s="52"/>
      <c r="M48" s="52"/>
      <c r="N48" s="53"/>
      <c r="O48" s="52"/>
      <c r="P48" s="52"/>
      <c r="Q48" s="52"/>
      <c r="R48" s="53"/>
      <c r="S48" s="52">
        <v>13005.17</v>
      </c>
      <c r="T48" s="43"/>
      <c r="U48" s="43"/>
      <c r="V48" s="43"/>
      <c r="W48" s="43"/>
      <c r="X48" s="43"/>
      <c r="Y48" s="49"/>
      <c r="Z48" s="43"/>
      <c r="AA48" s="43"/>
      <c r="AB48" s="49"/>
      <c r="AC48" s="26"/>
      <c r="AD48" s="26"/>
      <c r="AE48" s="26"/>
      <c r="AF48" s="43">
        <f t="shared" si="5"/>
        <v>13005.17</v>
      </c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>
        <f t="shared" si="6"/>
        <v>0</v>
      </c>
      <c r="BR48" s="43">
        <f t="shared" si="7"/>
        <v>13005.17</v>
      </c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10">
        <f t="shared" si="8"/>
        <v>0</v>
      </c>
      <c r="DD48" s="44">
        <f t="shared" si="9"/>
        <v>13005.17</v>
      </c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0">
        <f t="shared" si="15"/>
        <v>0</v>
      </c>
      <c r="EP48" s="40">
        <f t="shared" si="16"/>
        <v>13005.17</v>
      </c>
    </row>
    <row r="49" spans="1:146" s="4" customFormat="1" ht="22.5">
      <c r="A49" s="46" t="s">
        <v>60</v>
      </c>
      <c r="B49" s="26"/>
      <c r="C49" s="52">
        <f>C46-C44</f>
        <v>790.7699999999968</v>
      </c>
      <c r="D49" s="52"/>
      <c r="E49" s="52">
        <f aca="true" t="shared" si="22" ref="E49:Q49">E46-E44</f>
        <v>3501.470000000001</v>
      </c>
      <c r="F49" s="52">
        <f t="shared" si="22"/>
        <v>0</v>
      </c>
      <c r="G49" s="52">
        <f t="shared" si="22"/>
        <v>1752.989999999998</v>
      </c>
      <c r="H49" s="52">
        <f t="shared" si="22"/>
        <v>0</v>
      </c>
      <c r="I49" s="52">
        <f t="shared" si="22"/>
        <v>-2660.5400000000045</v>
      </c>
      <c r="J49" s="52">
        <f t="shared" si="22"/>
        <v>0</v>
      </c>
      <c r="K49" s="52">
        <f t="shared" si="22"/>
        <v>15383.439999999995</v>
      </c>
      <c r="L49" s="52">
        <f t="shared" si="22"/>
        <v>0</v>
      </c>
      <c r="M49" s="52">
        <f t="shared" si="22"/>
        <v>550.390000000003</v>
      </c>
      <c r="N49" s="52">
        <f t="shared" si="22"/>
        <v>0</v>
      </c>
      <c r="O49" s="52">
        <f t="shared" si="22"/>
        <v>5933.509999999998</v>
      </c>
      <c r="P49" s="52">
        <f t="shared" si="22"/>
        <v>0</v>
      </c>
      <c r="Q49" s="52">
        <f t="shared" si="22"/>
        <v>3422.149999999994</v>
      </c>
      <c r="R49" s="52"/>
      <c r="S49" s="51">
        <f>C49+E49+G49+I49+K49+M49+O49+Q49</f>
        <v>28674.179999999982</v>
      </c>
      <c r="T49" s="51"/>
      <c r="U49" s="51"/>
      <c r="V49" s="51">
        <f>V46-V44</f>
        <v>3644.74</v>
      </c>
      <c r="W49" s="51">
        <f aca="true" t="shared" si="23" ref="W49:AL49">W46-W44</f>
        <v>0</v>
      </c>
      <c r="X49" s="51">
        <f t="shared" si="23"/>
        <v>0</v>
      </c>
      <c r="Y49" s="51">
        <f t="shared" si="23"/>
        <v>-10331.019999999995</v>
      </c>
      <c r="Z49" s="51">
        <f t="shared" si="23"/>
        <v>0</v>
      </c>
      <c r="AA49" s="51">
        <f t="shared" si="23"/>
        <v>0</v>
      </c>
      <c r="AB49" s="51">
        <f t="shared" si="23"/>
        <v>5935.120000000003</v>
      </c>
      <c r="AC49" s="51">
        <f t="shared" si="23"/>
        <v>0</v>
      </c>
      <c r="AD49" s="51">
        <f t="shared" si="23"/>
        <v>0</v>
      </c>
      <c r="AE49" s="51">
        <f t="shared" si="23"/>
        <v>-5121.616666666661</v>
      </c>
      <c r="AF49" s="43">
        <f t="shared" si="5"/>
        <v>22801.40333333333</v>
      </c>
      <c r="AG49" s="51">
        <f t="shared" si="23"/>
        <v>0</v>
      </c>
      <c r="AH49" s="51">
        <f t="shared" si="23"/>
        <v>0</v>
      </c>
      <c r="AI49" s="51">
        <f>AI46-AI44</f>
        <v>-6157.948571428569</v>
      </c>
      <c r="AJ49" s="51">
        <f t="shared" si="23"/>
        <v>0</v>
      </c>
      <c r="AK49" s="51">
        <f t="shared" si="23"/>
        <v>0</v>
      </c>
      <c r="AL49" s="51">
        <f t="shared" si="23"/>
        <v>-13031.52</v>
      </c>
      <c r="AM49" s="51"/>
      <c r="AN49" s="51"/>
      <c r="AO49" s="43">
        <f>AO46-AO44</f>
        <v>1065.0699999999997</v>
      </c>
      <c r="AP49" s="43">
        <f aca="true" t="shared" si="24" ref="AP49:AU49">AP46-AP44</f>
        <v>0</v>
      </c>
      <c r="AQ49" s="43">
        <f t="shared" si="24"/>
        <v>0</v>
      </c>
      <c r="AR49" s="43">
        <f t="shared" si="24"/>
        <v>7091.450000000001</v>
      </c>
      <c r="AS49" s="43">
        <f t="shared" si="24"/>
        <v>0</v>
      </c>
      <c r="AT49" s="43">
        <f t="shared" si="24"/>
        <v>0</v>
      </c>
      <c r="AU49" s="43">
        <f t="shared" si="24"/>
        <v>10911.330000000005</v>
      </c>
      <c r="AV49" s="43"/>
      <c r="AW49" s="43"/>
      <c r="AX49" s="43">
        <f aca="true" t="shared" si="25" ref="AX49:BD49">AX46-AX44</f>
        <v>9998.090000000007</v>
      </c>
      <c r="AY49" s="43">
        <f t="shared" si="25"/>
        <v>0</v>
      </c>
      <c r="AZ49" s="43">
        <f t="shared" si="25"/>
        <v>0</v>
      </c>
      <c r="BA49" s="43">
        <f t="shared" si="25"/>
        <v>8083.680000000004</v>
      </c>
      <c r="BB49" s="43">
        <f t="shared" si="25"/>
        <v>0</v>
      </c>
      <c r="BC49" s="43">
        <f t="shared" si="25"/>
        <v>0</v>
      </c>
      <c r="BD49" s="43">
        <f t="shared" si="25"/>
        <v>7709.430000000008</v>
      </c>
      <c r="BE49" s="43">
        <f aca="true" t="shared" si="26" ref="BE49:BM49">BE46-BE44</f>
        <v>0</v>
      </c>
      <c r="BF49" s="43">
        <f t="shared" si="26"/>
        <v>0</v>
      </c>
      <c r="BG49" s="43">
        <f t="shared" si="26"/>
        <v>-5567.049999999996</v>
      </c>
      <c r="BH49" s="43">
        <f t="shared" si="26"/>
        <v>0</v>
      </c>
      <c r="BI49" s="43">
        <f t="shared" si="26"/>
        <v>0</v>
      </c>
      <c r="BJ49" s="43">
        <f t="shared" si="26"/>
        <v>-60393.86000000003</v>
      </c>
      <c r="BK49" s="43">
        <f t="shared" si="26"/>
        <v>0</v>
      </c>
      <c r="BL49" s="43">
        <f t="shared" si="26"/>
        <v>0</v>
      </c>
      <c r="BM49" s="43">
        <f t="shared" si="26"/>
        <v>5544.2900000000045</v>
      </c>
      <c r="BN49" s="43">
        <f>BN46-BN44</f>
        <v>0</v>
      </c>
      <c r="BO49" s="43">
        <f>BO46-BO44</f>
        <v>0</v>
      </c>
      <c r="BP49" s="43">
        <f>BP46-BP44</f>
        <v>-170.74999999999636</v>
      </c>
      <c r="BQ49" s="43">
        <f t="shared" si="6"/>
        <v>-34917.788571428566</v>
      </c>
      <c r="BR49" s="43">
        <f t="shared" si="7"/>
        <v>-12116.385238095238</v>
      </c>
      <c r="BS49" s="43"/>
      <c r="BT49" s="43"/>
      <c r="BU49" s="43">
        <f>BU46-BU44</f>
        <v>-9575.529999999999</v>
      </c>
      <c r="BV49" s="43"/>
      <c r="BW49" s="43"/>
      <c r="BX49" s="43">
        <f>BX46-BX44</f>
        <v>-21190.449999999997</v>
      </c>
      <c r="BY49" s="43"/>
      <c r="BZ49" s="43"/>
      <c r="CA49" s="43">
        <f>CA46-CA44</f>
        <v>5729.570000000003</v>
      </c>
      <c r="CB49" s="43"/>
      <c r="CC49" s="43"/>
      <c r="CD49" s="43">
        <f>CD46-CD44</f>
        <v>8507.120000000003</v>
      </c>
      <c r="CE49" s="43"/>
      <c r="CF49" s="43"/>
      <c r="CG49" s="43">
        <f>CG46-CG44</f>
        <v>5821.580000000002</v>
      </c>
      <c r="CH49" s="43"/>
      <c r="CI49" s="43"/>
      <c r="CJ49" s="43">
        <f>CJ46-CJ44</f>
        <v>-64411.81000000001</v>
      </c>
      <c r="CK49" s="43"/>
      <c r="CL49" s="43"/>
      <c r="CM49" s="43">
        <f>CM46-CM44</f>
        <v>6966.129999999997</v>
      </c>
      <c r="CN49" s="43"/>
      <c r="CO49" s="43"/>
      <c r="CP49" s="43">
        <f>CP46-CP44</f>
        <v>-9871.099999999995</v>
      </c>
      <c r="CQ49" s="43"/>
      <c r="CR49" s="43"/>
      <c r="CS49" s="43">
        <f>CS46-CS44</f>
        <v>-126.58999999999651</v>
      </c>
      <c r="CT49" s="43"/>
      <c r="CU49" s="43"/>
      <c r="CV49" s="43">
        <f>CV46-CV44</f>
        <v>6662.5300000000025</v>
      </c>
      <c r="CW49" s="43"/>
      <c r="CX49" s="43"/>
      <c r="CY49" s="43">
        <f>CY46-CY44</f>
        <v>-8387.619999999995</v>
      </c>
      <c r="CZ49" s="43"/>
      <c r="DA49" s="43"/>
      <c r="DB49" s="43">
        <f>DB46-DB44</f>
        <v>9281.79</v>
      </c>
      <c r="DC49" s="10">
        <f t="shared" si="8"/>
        <v>-70594.37999999999</v>
      </c>
      <c r="DD49" s="44">
        <f t="shared" si="9"/>
        <v>-82710.76523809522</v>
      </c>
      <c r="DE49" s="43"/>
      <c r="DF49" s="43"/>
      <c r="DG49" s="43">
        <f>DG46-DG44</f>
        <v>-3620.548999999999</v>
      </c>
      <c r="DH49" s="43"/>
      <c r="DI49" s="43"/>
      <c r="DJ49" s="43">
        <f>DJ46-DJ44</f>
        <v>10626.411000000007</v>
      </c>
      <c r="DK49" s="43"/>
      <c r="DL49" s="43"/>
      <c r="DM49" s="43">
        <f>DM46-DM44</f>
        <v>15994.271000000004</v>
      </c>
      <c r="DN49" s="43"/>
      <c r="DO49" s="43"/>
      <c r="DP49" s="43">
        <f>DP46-DP44</f>
        <v>-124755.82900000003</v>
      </c>
      <c r="DQ49" s="43"/>
      <c r="DR49" s="43"/>
      <c r="DS49" s="43">
        <f>DS46-DS44</f>
        <v>13956.901000000005</v>
      </c>
      <c r="DT49" s="43"/>
      <c r="DU49" s="43"/>
      <c r="DV49" s="43">
        <f>DV46-DV44</f>
        <v>22701.241</v>
      </c>
      <c r="DW49" s="43"/>
      <c r="DX49" s="43"/>
      <c r="DY49" s="43">
        <f>DY46-DY44</f>
        <v>20067.301</v>
      </c>
      <c r="DZ49" s="43"/>
      <c r="EA49" s="43"/>
      <c r="EB49" s="43">
        <f>EB46-EB44</f>
        <v>38.65099999999802</v>
      </c>
      <c r="EC49" s="43"/>
      <c r="ED49" s="43"/>
      <c r="EE49" s="43">
        <f>EE46-EE44</f>
        <v>16288.341</v>
      </c>
      <c r="EF49" s="43"/>
      <c r="EG49" s="43"/>
      <c r="EH49" s="43">
        <f>EH46-EH44</f>
        <v>14520.601000000002</v>
      </c>
      <c r="EI49" s="43"/>
      <c r="EJ49" s="43"/>
      <c r="EK49" s="43">
        <f>EK46-EK44</f>
        <v>18759.531000000003</v>
      </c>
      <c r="EL49" s="43"/>
      <c r="EM49" s="43"/>
      <c r="EN49" s="43">
        <f>EN46-EN44</f>
        <v>14865.751000000004</v>
      </c>
      <c r="EO49" s="40">
        <f t="shared" si="15"/>
        <v>19442.621999999996</v>
      </c>
      <c r="EP49" s="40">
        <f t="shared" si="16"/>
        <v>-63268.143238095225</v>
      </c>
    </row>
    <row r="50" spans="1:146" s="5" customFormat="1" ht="12.75">
      <c r="A50" s="23"/>
      <c r="B50" s="23"/>
      <c r="C50" s="23"/>
      <c r="D50" s="23"/>
      <c r="E50" s="23"/>
      <c r="F50" s="2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47"/>
      <c r="U50" s="47"/>
      <c r="V50" s="47"/>
      <c r="W50" s="47"/>
      <c r="X50" s="47"/>
      <c r="Y50" s="55"/>
      <c r="Z50" s="47"/>
      <c r="AA50" s="47"/>
      <c r="AB50" s="55"/>
      <c r="AC50" s="23"/>
      <c r="AD50" s="23"/>
      <c r="AE50" s="23"/>
      <c r="AF50" s="43">
        <f t="shared" si="5"/>
        <v>0</v>
      </c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3"/>
      <c r="BB50" s="47"/>
      <c r="BC50" s="47"/>
      <c r="BD50" s="43"/>
      <c r="BE50" s="47"/>
      <c r="BF50" s="47"/>
      <c r="BG50" s="43"/>
      <c r="BH50" s="47"/>
      <c r="BI50" s="47"/>
      <c r="BJ50" s="43"/>
      <c r="BK50" s="47"/>
      <c r="BL50" s="47"/>
      <c r="BM50" s="43"/>
      <c r="BN50" s="47"/>
      <c r="BO50" s="47"/>
      <c r="BP50" s="43"/>
      <c r="BQ50" s="43">
        <f t="shared" si="6"/>
        <v>0</v>
      </c>
      <c r="BR50" s="43">
        <f t="shared" si="7"/>
        <v>0</v>
      </c>
      <c r="BS50" s="47"/>
      <c r="BT50" s="47"/>
      <c r="BU50" s="43"/>
      <c r="BV50" s="47"/>
      <c r="BW50" s="47"/>
      <c r="BX50" s="43"/>
      <c r="BY50" s="47"/>
      <c r="BZ50" s="47"/>
      <c r="CA50" s="43"/>
      <c r="CB50" s="47"/>
      <c r="CC50" s="47"/>
      <c r="CD50" s="43"/>
      <c r="CE50" s="47"/>
      <c r="CF50" s="47"/>
      <c r="CG50" s="43"/>
      <c r="CH50" s="47"/>
      <c r="CI50" s="47"/>
      <c r="CJ50" s="43"/>
      <c r="CK50" s="47"/>
      <c r="CL50" s="47"/>
      <c r="CM50" s="43"/>
      <c r="CN50" s="47"/>
      <c r="CO50" s="47"/>
      <c r="CP50" s="43"/>
      <c r="CQ50" s="47"/>
      <c r="CR50" s="47"/>
      <c r="CS50" s="43"/>
      <c r="CT50" s="47"/>
      <c r="CU50" s="47"/>
      <c r="CV50" s="43"/>
      <c r="CW50" s="47"/>
      <c r="CX50" s="47"/>
      <c r="CY50" s="43"/>
      <c r="CZ50" s="47"/>
      <c r="DA50" s="47"/>
      <c r="DB50" s="43"/>
      <c r="DC50" s="10">
        <f t="shared" si="8"/>
        <v>0</v>
      </c>
      <c r="DD50" s="44">
        <f t="shared" si="9"/>
        <v>0</v>
      </c>
      <c r="DE50" s="47"/>
      <c r="DF50" s="47"/>
      <c r="DG50" s="43"/>
      <c r="DH50" s="47"/>
      <c r="DI50" s="47"/>
      <c r="DJ50" s="43"/>
      <c r="DK50" s="47"/>
      <c r="DL50" s="47"/>
      <c r="DM50" s="43"/>
      <c r="DN50" s="47"/>
      <c r="DO50" s="47"/>
      <c r="DP50" s="43"/>
      <c r="DQ50" s="47"/>
      <c r="DR50" s="47"/>
      <c r="DS50" s="43"/>
      <c r="DT50" s="47"/>
      <c r="DU50" s="47"/>
      <c r="DV50" s="43"/>
      <c r="DW50" s="47"/>
      <c r="DX50" s="47"/>
      <c r="DY50" s="43"/>
      <c r="DZ50" s="47"/>
      <c r="EA50" s="47"/>
      <c r="EB50" s="43"/>
      <c r="EC50" s="47"/>
      <c r="ED50" s="47"/>
      <c r="EE50" s="43"/>
      <c r="EF50" s="47"/>
      <c r="EG50" s="47"/>
      <c r="EH50" s="43"/>
      <c r="EI50" s="47"/>
      <c r="EJ50" s="47"/>
      <c r="EK50" s="43"/>
      <c r="EL50" s="47"/>
      <c r="EM50" s="47"/>
      <c r="EN50" s="43"/>
      <c r="EO50" s="40"/>
      <c r="EP50" s="40"/>
    </row>
    <row r="51" spans="1:146" s="5" customFormat="1" ht="12.75">
      <c r="A51" s="50" t="s">
        <v>61</v>
      </c>
      <c r="B51" s="23"/>
      <c r="C51" s="24">
        <v>3974.04</v>
      </c>
      <c r="D51" s="23"/>
      <c r="E51" s="24">
        <v>3958.08</v>
      </c>
      <c r="F51" s="23"/>
      <c r="G51" s="24">
        <v>3990</v>
      </c>
      <c r="H51" s="23"/>
      <c r="I51" s="24">
        <v>4021.92</v>
      </c>
      <c r="J51" s="23"/>
      <c r="K51" s="24">
        <v>4005.96</v>
      </c>
      <c r="L51" s="24"/>
      <c r="M51" s="24">
        <v>3958.08</v>
      </c>
      <c r="N51" s="24"/>
      <c r="O51" s="24">
        <v>3942.12</v>
      </c>
      <c r="P51" s="24"/>
      <c r="Q51" s="24">
        <v>3862.32</v>
      </c>
      <c r="R51" s="23"/>
      <c r="S51" s="51">
        <f>C51+E51+G51+I51+K51+M51+O51+Q51</f>
        <v>31712.52</v>
      </c>
      <c r="T51" s="51"/>
      <c r="U51" s="51"/>
      <c r="V51" s="51">
        <v>6821.47</v>
      </c>
      <c r="W51" s="51"/>
      <c r="X51" s="51"/>
      <c r="Y51" s="56">
        <v>6083.86</v>
      </c>
      <c r="Z51" s="51"/>
      <c r="AA51" s="51"/>
      <c r="AB51" s="56">
        <v>6138.51</v>
      </c>
      <c r="AC51" s="23"/>
      <c r="AD51" s="23"/>
      <c r="AE51" s="23">
        <v>5404.66</v>
      </c>
      <c r="AF51" s="43">
        <f t="shared" si="5"/>
        <v>56161.020000000004</v>
      </c>
      <c r="AG51" s="51"/>
      <c r="AH51" s="51"/>
      <c r="AI51" s="52">
        <v>5312.9</v>
      </c>
      <c r="AJ51" s="52"/>
      <c r="AK51" s="52"/>
      <c r="AL51" s="52">
        <v>5184.38</v>
      </c>
      <c r="AM51" s="52"/>
      <c r="AN51" s="52"/>
      <c r="AO51" s="52">
        <v>5332.11</v>
      </c>
      <c r="AP51" s="52"/>
      <c r="AQ51" s="52"/>
      <c r="AR51" s="52">
        <v>5448.81</v>
      </c>
      <c r="AS51" s="52"/>
      <c r="AT51" s="52"/>
      <c r="AU51" s="52">
        <v>5394.48</v>
      </c>
      <c r="AV51" s="52"/>
      <c r="AW51" s="52"/>
      <c r="AX51" s="52">
        <v>1935.21</v>
      </c>
      <c r="AY51" s="52"/>
      <c r="AZ51" s="52"/>
      <c r="BA51" s="52">
        <v>4600.04</v>
      </c>
      <c r="BB51" s="52"/>
      <c r="BC51" s="52"/>
      <c r="BD51" s="52">
        <v>4687.53</v>
      </c>
      <c r="BE51" s="52"/>
      <c r="BF51" s="52"/>
      <c r="BG51" s="52">
        <v>5212.55</v>
      </c>
      <c r="BH51" s="52"/>
      <c r="BI51" s="52"/>
      <c r="BJ51" s="52">
        <v>5243.58</v>
      </c>
      <c r="BK51" s="52"/>
      <c r="BL51" s="52"/>
      <c r="BM51" s="52">
        <v>5353.41</v>
      </c>
      <c r="BN51" s="52"/>
      <c r="BO51" s="52"/>
      <c r="BP51" s="52">
        <v>5244.68</v>
      </c>
      <c r="BQ51" s="43">
        <f t="shared" si="6"/>
        <v>58949.67999999999</v>
      </c>
      <c r="BR51" s="43">
        <f t="shared" si="7"/>
        <v>115110.7</v>
      </c>
      <c r="BS51" s="52"/>
      <c r="BT51" s="52"/>
      <c r="BU51" s="52">
        <v>5935.26</v>
      </c>
      <c r="BV51" s="52"/>
      <c r="BW51" s="52"/>
      <c r="BX51" s="52">
        <v>5226.02</v>
      </c>
      <c r="BY51" s="52"/>
      <c r="BZ51" s="52"/>
      <c r="CA51" s="52">
        <v>5790.38</v>
      </c>
      <c r="CB51" s="52"/>
      <c r="CC51" s="52"/>
      <c r="CD51" s="52">
        <v>5828.38</v>
      </c>
      <c r="CE51" s="52"/>
      <c r="CF51" s="52"/>
      <c r="CG51" s="52">
        <v>5825.06</v>
      </c>
      <c r="CH51" s="52"/>
      <c r="CI51" s="52"/>
      <c r="CJ51" s="52">
        <v>5976.04</v>
      </c>
      <c r="CK51" s="52"/>
      <c r="CL51" s="52"/>
      <c r="CM51" s="52">
        <v>5811.46</v>
      </c>
      <c r="CN51" s="52"/>
      <c r="CO51" s="52"/>
      <c r="CP51" s="52">
        <v>5808.85</v>
      </c>
      <c r="CQ51" s="52"/>
      <c r="CR51" s="52"/>
      <c r="CS51" s="52">
        <v>5544.18</v>
      </c>
      <c r="CT51" s="52"/>
      <c r="CU51" s="52"/>
      <c r="CV51" s="52">
        <v>6052.02</v>
      </c>
      <c r="CW51" s="52"/>
      <c r="CX51" s="52"/>
      <c r="CY51" s="52">
        <v>5928.28</v>
      </c>
      <c r="CZ51" s="52"/>
      <c r="DA51" s="52"/>
      <c r="DB51" s="52">
        <v>5915.83</v>
      </c>
      <c r="DC51" s="10">
        <f t="shared" si="8"/>
        <v>69641.76</v>
      </c>
      <c r="DD51" s="44">
        <f t="shared" si="9"/>
        <v>184752.46</v>
      </c>
      <c r="DE51" s="52"/>
      <c r="DF51" s="52"/>
      <c r="DG51" s="52">
        <v>5872.21</v>
      </c>
      <c r="DH51" s="52"/>
      <c r="DI51" s="52"/>
      <c r="DJ51" s="52">
        <v>6289.04</v>
      </c>
      <c r="DK51" s="52"/>
      <c r="DL51" s="52"/>
      <c r="DM51" s="52">
        <v>6175.48</v>
      </c>
      <c r="DN51" s="52"/>
      <c r="DO51" s="52"/>
      <c r="DP51" s="52">
        <v>6302.58</v>
      </c>
      <c r="DQ51" s="52"/>
      <c r="DR51" s="52"/>
      <c r="DS51" s="52">
        <v>6371.35</v>
      </c>
      <c r="DT51" s="52"/>
      <c r="DU51" s="52"/>
      <c r="DV51" s="52">
        <v>6418.42</v>
      </c>
      <c r="DW51" s="52"/>
      <c r="DX51" s="52"/>
      <c r="DY51" s="52">
        <v>6337.58</v>
      </c>
      <c r="DZ51" s="52"/>
      <c r="EA51" s="52"/>
      <c r="EB51" s="52">
        <v>6364.26</v>
      </c>
      <c r="EC51" s="52"/>
      <c r="ED51" s="52"/>
      <c r="EE51" s="52">
        <v>6321.07</v>
      </c>
      <c r="EF51" s="52"/>
      <c r="EG51" s="52"/>
      <c r="EH51" s="52">
        <v>6201.52</v>
      </c>
      <c r="EI51" s="52"/>
      <c r="EJ51" s="52"/>
      <c r="EK51" s="52">
        <v>6405.55</v>
      </c>
      <c r="EL51" s="52"/>
      <c r="EM51" s="52"/>
      <c r="EN51" s="52">
        <v>6336.77</v>
      </c>
      <c r="EO51" s="40">
        <f t="shared" si="15"/>
        <v>75395.83</v>
      </c>
      <c r="EP51" s="40">
        <f t="shared" si="16"/>
        <v>260148.28999999998</v>
      </c>
    </row>
    <row r="52" spans="1:146" s="106" customFormat="1" ht="12.75">
      <c r="A52" s="94" t="s">
        <v>62</v>
      </c>
      <c r="B52" s="68"/>
      <c r="C52" s="68">
        <v>3914.59</v>
      </c>
      <c r="D52" s="68"/>
      <c r="E52" s="68">
        <v>3688.19</v>
      </c>
      <c r="F52" s="68"/>
      <c r="G52" s="104">
        <v>3912.69</v>
      </c>
      <c r="H52" s="104"/>
      <c r="I52" s="104">
        <v>4001.33</v>
      </c>
      <c r="J52" s="104"/>
      <c r="K52" s="104">
        <v>3967.37</v>
      </c>
      <c r="L52" s="104"/>
      <c r="M52" s="104">
        <v>3789.2</v>
      </c>
      <c r="N52" s="104"/>
      <c r="O52" s="104">
        <v>3864.44</v>
      </c>
      <c r="P52" s="104"/>
      <c r="Q52" s="104">
        <v>3748.45</v>
      </c>
      <c r="R52" s="104"/>
      <c r="S52" s="97">
        <f aca="true" t="shared" si="27" ref="S52:S58">C52+E52+G52+I52+K52+M52+O52+Q52</f>
        <v>30886.260000000002</v>
      </c>
      <c r="T52" s="95"/>
      <c r="U52" s="95"/>
      <c r="V52" s="95">
        <v>3700.43</v>
      </c>
      <c r="W52" s="95"/>
      <c r="X52" s="95"/>
      <c r="Y52" s="105">
        <v>3784.93</v>
      </c>
      <c r="Z52" s="95"/>
      <c r="AA52" s="95"/>
      <c r="AB52" s="105">
        <v>3749.05</v>
      </c>
      <c r="AC52" s="68"/>
      <c r="AD52" s="68"/>
      <c r="AE52" s="68">
        <v>3697.55</v>
      </c>
      <c r="AF52" s="98">
        <f t="shared" si="5"/>
        <v>45818.22</v>
      </c>
      <c r="AG52" s="95"/>
      <c r="AH52" s="95"/>
      <c r="AI52" s="95">
        <v>5312.9</v>
      </c>
      <c r="AJ52" s="95"/>
      <c r="AK52" s="95"/>
      <c r="AL52" s="95">
        <v>5184.38</v>
      </c>
      <c r="AM52" s="95"/>
      <c r="AN52" s="95"/>
      <c r="AO52" s="95">
        <v>5332.11</v>
      </c>
      <c r="AP52" s="95"/>
      <c r="AQ52" s="95"/>
      <c r="AR52" s="95">
        <v>5448.81</v>
      </c>
      <c r="AS52" s="95"/>
      <c r="AT52" s="95"/>
      <c r="AU52" s="95">
        <v>5394.48</v>
      </c>
      <c r="AV52" s="95"/>
      <c r="AW52" s="95"/>
      <c r="AX52" s="95">
        <v>1935.21</v>
      </c>
      <c r="AY52" s="95"/>
      <c r="AZ52" s="95"/>
      <c r="BA52" s="95">
        <v>4600.04</v>
      </c>
      <c r="BB52" s="95"/>
      <c r="BC52" s="95"/>
      <c r="BD52" s="95">
        <v>4687.53</v>
      </c>
      <c r="BE52" s="95"/>
      <c r="BF52" s="95"/>
      <c r="BG52" s="95">
        <v>5212.55</v>
      </c>
      <c r="BH52" s="95"/>
      <c r="BI52" s="95"/>
      <c r="BJ52" s="95">
        <v>5243.58</v>
      </c>
      <c r="BK52" s="95"/>
      <c r="BL52" s="95"/>
      <c r="BM52" s="95">
        <v>5353.41</v>
      </c>
      <c r="BN52" s="95"/>
      <c r="BO52" s="95"/>
      <c r="BP52" s="95">
        <v>5244.68</v>
      </c>
      <c r="BQ52" s="98">
        <f t="shared" si="6"/>
        <v>58949.67999999999</v>
      </c>
      <c r="BR52" s="98">
        <f t="shared" si="7"/>
        <v>104767.9</v>
      </c>
      <c r="BS52" s="95"/>
      <c r="BT52" s="95"/>
      <c r="BU52" s="95">
        <v>5935.26</v>
      </c>
      <c r="BV52" s="95"/>
      <c r="BW52" s="95"/>
      <c r="BX52" s="95">
        <v>5226.02</v>
      </c>
      <c r="BY52" s="95"/>
      <c r="BZ52" s="95"/>
      <c r="CA52" s="95">
        <v>5790.38</v>
      </c>
      <c r="CB52" s="95"/>
      <c r="CC52" s="95"/>
      <c r="CD52" s="95">
        <v>5828.38</v>
      </c>
      <c r="CE52" s="95"/>
      <c r="CF52" s="95"/>
      <c r="CG52" s="95">
        <v>5825.06</v>
      </c>
      <c r="CH52" s="95"/>
      <c r="CI52" s="95"/>
      <c r="CJ52" s="95">
        <v>5976.04</v>
      </c>
      <c r="CK52" s="95"/>
      <c r="CL52" s="95"/>
      <c r="CM52" s="95">
        <v>5811.46</v>
      </c>
      <c r="CN52" s="95"/>
      <c r="CO52" s="95"/>
      <c r="CP52" s="95">
        <v>5808.85</v>
      </c>
      <c r="CQ52" s="95"/>
      <c r="CR52" s="95"/>
      <c r="CS52" s="95">
        <v>5544.18</v>
      </c>
      <c r="CT52" s="95"/>
      <c r="CU52" s="95"/>
      <c r="CV52" s="95">
        <v>6052.02</v>
      </c>
      <c r="CW52" s="95"/>
      <c r="CX52" s="95"/>
      <c r="CY52" s="95">
        <v>5928.28</v>
      </c>
      <c r="CZ52" s="95"/>
      <c r="DA52" s="95"/>
      <c r="DB52" s="95">
        <v>5915.83</v>
      </c>
      <c r="DC52" s="100">
        <f t="shared" si="8"/>
        <v>69641.76</v>
      </c>
      <c r="DD52" s="101">
        <f t="shared" si="9"/>
        <v>174409.65999999997</v>
      </c>
      <c r="DE52" s="95"/>
      <c r="DF52" s="95"/>
      <c r="DG52" s="95">
        <v>5872.21</v>
      </c>
      <c r="DH52" s="95"/>
      <c r="DI52" s="95"/>
      <c r="DJ52" s="95">
        <v>6289.04</v>
      </c>
      <c r="DK52" s="95"/>
      <c r="DL52" s="95"/>
      <c r="DM52" s="95">
        <v>6175.48</v>
      </c>
      <c r="DN52" s="95"/>
      <c r="DO52" s="95"/>
      <c r="DP52" s="95">
        <v>6302.58</v>
      </c>
      <c r="DQ52" s="95"/>
      <c r="DR52" s="95"/>
      <c r="DS52" s="95">
        <v>6371.35</v>
      </c>
      <c r="DT52" s="95"/>
      <c r="DU52" s="95"/>
      <c r="DV52" s="95">
        <v>6418.42</v>
      </c>
      <c r="DW52" s="95"/>
      <c r="DX52" s="95"/>
      <c r="DY52" s="95">
        <v>6337.58</v>
      </c>
      <c r="DZ52" s="95"/>
      <c r="EA52" s="95"/>
      <c r="EB52" s="95">
        <v>6364.26</v>
      </c>
      <c r="EC52" s="95"/>
      <c r="ED52" s="95"/>
      <c r="EE52" s="95">
        <v>6321.07</v>
      </c>
      <c r="EF52" s="95"/>
      <c r="EG52" s="95"/>
      <c r="EH52" s="95">
        <v>6201.52</v>
      </c>
      <c r="EI52" s="95"/>
      <c r="EJ52" s="95"/>
      <c r="EK52" s="95">
        <v>6405.55</v>
      </c>
      <c r="EL52" s="95"/>
      <c r="EM52" s="95"/>
      <c r="EN52" s="95">
        <v>6336.77</v>
      </c>
      <c r="EO52" s="102">
        <f t="shared" si="15"/>
        <v>75395.83</v>
      </c>
      <c r="EP52" s="102">
        <f t="shared" si="16"/>
        <v>249805.49</v>
      </c>
    </row>
    <row r="53" spans="1:146" s="106" customFormat="1" ht="12.75">
      <c r="A53" s="94" t="s">
        <v>57</v>
      </c>
      <c r="B53" s="68"/>
      <c r="C53" s="68">
        <f>247.38+3165.52</f>
        <v>3412.9</v>
      </c>
      <c r="D53" s="68"/>
      <c r="E53" s="68">
        <f>244.45+2854.57</f>
        <v>3099.02</v>
      </c>
      <c r="F53" s="68"/>
      <c r="G53" s="104">
        <f>265.1+3134.19</f>
        <v>3399.29</v>
      </c>
      <c r="H53" s="104"/>
      <c r="I53" s="104">
        <f>247.38+3337.93</f>
        <v>3585.31</v>
      </c>
      <c r="J53" s="104"/>
      <c r="K53" s="104">
        <f>237.86+4342.87</f>
        <v>4580.73</v>
      </c>
      <c r="L53" s="104"/>
      <c r="M53" s="104">
        <f>224.21+3262.29</f>
        <v>3486.5</v>
      </c>
      <c r="N53" s="104"/>
      <c r="O53" s="104">
        <f>211.98+3655.04</f>
        <v>3867.02</v>
      </c>
      <c r="P53" s="104"/>
      <c r="Q53" s="104">
        <f>226.02+2984.6</f>
        <v>3210.62</v>
      </c>
      <c r="R53" s="104"/>
      <c r="S53" s="97">
        <f t="shared" si="27"/>
        <v>28641.39</v>
      </c>
      <c r="T53" s="95"/>
      <c r="U53" s="95"/>
      <c r="V53" s="95">
        <v>3215.74</v>
      </c>
      <c r="W53" s="95"/>
      <c r="X53" s="95"/>
      <c r="Y53" s="105">
        <v>2410.23</v>
      </c>
      <c r="Z53" s="95"/>
      <c r="AA53" s="95"/>
      <c r="AB53" s="105">
        <v>4171.46</v>
      </c>
      <c r="AC53" s="68"/>
      <c r="AD53" s="68"/>
      <c r="AE53" s="68">
        <v>3460.81</v>
      </c>
      <c r="AF53" s="98">
        <f t="shared" si="5"/>
        <v>41899.63</v>
      </c>
      <c r="AG53" s="95"/>
      <c r="AH53" s="95"/>
      <c r="AI53" s="95">
        <v>3337.08</v>
      </c>
      <c r="AJ53" s="95"/>
      <c r="AK53" s="95"/>
      <c r="AL53" s="95">
        <v>3683.91</v>
      </c>
      <c r="AM53" s="95"/>
      <c r="AN53" s="95"/>
      <c r="AO53" s="95">
        <f>341.93+4674.39</f>
        <v>5016.320000000001</v>
      </c>
      <c r="AP53" s="95"/>
      <c r="AQ53" s="95"/>
      <c r="AR53" s="95">
        <f>330.55+4774.26</f>
        <v>5104.81</v>
      </c>
      <c r="AS53" s="95"/>
      <c r="AT53" s="95"/>
      <c r="AU53" s="95">
        <f>333.39+5442.96</f>
        <v>5776.35</v>
      </c>
      <c r="AV53" s="95"/>
      <c r="AW53" s="95"/>
      <c r="AX53" s="95">
        <f>308.84+1713.88</f>
        <v>2022.72</v>
      </c>
      <c r="AY53" s="95"/>
      <c r="AZ53" s="95"/>
      <c r="BA53" s="95">
        <f>323.46+4338.22</f>
        <v>4661.68</v>
      </c>
      <c r="BB53" s="95"/>
      <c r="BC53" s="95"/>
      <c r="BD53" s="95">
        <v>4922.83</v>
      </c>
      <c r="BE53" s="95"/>
      <c r="BF53" s="95"/>
      <c r="BG53" s="95">
        <v>4189.46</v>
      </c>
      <c r="BH53" s="95"/>
      <c r="BI53" s="95"/>
      <c r="BJ53" s="95">
        <v>6437.95</v>
      </c>
      <c r="BK53" s="95"/>
      <c r="BL53" s="95"/>
      <c r="BM53" s="95">
        <v>4943.43</v>
      </c>
      <c r="BN53" s="95"/>
      <c r="BO53" s="95"/>
      <c r="BP53" s="95">
        <v>4370.68</v>
      </c>
      <c r="BQ53" s="98">
        <f t="shared" si="6"/>
        <v>54467.22</v>
      </c>
      <c r="BR53" s="98">
        <f t="shared" si="7"/>
        <v>96366.85</v>
      </c>
      <c r="BS53" s="95"/>
      <c r="BT53" s="95"/>
      <c r="BU53" s="95">
        <v>4083.03</v>
      </c>
      <c r="BV53" s="95"/>
      <c r="BW53" s="95"/>
      <c r="BX53" s="95">
        <v>4776.22</v>
      </c>
      <c r="BY53" s="95"/>
      <c r="BZ53" s="95"/>
      <c r="CA53" s="95">
        <v>6622.93</v>
      </c>
      <c r="CB53" s="95"/>
      <c r="CC53" s="95"/>
      <c r="CD53" s="95">
        <v>4885.64</v>
      </c>
      <c r="CE53" s="95"/>
      <c r="CF53" s="95"/>
      <c r="CG53" s="95">
        <v>5549.34</v>
      </c>
      <c r="CH53" s="95"/>
      <c r="CI53" s="95"/>
      <c r="CJ53" s="95">
        <v>5360.52</v>
      </c>
      <c r="CK53" s="95"/>
      <c r="CL53" s="95"/>
      <c r="CM53" s="95">
        <v>5177.13</v>
      </c>
      <c r="CN53" s="95"/>
      <c r="CO53" s="95"/>
      <c r="CP53" s="95">
        <v>5012.66</v>
      </c>
      <c r="CQ53" s="95"/>
      <c r="CR53" s="95"/>
      <c r="CS53" s="95">
        <v>5042.42</v>
      </c>
      <c r="CT53" s="95"/>
      <c r="CU53" s="95"/>
      <c r="CV53" s="95">
        <v>5355.43</v>
      </c>
      <c r="CW53" s="95"/>
      <c r="CX53" s="95"/>
      <c r="CY53" s="95">
        <v>5574.75</v>
      </c>
      <c r="CZ53" s="95"/>
      <c r="DA53" s="95"/>
      <c r="DB53" s="95">
        <v>4782.96</v>
      </c>
      <c r="DC53" s="100">
        <f t="shared" si="8"/>
        <v>62223.02999999999</v>
      </c>
      <c r="DD53" s="101">
        <f t="shared" si="9"/>
        <v>158589.88</v>
      </c>
      <c r="DE53" s="95"/>
      <c r="DF53" s="95"/>
      <c r="DG53" s="95">
        <v>5791.19</v>
      </c>
      <c r="DH53" s="95"/>
      <c r="DI53" s="95"/>
      <c r="DJ53" s="95">
        <v>5856.93</v>
      </c>
      <c r="DK53" s="95"/>
      <c r="DL53" s="95"/>
      <c r="DM53" s="95">
        <v>5649.07</v>
      </c>
      <c r="DN53" s="95"/>
      <c r="DO53" s="95"/>
      <c r="DP53" s="95">
        <v>5751.76</v>
      </c>
      <c r="DQ53" s="95"/>
      <c r="DR53" s="95"/>
      <c r="DS53" s="95">
        <v>5017.59</v>
      </c>
      <c r="DT53" s="95"/>
      <c r="DU53" s="95"/>
      <c r="DV53" s="95">
        <v>6075.27</v>
      </c>
      <c r="DW53" s="95"/>
      <c r="DX53" s="95"/>
      <c r="DY53" s="95">
        <v>6406.49</v>
      </c>
      <c r="DZ53" s="95"/>
      <c r="EA53" s="95"/>
      <c r="EB53" s="95">
        <v>5442.44</v>
      </c>
      <c r="EC53" s="95"/>
      <c r="ED53" s="95"/>
      <c r="EE53" s="95">
        <v>5126.18</v>
      </c>
      <c r="EF53" s="95"/>
      <c r="EG53" s="95"/>
      <c r="EH53" s="95">
        <v>6600.92</v>
      </c>
      <c r="EI53" s="95"/>
      <c r="EJ53" s="95"/>
      <c r="EK53" s="95">
        <v>5718.41</v>
      </c>
      <c r="EL53" s="95"/>
      <c r="EM53" s="95"/>
      <c r="EN53" s="95">
        <v>7097.97</v>
      </c>
      <c r="EO53" s="102">
        <f t="shared" si="15"/>
        <v>70534.22</v>
      </c>
      <c r="EP53" s="102">
        <f t="shared" si="16"/>
        <v>229124.1</v>
      </c>
    </row>
    <row r="54" spans="1:146" s="5" customFormat="1" ht="12.75">
      <c r="A54" s="46" t="s">
        <v>58</v>
      </c>
      <c r="B54" s="23">
        <v>13509.84</v>
      </c>
      <c r="C54" s="23">
        <f>C52-C53</f>
        <v>501.69000000000005</v>
      </c>
      <c r="D54" s="23"/>
      <c r="E54" s="23">
        <f aca="true" t="shared" si="28" ref="E54:O54">E52-E53</f>
        <v>589.1700000000001</v>
      </c>
      <c r="F54" s="23"/>
      <c r="G54" s="23">
        <f t="shared" si="28"/>
        <v>513.4000000000001</v>
      </c>
      <c r="H54" s="23"/>
      <c r="I54" s="23">
        <f t="shared" si="28"/>
        <v>416.02</v>
      </c>
      <c r="J54" s="23"/>
      <c r="K54" s="23">
        <f t="shared" si="28"/>
        <v>-613.3599999999997</v>
      </c>
      <c r="L54" s="23"/>
      <c r="M54" s="23">
        <f t="shared" si="28"/>
        <v>302.6999999999998</v>
      </c>
      <c r="N54" s="23"/>
      <c r="O54" s="23">
        <f t="shared" si="28"/>
        <v>-2.5799999999999272</v>
      </c>
      <c r="P54" s="23"/>
      <c r="Q54" s="23">
        <v>1691.64</v>
      </c>
      <c r="R54" s="23">
        <v>15754.71</v>
      </c>
      <c r="S54" s="51">
        <f t="shared" si="27"/>
        <v>3398.6800000000003</v>
      </c>
      <c r="T54" s="52"/>
      <c r="U54" s="52"/>
      <c r="V54" s="52">
        <f>V52-V53</f>
        <v>484.69000000000005</v>
      </c>
      <c r="W54" s="52">
        <f aca="true" t="shared" si="29" ref="W54:AL54">W52-W53</f>
        <v>0</v>
      </c>
      <c r="X54" s="52">
        <f t="shared" si="29"/>
        <v>0</v>
      </c>
      <c r="Y54" s="52">
        <f t="shared" si="29"/>
        <v>1374.6999999999998</v>
      </c>
      <c r="Z54" s="52">
        <f t="shared" si="29"/>
        <v>0</v>
      </c>
      <c r="AA54" s="52">
        <f t="shared" si="29"/>
        <v>0</v>
      </c>
      <c r="AB54" s="52">
        <f t="shared" si="29"/>
        <v>-422.40999999999985</v>
      </c>
      <c r="AC54" s="52">
        <f t="shared" si="29"/>
        <v>0</v>
      </c>
      <c r="AD54" s="52">
        <f t="shared" si="29"/>
        <v>0</v>
      </c>
      <c r="AE54" s="52">
        <f t="shared" si="29"/>
        <v>236.74000000000024</v>
      </c>
      <c r="AF54" s="43">
        <f t="shared" si="5"/>
        <v>5072.400000000001</v>
      </c>
      <c r="AG54" s="52">
        <f t="shared" si="29"/>
        <v>0</v>
      </c>
      <c r="AH54" s="52">
        <f t="shared" si="29"/>
        <v>0</v>
      </c>
      <c r="AI54" s="52">
        <f t="shared" si="29"/>
        <v>1975.8199999999997</v>
      </c>
      <c r="AJ54" s="52">
        <f t="shared" si="29"/>
        <v>0</v>
      </c>
      <c r="AK54" s="52">
        <f t="shared" si="29"/>
        <v>0</v>
      </c>
      <c r="AL54" s="52">
        <f t="shared" si="29"/>
        <v>1500.4700000000003</v>
      </c>
      <c r="AM54" s="52"/>
      <c r="AN54" s="52"/>
      <c r="AO54" s="52">
        <f>AO52-AO53</f>
        <v>315.78999999999905</v>
      </c>
      <c r="AP54" s="52">
        <f aca="true" t="shared" si="30" ref="AP54:AU54">AP52-AP53</f>
        <v>0</v>
      </c>
      <c r="AQ54" s="52">
        <f t="shared" si="30"/>
        <v>0</v>
      </c>
      <c r="AR54" s="52">
        <f t="shared" si="30"/>
        <v>344</v>
      </c>
      <c r="AS54" s="52">
        <f t="shared" si="30"/>
        <v>0</v>
      </c>
      <c r="AT54" s="52">
        <f t="shared" si="30"/>
        <v>0</v>
      </c>
      <c r="AU54" s="52">
        <f t="shared" si="30"/>
        <v>-381.8700000000008</v>
      </c>
      <c r="AV54" s="52"/>
      <c r="AW54" s="52"/>
      <c r="AX54" s="52">
        <f aca="true" t="shared" si="31" ref="AX54:BD54">AX52-AX53</f>
        <v>-87.50999999999999</v>
      </c>
      <c r="AY54" s="52">
        <f t="shared" si="31"/>
        <v>0</v>
      </c>
      <c r="AZ54" s="52">
        <f t="shared" si="31"/>
        <v>0</v>
      </c>
      <c r="BA54" s="52">
        <f t="shared" si="31"/>
        <v>-61.64000000000033</v>
      </c>
      <c r="BB54" s="52">
        <f t="shared" si="31"/>
        <v>0</v>
      </c>
      <c r="BC54" s="52">
        <f t="shared" si="31"/>
        <v>0</v>
      </c>
      <c r="BD54" s="52">
        <f t="shared" si="31"/>
        <v>-235.30000000000018</v>
      </c>
      <c r="BE54" s="52">
        <f aca="true" t="shared" si="32" ref="BE54:BM54">BE52-BE53</f>
        <v>0</v>
      </c>
      <c r="BF54" s="52">
        <f t="shared" si="32"/>
        <v>0</v>
      </c>
      <c r="BG54" s="52">
        <f t="shared" si="32"/>
        <v>1023.0900000000001</v>
      </c>
      <c r="BH54" s="52">
        <f t="shared" si="32"/>
        <v>0</v>
      </c>
      <c r="BI54" s="52">
        <f t="shared" si="32"/>
        <v>0</v>
      </c>
      <c r="BJ54" s="52">
        <f t="shared" si="32"/>
        <v>-1194.37</v>
      </c>
      <c r="BK54" s="52">
        <f t="shared" si="32"/>
        <v>0</v>
      </c>
      <c r="BL54" s="52">
        <f t="shared" si="32"/>
        <v>0</v>
      </c>
      <c r="BM54" s="52">
        <f t="shared" si="32"/>
        <v>409.97999999999956</v>
      </c>
      <c r="BN54" s="52">
        <f>BN52-BN53</f>
        <v>0</v>
      </c>
      <c r="BO54" s="52">
        <f>BO52-BO53</f>
        <v>0</v>
      </c>
      <c r="BP54" s="52">
        <f>BP52-BP53</f>
        <v>874</v>
      </c>
      <c r="BQ54" s="43">
        <f t="shared" si="6"/>
        <v>4482.459999999997</v>
      </c>
      <c r="BR54" s="43">
        <f t="shared" si="7"/>
        <v>9554.859999999997</v>
      </c>
      <c r="BS54" s="52"/>
      <c r="BT54" s="52"/>
      <c r="BU54" s="52">
        <f>BU52-BU53</f>
        <v>1852.23</v>
      </c>
      <c r="BV54" s="52"/>
      <c r="BW54" s="52"/>
      <c r="BX54" s="52">
        <f>BX52-BX53</f>
        <v>449.8000000000002</v>
      </c>
      <c r="BY54" s="52"/>
      <c r="BZ54" s="52"/>
      <c r="CA54" s="52">
        <f>CA52-CA53</f>
        <v>-832.5500000000002</v>
      </c>
      <c r="CB54" s="52"/>
      <c r="CC54" s="52"/>
      <c r="CD54" s="52">
        <f>CD52-CD53</f>
        <v>942.7399999999998</v>
      </c>
      <c r="CE54" s="52"/>
      <c r="CF54" s="52"/>
      <c r="CG54" s="52">
        <f>CG52-CG53</f>
        <v>275.72000000000025</v>
      </c>
      <c r="CH54" s="52"/>
      <c r="CI54" s="52"/>
      <c r="CJ54" s="52">
        <f>CJ52-CJ53</f>
        <v>615.5199999999995</v>
      </c>
      <c r="CK54" s="52"/>
      <c r="CL54" s="52"/>
      <c r="CM54" s="52">
        <f>CM52-CM53</f>
        <v>634.3299999999999</v>
      </c>
      <c r="CN54" s="52"/>
      <c r="CO54" s="52"/>
      <c r="CP54" s="52">
        <f>CP52-CP53</f>
        <v>796.1900000000005</v>
      </c>
      <c r="CQ54" s="52"/>
      <c r="CR54" s="52"/>
      <c r="CS54" s="52">
        <f>CS52-CS53</f>
        <v>501.7600000000002</v>
      </c>
      <c r="CT54" s="52"/>
      <c r="CU54" s="52"/>
      <c r="CV54" s="52">
        <f>CV52-CV53</f>
        <v>696.5900000000001</v>
      </c>
      <c r="CW54" s="52"/>
      <c r="CX54" s="52"/>
      <c r="CY54" s="52">
        <f>CY52-CY53</f>
        <v>353.52999999999975</v>
      </c>
      <c r="CZ54" s="52"/>
      <c r="DA54" s="52"/>
      <c r="DB54" s="52">
        <f>DB52-DB53</f>
        <v>1132.87</v>
      </c>
      <c r="DC54" s="10">
        <f t="shared" si="8"/>
        <v>7418.73</v>
      </c>
      <c r="DD54" s="44">
        <f t="shared" si="9"/>
        <v>16973.589999999997</v>
      </c>
      <c r="DE54" s="52"/>
      <c r="DF54" s="52"/>
      <c r="DG54" s="52">
        <f>DG52-DG53</f>
        <v>81.02000000000044</v>
      </c>
      <c r="DH54" s="52"/>
      <c r="DI54" s="52"/>
      <c r="DJ54" s="52">
        <f>DJ52-DJ53</f>
        <v>432.1099999999997</v>
      </c>
      <c r="DK54" s="52"/>
      <c r="DL54" s="52"/>
      <c r="DM54" s="52">
        <f>DM52-DM53</f>
        <v>526.4099999999999</v>
      </c>
      <c r="DN54" s="52"/>
      <c r="DO54" s="52"/>
      <c r="DP54" s="52">
        <f>DP52-DP53</f>
        <v>550.8199999999997</v>
      </c>
      <c r="DQ54" s="52"/>
      <c r="DR54" s="52"/>
      <c r="DS54" s="52">
        <f>DS52-DS53</f>
        <v>1353.7600000000002</v>
      </c>
      <c r="DT54" s="52"/>
      <c r="DU54" s="52"/>
      <c r="DV54" s="52">
        <f>DV52-DV53</f>
        <v>343.14999999999964</v>
      </c>
      <c r="DW54" s="52"/>
      <c r="DX54" s="52"/>
      <c r="DY54" s="52">
        <f>DY52-DY53</f>
        <v>-68.90999999999985</v>
      </c>
      <c r="DZ54" s="52"/>
      <c r="EA54" s="52"/>
      <c r="EB54" s="52">
        <f>EB52-EB53</f>
        <v>921.8200000000006</v>
      </c>
      <c r="EC54" s="52"/>
      <c r="ED54" s="52"/>
      <c r="EE54" s="52">
        <f>EE52-EE53</f>
        <v>1194.8899999999994</v>
      </c>
      <c r="EF54" s="52"/>
      <c r="EG54" s="52"/>
      <c r="EH54" s="52">
        <f>EH52-EH53</f>
        <v>-399.39999999999964</v>
      </c>
      <c r="EI54" s="52"/>
      <c r="EJ54" s="52"/>
      <c r="EK54" s="52">
        <f>EK52-EK53</f>
        <v>687.1400000000003</v>
      </c>
      <c r="EL54" s="52"/>
      <c r="EM54" s="52"/>
      <c r="EN54" s="52">
        <f>EN52-EN53</f>
        <v>-761.1999999999998</v>
      </c>
      <c r="EO54" s="40">
        <f t="shared" si="15"/>
        <v>4861.610000000001</v>
      </c>
      <c r="EP54" s="40">
        <f t="shared" si="16"/>
        <v>21835.199999999997</v>
      </c>
    </row>
    <row r="55" spans="1:146" s="5" customFormat="1" ht="22.5" customHeight="1" hidden="1">
      <c r="A55" s="46" t="s">
        <v>63</v>
      </c>
      <c r="B55" s="23"/>
      <c r="C55" s="23"/>
      <c r="D55" s="23"/>
      <c r="E55" s="23"/>
      <c r="F55" s="23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>
        <v>3398.68</v>
      </c>
      <c r="T55" s="52"/>
      <c r="U55" s="52"/>
      <c r="V55" s="52"/>
      <c r="W55" s="52"/>
      <c r="X55" s="52"/>
      <c r="Y55" s="57"/>
      <c r="Z55" s="52"/>
      <c r="AA55" s="52"/>
      <c r="AB55" s="57"/>
      <c r="AC55" s="23"/>
      <c r="AD55" s="23"/>
      <c r="AE55" s="23"/>
      <c r="AF55" s="43">
        <f t="shared" si="5"/>
        <v>3398.68</v>
      </c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43">
        <f t="shared" si="6"/>
        <v>0</v>
      </c>
      <c r="BR55" s="43">
        <f t="shared" si="7"/>
        <v>3398.68</v>
      </c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10">
        <f t="shared" si="8"/>
        <v>0</v>
      </c>
      <c r="DD55" s="44">
        <f t="shared" si="9"/>
        <v>3398.68</v>
      </c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40">
        <f t="shared" si="15"/>
        <v>0</v>
      </c>
      <c r="EP55" s="40">
        <f t="shared" si="16"/>
        <v>3398.68</v>
      </c>
    </row>
    <row r="56" spans="1:146" s="5" customFormat="1" ht="22.5">
      <c r="A56" s="46" t="s">
        <v>60</v>
      </c>
      <c r="B56" s="23"/>
      <c r="C56" s="24">
        <f>C53-C51</f>
        <v>-561.1399999999999</v>
      </c>
      <c r="D56" s="24">
        <f aca="true" t="shared" si="33" ref="D56:Q56">D53-D51</f>
        <v>0</v>
      </c>
      <c r="E56" s="24">
        <f t="shared" si="33"/>
        <v>-859.06</v>
      </c>
      <c r="F56" s="24">
        <f t="shared" si="33"/>
        <v>0</v>
      </c>
      <c r="G56" s="24">
        <f t="shared" si="33"/>
        <v>-590.71</v>
      </c>
      <c r="H56" s="24">
        <f t="shared" si="33"/>
        <v>0</v>
      </c>
      <c r="I56" s="24">
        <f t="shared" si="33"/>
        <v>-436.6100000000001</v>
      </c>
      <c r="J56" s="24">
        <f t="shared" si="33"/>
        <v>0</v>
      </c>
      <c r="K56" s="24">
        <f t="shared" si="33"/>
        <v>574.7699999999995</v>
      </c>
      <c r="L56" s="24">
        <f t="shared" si="33"/>
        <v>0</v>
      </c>
      <c r="M56" s="24">
        <f t="shared" si="33"/>
        <v>-471.5799999999999</v>
      </c>
      <c r="N56" s="24">
        <f t="shared" si="33"/>
        <v>0</v>
      </c>
      <c r="O56" s="24">
        <f t="shared" si="33"/>
        <v>-75.09999999999991</v>
      </c>
      <c r="P56" s="24">
        <f t="shared" si="33"/>
        <v>0</v>
      </c>
      <c r="Q56" s="24">
        <f t="shared" si="33"/>
        <v>-651.7000000000003</v>
      </c>
      <c r="R56" s="24"/>
      <c r="S56" s="51">
        <f t="shared" si="27"/>
        <v>-3071.1300000000006</v>
      </c>
      <c r="T56" s="52"/>
      <c r="U56" s="52"/>
      <c r="V56" s="52">
        <f>V53-V51</f>
        <v>-3605.7300000000005</v>
      </c>
      <c r="W56" s="52">
        <f aca="true" t="shared" si="34" ref="W56:AL56">W53-W51</f>
        <v>0</v>
      </c>
      <c r="X56" s="52">
        <f t="shared" si="34"/>
        <v>0</v>
      </c>
      <c r="Y56" s="52">
        <f t="shared" si="34"/>
        <v>-3673.6299999999997</v>
      </c>
      <c r="Z56" s="52">
        <f t="shared" si="34"/>
        <v>0</v>
      </c>
      <c r="AA56" s="52">
        <f t="shared" si="34"/>
        <v>0</v>
      </c>
      <c r="AB56" s="52">
        <f t="shared" si="34"/>
        <v>-1967.0500000000002</v>
      </c>
      <c r="AC56" s="52">
        <f t="shared" si="34"/>
        <v>0</v>
      </c>
      <c r="AD56" s="52">
        <f t="shared" si="34"/>
        <v>0</v>
      </c>
      <c r="AE56" s="52">
        <f t="shared" si="34"/>
        <v>-1943.85</v>
      </c>
      <c r="AF56" s="43">
        <v>20745.75</v>
      </c>
      <c r="AG56" s="52">
        <f t="shared" si="34"/>
        <v>0</v>
      </c>
      <c r="AH56" s="52">
        <f t="shared" si="34"/>
        <v>0</v>
      </c>
      <c r="AI56" s="52">
        <f t="shared" si="34"/>
        <v>-1975.8199999999997</v>
      </c>
      <c r="AJ56" s="52">
        <f t="shared" si="34"/>
        <v>0</v>
      </c>
      <c r="AK56" s="52">
        <f t="shared" si="34"/>
        <v>0</v>
      </c>
      <c r="AL56" s="52">
        <f t="shared" si="34"/>
        <v>-1500.4700000000003</v>
      </c>
      <c r="AM56" s="52"/>
      <c r="AN56" s="52"/>
      <c r="AO56" s="52">
        <f>AO53-AO51</f>
        <v>-315.78999999999905</v>
      </c>
      <c r="AP56" s="52">
        <f aca="true" t="shared" si="35" ref="AP56:AU56">AP53-AP51</f>
        <v>0</v>
      </c>
      <c r="AQ56" s="52">
        <f t="shared" si="35"/>
        <v>0</v>
      </c>
      <c r="AR56" s="52">
        <f t="shared" si="35"/>
        <v>-344</v>
      </c>
      <c r="AS56" s="52">
        <f t="shared" si="35"/>
        <v>0</v>
      </c>
      <c r="AT56" s="52">
        <f t="shared" si="35"/>
        <v>0</v>
      </c>
      <c r="AU56" s="52">
        <f t="shared" si="35"/>
        <v>381.8700000000008</v>
      </c>
      <c r="AV56" s="52"/>
      <c r="AW56" s="52"/>
      <c r="AX56" s="52">
        <f aca="true" t="shared" si="36" ref="AX56:BD56">AX53-AX51</f>
        <v>87.50999999999999</v>
      </c>
      <c r="AY56" s="52">
        <f t="shared" si="36"/>
        <v>0</v>
      </c>
      <c r="AZ56" s="52">
        <f t="shared" si="36"/>
        <v>0</v>
      </c>
      <c r="BA56" s="52">
        <f t="shared" si="36"/>
        <v>61.64000000000033</v>
      </c>
      <c r="BB56" s="52">
        <f t="shared" si="36"/>
        <v>0</v>
      </c>
      <c r="BC56" s="52">
        <f t="shared" si="36"/>
        <v>0</v>
      </c>
      <c r="BD56" s="52">
        <f t="shared" si="36"/>
        <v>235.30000000000018</v>
      </c>
      <c r="BE56" s="52">
        <f aca="true" t="shared" si="37" ref="BE56:BM56">BE53-BE51</f>
        <v>0</v>
      </c>
      <c r="BF56" s="52">
        <f t="shared" si="37"/>
        <v>0</v>
      </c>
      <c r="BG56" s="52">
        <f t="shared" si="37"/>
        <v>-1023.0900000000001</v>
      </c>
      <c r="BH56" s="52">
        <f t="shared" si="37"/>
        <v>0</v>
      </c>
      <c r="BI56" s="52">
        <f t="shared" si="37"/>
        <v>0</v>
      </c>
      <c r="BJ56" s="52">
        <f t="shared" si="37"/>
        <v>1194.37</v>
      </c>
      <c r="BK56" s="52">
        <f t="shared" si="37"/>
        <v>0</v>
      </c>
      <c r="BL56" s="52">
        <f t="shared" si="37"/>
        <v>0</v>
      </c>
      <c r="BM56" s="52">
        <f t="shared" si="37"/>
        <v>-409.97999999999956</v>
      </c>
      <c r="BN56" s="52">
        <f>BN53-BN51</f>
        <v>0</v>
      </c>
      <c r="BO56" s="52">
        <f>BO53-BO51</f>
        <v>0</v>
      </c>
      <c r="BP56" s="52">
        <f>BP53-BP51</f>
        <v>-874</v>
      </c>
      <c r="BQ56" s="43">
        <f t="shared" si="6"/>
        <v>-4482.459999999997</v>
      </c>
      <c r="BR56" s="43">
        <f t="shared" si="7"/>
        <v>16263.290000000003</v>
      </c>
      <c r="BS56" s="52"/>
      <c r="BT56" s="52"/>
      <c r="BU56" s="52">
        <f>BU53-BU51</f>
        <v>-1852.23</v>
      </c>
      <c r="BV56" s="52"/>
      <c r="BW56" s="52"/>
      <c r="BX56" s="52">
        <f>BX53-BX51</f>
        <v>-449.8000000000002</v>
      </c>
      <c r="BY56" s="52"/>
      <c r="BZ56" s="52"/>
      <c r="CA56" s="52">
        <f>CA53-CA51</f>
        <v>832.5500000000002</v>
      </c>
      <c r="CB56" s="52"/>
      <c r="CC56" s="52"/>
      <c r="CD56" s="52">
        <f>CD53-CD51</f>
        <v>-942.7399999999998</v>
      </c>
      <c r="CE56" s="52"/>
      <c r="CF56" s="52"/>
      <c r="CG56" s="52">
        <f>CG53-CG51</f>
        <v>-275.72000000000025</v>
      </c>
      <c r="CH56" s="52"/>
      <c r="CI56" s="52"/>
      <c r="CJ56" s="52">
        <f>CJ53-CJ51</f>
        <v>-615.5199999999995</v>
      </c>
      <c r="CK56" s="52"/>
      <c r="CL56" s="52"/>
      <c r="CM56" s="52">
        <f>CM53-CM51</f>
        <v>-634.3299999999999</v>
      </c>
      <c r="CN56" s="52"/>
      <c r="CO56" s="52"/>
      <c r="CP56" s="52">
        <f>CP53-CP51</f>
        <v>-796.1900000000005</v>
      </c>
      <c r="CQ56" s="52"/>
      <c r="CR56" s="52"/>
      <c r="CS56" s="52">
        <f>CS53-CS51</f>
        <v>-501.7600000000002</v>
      </c>
      <c r="CT56" s="52"/>
      <c r="CU56" s="52"/>
      <c r="CV56" s="52">
        <f>CV53-CV51</f>
        <v>-696.5900000000001</v>
      </c>
      <c r="CW56" s="52"/>
      <c r="CX56" s="52"/>
      <c r="CY56" s="52">
        <f>CY53-CY51</f>
        <v>-353.52999999999975</v>
      </c>
      <c r="CZ56" s="52"/>
      <c r="DA56" s="52"/>
      <c r="DB56" s="52">
        <f>DB53-DB51</f>
        <v>-1132.87</v>
      </c>
      <c r="DC56" s="10">
        <f t="shared" si="8"/>
        <v>-7418.73</v>
      </c>
      <c r="DD56" s="44">
        <f t="shared" si="9"/>
        <v>8844.560000000003</v>
      </c>
      <c r="DE56" s="52"/>
      <c r="DF56" s="52"/>
      <c r="DG56" s="52">
        <f>DG53-DG51</f>
        <v>-81.02000000000044</v>
      </c>
      <c r="DH56" s="52"/>
      <c r="DI56" s="52"/>
      <c r="DJ56" s="52">
        <f>DJ53-DJ51</f>
        <v>-432.1099999999997</v>
      </c>
      <c r="DK56" s="52"/>
      <c r="DL56" s="52"/>
      <c r="DM56" s="52">
        <f>DM53-DM51</f>
        <v>-526.4099999999999</v>
      </c>
      <c r="DN56" s="52"/>
      <c r="DO56" s="52"/>
      <c r="DP56" s="52">
        <f>DP53-DP51</f>
        <v>-550.8199999999997</v>
      </c>
      <c r="DQ56" s="52"/>
      <c r="DR56" s="52"/>
      <c r="DS56" s="52">
        <f>DS53-DS51</f>
        <v>-1353.7600000000002</v>
      </c>
      <c r="DT56" s="52"/>
      <c r="DU56" s="52"/>
      <c r="DV56" s="52">
        <f>DV53-DV51</f>
        <v>-343.14999999999964</v>
      </c>
      <c r="DW56" s="52"/>
      <c r="DX56" s="52"/>
      <c r="DY56" s="52">
        <f>DY53-DY51</f>
        <v>68.90999999999985</v>
      </c>
      <c r="DZ56" s="52"/>
      <c r="EA56" s="52"/>
      <c r="EB56" s="52">
        <f>EB53-EB51</f>
        <v>-921.8200000000006</v>
      </c>
      <c r="EC56" s="52"/>
      <c r="ED56" s="52"/>
      <c r="EE56" s="52">
        <f>EE53-EE51</f>
        <v>-1194.8899999999994</v>
      </c>
      <c r="EF56" s="52"/>
      <c r="EG56" s="52"/>
      <c r="EH56" s="52">
        <f>EH53-EH51</f>
        <v>399.39999999999964</v>
      </c>
      <c r="EI56" s="52"/>
      <c r="EJ56" s="52"/>
      <c r="EK56" s="52">
        <f>EK53-EK51</f>
        <v>-687.1400000000003</v>
      </c>
      <c r="EL56" s="52"/>
      <c r="EM56" s="52"/>
      <c r="EN56" s="52">
        <f>EN53-EN51</f>
        <v>761.1999999999998</v>
      </c>
      <c r="EO56" s="40">
        <f t="shared" si="15"/>
        <v>-4861.610000000001</v>
      </c>
      <c r="EP56" s="40">
        <f t="shared" si="16"/>
        <v>3982.9500000000025</v>
      </c>
    </row>
    <row r="57" spans="1:146" s="6" customFormat="1" ht="18.75" customHeight="1">
      <c r="A57" s="58" t="s">
        <v>64</v>
      </c>
      <c r="B57" s="59"/>
      <c r="C57" s="60">
        <f>C47+C54</f>
        <v>7036.640000000005</v>
      </c>
      <c r="D57" s="60">
        <f aca="true" t="shared" si="38" ref="D57:Q57">D47+D54</f>
        <v>0</v>
      </c>
      <c r="E57" s="60">
        <f t="shared" si="38"/>
        <v>4186.000000000002</v>
      </c>
      <c r="F57" s="60">
        <f t="shared" si="38"/>
        <v>0</v>
      </c>
      <c r="G57" s="60">
        <f t="shared" si="38"/>
        <v>5453.289999999999</v>
      </c>
      <c r="H57" s="60">
        <f t="shared" si="38"/>
        <v>0</v>
      </c>
      <c r="I57" s="60">
        <f t="shared" si="38"/>
        <v>3415.2600000000016</v>
      </c>
      <c r="J57" s="60">
        <f t="shared" si="38"/>
        <v>0</v>
      </c>
      <c r="K57" s="60">
        <f t="shared" si="38"/>
        <v>-10486.629999999997</v>
      </c>
      <c r="L57" s="60">
        <f t="shared" si="38"/>
        <v>0</v>
      </c>
      <c r="M57" s="60">
        <f t="shared" si="38"/>
        <v>2356.4199999999973</v>
      </c>
      <c r="N57" s="60">
        <f t="shared" si="38"/>
        <v>0</v>
      </c>
      <c r="O57" s="60">
        <f t="shared" si="38"/>
        <v>-297.22999999999774</v>
      </c>
      <c r="P57" s="60">
        <f t="shared" si="38"/>
        <v>0</v>
      </c>
      <c r="Q57" s="60">
        <f t="shared" si="38"/>
        <v>4740.100000000003</v>
      </c>
      <c r="R57" s="61"/>
      <c r="S57" s="51">
        <f t="shared" si="27"/>
        <v>16403.850000000017</v>
      </c>
      <c r="T57" s="52"/>
      <c r="U57" s="52"/>
      <c r="V57" s="52">
        <f>V47+V54</f>
        <v>4801.750000000002</v>
      </c>
      <c r="W57" s="52">
        <f aca="true" t="shared" si="39" ref="W57:AL57">W47+W54</f>
        <v>0</v>
      </c>
      <c r="X57" s="52">
        <f t="shared" si="39"/>
        <v>0</v>
      </c>
      <c r="Y57" s="52">
        <f t="shared" si="39"/>
        <v>9447.66</v>
      </c>
      <c r="Z57" s="52">
        <f t="shared" si="39"/>
        <v>0</v>
      </c>
      <c r="AA57" s="52">
        <f t="shared" si="39"/>
        <v>0</v>
      </c>
      <c r="AB57" s="52">
        <f t="shared" si="39"/>
        <v>267.8600000000006</v>
      </c>
      <c r="AC57" s="52">
        <f t="shared" si="39"/>
        <v>0</v>
      </c>
      <c r="AD57" s="52">
        <f t="shared" si="39"/>
        <v>0</v>
      </c>
      <c r="AE57" s="52">
        <f t="shared" si="39"/>
        <v>4419.629999999999</v>
      </c>
      <c r="AF57" s="43">
        <f>AF47+AF56</f>
        <v>171178.2</v>
      </c>
      <c r="AG57" s="52">
        <f t="shared" si="39"/>
        <v>0</v>
      </c>
      <c r="AH57" s="52">
        <f t="shared" si="39"/>
        <v>0</v>
      </c>
      <c r="AI57" s="52">
        <f t="shared" si="39"/>
        <v>8676</v>
      </c>
      <c r="AJ57" s="52">
        <f t="shared" si="39"/>
        <v>0</v>
      </c>
      <c r="AK57" s="52">
        <f t="shared" si="39"/>
        <v>0</v>
      </c>
      <c r="AL57" s="52">
        <f t="shared" si="39"/>
        <v>10461.25</v>
      </c>
      <c r="AM57" s="52"/>
      <c r="AN57" s="52"/>
      <c r="AO57" s="52">
        <f>AO47+AO54</f>
        <v>2303.3099999999995</v>
      </c>
      <c r="AP57" s="52">
        <f aca="true" t="shared" si="40" ref="AP57:AU57">AP47+AP54</f>
        <v>0</v>
      </c>
      <c r="AQ57" s="52">
        <f t="shared" si="40"/>
        <v>0</v>
      </c>
      <c r="AR57" s="52">
        <f t="shared" si="40"/>
        <v>-875.5099999999984</v>
      </c>
      <c r="AS57" s="52">
        <f t="shared" si="40"/>
        <v>0</v>
      </c>
      <c r="AT57" s="52">
        <f t="shared" si="40"/>
        <v>0</v>
      </c>
      <c r="AU57" s="52">
        <f t="shared" si="40"/>
        <v>-1885.6300000000028</v>
      </c>
      <c r="AV57" s="52"/>
      <c r="AW57" s="52"/>
      <c r="AX57" s="52">
        <f aca="true" t="shared" si="41" ref="AX57:BD57">AX47+AX54</f>
        <v>-1163.2899999999988</v>
      </c>
      <c r="AY57" s="52">
        <f t="shared" si="41"/>
        <v>0</v>
      </c>
      <c r="AZ57" s="52">
        <f t="shared" si="41"/>
        <v>0</v>
      </c>
      <c r="BA57" s="52">
        <f t="shared" si="41"/>
        <v>2943.5999999999976</v>
      </c>
      <c r="BB57" s="52">
        <f t="shared" si="41"/>
        <v>0</v>
      </c>
      <c r="BC57" s="52">
        <f t="shared" si="41"/>
        <v>0</v>
      </c>
      <c r="BD57" s="52">
        <f t="shared" si="41"/>
        <v>-5210.340000000001</v>
      </c>
      <c r="BE57" s="52">
        <f aca="true" t="shared" si="42" ref="BE57:BM57">BE47+BE54</f>
        <v>0</v>
      </c>
      <c r="BF57" s="52">
        <f t="shared" si="42"/>
        <v>0</v>
      </c>
      <c r="BG57" s="52">
        <f t="shared" si="42"/>
        <v>8912.080000000002</v>
      </c>
      <c r="BH57" s="52">
        <f t="shared" si="42"/>
        <v>0</v>
      </c>
      <c r="BI57" s="52">
        <f t="shared" si="42"/>
        <v>0</v>
      </c>
      <c r="BJ57" s="52">
        <f t="shared" si="42"/>
        <v>-3992.4699999999984</v>
      </c>
      <c r="BK57" s="52">
        <f t="shared" si="42"/>
        <v>0</v>
      </c>
      <c r="BL57" s="52">
        <f t="shared" si="42"/>
        <v>0</v>
      </c>
      <c r="BM57" s="52">
        <f t="shared" si="42"/>
        <v>-173.76000000000204</v>
      </c>
      <c r="BN57" s="52">
        <f>BN47+BN54</f>
        <v>0</v>
      </c>
      <c r="BO57" s="52">
        <f>BO47+BO54</f>
        <v>0</v>
      </c>
      <c r="BP57" s="52">
        <f>BP47+BP54</f>
        <v>8964.899999999998</v>
      </c>
      <c r="BQ57" s="43">
        <f t="shared" si="6"/>
        <v>28960.14</v>
      </c>
      <c r="BR57" s="43">
        <v>184464.99</v>
      </c>
      <c r="BS57" s="52"/>
      <c r="BT57" s="52"/>
      <c r="BU57" s="52">
        <f>BU47+BU54</f>
        <v>11572.529999999999</v>
      </c>
      <c r="BV57" s="52"/>
      <c r="BW57" s="52"/>
      <c r="BX57" s="52">
        <f>BX47+BX54</f>
        <v>8435.380000000001</v>
      </c>
      <c r="BY57" s="52"/>
      <c r="BZ57" s="52"/>
      <c r="CA57" s="52">
        <f>CA47+CA54</f>
        <v>-2574.630000000002</v>
      </c>
      <c r="CB57" s="52"/>
      <c r="CC57" s="52"/>
      <c r="CD57" s="52">
        <f>CD47+CD54</f>
        <v>1674.9399999999969</v>
      </c>
      <c r="CE57" s="52"/>
      <c r="CF57" s="52"/>
      <c r="CG57" s="52">
        <f>CG47+CG54</f>
        <v>1610.0099999999975</v>
      </c>
      <c r="CH57" s="52"/>
      <c r="CI57" s="52"/>
      <c r="CJ57" s="52">
        <f>CJ47+CJ54</f>
        <v>5327.95</v>
      </c>
      <c r="CK57" s="52"/>
      <c r="CL57" s="52"/>
      <c r="CM57" s="52">
        <f>CM47+CM54</f>
        <v>927.3500000000004</v>
      </c>
      <c r="CN57" s="52"/>
      <c r="CO57" s="52"/>
      <c r="CP57" s="52">
        <f>CP47+CP54</f>
        <v>4585.76</v>
      </c>
      <c r="CQ57" s="52"/>
      <c r="CR57" s="52"/>
      <c r="CS57" s="52">
        <f>CS47+CS54</f>
        <v>5947.17</v>
      </c>
      <c r="CT57" s="52"/>
      <c r="CU57" s="52"/>
      <c r="CV57" s="52">
        <f>CV47+CV54</f>
        <v>1792.3500000000022</v>
      </c>
      <c r="CW57" s="52"/>
      <c r="CX57" s="52"/>
      <c r="CY57" s="52">
        <f>CY47+CY54</f>
        <v>3342.55</v>
      </c>
      <c r="CZ57" s="52"/>
      <c r="DA57" s="52"/>
      <c r="DB57" s="52">
        <f>DB47+DB54</f>
        <v>-1741.6699999999973</v>
      </c>
      <c r="DC57" s="10">
        <f t="shared" si="8"/>
        <v>40899.69</v>
      </c>
      <c r="DD57" s="44">
        <f t="shared" si="9"/>
        <v>225364.68</v>
      </c>
      <c r="DE57" s="52"/>
      <c r="DF57" s="52"/>
      <c r="DG57" s="52">
        <f>DG47+DG54</f>
        <v>16863.63</v>
      </c>
      <c r="DH57" s="52"/>
      <c r="DI57" s="52"/>
      <c r="DJ57" s="52">
        <f>DJ47+DJ54</f>
        <v>7030.249999999999</v>
      </c>
      <c r="DK57" s="52"/>
      <c r="DL57" s="52"/>
      <c r="DM57" s="52">
        <f>DM47+DM54</f>
        <v>8225.960000000003</v>
      </c>
      <c r="DN57" s="52"/>
      <c r="DO57" s="52"/>
      <c r="DP57" s="52">
        <f>DP47+DP54</f>
        <v>3438.3499999999985</v>
      </c>
      <c r="DQ57" s="52"/>
      <c r="DR57" s="52"/>
      <c r="DS57" s="52">
        <f>DS47+DS54</f>
        <v>3076.6599999999944</v>
      </c>
      <c r="DT57" s="52"/>
      <c r="DU57" s="52"/>
      <c r="DV57" s="52">
        <f>DV47+DV54</f>
        <v>1428.3999999999996</v>
      </c>
      <c r="DW57" s="52"/>
      <c r="DX57" s="52"/>
      <c r="DY57" s="52">
        <f>DY47+DY54</f>
        <v>3837.119999999999</v>
      </c>
      <c r="DZ57" s="52"/>
      <c r="EA57" s="52"/>
      <c r="EB57" s="52">
        <f>EB47+EB54</f>
        <v>-1188.550000000002</v>
      </c>
      <c r="EC57" s="52"/>
      <c r="ED57" s="52"/>
      <c r="EE57" s="52">
        <f>EE47+EE54</f>
        <v>6816.93</v>
      </c>
      <c r="EF57" s="52"/>
      <c r="EG57" s="52"/>
      <c r="EH57" s="52">
        <f>EH47+EH54</f>
        <v>-3883.2300000000014</v>
      </c>
      <c r="EI57" s="52"/>
      <c r="EJ57" s="52"/>
      <c r="EK57" s="52">
        <f>EK47+EK54</f>
        <v>4851.969999999995</v>
      </c>
      <c r="EL57" s="52"/>
      <c r="EM57" s="52"/>
      <c r="EN57" s="52">
        <f>EN47+EN54</f>
        <v>-2584.650000000004</v>
      </c>
      <c r="EO57" s="40">
        <f t="shared" si="15"/>
        <v>47912.83999999998</v>
      </c>
      <c r="EP57" s="40">
        <f t="shared" si="16"/>
        <v>273277.51999999996</v>
      </c>
    </row>
    <row r="58" spans="1:146" s="6" customFormat="1" ht="24">
      <c r="A58" s="58" t="s">
        <v>65</v>
      </c>
      <c r="B58" s="59"/>
      <c r="C58" s="60">
        <f>C49+C56</f>
        <v>229.62999999999693</v>
      </c>
      <c r="D58" s="60">
        <f aca="true" t="shared" si="43" ref="D58:Q58">D49+D56</f>
        <v>0</v>
      </c>
      <c r="E58" s="60">
        <f t="shared" si="43"/>
        <v>2642.410000000001</v>
      </c>
      <c r="F58" s="60">
        <f t="shared" si="43"/>
        <v>0</v>
      </c>
      <c r="G58" s="60">
        <f t="shared" si="43"/>
        <v>1162.279999999998</v>
      </c>
      <c r="H58" s="60">
        <f t="shared" si="43"/>
        <v>0</v>
      </c>
      <c r="I58" s="60">
        <f t="shared" si="43"/>
        <v>-3097.1500000000046</v>
      </c>
      <c r="J58" s="60">
        <f t="shared" si="43"/>
        <v>0</v>
      </c>
      <c r="K58" s="60">
        <f t="shared" si="43"/>
        <v>15958.209999999995</v>
      </c>
      <c r="L58" s="60">
        <f t="shared" si="43"/>
        <v>0</v>
      </c>
      <c r="M58" s="60">
        <f t="shared" si="43"/>
        <v>78.81000000000313</v>
      </c>
      <c r="N58" s="60">
        <f t="shared" si="43"/>
        <v>0</v>
      </c>
      <c r="O58" s="60">
        <f t="shared" si="43"/>
        <v>5858.409999999998</v>
      </c>
      <c r="P58" s="60">
        <f t="shared" si="43"/>
        <v>0</v>
      </c>
      <c r="Q58" s="60">
        <f t="shared" si="43"/>
        <v>2770.449999999994</v>
      </c>
      <c r="R58" s="61"/>
      <c r="S58" s="51">
        <f t="shared" si="27"/>
        <v>25603.049999999977</v>
      </c>
      <c r="T58" s="24"/>
      <c r="U58" s="24"/>
      <c r="V58" s="24">
        <f>V49+V56</f>
        <v>39.00999999999931</v>
      </c>
      <c r="W58" s="24">
        <f aca="true" t="shared" si="44" ref="W58:AL58">W49+W56</f>
        <v>0</v>
      </c>
      <c r="X58" s="24">
        <f t="shared" si="44"/>
        <v>0</v>
      </c>
      <c r="Y58" s="24">
        <f t="shared" si="44"/>
        <v>-14004.649999999994</v>
      </c>
      <c r="Z58" s="24">
        <f t="shared" si="44"/>
        <v>0</v>
      </c>
      <c r="AA58" s="24">
        <f t="shared" si="44"/>
        <v>0</v>
      </c>
      <c r="AB58" s="24">
        <f t="shared" si="44"/>
        <v>3968.0700000000024</v>
      </c>
      <c r="AC58" s="24">
        <f t="shared" si="44"/>
        <v>0</v>
      </c>
      <c r="AD58" s="24">
        <f t="shared" si="44"/>
        <v>0</v>
      </c>
      <c r="AE58" s="24">
        <f t="shared" si="44"/>
        <v>-7065.466666666662</v>
      </c>
      <c r="AF58" s="43">
        <f t="shared" si="5"/>
        <v>8540.013333333321</v>
      </c>
      <c r="AG58" s="24">
        <f t="shared" si="44"/>
        <v>0</v>
      </c>
      <c r="AH58" s="24">
        <f t="shared" si="44"/>
        <v>0</v>
      </c>
      <c r="AI58" s="24">
        <f t="shared" si="44"/>
        <v>-8133.768571428569</v>
      </c>
      <c r="AJ58" s="24">
        <f t="shared" si="44"/>
        <v>0</v>
      </c>
      <c r="AK58" s="24">
        <f t="shared" si="44"/>
        <v>0</v>
      </c>
      <c r="AL58" s="24">
        <f t="shared" si="44"/>
        <v>-14531.990000000002</v>
      </c>
      <c r="AM58" s="24"/>
      <c r="AN58" s="24"/>
      <c r="AO58" s="24">
        <f>AO49+AO56</f>
        <v>749.2800000000007</v>
      </c>
      <c r="AP58" s="24">
        <f aca="true" t="shared" si="45" ref="AP58:AU58">AP49+AP56</f>
        <v>0</v>
      </c>
      <c r="AQ58" s="24">
        <f t="shared" si="45"/>
        <v>0</v>
      </c>
      <c r="AR58" s="24">
        <f t="shared" si="45"/>
        <v>6747.450000000001</v>
      </c>
      <c r="AS58" s="24">
        <f t="shared" si="45"/>
        <v>0</v>
      </c>
      <c r="AT58" s="24">
        <f t="shared" si="45"/>
        <v>0</v>
      </c>
      <c r="AU58" s="24">
        <f t="shared" si="45"/>
        <v>11293.200000000006</v>
      </c>
      <c r="AV58" s="24"/>
      <c r="AW58" s="24"/>
      <c r="AX58" s="24">
        <f aca="true" t="shared" si="46" ref="AX58:BD58">AX49+AX56</f>
        <v>10085.600000000008</v>
      </c>
      <c r="AY58" s="24">
        <f t="shared" si="46"/>
        <v>0</v>
      </c>
      <c r="AZ58" s="24">
        <f t="shared" si="46"/>
        <v>0</v>
      </c>
      <c r="BA58" s="24">
        <f t="shared" si="46"/>
        <v>8145.320000000004</v>
      </c>
      <c r="BB58" s="24">
        <f t="shared" si="46"/>
        <v>0</v>
      </c>
      <c r="BC58" s="24">
        <f t="shared" si="46"/>
        <v>0</v>
      </c>
      <c r="BD58" s="24">
        <f t="shared" si="46"/>
        <v>7944.730000000008</v>
      </c>
      <c r="BE58" s="24">
        <f aca="true" t="shared" si="47" ref="BE58:BM58">BE49+BE56</f>
        <v>0</v>
      </c>
      <c r="BF58" s="24">
        <f t="shared" si="47"/>
        <v>0</v>
      </c>
      <c r="BG58" s="24">
        <f t="shared" si="47"/>
        <v>-6590.139999999996</v>
      </c>
      <c r="BH58" s="24">
        <f t="shared" si="47"/>
        <v>0</v>
      </c>
      <c r="BI58" s="24">
        <f t="shared" si="47"/>
        <v>0</v>
      </c>
      <c r="BJ58" s="24">
        <f t="shared" si="47"/>
        <v>-59199.49000000003</v>
      </c>
      <c r="BK58" s="24">
        <f t="shared" si="47"/>
        <v>0</v>
      </c>
      <c r="BL58" s="24">
        <f t="shared" si="47"/>
        <v>0</v>
      </c>
      <c r="BM58" s="24">
        <f t="shared" si="47"/>
        <v>5134.310000000005</v>
      </c>
      <c r="BN58" s="24">
        <f>BN49+BN56</f>
        <v>0</v>
      </c>
      <c r="BO58" s="24">
        <f>BO49+BO56</f>
        <v>0</v>
      </c>
      <c r="BP58" s="24">
        <f>BP49+BP56</f>
        <v>-1044.7499999999964</v>
      </c>
      <c r="BQ58" s="43">
        <f t="shared" si="6"/>
        <v>-39400.24857142856</v>
      </c>
      <c r="BR58" s="43">
        <f t="shared" si="7"/>
        <v>-30860.235238095236</v>
      </c>
      <c r="BS58" s="24"/>
      <c r="BT58" s="24"/>
      <c r="BU58" s="24">
        <f>BU49+BU56</f>
        <v>-11427.759999999998</v>
      </c>
      <c r="BV58" s="24"/>
      <c r="BW58" s="24"/>
      <c r="BX58" s="24">
        <f>BX49+BX56</f>
        <v>-21640.249999999996</v>
      </c>
      <c r="BY58" s="24"/>
      <c r="BZ58" s="24"/>
      <c r="CA58" s="24">
        <f>CA49+CA56</f>
        <v>6562.1200000000035</v>
      </c>
      <c r="CB58" s="24"/>
      <c r="CC58" s="24"/>
      <c r="CD58" s="24">
        <f>CD49+CD56</f>
        <v>7564.380000000003</v>
      </c>
      <c r="CE58" s="24"/>
      <c r="CF58" s="24"/>
      <c r="CG58" s="24">
        <f>CG49+CG56</f>
        <v>5545.8600000000015</v>
      </c>
      <c r="CH58" s="24"/>
      <c r="CI58" s="24"/>
      <c r="CJ58" s="24">
        <f>CJ49+CJ56</f>
        <v>-65027.33000000001</v>
      </c>
      <c r="CK58" s="24"/>
      <c r="CL58" s="24"/>
      <c r="CM58" s="24">
        <f>CM49+CM56</f>
        <v>6331.799999999997</v>
      </c>
      <c r="CN58" s="24"/>
      <c r="CO58" s="24"/>
      <c r="CP58" s="24">
        <f>CP49+CP56</f>
        <v>-10667.289999999995</v>
      </c>
      <c r="CQ58" s="24"/>
      <c r="CR58" s="24"/>
      <c r="CS58" s="24">
        <f>CS49+CS56</f>
        <v>-628.3499999999967</v>
      </c>
      <c r="CT58" s="24"/>
      <c r="CU58" s="24"/>
      <c r="CV58" s="24">
        <f>CV49+CV56</f>
        <v>5965.940000000002</v>
      </c>
      <c r="CW58" s="24"/>
      <c r="CX58" s="24"/>
      <c r="CY58" s="24">
        <f>CY49+CY56</f>
        <v>-8741.149999999994</v>
      </c>
      <c r="CZ58" s="24"/>
      <c r="DA58" s="24"/>
      <c r="DB58" s="24">
        <f>DB49+DB56</f>
        <v>8148.920000000001</v>
      </c>
      <c r="DC58" s="10">
        <f t="shared" si="8"/>
        <v>-78013.10999999997</v>
      </c>
      <c r="DD58" s="44">
        <f t="shared" si="9"/>
        <v>-108873.34523809521</v>
      </c>
      <c r="DE58" s="24"/>
      <c r="DF58" s="24"/>
      <c r="DG58" s="24">
        <f>DG49+DG56</f>
        <v>-3701.5689999999995</v>
      </c>
      <c r="DH58" s="24"/>
      <c r="DI58" s="24"/>
      <c r="DJ58" s="24">
        <f>DJ49+DJ56</f>
        <v>10194.301000000007</v>
      </c>
      <c r="DK58" s="24"/>
      <c r="DL58" s="24"/>
      <c r="DM58" s="24">
        <f>DM49+DM56</f>
        <v>15467.861000000004</v>
      </c>
      <c r="DN58" s="24"/>
      <c r="DO58" s="24"/>
      <c r="DP58" s="24">
        <f>DP49+DP56</f>
        <v>-125306.64900000003</v>
      </c>
      <c r="DQ58" s="24"/>
      <c r="DR58" s="24"/>
      <c r="DS58" s="24">
        <f>DS49+DS56</f>
        <v>12603.141000000005</v>
      </c>
      <c r="DT58" s="24"/>
      <c r="DU58" s="24"/>
      <c r="DV58" s="24">
        <f>DV49+DV56</f>
        <v>22358.091</v>
      </c>
      <c r="DW58" s="24"/>
      <c r="DX58" s="24"/>
      <c r="DY58" s="24">
        <f>DY49+DY56</f>
        <v>20136.211</v>
      </c>
      <c r="DZ58" s="24"/>
      <c r="EA58" s="24"/>
      <c r="EB58" s="24">
        <f>EB49+EB56</f>
        <v>-883.1690000000026</v>
      </c>
      <c r="EC58" s="24"/>
      <c r="ED58" s="24"/>
      <c r="EE58" s="24">
        <f>EE49+EE56</f>
        <v>15093.451000000001</v>
      </c>
      <c r="EF58" s="24"/>
      <c r="EG58" s="24"/>
      <c r="EH58" s="24">
        <f>EH49+EH56</f>
        <v>14920.001000000002</v>
      </c>
      <c r="EI58" s="24"/>
      <c r="EJ58" s="24"/>
      <c r="EK58" s="24">
        <f>EK49+EK56</f>
        <v>18072.391000000003</v>
      </c>
      <c r="EL58" s="24"/>
      <c r="EM58" s="24"/>
      <c r="EN58" s="24">
        <f>EN49+EN56</f>
        <v>15626.951000000005</v>
      </c>
      <c r="EO58" s="108">
        <f t="shared" si="15"/>
        <v>14581.011999999984</v>
      </c>
      <c r="EP58" s="40">
        <f t="shared" si="16"/>
        <v>-94292.33323809522</v>
      </c>
    </row>
    <row r="59" spans="1:146" ht="12.75">
      <c r="A59" s="9"/>
      <c r="B59" s="9"/>
      <c r="C59" s="9"/>
      <c r="D59" s="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62">
        <f>S58+V58</f>
        <v>25642.059999999976</v>
      </c>
      <c r="W59" s="8"/>
      <c r="X59" s="8"/>
      <c r="Y59" s="8"/>
      <c r="Z59" s="8"/>
      <c r="AA59" s="8"/>
      <c r="AB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</row>
    <row r="60" spans="1:146" ht="12.75">
      <c r="A60" s="9"/>
      <c r="B60" s="9"/>
      <c r="C60" s="9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62">
        <f>BD58+BA58+AX58+AU58+AR58+AO58+AL58+AI58+AE58+AB58+Y58+V58+S58</f>
        <v>30839.83476190478</v>
      </c>
      <c r="BE60" s="8"/>
      <c r="BF60" s="8"/>
      <c r="BG60" s="62"/>
      <c r="BH60" s="8"/>
      <c r="BI60" s="8"/>
      <c r="BJ60" s="62">
        <f>BD60+BG58+BJ58</f>
        <v>-34949.79523809524</v>
      </c>
      <c r="BK60" s="8"/>
      <c r="BL60" s="8"/>
      <c r="BM60" s="62">
        <f>BJ60+BM58</f>
        <v>-29815.485238095236</v>
      </c>
      <c r="BN60" s="8"/>
      <c r="BO60" s="8"/>
      <c r="BP60" s="62">
        <f>BM60+BP58</f>
        <v>-30860.235238095232</v>
      </c>
      <c r="BQ60" s="44">
        <f>BQ44+BQ51</f>
        <v>414251.73857142846</v>
      </c>
      <c r="BS60" s="8"/>
      <c r="BT60" s="8"/>
      <c r="BU60" s="62">
        <f>BP62+BU58</f>
        <v>-38704.55523809523</v>
      </c>
      <c r="BV60" s="8"/>
      <c r="BW60" s="8"/>
      <c r="BX60" s="62">
        <f>BU60+BX58</f>
        <v>-60344.80523809523</v>
      </c>
      <c r="BY60" s="8"/>
      <c r="BZ60" s="8"/>
      <c r="CA60" s="62">
        <f>BX60+CA58</f>
        <v>-53782.685238095226</v>
      </c>
      <c r="CB60" s="8"/>
      <c r="CC60" s="8"/>
      <c r="CD60" s="62">
        <f>CA60+CD58</f>
        <v>-46218.30523809522</v>
      </c>
      <c r="CE60" s="8"/>
      <c r="CF60" s="8"/>
      <c r="CG60" s="62">
        <f>CD60+CG58</f>
        <v>-40672.44523809522</v>
      </c>
      <c r="CH60" s="8"/>
      <c r="CI60" s="8"/>
      <c r="CJ60" s="62">
        <f>CG60+CJ58</f>
        <v>-105699.77523809523</v>
      </c>
      <c r="CK60" s="8"/>
      <c r="CL60" s="8"/>
      <c r="CM60" s="62">
        <f>CJ60+CM58</f>
        <v>-99367.97523809523</v>
      </c>
      <c r="CN60" s="8"/>
      <c r="CO60" s="8"/>
      <c r="CP60" s="62">
        <f>CM60+CP58</f>
        <v>-110035.26523809522</v>
      </c>
      <c r="CQ60" s="8"/>
      <c r="CR60" s="8"/>
      <c r="CS60" s="62">
        <f>CP62+CS58</f>
        <v>-107953.59523809521</v>
      </c>
      <c r="CT60" s="8"/>
      <c r="CU60" s="8"/>
      <c r="CV60" s="62">
        <f>CS62+CV58</f>
        <v>-101987.6552380952</v>
      </c>
      <c r="CW60" s="8"/>
      <c r="CX60" s="8"/>
      <c r="CY60" s="62">
        <f>CV62+CY58</f>
        <v>-110728.8052380952</v>
      </c>
      <c r="CZ60" s="8"/>
      <c r="DA60" s="8"/>
      <c r="DB60" s="62">
        <f>CY62+DB58</f>
        <v>-102579.8852380952</v>
      </c>
      <c r="DE60" s="8"/>
      <c r="DF60" s="8"/>
      <c r="DG60" s="62">
        <f>DD62+DG58</f>
        <v>-102649.52423809521</v>
      </c>
      <c r="DH60" s="8"/>
      <c r="DI60" s="8"/>
      <c r="DJ60" s="62">
        <f>DG62+DJ58</f>
        <v>-92455.2232380952</v>
      </c>
      <c r="DK60" s="8"/>
      <c r="DL60" s="8"/>
      <c r="DM60" s="62">
        <f>DJ62+DM58</f>
        <v>-76987.3622380952</v>
      </c>
      <c r="DN60" s="8"/>
      <c r="DO60" s="8"/>
      <c r="DP60" s="62">
        <f>DM62+DP58</f>
        <v>-202294.01123809523</v>
      </c>
      <c r="DQ60" s="8"/>
      <c r="DR60" s="8"/>
      <c r="DS60" s="62">
        <f>DP62+DS58</f>
        <v>-189690.87023809523</v>
      </c>
      <c r="DT60" s="8"/>
      <c r="DU60" s="8"/>
      <c r="DV60" s="62">
        <f>DS62+DV58</f>
        <v>-167332.77923809522</v>
      </c>
      <c r="DW60" s="8"/>
      <c r="DX60" s="8"/>
      <c r="DY60" s="62">
        <f>DV62+DY58</f>
        <v>-147196.5682380952</v>
      </c>
      <c r="DZ60" s="8"/>
      <c r="EA60" s="8"/>
      <c r="EB60" s="62">
        <f>DY62+EB58</f>
        <v>-148079.7372380952</v>
      </c>
      <c r="EC60" s="8"/>
      <c r="ED60" s="8"/>
      <c r="EE60" s="62">
        <f>EB60+EE58</f>
        <v>-132986.2862380952</v>
      </c>
      <c r="EF60" s="8"/>
      <c r="EG60" s="8"/>
      <c r="EH60" s="62">
        <f>EE60+EH58</f>
        <v>-118066.2852380952</v>
      </c>
      <c r="EI60" s="8"/>
      <c r="EJ60" s="8"/>
      <c r="EK60" s="62">
        <f>EH60+EK58</f>
        <v>-99993.89423809519</v>
      </c>
      <c r="EL60" s="8"/>
      <c r="EM60" s="8"/>
      <c r="EN60" s="62">
        <f>EK60+EN58</f>
        <v>-84366.94323809519</v>
      </c>
      <c r="EO60" s="8"/>
      <c r="EP60" s="8"/>
    </row>
    <row r="61" spans="1:146" ht="12.75">
      <c r="A61" s="9"/>
      <c r="B61" s="9"/>
      <c r="C61" s="9"/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62"/>
      <c r="BB61" s="8"/>
      <c r="BC61" s="8"/>
      <c r="BD61" s="62"/>
      <c r="BE61" s="8"/>
      <c r="BF61" s="8"/>
      <c r="BG61" s="62"/>
      <c r="BH61" s="8"/>
      <c r="BI61" s="8"/>
      <c r="BJ61" s="62"/>
      <c r="BK61" s="8"/>
      <c r="BL61" s="8"/>
      <c r="BM61" s="62"/>
      <c r="BN61" s="8"/>
      <c r="BO61" s="8" t="s">
        <v>336</v>
      </c>
      <c r="BP61" s="62">
        <v>3583.44</v>
      </c>
      <c r="BQ61" s="44">
        <f>BQ46+BQ53+BP61</f>
        <v>378434.93</v>
      </c>
      <c r="BS61" s="8"/>
      <c r="BT61" s="8"/>
      <c r="BU61" s="62"/>
      <c r="BV61" s="8"/>
      <c r="BW61" s="8"/>
      <c r="BX61" s="62"/>
      <c r="BY61" s="8"/>
      <c r="BZ61" s="8"/>
      <c r="CA61" s="62"/>
      <c r="CB61" s="8"/>
      <c r="CC61" s="8"/>
      <c r="CD61" s="62"/>
      <c r="CE61" s="8"/>
      <c r="CF61" s="8"/>
      <c r="CG61" s="62"/>
      <c r="CH61" s="8"/>
      <c r="CI61" s="8"/>
      <c r="CJ61" s="62"/>
      <c r="CK61" s="8"/>
      <c r="CL61" s="8"/>
      <c r="CM61" s="62"/>
      <c r="CN61" s="8"/>
      <c r="CO61" s="8" t="s">
        <v>430</v>
      </c>
      <c r="CP61" s="62">
        <v>2710.02</v>
      </c>
      <c r="CQ61" s="8"/>
      <c r="CR61" s="8" t="s">
        <v>430</v>
      </c>
      <c r="CS61" s="62"/>
      <c r="CT61" s="8"/>
      <c r="CU61" s="8" t="s">
        <v>430</v>
      </c>
      <c r="CV61" s="62"/>
      <c r="CW61" s="8"/>
      <c r="CX61" s="8" t="s">
        <v>430</v>
      </c>
      <c r="CY61" s="62"/>
      <c r="CZ61" s="8"/>
      <c r="DA61" s="8" t="s">
        <v>430</v>
      </c>
      <c r="DB61" s="62">
        <v>3631.93</v>
      </c>
      <c r="DC61" s="10">
        <f>DB61+CY61+CV61+CS61+CP61+CM61+CJ61+CG61+CD61+CA61+BX61+BU61</f>
        <v>6341.95</v>
      </c>
      <c r="DD61" s="44">
        <f>DC61+BP61</f>
        <v>9925.39</v>
      </c>
      <c r="DE61" s="8"/>
      <c r="DF61" s="8" t="s">
        <v>430</v>
      </c>
      <c r="DG61" s="62"/>
      <c r="DH61" s="8"/>
      <c r="DI61" s="8" t="s">
        <v>430</v>
      </c>
      <c r="DJ61" s="62"/>
      <c r="DK61" s="8"/>
      <c r="DL61" s="8" t="s">
        <v>430</v>
      </c>
      <c r="DM61" s="62"/>
      <c r="DN61" s="8"/>
      <c r="DO61" s="8" t="s">
        <v>430</v>
      </c>
      <c r="DP61" s="62"/>
      <c r="DQ61" s="8"/>
      <c r="DR61" s="8" t="s">
        <v>430</v>
      </c>
      <c r="DS61" s="62"/>
      <c r="DT61" s="8"/>
      <c r="DU61" s="8" t="s">
        <v>430</v>
      </c>
      <c r="DV61" s="62"/>
      <c r="DW61" s="8"/>
      <c r="DX61" s="8" t="s">
        <v>430</v>
      </c>
      <c r="DY61" s="62"/>
      <c r="DZ61" s="8"/>
      <c r="EA61" s="8" t="s">
        <v>430</v>
      </c>
      <c r="EB61" s="62"/>
      <c r="EC61" s="8"/>
      <c r="ED61" s="8" t="s">
        <v>430</v>
      </c>
      <c r="EE61" s="62"/>
      <c r="EF61" s="8"/>
      <c r="EG61" s="8" t="s">
        <v>430</v>
      </c>
      <c r="EH61" s="62"/>
      <c r="EI61" s="8"/>
      <c r="EJ61" s="8" t="s">
        <v>430</v>
      </c>
      <c r="EK61" s="62"/>
      <c r="EL61" s="8"/>
      <c r="EM61" s="8" t="s">
        <v>430</v>
      </c>
      <c r="EN61" s="62">
        <v>9459.68</v>
      </c>
      <c r="EO61" s="8"/>
      <c r="EP61" s="62">
        <f>9925.39+EN61</f>
        <v>19385.07</v>
      </c>
    </row>
    <row r="62" spans="1:146" ht="14.25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62">
        <f>BP60+BP61</f>
        <v>-27276.795238095234</v>
      </c>
      <c r="BS62" s="8"/>
      <c r="BT62" s="8"/>
      <c r="BU62" s="44">
        <f>BU44+BU51</f>
        <v>38629.92</v>
      </c>
      <c r="BV62" s="8"/>
      <c r="BW62" s="62"/>
      <c r="BX62" s="44">
        <f>BX44+BX51</f>
        <v>51270.31999999999</v>
      </c>
      <c r="BY62" s="8"/>
      <c r="BZ62" s="8"/>
      <c r="CA62" s="44">
        <f>CA44+CA51</f>
        <v>34642.32</v>
      </c>
      <c r="CB62" s="8"/>
      <c r="CC62" s="8"/>
      <c r="CD62" s="44">
        <f>CD44+CD51</f>
        <v>29238.75</v>
      </c>
      <c r="CE62" s="8"/>
      <c r="CF62" s="8"/>
      <c r="CG62" s="44">
        <f>CG44+CG51</f>
        <v>31318.88</v>
      </c>
      <c r="CH62" s="8"/>
      <c r="CI62" s="8"/>
      <c r="CJ62" s="44">
        <f>CJ44+CJ51</f>
        <v>98325.11</v>
      </c>
      <c r="CK62" s="8"/>
      <c r="CL62" s="8"/>
      <c r="CM62" s="44">
        <f>CM44+CM51</f>
        <v>31202</v>
      </c>
      <c r="CN62" s="8"/>
      <c r="CO62" s="8"/>
      <c r="CP62" s="62">
        <f>CP60+CP61</f>
        <v>-107325.24523809522</v>
      </c>
      <c r="CQ62" s="8"/>
      <c r="CR62" s="8"/>
      <c r="CS62" s="62">
        <f>CS60+CS61</f>
        <v>-107953.59523809521</v>
      </c>
      <c r="CT62" s="8"/>
      <c r="CU62" s="8"/>
      <c r="CV62" s="62">
        <f>CV60+CV61</f>
        <v>-101987.6552380952</v>
      </c>
      <c r="CW62" s="8"/>
      <c r="CX62" s="8"/>
      <c r="CY62" s="62">
        <f>CY60+CY61</f>
        <v>-110728.8052380952</v>
      </c>
      <c r="CZ62" s="8"/>
      <c r="DA62" s="8"/>
      <c r="DB62" s="62">
        <f>DB60+DB61</f>
        <v>-98947.95523809521</v>
      </c>
      <c r="DC62" s="10">
        <f>DC58+DC61</f>
        <v>-71671.15999999997</v>
      </c>
      <c r="DD62" s="89">
        <f>DD58+DD61</f>
        <v>-98947.95523809521</v>
      </c>
      <c r="DE62" s="8"/>
      <c r="DF62" s="8"/>
      <c r="DG62" s="62">
        <f>DG60+DG61</f>
        <v>-102649.52423809521</v>
      </c>
      <c r="DH62" s="8"/>
      <c r="DI62" s="8"/>
      <c r="DJ62" s="62">
        <f>DJ60+DJ61</f>
        <v>-92455.2232380952</v>
      </c>
      <c r="DK62" s="8"/>
      <c r="DL62" s="8"/>
      <c r="DM62" s="62">
        <f>DM60+DM61</f>
        <v>-76987.3622380952</v>
      </c>
      <c r="DN62" s="8"/>
      <c r="DO62" s="8"/>
      <c r="DP62" s="62">
        <f>DP60+DP61</f>
        <v>-202294.01123809523</v>
      </c>
      <c r="DQ62" s="8"/>
      <c r="DR62" s="8"/>
      <c r="DS62" s="62">
        <f>DS60+DS61</f>
        <v>-189690.87023809523</v>
      </c>
      <c r="DT62" s="8"/>
      <c r="DU62" s="8"/>
      <c r="DV62" s="62">
        <f>DV60+DV61</f>
        <v>-167332.77923809522</v>
      </c>
      <c r="DW62" s="8"/>
      <c r="DX62" s="8"/>
      <c r="DY62" s="62">
        <f>DY60+DY61</f>
        <v>-147196.5682380952</v>
      </c>
      <c r="DZ62" s="8"/>
      <c r="EA62" s="8"/>
      <c r="EB62" s="62">
        <f>EB60+EB61</f>
        <v>-148079.7372380952</v>
      </c>
      <c r="EC62" s="8"/>
      <c r="ED62" s="8"/>
      <c r="EE62" s="62">
        <f>EE60+EE61</f>
        <v>-132986.2862380952</v>
      </c>
      <c r="EF62" s="8"/>
      <c r="EG62" s="8"/>
      <c r="EH62" s="62">
        <f>EH60+EH61</f>
        <v>-118066.2852380952</v>
      </c>
      <c r="EI62" s="8"/>
      <c r="EJ62" s="8"/>
      <c r="EK62" s="62">
        <f>EK60+EK61</f>
        <v>-99993.89423809519</v>
      </c>
      <c r="EL62" s="8"/>
      <c r="EM62" s="8"/>
      <c r="EN62" s="107">
        <f>EN60+EN61</f>
        <v>-74907.26323809518</v>
      </c>
      <c r="EO62" s="8"/>
      <c r="EP62" s="89">
        <f>EP58+EP61</f>
        <v>-74907.26323809521</v>
      </c>
    </row>
    <row r="63" spans="1:146" ht="14.25">
      <c r="A63" s="63"/>
      <c r="B63" s="63"/>
      <c r="C63" s="63"/>
      <c r="D63" s="63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62"/>
      <c r="BE63" s="8"/>
      <c r="BF63" s="8"/>
      <c r="BG63" s="62"/>
      <c r="BH63" s="8"/>
      <c r="BI63" s="8"/>
      <c r="BJ63" s="62"/>
      <c r="BK63" s="8"/>
      <c r="BL63" s="8"/>
      <c r="BM63" s="62"/>
      <c r="BN63" s="8"/>
      <c r="BO63" s="8"/>
      <c r="BP63" s="62"/>
      <c r="BS63" s="8"/>
      <c r="BT63" s="8"/>
      <c r="BU63" s="44">
        <f>BU46+BU53</f>
        <v>27202.16</v>
      </c>
      <c r="BV63" s="8"/>
      <c r="BW63" s="8"/>
      <c r="BX63" s="44">
        <f>BX46+BX53</f>
        <v>29630.07</v>
      </c>
      <c r="BY63" s="8"/>
      <c r="BZ63" s="8"/>
      <c r="CA63" s="44">
        <f>CA46+CA53</f>
        <v>41204.44</v>
      </c>
      <c r="CB63" s="8"/>
      <c r="CC63" s="8"/>
      <c r="CD63" s="44">
        <f>CD46+CD53</f>
        <v>36803.130000000005</v>
      </c>
      <c r="CE63" s="8"/>
      <c r="CF63" s="8"/>
      <c r="CG63" s="44">
        <f>CG46+CG53</f>
        <v>36864.740000000005</v>
      </c>
      <c r="CH63" s="8"/>
      <c r="CI63" s="8"/>
      <c r="CJ63" s="44">
        <f>CJ46+CJ53</f>
        <v>33297.78</v>
      </c>
      <c r="CK63" s="8"/>
      <c r="CL63" s="8"/>
      <c r="CM63" s="44">
        <f>CM46+CM53</f>
        <v>37533.799999999996</v>
      </c>
      <c r="CN63" s="8"/>
      <c r="CO63" s="8"/>
      <c r="CP63" s="44"/>
      <c r="CQ63" s="8"/>
      <c r="CR63" s="8"/>
      <c r="CS63" s="44"/>
      <c r="CT63" s="8"/>
      <c r="CU63" s="8"/>
      <c r="CV63" s="44"/>
      <c r="CW63" s="8"/>
      <c r="CX63" s="8"/>
      <c r="CY63" s="44"/>
      <c r="CZ63" s="8"/>
      <c r="DA63" s="8"/>
      <c r="DB63" s="44"/>
      <c r="DE63" s="8"/>
      <c r="DF63" s="8"/>
      <c r="DG63" s="44"/>
      <c r="DH63" s="8"/>
      <c r="DI63" s="8"/>
      <c r="DJ63" s="44"/>
      <c r="DK63" s="8"/>
      <c r="DL63" s="8"/>
      <c r="DM63" s="44"/>
      <c r="DN63" s="8"/>
      <c r="DO63" s="8"/>
      <c r="DP63" s="44"/>
      <c r="DQ63" s="8"/>
      <c r="DR63" s="8"/>
      <c r="DS63" s="44"/>
      <c r="DT63" s="8"/>
      <c r="DU63" s="8"/>
      <c r="DV63" s="44"/>
      <c r="DW63" s="8"/>
      <c r="DX63" s="8"/>
      <c r="DY63" s="44"/>
      <c r="DZ63" s="8"/>
      <c r="EA63" s="8"/>
      <c r="EB63" s="44"/>
      <c r="EC63" s="8"/>
      <c r="ED63" s="8"/>
      <c r="EE63" s="44"/>
      <c r="EF63" s="8"/>
      <c r="EG63" s="8"/>
      <c r="EH63" s="44"/>
      <c r="EI63" s="8"/>
      <c r="EJ63" s="8"/>
      <c r="EK63" s="44"/>
      <c r="EL63" s="8"/>
      <c r="EM63" s="8"/>
      <c r="EN63" s="44"/>
      <c r="EO63" s="8"/>
      <c r="EP63" s="8"/>
    </row>
    <row r="64" spans="1:146" ht="14.25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66" t="s">
        <v>584</v>
      </c>
      <c r="EM64" s="66"/>
      <c r="EN64" s="66"/>
      <c r="EO64" s="66" t="s">
        <v>585</v>
      </c>
      <c r="EP64" s="66"/>
    </row>
    <row r="65" spans="1:146" ht="14.25">
      <c r="A65" s="9"/>
      <c r="B65" s="9"/>
      <c r="C65" s="9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66"/>
      <c r="EM65" s="66"/>
      <c r="EN65" s="66"/>
      <c r="EO65" s="66"/>
      <c r="EP65" s="66"/>
    </row>
    <row r="66" spans="1:146" ht="28.5">
      <c r="A66" s="9"/>
      <c r="B66" s="9"/>
      <c r="C66" s="9"/>
      <c r="D66" s="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67" t="s">
        <v>586</v>
      </c>
      <c r="EM66" s="66"/>
      <c r="EN66" s="66"/>
      <c r="EO66" s="66" t="s">
        <v>594</v>
      </c>
      <c r="EP66" s="66"/>
    </row>
    <row r="67" spans="1:146" ht="14.25">
      <c r="A67" s="9"/>
      <c r="B67" s="9"/>
      <c r="C67" s="9"/>
      <c r="D67" s="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66"/>
      <c r="EM67" s="66"/>
      <c r="EN67" s="66"/>
      <c r="EO67" s="66"/>
      <c r="EP67" s="66"/>
    </row>
    <row r="68" spans="1:146" ht="12.75">
      <c r="A68" s="9"/>
      <c r="B68" s="9"/>
      <c r="C68" s="9"/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117" t="s">
        <v>595</v>
      </c>
      <c r="EM68" s="117"/>
      <c r="EN68" s="117"/>
      <c r="EO68" s="109">
        <f>EO44+EO51</f>
        <v>597097.4680000001</v>
      </c>
      <c r="EP68" s="8"/>
    </row>
    <row r="69" spans="1:146" ht="12.75">
      <c r="A69" s="9"/>
      <c r="B69" s="9"/>
      <c r="C69" s="9"/>
      <c r="D69" s="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117" t="s">
        <v>596</v>
      </c>
      <c r="EM69" s="117"/>
      <c r="EN69" s="117"/>
      <c r="EO69" s="109">
        <f>EO45+EO52</f>
        <v>659591.32</v>
      </c>
      <c r="EP69" s="8"/>
    </row>
    <row r="70" spans="1:146" ht="12.75">
      <c r="A70" s="9"/>
      <c r="B70" s="9"/>
      <c r="C70" s="9"/>
      <c r="D70" s="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117" t="s">
        <v>597</v>
      </c>
      <c r="EM70" s="117"/>
      <c r="EN70" s="117"/>
      <c r="EO70" s="109">
        <f>EO46+EO53</f>
        <v>611678.48</v>
      </c>
      <c r="EP70" s="8"/>
    </row>
    <row r="71" spans="1:146" ht="12.75">
      <c r="A71" s="9"/>
      <c r="B71" s="9"/>
      <c r="C71" s="9"/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117" t="s">
        <v>598</v>
      </c>
      <c r="EM71" s="117"/>
      <c r="EN71" s="117"/>
      <c r="EO71" s="109">
        <f>EO70-EO69</f>
        <v>-47912.83999999997</v>
      </c>
      <c r="EP71" s="8"/>
    </row>
    <row r="72" spans="1:146" ht="12.75">
      <c r="A72" s="9"/>
      <c r="B72" s="9"/>
      <c r="C72" s="9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125" t="s">
        <v>599</v>
      </c>
      <c r="EM72" s="125"/>
      <c r="EN72" s="125"/>
      <c r="EO72" s="109">
        <f>EO69-EO68</f>
        <v>62493.85199999984</v>
      </c>
      <c r="EP72" s="8"/>
    </row>
    <row r="73" spans="1:146" ht="12.75">
      <c r="A73" s="9"/>
      <c r="B73" s="9"/>
      <c r="C73" s="9"/>
      <c r="D73" s="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121" t="s">
        <v>600</v>
      </c>
      <c r="EM73" s="122"/>
      <c r="EN73" s="123"/>
      <c r="EO73" s="109">
        <f>DD62</f>
        <v>-98947.95523809521</v>
      </c>
      <c r="EP73" s="8"/>
    </row>
    <row r="74" spans="1:146" ht="12.75">
      <c r="A74" s="9"/>
      <c r="B74" s="9"/>
      <c r="C74" s="9"/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124" t="s">
        <v>601</v>
      </c>
      <c r="EM74" s="124"/>
      <c r="EN74" s="124"/>
      <c r="EO74" s="110">
        <f>EO73+EO58+EN61</f>
        <v>-74907.26323809521</v>
      </c>
      <c r="EP74" s="8"/>
    </row>
    <row r="75" spans="1:146" ht="12.75">
      <c r="A75" s="9"/>
      <c r="B75" s="9"/>
      <c r="C75" s="9"/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125" t="s">
        <v>604</v>
      </c>
      <c r="EM75" s="125"/>
      <c r="EN75" s="125"/>
      <c r="EO75" s="111">
        <f>EN61</f>
        <v>9459.68</v>
      </c>
      <c r="EP75" s="8"/>
    </row>
    <row r="76" spans="1:147" ht="12.75">
      <c r="A76" s="9"/>
      <c r="B76" s="9"/>
      <c r="C76" s="9"/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125" t="s">
        <v>602</v>
      </c>
      <c r="EM76" s="125"/>
      <c r="EN76" s="125"/>
      <c r="EO76" s="112">
        <f>EN19+EN13+EN12+EK12+EK13+EK15+EK16+EK17+EK18+EH22+EH21+EH19+EH17+EH16+EH15+EH13+EH12+EE17+EE16+EE15+EE14+EE13+EE12+EE11+EB11+EB15+DY16+DY15+DY11+DV15+DV11+DS15+DS17+DS18+DS20+DS21+DP20+DP19+DP18+DP11+DJ11+DJ12+DG20</f>
        <v>27033.640000000014</v>
      </c>
      <c r="EP76" s="126" t="s">
        <v>603</v>
      </c>
      <c r="EQ76" s="126"/>
    </row>
    <row r="77" spans="1:146" ht="12.75">
      <c r="A77" s="9"/>
      <c r="B77" s="9"/>
      <c r="C77" s="9"/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</row>
    <row r="78" spans="1:146" ht="12.75">
      <c r="A78" s="9"/>
      <c r="B78" s="9"/>
      <c r="C78" s="9"/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</row>
    <row r="79" spans="1:146" ht="12.75">
      <c r="A79" s="9"/>
      <c r="B79" s="9"/>
      <c r="C79" s="9"/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</row>
    <row r="80" spans="1:146" ht="12.75">
      <c r="A80" s="9"/>
      <c r="B80" s="9"/>
      <c r="C80" s="9"/>
      <c r="D80" s="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</row>
    <row r="81" spans="1:146" ht="12.75">
      <c r="A81" s="9"/>
      <c r="B81" s="9"/>
      <c r="C81" s="9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</row>
    <row r="82" spans="1:146" ht="12.75">
      <c r="A82" s="9"/>
      <c r="B82" s="9"/>
      <c r="C82" s="9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</row>
    <row r="83" spans="1:146" ht="12.75">
      <c r="A83" s="9"/>
      <c r="B83" s="9"/>
      <c r="C83" s="9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</row>
    <row r="84" spans="1:146" ht="12.75">
      <c r="A84" s="9"/>
      <c r="B84" s="9"/>
      <c r="C84" s="9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</row>
    <row r="85" spans="1:146" ht="12.75">
      <c r="A85" s="9"/>
      <c r="B85" s="9"/>
      <c r="C85" s="9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</row>
    <row r="86" spans="1:146" ht="12.75">
      <c r="A86" s="9"/>
      <c r="B86" s="9"/>
      <c r="C86" s="9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</row>
    <row r="87" spans="1:146" ht="12.75">
      <c r="A87" s="9"/>
      <c r="B87" s="9"/>
      <c r="C87" s="9"/>
      <c r="D87" s="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</row>
    <row r="88" spans="1:146" ht="12.75">
      <c r="A88" s="9"/>
      <c r="B88" s="9"/>
      <c r="C88" s="9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</row>
    <row r="89" spans="1:146" ht="12.75">
      <c r="A89" s="9"/>
      <c r="B89" s="9"/>
      <c r="C89" s="9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</row>
    <row r="90" spans="1:146" ht="12.75">
      <c r="A90" s="9"/>
      <c r="B90" s="9"/>
      <c r="C90" s="9"/>
      <c r="D90" s="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</row>
    <row r="91" spans="1:146" ht="12.75">
      <c r="A91" s="9"/>
      <c r="B91" s="9"/>
      <c r="C91" s="9"/>
      <c r="D91" s="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</row>
    <row r="92" spans="1:146" ht="12.75">
      <c r="A92" s="9"/>
      <c r="B92" s="9"/>
      <c r="C92" s="9"/>
      <c r="D92" s="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</row>
    <row r="93" spans="1:146" ht="12.75">
      <c r="A93" s="9"/>
      <c r="B93" s="9"/>
      <c r="C93" s="9"/>
      <c r="D93" s="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</row>
    <row r="94" spans="1:146" ht="12.75">
      <c r="A94" s="9"/>
      <c r="B94" s="9"/>
      <c r="C94" s="9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</row>
    <row r="95" spans="1:146" ht="12.75">
      <c r="A95" s="9"/>
      <c r="B95" s="9"/>
      <c r="C95" s="9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</row>
    <row r="96" spans="1:146" ht="12.75">
      <c r="A96" s="9"/>
      <c r="B96" s="9"/>
      <c r="C96" s="9"/>
      <c r="D96" s="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</row>
    <row r="97" spans="1:146" ht="12.75">
      <c r="A97" s="9"/>
      <c r="B97" s="9"/>
      <c r="C97" s="9"/>
      <c r="D97" s="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ht="12.75">
      <c r="A98" s="9"/>
      <c r="B98" s="9"/>
      <c r="C98" s="9"/>
      <c r="D98" s="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12.75">
      <c r="A99" s="9"/>
      <c r="B99" s="9"/>
      <c r="C99" s="9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ht="12.75">
      <c r="A100" s="9"/>
      <c r="B100" s="9"/>
      <c r="C100" s="9"/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9"/>
      <c r="B101" s="9"/>
      <c r="C101" s="9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9"/>
      <c r="B102" s="9"/>
      <c r="C102" s="9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9"/>
      <c r="B103" s="9"/>
      <c r="C103" s="9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9"/>
      <c r="B104" s="9"/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9"/>
      <c r="B105" s="9"/>
      <c r="C105" s="9"/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9"/>
      <c r="B106" s="9"/>
      <c r="C106" s="9"/>
      <c r="D106" s="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9"/>
      <c r="B107" s="9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9"/>
      <c r="B108" s="9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9"/>
      <c r="B109" s="9"/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9"/>
      <c r="B110" s="9"/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9"/>
      <c r="B111" s="9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9"/>
      <c r="B112" s="9"/>
      <c r="C112" s="9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9"/>
      <c r="B113" s="9"/>
      <c r="C113" s="9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9"/>
      <c r="B114" s="9"/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9"/>
      <c r="B115" s="9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9"/>
      <c r="B116" s="9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9"/>
      <c r="B117" s="9"/>
      <c r="C117" s="9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9"/>
      <c r="B118" s="9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9"/>
      <c r="B119" s="9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9"/>
      <c r="B120" s="9"/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9"/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9"/>
      <c r="B122" s="9"/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9"/>
      <c r="B123" s="9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9"/>
      <c r="B124" s="9"/>
      <c r="C124" s="9"/>
      <c r="D124" s="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9"/>
      <c r="B125" s="9"/>
      <c r="C125" s="9"/>
      <c r="D125" s="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9"/>
      <c r="B126" s="9"/>
      <c r="C126" s="9"/>
      <c r="D126" s="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9"/>
      <c r="B127" s="9"/>
      <c r="C127" s="9"/>
      <c r="D127" s="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9"/>
      <c r="B128" s="9"/>
      <c r="C128" s="9"/>
      <c r="D128" s="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9"/>
      <c r="B129" s="9"/>
      <c r="C129" s="9"/>
      <c r="D129" s="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9"/>
      <c r="B130" s="9"/>
      <c r="C130" s="9"/>
      <c r="D130" s="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ht="12.75">
      <c r="A131" s="9"/>
      <c r="B131" s="9"/>
      <c r="C131" s="9"/>
      <c r="D131" s="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ht="12.75">
      <c r="A132" s="9"/>
      <c r="B132" s="9"/>
      <c r="C132" s="9"/>
      <c r="D132" s="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ht="12.75">
      <c r="A133" s="9"/>
      <c r="B133" s="9"/>
      <c r="C133" s="9"/>
      <c r="D133" s="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146" ht="12.75">
      <c r="A134" s="9"/>
      <c r="B134" s="9"/>
      <c r="C134" s="9"/>
      <c r="D134" s="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</row>
    <row r="135" spans="1:146" ht="12.75">
      <c r="A135" s="9"/>
      <c r="B135" s="9"/>
      <c r="C135" s="9"/>
      <c r="D135" s="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</row>
    <row r="136" spans="1:146" ht="12.75">
      <c r="A136" s="9"/>
      <c r="B136" s="9"/>
      <c r="C136" s="9"/>
      <c r="D136" s="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</row>
    <row r="137" spans="1:146" ht="12.75">
      <c r="A137" s="9"/>
      <c r="B137" s="9"/>
      <c r="C137" s="9"/>
      <c r="D137" s="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</row>
    <row r="138" spans="1:146" ht="12.75">
      <c r="A138" s="9"/>
      <c r="B138" s="9"/>
      <c r="C138" s="9"/>
      <c r="D138" s="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</row>
    <row r="139" spans="1:146" ht="12.75">
      <c r="A139" s="9"/>
      <c r="B139" s="9"/>
      <c r="C139" s="9"/>
      <c r="D139" s="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EO139" s="8"/>
      <c r="EP139" s="8"/>
    </row>
    <row r="140" spans="1:146" ht="12.75">
      <c r="A140" s="9"/>
      <c r="B140" s="9"/>
      <c r="C140" s="9"/>
      <c r="D140" s="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EO140" s="8"/>
      <c r="EP140" s="8"/>
    </row>
    <row r="141" spans="1:146" ht="12.75">
      <c r="A141" s="9"/>
      <c r="B141" s="9"/>
      <c r="C141" s="9"/>
      <c r="D141" s="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EO141" s="8"/>
      <c r="EP141" s="8"/>
    </row>
    <row r="142" spans="1:146" ht="12.75">
      <c r="A142" s="9"/>
      <c r="B142" s="9"/>
      <c r="C142" s="9"/>
      <c r="D142" s="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EO142" s="8"/>
      <c r="EP142" s="8"/>
    </row>
    <row r="143" spans="1:146" ht="12.75">
      <c r="A143" s="9"/>
      <c r="B143" s="9"/>
      <c r="C143" s="9"/>
      <c r="D143" s="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EO143" s="8"/>
      <c r="EP143" s="8"/>
    </row>
    <row r="144" spans="1:146" ht="12.75">
      <c r="A144" s="9"/>
      <c r="B144" s="9"/>
      <c r="C144" s="9"/>
      <c r="D144" s="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EO144" s="8"/>
      <c r="EP144" s="8"/>
    </row>
    <row r="145" spans="1:146" ht="12.75">
      <c r="A145" s="9"/>
      <c r="B145" s="9"/>
      <c r="C145" s="9"/>
      <c r="D145" s="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EO145" s="8"/>
      <c r="EP145" s="8"/>
    </row>
    <row r="146" spans="1:146" ht="12.75">
      <c r="A146" s="9"/>
      <c r="B146" s="9"/>
      <c r="C146" s="9"/>
      <c r="D146" s="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EO146" s="8"/>
      <c r="EP146" s="8"/>
    </row>
    <row r="147" spans="1:146" ht="12.75">
      <c r="A147" s="9"/>
      <c r="B147" s="9"/>
      <c r="C147" s="9"/>
      <c r="D147" s="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EO147" s="8"/>
      <c r="EP147" s="8"/>
    </row>
    <row r="148" spans="1:146" ht="12.75">
      <c r="A148" s="9"/>
      <c r="B148" s="9"/>
      <c r="C148" s="9"/>
      <c r="D148" s="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EO148" s="8"/>
      <c r="EP148" s="8"/>
    </row>
    <row r="149" spans="1:146" ht="12.75">
      <c r="A149" s="9"/>
      <c r="B149" s="9"/>
      <c r="C149" s="9"/>
      <c r="D149" s="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EO149" s="8"/>
      <c r="EP149" s="8"/>
    </row>
    <row r="150" spans="1:19" ht="12.75">
      <c r="A150" s="9"/>
      <c r="B150" s="9"/>
      <c r="C150" s="9"/>
      <c r="D150" s="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2.75">
      <c r="A151" s="9"/>
      <c r="B151" s="9"/>
      <c r="C151" s="9"/>
      <c r="D151" s="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2.75">
      <c r="A152" s="9"/>
      <c r="B152" s="9"/>
      <c r="C152" s="9"/>
      <c r="D152" s="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4" ht="12.75">
      <c r="A153" s="65"/>
      <c r="B153" s="65"/>
      <c r="C153" s="65"/>
      <c r="D153" s="65"/>
    </row>
    <row r="154" spans="1:4" ht="12.75">
      <c r="A154" s="65"/>
      <c r="B154" s="65"/>
      <c r="C154" s="65"/>
      <c r="D154" s="65"/>
    </row>
    <row r="155" spans="1:4" ht="12.75">
      <c r="A155" s="65"/>
      <c r="B155" s="65"/>
      <c r="C155" s="65"/>
      <c r="D155" s="65"/>
    </row>
    <row r="156" spans="1:4" ht="12.75">
      <c r="A156" s="65"/>
      <c r="B156" s="65"/>
      <c r="C156" s="65"/>
      <c r="D156" s="65"/>
    </row>
    <row r="157" spans="1:4" ht="12.75">
      <c r="A157" s="65"/>
      <c r="B157" s="65"/>
      <c r="C157" s="65"/>
      <c r="D157" s="65"/>
    </row>
    <row r="158" spans="1:4" ht="12.75">
      <c r="A158" s="65"/>
      <c r="B158" s="65"/>
      <c r="C158" s="65"/>
      <c r="D158" s="65"/>
    </row>
    <row r="159" spans="1:4" ht="12.75">
      <c r="A159" s="65"/>
      <c r="B159" s="65"/>
      <c r="C159" s="65"/>
      <c r="D159" s="65"/>
    </row>
    <row r="160" spans="1:4" ht="12.75">
      <c r="A160" s="65"/>
      <c r="B160" s="65"/>
      <c r="C160" s="65"/>
      <c r="D160" s="65"/>
    </row>
    <row r="161" spans="1:4" ht="12.75">
      <c r="A161" s="65"/>
      <c r="B161" s="65"/>
      <c r="C161" s="65"/>
      <c r="D161" s="65"/>
    </row>
    <row r="162" spans="1:4" ht="12.75">
      <c r="A162" s="65"/>
      <c r="B162" s="65"/>
      <c r="C162" s="65"/>
      <c r="D162" s="65"/>
    </row>
    <row r="163" spans="1:4" ht="12.75">
      <c r="A163" s="65"/>
      <c r="B163" s="65"/>
      <c r="C163" s="65"/>
      <c r="D163" s="65"/>
    </row>
    <row r="164" spans="1:4" ht="12.75">
      <c r="A164" s="65"/>
      <c r="B164" s="65"/>
      <c r="C164" s="65"/>
      <c r="D164" s="65"/>
    </row>
    <row r="165" spans="1:4" ht="12.75">
      <c r="A165" s="65"/>
      <c r="B165" s="65"/>
      <c r="C165" s="65"/>
      <c r="D165" s="65"/>
    </row>
    <row r="166" spans="1:4" ht="12.75">
      <c r="A166" s="65"/>
      <c r="B166" s="65"/>
      <c r="C166" s="65"/>
      <c r="D166" s="65"/>
    </row>
    <row r="167" spans="1:4" ht="12.75">
      <c r="A167" s="65"/>
      <c r="B167" s="65"/>
      <c r="C167" s="65"/>
      <c r="D167" s="65"/>
    </row>
    <row r="168" spans="1:4" ht="12.75">
      <c r="A168" s="65"/>
      <c r="B168" s="65"/>
      <c r="C168" s="65"/>
      <c r="D168" s="65"/>
    </row>
    <row r="169" spans="1:4" ht="12.75">
      <c r="A169" s="65"/>
      <c r="B169" s="65"/>
      <c r="C169" s="65"/>
      <c r="D169" s="65"/>
    </row>
    <row r="170" spans="1:4" ht="12.75">
      <c r="A170" s="65"/>
      <c r="B170" s="65"/>
      <c r="C170" s="65"/>
      <c r="D170" s="65"/>
    </row>
    <row r="171" spans="1:4" ht="12.75">
      <c r="A171" s="65"/>
      <c r="B171" s="65"/>
      <c r="C171" s="65"/>
      <c r="D171" s="65"/>
    </row>
    <row r="172" spans="1:4" ht="12.75">
      <c r="A172" s="65"/>
      <c r="B172" s="65"/>
      <c r="C172" s="65"/>
      <c r="D172" s="65"/>
    </row>
    <row r="173" spans="1:4" ht="12.75">
      <c r="A173" s="65"/>
      <c r="B173" s="65"/>
      <c r="C173" s="65"/>
      <c r="D173" s="65"/>
    </row>
    <row r="174" spans="1:4" ht="12.75">
      <c r="A174" s="65"/>
      <c r="B174" s="65"/>
      <c r="C174" s="65"/>
      <c r="D174" s="65"/>
    </row>
    <row r="175" spans="1:4" ht="12.75">
      <c r="A175" s="65"/>
      <c r="B175" s="65"/>
      <c r="C175" s="65"/>
      <c r="D175" s="65"/>
    </row>
    <row r="176" spans="1:4" ht="12.75">
      <c r="A176" s="65"/>
      <c r="B176" s="65"/>
      <c r="C176" s="65"/>
      <c r="D176" s="65"/>
    </row>
    <row r="177" spans="1:4" ht="12.75">
      <c r="A177" s="65"/>
      <c r="B177" s="65"/>
      <c r="C177" s="65"/>
      <c r="D177" s="65"/>
    </row>
    <row r="178" spans="1:4" ht="12.75">
      <c r="A178" s="65"/>
      <c r="B178" s="65"/>
      <c r="C178" s="65"/>
      <c r="D178" s="65"/>
    </row>
    <row r="179" spans="1:4" ht="12.75">
      <c r="A179" s="65"/>
      <c r="B179" s="65"/>
      <c r="C179" s="65"/>
      <c r="D179" s="65"/>
    </row>
    <row r="180" spans="1:4" ht="12.75">
      <c r="A180" s="65"/>
      <c r="B180" s="65"/>
      <c r="C180" s="65"/>
      <c r="D180" s="65"/>
    </row>
    <row r="181" spans="1:4" ht="12.75">
      <c r="A181" s="65"/>
      <c r="B181" s="65"/>
      <c r="C181" s="65"/>
      <c r="D181" s="65"/>
    </row>
    <row r="182" spans="1:4" ht="12.75">
      <c r="A182" s="65"/>
      <c r="B182" s="65"/>
      <c r="C182" s="65"/>
      <c r="D182" s="65"/>
    </row>
    <row r="183" spans="1:4" ht="12.75">
      <c r="A183" s="65"/>
      <c r="B183" s="65"/>
      <c r="C183" s="65"/>
      <c r="D183" s="65"/>
    </row>
    <row r="184" spans="1:4" ht="12.75">
      <c r="A184" s="65"/>
      <c r="B184" s="65"/>
      <c r="C184" s="65"/>
      <c r="D184" s="65"/>
    </row>
    <row r="185" spans="1:4" ht="12.75">
      <c r="A185" s="65"/>
      <c r="B185" s="65"/>
      <c r="C185" s="65"/>
      <c r="D185" s="65"/>
    </row>
    <row r="186" spans="1:4" ht="12.75">
      <c r="A186" s="65"/>
      <c r="B186" s="65"/>
      <c r="C186" s="65"/>
      <c r="D186" s="65"/>
    </row>
    <row r="187" spans="1:4" ht="12.75">
      <c r="A187" s="65"/>
      <c r="B187" s="65"/>
      <c r="C187" s="65"/>
      <c r="D187" s="65"/>
    </row>
    <row r="188" spans="1:4" ht="12.75">
      <c r="A188" s="65"/>
      <c r="B188" s="65"/>
      <c r="C188" s="65"/>
      <c r="D188" s="65"/>
    </row>
    <row r="189" spans="1:4" ht="12.75">
      <c r="A189" s="65"/>
      <c r="B189" s="65"/>
      <c r="C189" s="65"/>
      <c r="D189" s="65"/>
    </row>
    <row r="190" spans="1:4" ht="12.75">
      <c r="A190" s="65"/>
      <c r="B190" s="65"/>
      <c r="C190" s="65"/>
      <c r="D190" s="65"/>
    </row>
    <row r="191" spans="1:4" ht="12.75">
      <c r="A191" s="65"/>
      <c r="B191" s="65"/>
      <c r="C191" s="65"/>
      <c r="D191" s="65"/>
    </row>
    <row r="192" spans="1:4" ht="12.75">
      <c r="A192" s="65"/>
      <c r="B192" s="65"/>
      <c r="C192" s="65"/>
      <c r="D192" s="65"/>
    </row>
    <row r="193" spans="1:4" ht="12.75">
      <c r="A193" s="65"/>
      <c r="B193" s="65"/>
      <c r="C193" s="65"/>
      <c r="D193" s="65"/>
    </row>
    <row r="194" spans="1:4" ht="12.75">
      <c r="A194" s="65"/>
      <c r="B194" s="65"/>
      <c r="C194" s="65"/>
      <c r="D194" s="65"/>
    </row>
    <row r="195" spans="1:4" ht="12.75">
      <c r="A195" s="65"/>
      <c r="B195" s="65"/>
      <c r="C195" s="65"/>
      <c r="D195" s="65"/>
    </row>
    <row r="196" spans="1:4" ht="12.75">
      <c r="A196" s="65"/>
      <c r="B196" s="65"/>
      <c r="C196" s="65"/>
      <c r="D196" s="65"/>
    </row>
    <row r="197" spans="1:4" ht="12.75">
      <c r="A197" s="65"/>
      <c r="B197" s="65"/>
      <c r="C197" s="65"/>
      <c r="D197" s="65"/>
    </row>
    <row r="198" spans="1:4" ht="12.75">
      <c r="A198" s="65"/>
      <c r="B198" s="65"/>
      <c r="C198" s="65"/>
      <c r="D198" s="65"/>
    </row>
    <row r="199" spans="1:4" ht="12.75">
      <c r="A199" s="65"/>
      <c r="B199" s="65"/>
      <c r="C199" s="65"/>
      <c r="D199" s="65"/>
    </row>
    <row r="200" spans="1:4" ht="12.75">
      <c r="A200" s="65"/>
      <c r="B200" s="65"/>
      <c r="C200" s="65"/>
      <c r="D200" s="65"/>
    </row>
    <row r="201" spans="1:4" ht="12.75">
      <c r="A201" s="65"/>
      <c r="B201" s="65"/>
      <c r="C201" s="65"/>
      <c r="D201" s="65"/>
    </row>
    <row r="202" spans="1:4" ht="12.75">
      <c r="A202" s="65"/>
      <c r="B202" s="65"/>
      <c r="C202" s="65"/>
      <c r="D202" s="65"/>
    </row>
    <row r="203" spans="1:4" ht="12.75">
      <c r="A203" s="65"/>
      <c r="B203" s="65"/>
      <c r="C203" s="65"/>
      <c r="D203" s="65"/>
    </row>
    <row r="204" spans="1:4" ht="12.75">
      <c r="A204" s="65"/>
      <c r="B204" s="65"/>
      <c r="C204" s="65"/>
      <c r="D204" s="65"/>
    </row>
    <row r="205" spans="1:4" ht="12.75">
      <c r="A205" s="65"/>
      <c r="B205" s="65"/>
      <c r="C205" s="65"/>
      <c r="D205" s="65"/>
    </row>
    <row r="206" spans="1:4" ht="12.75">
      <c r="A206" s="65"/>
      <c r="B206" s="65"/>
      <c r="C206" s="65"/>
      <c r="D206" s="65"/>
    </row>
    <row r="207" spans="1:4" ht="12.75">
      <c r="A207" s="65"/>
      <c r="B207" s="65"/>
      <c r="C207" s="65"/>
      <c r="D207" s="65"/>
    </row>
    <row r="208" spans="1:4" ht="12.75">
      <c r="A208" s="65"/>
      <c r="B208" s="65"/>
      <c r="C208" s="65"/>
      <c r="D208" s="65"/>
    </row>
    <row r="209" spans="1:4" ht="12.75">
      <c r="A209" s="65"/>
      <c r="B209" s="65"/>
      <c r="C209" s="65"/>
      <c r="D209" s="65"/>
    </row>
    <row r="210" spans="1:4" ht="12.75">
      <c r="A210" s="65"/>
      <c r="B210" s="65"/>
      <c r="C210" s="65"/>
      <c r="D210" s="65"/>
    </row>
    <row r="211" spans="1:4" ht="12.75">
      <c r="A211" s="65"/>
      <c r="B211" s="65"/>
      <c r="C211" s="65"/>
      <c r="D211" s="65"/>
    </row>
    <row r="212" spans="1:4" ht="12.75">
      <c r="A212" s="65"/>
      <c r="B212" s="65"/>
      <c r="C212" s="65"/>
      <c r="D212" s="65"/>
    </row>
    <row r="213" spans="1:4" ht="12.75">
      <c r="A213" s="65"/>
      <c r="B213" s="65"/>
      <c r="C213" s="65"/>
      <c r="D213" s="65"/>
    </row>
    <row r="214" spans="1:4" ht="12.75">
      <c r="A214" s="65"/>
      <c r="B214" s="65"/>
      <c r="C214" s="65"/>
      <c r="D214" s="65"/>
    </row>
    <row r="215" spans="1:4" ht="12.75">
      <c r="A215" s="65"/>
      <c r="B215" s="65"/>
      <c r="C215" s="65"/>
      <c r="D215" s="65"/>
    </row>
    <row r="216" spans="1:4" ht="12.75">
      <c r="A216" s="65"/>
      <c r="B216" s="65"/>
      <c r="C216" s="65"/>
      <c r="D216" s="65"/>
    </row>
    <row r="217" spans="1:4" ht="12.75">
      <c r="A217" s="65"/>
      <c r="B217" s="65"/>
      <c r="C217" s="65"/>
      <c r="D217" s="65"/>
    </row>
    <row r="218" spans="1:4" ht="12.75">
      <c r="A218" s="65"/>
      <c r="B218" s="65"/>
      <c r="C218" s="65"/>
      <c r="D218" s="65"/>
    </row>
    <row r="219" spans="1:4" ht="12.75">
      <c r="A219" s="65"/>
      <c r="B219" s="65"/>
      <c r="C219" s="65"/>
      <c r="D219" s="65"/>
    </row>
    <row r="220" spans="1:4" ht="12.75">
      <c r="A220" s="65"/>
      <c r="B220" s="65"/>
      <c r="C220" s="65"/>
      <c r="D220" s="65"/>
    </row>
    <row r="221" spans="1:4" ht="12.75">
      <c r="A221" s="65"/>
      <c r="B221" s="65"/>
      <c r="C221" s="65"/>
      <c r="D221" s="65"/>
    </row>
    <row r="222" spans="1:4" ht="12.75">
      <c r="A222" s="65"/>
      <c r="B222" s="65"/>
      <c r="C222" s="65"/>
      <c r="D222" s="65"/>
    </row>
    <row r="223" spans="1:4" ht="12.75">
      <c r="A223" s="65"/>
      <c r="B223" s="65"/>
      <c r="C223" s="65"/>
      <c r="D223" s="65"/>
    </row>
    <row r="224" spans="1:4" ht="12.75">
      <c r="A224" s="65"/>
      <c r="B224" s="65"/>
      <c r="C224" s="65"/>
      <c r="D224" s="65"/>
    </row>
    <row r="225" spans="1:4" ht="12.75">
      <c r="A225" s="65"/>
      <c r="B225" s="65"/>
      <c r="C225" s="65"/>
      <c r="D225" s="65"/>
    </row>
    <row r="226" spans="1:4" ht="12.75">
      <c r="A226" s="65"/>
      <c r="B226" s="65"/>
      <c r="C226" s="65"/>
      <c r="D226" s="65"/>
    </row>
    <row r="227" spans="1:4" ht="12.75">
      <c r="A227" s="65"/>
      <c r="B227" s="65"/>
      <c r="C227" s="65"/>
      <c r="D227" s="65"/>
    </row>
    <row r="228" spans="1:4" ht="12.75">
      <c r="A228" s="65"/>
      <c r="B228" s="65"/>
      <c r="C228" s="65"/>
      <c r="D228" s="65"/>
    </row>
    <row r="229" spans="1:4" ht="12.75">
      <c r="A229" s="65"/>
      <c r="B229" s="65"/>
      <c r="C229" s="65"/>
      <c r="D229" s="65"/>
    </row>
    <row r="230" spans="1:4" ht="12.75">
      <c r="A230" s="65"/>
      <c r="B230" s="65"/>
      <c r="C230" s="65"/>
      <c r="D230" s="65"/>
    </row>
    <row r="231" spans="1:4" ht="12.75">
      <c r="A231" s="65"/>
      <c r="B231" s="65"/>
      <c r="C231" s="65"/>
      <c r="D231" s="65"/>
    </row>
    <row r="232" spans="1:4" ht="12.75">
      <c r="A232" s="65"/>
      <c r="B232" s="65"/>
      <c r="C232" s="65"/>
      <c r="D232" s="65"/>
    </row>
    <row r="233" spans="1:4" ht="12.75">
      <c r="A233" s="65"/>
      <c r="B233" s="65"/>
      <c r="C233" s="65"/>
      <c r="D233" s="65"/>
    </row>
    <row r="234" spans="1:4" ht="12.75">
      <c r="A234" s="65"/>
      <c r="B234" s="65"/>
      <c r="C234" s="65"/>
      <c r="D234" s="65"/>
    </row>
    <row r="235" spans="1:4" ht="12.75">
      <c r="A235" s="65"/>
      <c r="B235" s="65"/>
      <c r="C235" s="65"/>
      <c r="D235" s="65"/>
    </row>
    <row r="236" spans="1:4" ht="12.75">
      <c r="A236" s="65"/>
      <c r="B236" s="65"/>
      <c r="C236" s="65"/>
      <c r="D236" s="65"/>
    </row>
    <row r="237" spans="1:4" ht="12.75">
      <c r="A237" s="65"/>
      <c r="B237" s="65"/>
      <c r="C237" s="65"/>
      <c r="D237" s="65"/>
    </row>
    <row r="238" spans="1:4" ht="12.75">
      <c r="A238" s="65"/>
      <c r="B238" s="65"/>
      <c r="C238" s="65"/>
      <c r="D238" s="65"/>
    </row>
    <row r="239" spans="1:4" ht="12.75">
      <c r="A239" s="65"/>
      <c r="B239" s="65"/>
      <c r="C239" s="65"/>
      <c r="D239" s="65"/>
    </row>
    <row r="240" spans="1:4" ht="12.75">
      <c r="A240" s="65"/>
      <c r="B240" s="65"/>
      <c r="C240" s="65"/>
      <c r="D240" s="65"/>
    </row>
    <row r="241" spans="1:4" ht="12.75">
      <c r="A241" s="65"/>
      <c r="B241" s="65"/>
      <c r="C241" s="65"/>
      <c r="D241" s="65"/>
    </row>
    <row r="242" spans="1:4" ht="12.75">
      <c r="A242" s="65"/>
      <c r="B242" s="65"/>
      <c r="C242" s="65"/>
      <c r="D242" s="65"/>
    </row>
    <row r="243" spans="1:4" ht="12.75">
      <c r="A243" s="65"/>
      <c r="B243" s="65"/>
      <c r="C243" s="65"/>
      <c r="D243" s="65"/>
    </row>
    <row r="244" spans="1:4" ht="12.75">
      <c r="A244" s="65"/>
      <c r="B244" s="65"/>
      <c r="C244" s="65"/>
      <c r="D244" s="65"/>
    </row>
    <row r="245" spans="1:4" ht="12.75">
      <c r="A245" s="65"/>
      <c r="B245" s="65"/>
      <c r="C245" s="65"/>
      <c r="D245" s="65"/>
    </row>
    <row r="246" spans="1:4" ht="12.75">
      <c r="A246" s="65"/>
      <c r="B246" s="65"/>
      <c r="C246" s="65"/>
      <c r="D246" s="65"/>
    </row>
    <row r="247" spans="1:4" ht="12.75">
      <c r="A247" s="65"/>
      <c r="B247" s="65"/>
      <c r="C247" s="65"/>
      <c r="D247" s="65"/>
    </row>
    <row r="248" spans="1:4" ht="12.75">
      <c r="A248" s="65"/>
      <c r="B248" s="65"/>
      <c r="C248" s="65"/>
      <c r="D248" s="65"/>
    </row>
    <row r="249" spans="1:4" ht="12.75">
      <c r="A249" s="65"/>
      <c r="B249" s="65"/>
      <c r="C249" s="65"/>
      <c r="D249" s="65"/>
    </row>
    <row r="250" spans="1:4" ht="12.75">
      <c r="A250" s="65"/>
      <c r="B250" s="65"/>
      <c r="C250" s="65"/>
      <c r="D250" s="65"/>
    </row>
    <row r="251" spans="1:4" ht="12.75">
      <c r="A251" s="65"/>
      <c r="B251" s="65"/>
      <c r="C251" s="65"/>
      <c r="D251" s="65"/>
    </row>
    <row r="252" spans="1:4" ht="12.75">
      <c r="A252" s="65"/>
      <c r="B252" s="65"/>
      <c r="C252" s="65"/>
      <c r="D252" s="65"/>
    </row>
    <row r="253" spans="1:4" ht="12.75">
      <c r="A253" s="65"/>
      <c r="B253" s="65"/>
      <c r="C253" s="65"/>
      <c r="D253" s="65"/>
    </row>
    <row r="254" spans="1:4" ht="12.75">
      <c r="A254" s="65"/>
      <c r="B254" s="65"/>
      <c r="C254" s="65"/>
      <c r="D254" s="65"/>
    </row>
    <row r="255" spans="1:4" ht="12.75">
      <c r="A255" s="65"/>
      <c r="B255" s="65"/>
      <c r="C255" s="65"/>
      <c r="D255" s="65"/>
    </row>
    <row r="256" spans="1:4" ht="12.75">
      <c r="A256" s="65"/>
      <c r="B256" s="65"/>
      <c r="C256" s="65"/>
      <c r="D256" s="65"/>
    </row>
    <row r="257" spans="1:4" ht="12.75">
      <c r="A257" s="65"/>
      <c r="B257" s="65"/>
      <c r="C257" s="65"/>
      <c r="D257" s="65"/>
    </row>
    <row r="258" spans="1:4" ht="12.75">
      <c r="A258" s="65"/>
      <c r="B258" s="65"/>
      <c r="C258" s="65"/>
      <c r="D258" s="65"/>
    </row>
    <row r="259" spans="1:4" ht="12.75">
      <c r="A259" s="65"/>
      <c r="B259" s="65"/>
      <c r="C259" s="65"/>
      <c r="D259" s="65"/>
    </row>
    <row r="260" spans="1:4" ht="12.75">
      <c r="A260" s="65"/>
      <c r="B260" s="65"/>
      <c r="C260" s="65"/>
      <c r="D260" s="65"/>
    </row>
    <row r="261" spans="1:4" ht="12.75">
      <c r="A261" s="65"/>
      <c r="B261" s="65"/>
      <c r="C261" s="65"/>
      <c r="D261" s="65"/>
    </row>
    <row r="262" spans="1:4" ht="12.75">
      <c r="A262" s="65"/>
      <c r="B262" s="65"/>
      <c r="C262" s="65"/>
      <c r="D262" s="65"/>
    </row>
    <row r="263" spans="1:4" ht="12.75">
      <c r="A263" s="65"/>
      <c r="B263" s="65"/>
      <c r="C263" s="65"/>
      <c r="D263" s="65"/>
    </row>
    <row r="264" spans="1:4" ht="12.75">
      <c r="A264" s="65"/>
      <c r="B264" s="65"/>
      <c r="C264" s="65"/>
      <c r="D264" s="65"/>
    </row>
    <row r="265" spans="1:4" ht="12.75">
      <c r="A265" s="65"/>
      <c r="B265" s="65"/>
      <c r="C265" s="65"/>
      <c r="D265" s="65"/>
    </row>
    <row r="266" spans="1:4" ht="12.75">
      <c r="A266" s="65"/>
      <c r="B266" s="65"/>
      <c r="C266" s="65"/>
      <c r="D266" s="65"/>
    </row>
    <row r="267" spans="1:4" ht="12.75">
      <c r="A267" s="65"/>
      <c r="B267" s="65"/>
      <c r="C267" s="65"/>
      <c r="D267" s="65"/>
    </row>
    <row r="268" spans="1:4" ht="12.75">
      <c r="A268" s="65"/>
      <c r="B268" s="65"/>
      <c r="C268" s="65"/>
      <c r="D268" s="65"/>
    </row>
    <row r="269" spans="1:4" ht="12.75">
      <c r="A269" s="65"/>
      <c r="B269" s="65"/>
      <c r="C269" s="65"/>
      <c r="D269" s="65"/>
    </row>
    <row r="270" spans="1:4" ht="12.75">
      <c r="A270" s="65"/>
      <c r="B270" s="65"/>
      <c r="C270" s="65"/>
      <c r="D270" s="65"/>
    </row>
    <row r="271" spans="1:4" ht="12.75">
      <c r="A271" s="65"/>
      <c r="B271" s="65"/>
      <c r="C271" s="65"/>
      <c r="D271" s="65"/>
    </row>
    <row r="272" spans="1:4" ht="12.75">
      <c r="A272" s="65"/>
      <c r="B272" s="65"/>
      <c r="C272" s="65"/>
      <c r="D272" s="65"/>
    </row>
    <row r="273" spans="1:4" ht="12.75">
      <c r="A273" s="65"/>
      <c r="B273" s="65"/>
      <c r="C273" s="65"/>
      <c r="D273" s="65"/>
    </row>
    <row r="274" spans="1:4" ht="12.75">
      <c r="A274" s="65"/>
      <c r="B274" s="65"/>
      <c r="C274" s="65"/>
      <c r="D274" s="65"/>
    </row>
    <row r="275" spans="1:4" ht="12.75">
      <c r="A275" s="65"/>
      <c r="B275" s="65"/>
      <c r="C275" s="65"/>
      <c r="D275" s="65"/>
    </row>
    <row r="276" spans="1:4" ht="12.75">
      <c r="A276" s="65"/>
      <c r="B276" s="65"/>
      <c r="C276" s="65"/>
      <c r="D276" s="65"/>
    </row>
    <row r="277" spans="1:4" ht="12.75">
      <c r="A277" s="65"/>
      <c r="B277" s="65"/>
      <c r="C277" s="65"/>
      <c r="D277" s="65"/>
    </row>
    <row r="278" spans="1:4" ht="12.75">
      <c r="A278" s="65"/>
      <c r="B278" s="65"/>
      <c r="C278" s="65"/>
      <c r="D278" s="65"/>
    </row>
    <row r="279" spans="1:4" ht="12.75">
      <c r="A279" s="65"/>
      <c r="B279" s="65"/>
      <c r="C279" s="65"/>
      <c r="D279" s="65"/>
    </row>
    <row r="280" spans="1:4" ht="12.75">
      <c r="A280" s="65"/>
      <c r="B280" s="65"/>
      <c r="C280" s="65"/>
      <c r="D280" s="65"/>
    </row>
    <row r="281" spans="1:4" ht="12.75">
      <c r="A281" s="65"/>
      <c r="B281" s="65"/>
      <c r="C281" s="65"/>
      <c r="D281" s="65"/>
    </row>
    <row r="282" spans="1:4" ht="12.75">
      <c r="A282" s="65"/>
      <c r="B282" s="65"/>
      <c r="C282" s="65"/>
      <c r="D282" s="65"/>
    </row>
    <row r="283" spans="1:4" ht="12.75">
      <c r="A283" s="65"/>
      <c r="B283" s="65"/>
      <c r="C283" s="65"/>
      <c r="D283" s="65"/>
    </row>
    <row r="284" spans="1:4" ht="12.75">
      <c r="A284" s="65"/>
      <c r="B284" s="65"/>
      <c r="C284" s="65"/>
      <c r="D284" s="65"/>
    </row>
    <row r="285" spans="1:4" ht="12.75">
      <c r="A285" s="65"/>
      <c r="B285" s="65"/>
      <c r="C285" s="65"/>
      <c r="D285" s="65"/>
    </row>
    <row r="286" spans="1:4" ht="12.75">
      <c r="A286" s="65"/>
      <c r="B286" s="65"/>
      <c r="C286" s="65"/>
      <c r="D286" s="65"/>
    </row>
    <row r="287" spans="1:4" ht="12.75">
      <c r="A287" s="65"/>
      <c r="B287" s="65"/>
      <c r="C287" s="65"/>
      <c r="D287" s="65"/>
    </row>
    <row r="288" spans="1:4" ht="12.75">
      <c r="A288" s="65"/>
      <c r="B288" s="65"/>
      <c r="C288" s="65"/>
      <c r="D288" s="65"/>
    </row>
    <row r="289" spans="1:4" ht="12.75">
      <c r="A289" s="65"/>
      <c r="B289" s="65"/>
      <c r="C289" s="65"/>
      <c r="D289" s="65"/>
    </row>
    <row r="290" spans="1:4" ht="12.75">
      <c r="A290" s="65"/>
      <c r="B290" s="65"/>
      <c r="C290" s="65"/>
      <c r="D290" s="65"/>
    </row>
    <row r="291" spans="1:4" ht="12.75">
      <c r="A291" s="65"/>
      <c r="B291" s="65"/>
      <c r="C291" s="65"/>
      <c r="D291" s="65"/>
    </row>
    <row r="292" spans="1:4" ht="12.75">
      <c r="A292" s="65"/>
      <c r="B292" s="65"/>
      <c r="C292" s="65"/>
      <c r="D292" s="65"/>
    </row>
    <row r="293" spans="1:4" ht="12.75">
      <c r="A293" s="65"/>
      <c r="B293" s="65"/>
      <c r="C293" s="65"/>
      <c r="D293" s="65"/>
    </row>
    <row r="294" spans="1:4" ht="12.75">
      <c r="A294" s="65"/>
      <c r="B294" s="65"/>
      <c r="C294" s="65"/>
      <c r="D294" s="65"/>
    </row>
    <row r="295" spans="1:4" ht="12.75">
      <c r="A295" s="65"/>
      <c r="B295" s="65"/>
      <c r="C295" s="65"/>
      <c r="D295" s="65"/>
    </row>
    <row r="296" spans="1:4" ht="12.75">
      <c r="A296" s="65"/>
      <c r="B296" s="65"/>
      <c r="C296" s="65"/>
      <c r="D296" s="65"/>
    </row>
    <row r="297" spans="1:4" ht="12.75">
      <c r="A297" s="65"/>
      <c r="B297" s="65"/>
      <c r="C297" s="65"/>
      <c r="D297" s="65"/>
    </row>
    <row r="298" spans="1:4" ht="12.75">
      <c r="A298" s="65"/>
      <c r="B298" s="65"/>
      <c r="C298" s="65"/>
      <c r="D298" s="65"/>
    </row>
    <row r="299" spans="1:4" ht="12.75">
      <c r="A299" s="65"/>
      <c r="B299" s="65"/>
      <c r="C299" s="65"/>
      <c r="D299" s="65"/>
    </row>
    <row r="300" spans="1:4" ht="12.75">
      <c r="A300" s="65"/>
      <c r="B300" s="65"/>
      <c r="C300" s="65"/>
      <c r="D300" s="65"/>
    </row>
    <row r="301" spans="1:4" ht="12.75">
      <c r="A301" s="65"/>
      <c r="B301" s="65"/>
      <c r="C301" s="65"/>
      <c r="D301" s="65"/>
    </row>
    <row r="302" spans="1:4" ht="12.75">
      <c r="A302" s="65"/>
      <c r="B302" s="65"/>
      <c r="C302" s="65"/>
      <c r="D302" s="65"/>
    </row>
    <row r="303" spans="1:4" ht="12.75">
      <c r="A303" s="65"/>
      <c r="B303" s="65"/>
      <c r="C303" s="65"/>
      <c r="D303" s="65"/>
    </row>
    <row r="304" spans="1:4" ht="12.75">
      <c r="A304" s="65"/>
      <c r="B304" s="65"/>
      <c r="C304" s="65"/>
      <c r="D304" s="65"/>
    </row>
    <row r="305" spans="1:4" ht="12.75">
      <c r="A305" s="65"/>
      <c r="B305" s="65"/>
      <c r="C305" s="65"/>
      <c r="D305" s="65"/>
    </row>
    <row r="306" spans="1:4" ht="12.75">
      <c r="A306" s="65"/>
      <c r="B306" s="65"/>
      <c r="C306" s="65"/>
      <c r="D306" s="65"/>
    </row>
    <row r="307" spans="1:4" ht="12.75">
      <c r="A307" s="65"/>
      <c r="B307" s="65"/>
      <c r="C307" s="65"/>
      <c r="D307" s="65"/>
    </row>
    <row r="308" spans="1:4" ht="12.75">
      <c r="A308" s="65"/>
      <c r="B308" s="65"/>
      <c r="C308" s="65"/>
      <c r="D308" s="65"/>
    </row>
    <row r="309" spans="1:4" ht="12.75">
      <c r="A309" s="65"/>
      <c r="B309" s="65"/>
      <c r="C309" s="65"/>
      <c r="D309" s="65"/>
    </row>
    <row r="310" spans="1:4" ht="12.75">
      <c r="A310" s="65"/>
      <c r="B310" s="65"/>
      <c r="C310" s="65"/>
      <c r="D310" s="65"/>
    </row>
    <row r="311" spans="1:4" ht="12.75">
      <c r="A311" s="65"/>
      <c r="B311" s="65"/>
      <c r="C311" s="65"/>
      <c r="D311" s="65"/>
    </row>
    <row r="312" spans="1:4" ht="12.75">
      <c r="A312" s="65"/>
      <c r="B312" s="65"/>
      <c r="C312" s="65"/>
      <c r="D312" s="65"/>
    </row>
    <row r="313" spans="1:4" ht="12.75">
      <c r="A313" s="65"/>
      <c r="B313" s="65"/>
      <c r="C313" s="65"/>
      <c r="D313" s="65"/>
    </row>
    <row r="314" spans="1:4" ht="12.75">
      <c r="A314" s="65"/>
      <c r="B314" s="65"/>
      <c r="C314" s="65"/>
      <c r="D314" s="65"/>
    </row>
    <row r="315" spans="1:4" ht="12.75">
      <c r="A315" s="65"/>
      <c r="B315" s="65"/>
      <c r="C315" s="65"/>
      <c r="D315" s="65"/>
    </row>
    <row r="316" spans="1:4" ht="12.75">
      <c r="A316" s="65"/>
      <c r="B316" s="65"/>
      <c r="C316" s="65"/>
      <c r="D316" s="65"/>
    </row>
    <row r="317" spans="1:4" ht="12.75">
      <c r="A317" s="65"/>
      <c r="B317" s="65"/>
      <c r="C317" s="65"/>
      <c r="D317" s="65"/>
    </row>
    <row r="318" spans="1:4" ht="12.75">
      <c r="A318" s="65"/>
      <c r="B318" s="65"/>
      <c r="C318" s="65"/>
      <c r="D318" s="65"/>
    </row>
    <row r="319" spans="1:4" ht="12.75">
      <c r="A319" s="65"/>
      <c r="B319" s="65"/>
      <c r="C319" s="65"/>
      <c r="D319" s="65"/>
    </row>
    <row r="320" spans="1:4" ht="12.75">
      <c r="A320" s="65"/>
      <c r="B320" s="65"/>
      <c r="C320" s="65"/>
      <c r="D320" s="65"/>
    </row>
    <row r="321" spans="1:4" ht="12.75">
      <c r="A321" s="65"/>
      <c r="B321" s="65"/>
      <c r="C321" s="65"/>
      <c r="D321" s="65"/>
    </row>
    <row r="322" spans="1:4" ht="12.75">
      <c r="A322" s="65"/>
      <c r="B322" s="65"/>
      <c r="C322" s="65"/>
      <c r="D322" s="65"/>
    </row>
    <row r="323" spans="1:4" ht="12.75">
      <c r="A323" s="65"/>
      <c r="B323" s="65"/>
      <c r="C323" s="65"/>
      <c r="D323" s="65"/>
    </row>
    <row r="324" spans="1:4" ht="12.75">
      <c r="A324" s="65"/>
      <c r="B324" s="65"/>
      <c r="C324" s="65"/>
      <c r="D324" s="65"/>
    </row>
    <row r="325" spans="1:4" ht="12.75">
      <c r="A325" s="65"/>
      <c r="B325" s="65"/>
      <c r="C325" s="65"/>
      <c r="D325" s="65"/>
    </row>
    <row r="326" spans="1:4" ht="12.75">
      <c r="A326" s="65"/>
      <c r="B326" s="65"/>
      <c r="C326" s="65"/>
      <c r="D326" s="65"/>
    </row>
    <row r="327" spans="1:4" ht="12.75">
      <c r="A327" s="65"/>
      <c r="B327" s="65"/>
      <c r="C327" s="65"/>
      <c r="D327" s="65"/>
    </row>
    <row r="328" spans="1:4" ht="12.75">
      <c r="A328" s="65"/>
      <c r="B328" s="65"/>
      <c r="C328" s="65"/>
      <c r="D328" s="65"/>
    </row>
    <row r="329" spans="1:4" ht="12.75">
      <c r="A329" s="65"/>
      <c r="B329" s="65"/>
      <c r="C329" s="65"/>
      <c r="D329" s="65"/>
    </row>
    <row r="330" spans="1:4" ht="12.75">
      <c r="A330" s="65"/>
      <c r="B330" s="65"/>
      <c r="C330" s="65"/>
      <c r="D330" s="65"/>
    </row>
    <row r="331" spans="1:4" ht="12.75">
      <c r="A331" s="65"/>
      <c r="B331" s="65"/>
      <c r="C331" s="65"/>
      <c r="D331" s="65"/>
    </row>
    <row r="332" spans="1:4" ht="12.75">
      <c r="A332" s="65"/>
      <c r="B332" s="65"/>
      <c r="C332" s="65"/>
      <c r="D332" s="65"/>
    </row>
    <row r="333" spans="1:4" ht="12.75">
      <c r="A333" s="65"/>
      <c r="B333" s="65"/>
      <c r="C333" s="65"/>
      <c r="D333" s="65"/>
    </row>
    <row r="334" spans="1:4" ht="12.75">
      <c r="A334" s="65"/>
      <c r="B334" s="65"/>
      <c r="C334" s="65"/>
      <c r="D334" s="65"/>
    </row>
    <row r="335" spans="1:4" ht="12.75">
      <c r="A335" s="65"/>
      <c r="B335" s="65"/>
      <c r="C335" s="65"/>
      <c r="D335" s="65"/>
    </row>
    <row r="336" spans="1:4" ht="12.75">
      <c r="A336" s="65"/>
      <c r="B336" s="65"/>
      <c r="C336" s="65"/>
      <c r="D336" s="65"/>
    </row>
    <row r="337" spans="1:4" ht="12.75">
      <c r="A337" s="65"/>
      <c r="B337" s="65"/>
      <c r="C337" s="65"/>
      <c r="D337" s="65"/>
    </row>
    <row r="338" spans="1:4" ht="12.75">
      <c r="A338" s="65"/>
      <c r="B338" s="65"/>
      <c r="C338" s="65"/>
      <c r="D338" s="65"/>
    </row>
    <row r="339" spans="1:4" ht="12.75">
      <c r="A339" s="65"/>
      <c r="B339" s="65"/>
      <c r="C339" s="65"/>
      <c r="D339" s="65"/>
    </row>
    <row r="340" spans="1:4" ht="12.75">
      <c r="A340" s="65"/>
      <c r="B340" s="65"/>
      <c r="C340" s="65"/>
      <c r="D340" s="65"/>
    </row>
    <row r="341" spans="1:4" ht="12.75">
      <c r="A341" s="65"/>
      <c r="B341" s="65"/>
      <c r="C341" s="65"/>
      <c r="D341" s="65"/>
    </row>
    <row r="342" spans="1:4" ht="12.75">
      <c r="A342" s="65"/>
      <c r="B342" s="65"/>
      <c r="C342" s="65"/>
      <c r="D342" s="65"/>
    </row>
    <row r="343" spans="1:4" ht="12.75">
      <c r="A343" s="65"/>
      <c r="B343" s="65"/>
      <c r="C343" s="65"/>
      <c r="D343" s="65"/>
    </row>
    <row r="344" spans="1:4" ht="12.75">
      <c r="A344" s="65"/>
      <c r="B344" s="65"/>
      <c r="C344" s="65"/>
      <c r="D344" s="65"/>
    </row>
    <row r="345" spans="1:4" ht="12.75">
      <c r="A345" s="65"/>
      <c r="B345" s="65"/>
      <c r="C345" s="65"/>
      <c r="D345" s="65"/>
    </row>
    <row r="346" spans="1:4" ht="12.75">
      <c r="A346" s="65"/>
      <c r="B346" s="65"/>
      <c r="C346" s="65"/>
      <c r="D346" s="65"/>
    </row>
    <row r="347" spans="1:4" ht="12.75">
      <c r="A347" s="65"/>
      <c r="B347" s="65"/>
      <c r="C347" s="65"/>
      <c r="D347" s="65"/>
    </row>
    <row r="348" spans="1:4" ht="12.75">
      <c r="A348" s="65"/>
      <c r="B348" s="65"/>
      <c r="C348" s="65"/>
      <c r="D348" s="65"/>
    </row>
    <row r="349" spans="1:4" ht="12.75">
      <c r="A349" s="65"/>
      <c r="B349" s="65"/>
      <c r="C349" s="65"/>
      <c r="D349" s="65"/>
    </row>
    <row r="350" spans="1:4" ht="12.75">
      <c r="A350" s="65"/>
      <c r="B350" s="65"/>
      <c r="C350" s="65"/>
      <c r="D350" s="65"/>
    </row>
    <row r="351" spans="1:4" ht="12.75">
      <c r="A351" s="65"/>
      <c r="B351" s="65"/>
      <c r="C351" s="65"/>
      <c r="D351" s="65"/>
    </row>
    <row r="352" spans="1:4" ht="12.75">
      <c r="A352" s="65"/>
      <c r="B352" s="65"/>
      <c r="C352" s="65"/>
      <c r="D352" s="65"/>
    </row>
    <row r="353" spans="1:4" ht="12.75">
      <c r="A353" s="65"/>
      <c r="B353" s="65"/>
      <c r="C353" s="65"/>
      <c r="D353" s="65"/>
    </row>
    <row r="354" spans="1:4" ht="12.75">
      <c r="A354" s="65"/>
      <c r="B354" s="65"/>
      <c r="C354" s="65"/>
      <c r="D354" s="65"/>
    </row>
    <row r="355" spans="1:4" ht="12.75">
      <c r="A355" s="65"/>
      <c r="B355" s="65"/>
      <c r="C355" s="65"/>
      <c r="D355" s="65"/>
    </row>
    <row r="356" spans="1:4" ht="12.75">
      <c r="A356" s="65"/>
      <c r="B356" s="65"/>
      <c r="C356" s="65"/>
      <c r="D356" s="65"/>
    </row>
    <row r="357" spans="1:4" ht="12.75">
      <c r="A357" s="65"/>
      <c r="B357" s="65"/>
      <c r="C357" s="65"/>
      <c r="D357" s="65"/>
    </row>
    <row r="358" spans="1:4" ht="12.75">
      <c r="A358" s="65"/>
      <c r="B358" s="65"/>
      <c r="C358" s="65"/>
      <c r="D358" s="65"/>
    </row>
    <row r="359" spans="1:4" ht="12.75">
      <c r="A359" s="65"/>
      <c r="B359" s="65"/>
      <c r="C359" s="65"/>
      <c r="D359" s="65"/>
    </row>
    <row r="360" spans="1:4" ht="12.75">
      <c r="A360" s="65"/>
      <c r="B360" s="65"/>
      <c r="C360" s="65"/>
      <c r="D360" s="65"/>
    </row>
    <row r="361" spans="1:4" ht="12.75">
      <c r="A361" s="65"/>
      <c r="B361" s="65"/>
      <c r="C361" s="65"/>
      <c r="D361" s="65"/>
    </row>
    <row r="362" spans="1:4" ht="12.75">
      <c r="A362" s="65"/>
      <c r="B362" s="65"/>
      <c r="C362" s="65"/>
      <c r="D362" s="65"/>
    </row>
    <row r="363" spans="1:4" ht="12.75">
      <c r="A363" s="65"/>
      <c r="B363" s="65"/>
      <c r="C363" s="65"/>
      <c r="D363" s="65"/>
    </row>
    <row r="364" spans="1:4" ht="12.75">
      <c r="A364" s="65"/>
      <c r="B364" s="65"/>
      <c r="C364" s="65"/>
      <c r="D364" s="65"/>
    </row>
    <row r="365" spans="1:4" ht="12.75">
      <c r="A365" s="65"/>
      <c r="B365" s="65"/>
      <c r="C365" s="65"/>
      <c r="D365" s="65"/>
    </row>
    <row r="366" spans="1:4" ht="12.75">
      <c r="A366" s="65"/>
      <c r="B366" s="65"/>
      <c r="C366" s="65"/>
      <c r="D366" s="65"/>
    </row>
    <row r="367" spans="1:4" ht="12.75">
      <c r="A367" s="65"/>
      <c r="B367" s="65"/>
      <c r="C367" s="65"/>
      <c r="D367" s="65"/>
    </row>
    <row r="368" spans="1:4" ht="12.75">
      <c r="A368" s="65"/>
      <c r="B368" s="65"/>
      <c r="C368" s="65"/>
      <c r="D368" s="65"/>
    </row>
    <row r="369" spans="1:4" ht="12.75">
      <c r="A369" s="65"/>
      <c r="B369" s="65"/>
      <c r="C369" s="65"/>
      <c r="D369" s="65"/>
    </row>
    <row r="370" spans="1:4" ht="12.75">
      <c r="A370" s="65"/>
      <c r="B370" s="65"/>
      <c r="C370" s="65"/>
      <c r="D370" s="65"/>
    </row>
    <row r="371" spans="1:4" ht="12.75">
      <c r="A371" s="65"/>
      <c r="B371" s="65"/>
      <c r="C371" s="65"/>
      <c r="D371" s="65"/>
    </row>
    <row r="372" spans="1:4" ht="12.75">
      <c r="A372" s="65"/>
      <c r="B372" s="65"/>
      <c r="C372" s="65"/>
      <c r="D372" s="65"/>
    </row>
    <row r="373" spans="1:4" ht="12.75">
      <c r="A373" s="65"/>
      <c r="B373" s="65"/>
      <c r="C373" s="65"/>
      <c r="D373" s="65"/>
    </row>
    <row r="374" spans="1:4" ht="12.75">
      <c r="A374" s="65"/>
      <c r="B374" s="65"/>
      <c r="C374" s="65"/>
      <c r="D374" s="65"/>
    </row>
    <row r="375" spans="1:4" ht="12.75">
      <c r="A375" s="65"/>
      <c r="B375" s="65"/>
      <c r="C375" s="65"/>
      <c r="D375" s="65"/>
    </row>
    <row r="376" spans="1:4" ht="12.75">
      <c r="A376" s="65"/>
      <c r="B376" s="65"/>
      <c r="C376" s="65"/>
      <c r="D376" s="65"/>
    </row>
    <row r="377" spans="1:4" ht="12.75">
      <c r="A377" s="65"/>
      <c r="B377" s="65"/>
      <c r="C377" s="65"/>
      <c r="D377" s="65"/>
    </row>
    <row r="378" spans="1:4" ht="12.75">
      <c r="A378" s="65"/>
      <c r="B378" s="65"/>
      <c r="C378" s="65"/>
      <c r="D378" s="65"/>
    </row>
    <row r="379" spans="1:4" ht="12.75">
      <c r="A379" s="65"/>
      <c r="B379" s="65"/>
      <c r="C379" s="65"/>
      <c r="D379" s="65"/>
    </row>
    <row r="380" spans="1:4" ht="12.75">
      <c r="A380" s="65"/>
      <c r="B380" s="65"/>
      <c r="C380" s="65"/>
      <c r="D380" s="65"/>
    </row>
    <row r="381" spans="1:4" ht="12.75">
      <c r="A381" s="65"/>
      <c r="B381" s="65"/>
      <c r="C381" s="65"/>
      <c r="D381" s="65"/>
    </row>
    <row r="382" spans="1:4" ht="12.75">
      <c r="A382" s="65"/>
      <c r="B382" s="65"/>
      <c r="C382" s="65"/>
      <c r="D382" s="65"/>
    </row>
    <row r="383" spans="1:4" ht="12.75">
      <c r="A383" s="65"/>
      <c r="B383" s="65"/>
      <c r="C383" s="65"/>
      <c r="D383" s="65"/>
    </row>
    <row r="384" spans="1:4" ht="12.75">
      <c r="A384" s="65"/>
      <c r="B384" s="65"/>
      <c r="C384" s="65"/>
      <c r="D384" s="65"/>
    </row>
    <row r="385" spans="1:4" ht="12.75">
      <c r="A385" s="65"/>
      <c r="B385" s="65"/>
      <c r="C385" s="65"/>
      <c r="D385" s="65"/>
    </row>
    <row r="386" spans="1:4" ht="12.75">
      <c r="A386" s="65"/>
      <c r="B386" s="65"/>
      <c r="C386" s="65"/>
      <c r="D386" s="65"/>
    </row>
    <row r="387" spans="1:4" ht="12.75">
      <c r="A387" s="65"/>
      <c r="B387" s="65"/>
      <c r="C387" s="65"/>
      <c r="D387" s="65"/>
    </row>
    <row r="388" spans="1:4" ht="12.75">
      <c r="A388" s="65"/>
      <c r="B388" s="65"/>
      <c r="C388" s="65"/>
      <c r="D388" s="65"/>
    </row>
    <row r="389" spans="1:4" ht="12.75">
      <c r="A389" s="65"/>
      <c r="B389" s="65"/>
      <c r="C389" s="65"/>
      <c r="D389" s="65"/>
    </row>
    <row r="390" spans="1:4" ht="12.75">
      <c r="A390" s="65"/>
      <c r="B390" s="65"/>
      <c r="C390" s="65"/>
      <c r="D390" s="65"/>
    </row>
    <row r="391" spans="1:4" ht="12.75">
      <c r="A391" s="65"/>
      <c r="B391" s="65"/>
      <c r="C391" s="65"/>
      <c r="D391" s="65"/>
    </row>
    <row r="392" spans="1:4" ht="12.75">
      <c r="A392" s="65"/>
      <c r="B392" s="65"/>
      <c r="C392" s="65"/>
      <c r="D392" s="65"/>
    </row>
    <row r="393" spans="1:4" ht="12.75">
      <c r="A393" s="65"/>
      <c r="B393" s="65"/>
      <c r="C393" s="65"/>
      <c r="D393" s="65"/>
    </row>
    <row r="394" spans="1:4" ht="12.75">
      <c r="A394" s="65"/>
      <c r="B394" s="65"/>
      <c r="C394" s="65"/>
      <c r="D394" s="65"/>
    </row>
    <row r="395" spans="1:4" ht="12.75">
      <c r="A395" s="65"/>
      <c r="B395" s="65"/>
      <c r="C395" s="65"/>
      <c r="D395" s="65"/>
    </row>
    <row r="396" spans="1:4" ht="12.75">
      <c r="A396" s="65"/>
      <c r="B396" s="65"/>
      <c r="C396" s="65"/>
      <c r="D396" s="65"/>
    </row>
    <row r="397" spans="1:4" ht="12.75">
      <c r="A397" s="65"/>
      <c r="B397" s="65"/>
      <c r="C397" s="65"/>
      <c r="D397" s="65"/>
    </row>
    <row r="398" spans="1:4" ht="12.75">
      <c r="A398" s="65"/>
      <c r="B398" s="65"/>
      <c r="C398" s="65"/>
      <c r="D398" s="65"/>
    </row>
    <row r="399" spans="1:4" ht="12.75">
      <c r="A399" s="65"/>
      <c r="B399" s="65"/>
      <c r="C399" s="65"/>
      <c r="D399" s="65"/>
    </row>
    <row r="400" spans="1:4" ht="12.75">
      <c r="A400" s="65"/>
      <c r="B400" s="65"/>
      <c r="C400" s="65"/>
      <c r="D400" s="65"/>
    </row>
    <row r="401" spans="1:4" ht="12.75">
      <c r="A401" s="65"/>
      <c r="B401" s="65"/>
      <c r="C401" s="65"/>
      <c r="D401" s="65"/>
    </row>
    <row r="402" spans="1:4" ht="12.75">
      <c r="A402" s="65"/>
      <c r="B402" s="65"/>
      <c r="C402" s="65"/>
      <c r="D402" s="65"/>
    </row>
    <row r="403" spans="1:4" ht="12.75">
      <c r="A403" s="65"/>
      <c r="B403" s="65"/>
      <c r="C403" s="65"/>
      <c r="D403" s="65"/>
    </row>
    <row r="404" spans="1:4" ht="12.75">
      <c r="A404" s="65"/>
      <c r="B404" s="65"/>
      <c r="C404" s="65"/>
      <c r="D404" s="65"/>
    </row>
    <row r="405" spans="1:4" ht="12.75">
      <c r="A405" s="65"/>
      <c r="B405" s="65"/>
      <c r="C405" s="65"/>
      <c r="D405" s="65"/>
    </row>
    <row r="406" spans="1:4" ht="12.75">
      <c r="A406" s="65"/>
      <c r="B406" s="65"/>
      <c r="C406" s="65"/>
      <c r="D406" s="65"/>
    </row>
    <row r="407" spans="1:4" ht="12.75">
      <c r="A407" s="65"/>
      <c r="B407" s="65"/>
      <c r="C407" s="65"/>
      <c r="D407" s="65"/>
    </row>
    <row r="408" spans="1:4" ht="12.75">
      <c r="A408" s="65"/>
      <c r="B408" s="65"/>
      <c r="C408" s="65"/>
      <c r="D408" s="65"/>
    </row>
    <row r="409" spans="1:4" ht="12.75">
      <c r="A409" s="65"/>
      <c r="B409" s="65"/>
      <c r="C409" s="65"/>
      <c r="D409" s="65"/>
    </row>
    <row r="410" spans="1:4" ht="12.75">
      <c r="A410" s="65"/>
      <c r="B410" s="65"/>
      <c r="C410" s="65"/>
      <c r="D410" s="65"/>
    </row>
  </sheetData>
  <sheetProtection/>
  <mergeCells count="173">
    <mergeCell ref="EF6:EH6"/>
    <mergeCell ref="EF35:EG35"/>
    <mergeCell ref="EL3:EN3"/>
    <mergeCell ref="EL4:EN4"/>
    <mergeCell ref="EL6:EN6"/>
    <mergeCell ref="EL35:EM35"/>
    <mergeCell ref="EC3:EE3"/>
    <mergeCell ref="EC4:EE4"/>
    <mergeCell ref="EC6:EE6"/>
    <mergeCell ref="EC35:ED35"/>
    <mergeCell ref="EI3:EK3"/>
    <mergeCell ref="EI4:EK4"/>
    <mergeCell ref="EI6:EK6"/>
    <mergeCell ref="EI35:EJ35"/>
    <mergeCell ref="EF3:EH3"/>
    <mergeCell ref="EF4:EH4"/>
    <mergeCell ref="DK6:DM6"/>
    <mergeCell ref="DK35:DL35"/>
    <mergeCell ref="DT3:DV3"/>
    <mergeCell ref="DT4:DV4"/>
    <mergeCell ref="DT6:DV6"/>
    <mergeCell ref="DT35:DU35"/>
    <mergeCell ref="DN6:DP6"/>
    <mergeCell ref="DN35:DO35"/>
    <mergeCell ref="DQ3:DS3"/>
    <mergeCell ref="DQ4:DS4"/>
    <mergeCell ref="DW3:DY3"/>
    <mergeCell ref="DW4:DY4"/>
    <mergeCell ref="DW6:DY6"/>
    <mergeCell ref="DW35:DX35"/>
    <mergeCell ref="DZ3:EB3"/>
    <mergeCell ref="DZ4:EB4"/>
    <mergeCell ref="DZ6:EB6"/>
    <mergeCell ref="DZ35:EA35"/>
    <mergeCell ref="DQ6:DS6"/>
    <mergeCell ref="DQ35:DR35"/>
    <mergeCell ref="DN3:DP3"/>
    <mergeCell ref="DN4:DP4"/>
    <mergeCell ref="AY6:BA6"/>
    <mergeCell ref="AY35:AZ35"/>
    <mergeCell ref="CH35:CI35"/>
    <mergeCell ref="BY6:CA6"/>
    <mergeCell ref="BY35:BZ35"/>
    <mergeCell ref="CE4:CG4"/>
    <mergeCell ref="CE6:CG6"/>
    <mergeCell ref="CE35:CF35"/>
    <mergeCell ref="BE4:BG4"/>
    <mergeCell ref="BE6:BG6"/>
    <mergeCell ref="AM4:AO4"/>
    <mergeCell ref="AM6:AO6"/>
    <mergeCell ref="AM35:AN35"/>
    <mergeCell ref="AP4:AR4"/>
    <mergeCell ref="BB4:BD4"/>
    <mergeCell ref="BB6:BD6"/>
    <mergeCell ref="B4:C4"/>
    <mergeCell ref="BB35:BC35"/>
    <mergeCell ref="AP6:AR6"/>
    <mergeCell ref="AP35:AQ35"/>
    <mergeCell ref="AY4:BA4"/>
    <mergeCell ref="W4:Y4"/>
    <mergeCell ref="W6:Y6"/>
    <mergeCell ref="Z35:AA35"/>
    <mergeCell ref="W35:X35"/>
    <mergeCell ref="AJ35:AK35"/>
    <mergeCell ref="H4:I4"/>
    <mergeCell ref="T4:V4"/>
    <mergeCell ref="A64:AG64"/>
    <mergeCell ref="J31:K31"/>
    <mergeCell ref="Z4:AB4"/>
    <mergeCell ref="A62:AG62"/>
    <mergeCell ref="AC6:AE6"/>
    <mergeCell ref="AC4:AE4"/>
    <mergeCell ref="Z6:AB6"/>
    <mergeCell ref="A4:A5"/>
    <mergeCell ref="B31:C31"/>
    <mergeCell ref="D31:E31"/>
    <mergeCell ref="F31:G31"/>
    <mergeCell ref="H31:I31"/>
    <mergeCell ref="D4:E4"/>
    <mergeCell ref="H6:I6"/>
    <mergeCell ref="F4:G4"/>
    <mergeCell ref="B6:C6"/>
    <mergeCell ref="D6:E6"/>
    <mergeCell ref="F6:G6"/>
    <mergeCell ref="N31:O31"/>
    <mergeCell ref="L6:M6"/>
    <mergeCell ref="R4:S4"/>
    <mergeCell ref="L31:M31"/>
    <mergeCell ref="P6:Q6"/>
    <mergeCell ref="P31:Q31"/>
    <mergeCell ref="N6:O6"/>
    <mergeCell ref="R6:S6"/>
    <mergeCell ref="R31:S31"/>
    <mergeCell ref="J6:K6"/>
    <mergeCell ref="T6:V6"/>
    <mergeCell ref="J4:K4"/>
    <mergeCell ref="L4:M4"/>
    <mergeCell ref="N4:O4"/>
    <mergeCell ref="P4:Q4"/>
    <mergeCell ref="AG35:AH35"/>
    <mergeCell ref="T35:U35"/>
    <mergeCell ref="BE35:BF35"/>
    <mergeCell ref="BH4:BJ4"/>
    <mergeCell ref="BH6:BJ6"/>
    <mergeCell ref="BH35:BI35"/>
    <mergeCell ref="AJ4:AL4"/>
    <mergeCell ref="AG6:AI6"/>
    <mergeCell ref="AJ6:AL6"/>
    <mergeCell ref="AG4:AI4"/>
    <mergeCell ref="BS4:BU4"/>
    <mergeCell ref="BS6:BU6"/>
    <mergeCell ref="BS35:BT35"/>
    <mergeCell ref="BK6:BM6"/>
    <mergeCell ref="BK35:BL35"/>
    <mergeCell ref="BN4:BP4"/>
    <mergeCell ref="BN6:BP6"/>
    <mergeCell ref="BN35:BO35"/>
    <mergeCell ref="BK4:BM4"/>
    <mergeCell ref="CH3:CJ3"/>
    <mergeCell ref="BV4:BX4"/>
    <mergeCell ref="BV6:BX6"/>
    <mergeCell ref="BV35:BW35"/>
    <mergeCell ref="CB4:CD4"/>
    <mergeCell ref="CB6:CD6"/>
    <mergeCell ref="CB35:CC35"/>
    <mergeCell ref="BY4:CA4"/>
    <mergeCell ref="CH4:CJ4"/>
    <mergeCell ref="CH6:CJ6"/>
    <mergeCell ref="CQ3:CS3"/>
    <mergeCell ref="CQ4:CS4"/>
    <mergeCell ref="CQ6:CS6"/>
    <mergeCell ref="CQ35:CR35"/>
    <mergeCell ref="CT6:CV6"/>
    <mergeCell ref="CT35:CU35"/>
    <mergeCell ref="DE3:DG3"/>
    <mergeCell ref="DE4:DG4"/>
    <mergeCell ref="CZ6:DB6"/>
    <mergeCell ref="CZ35:DA35"/>
    <mergeCell ref="DH3:DJ3"/>
    <mergeCell ref="DH4:DJ4"/>
    <mergeCell ref="DH6:DJ6"/>
    <mergeCell ref="DH35:DI35"/>
    <mergeCell ref="DE35:DF35"/>
    <mergeCell ref="CZ4:DB4"/>
    <mergeCell ref="CK6:CM6"/>
    <mergeCell ref="CK35:CL35"/>
    <mergeCell ref="CN3:CP3"/>
    <mergeCell ref="CN4:CP4"/>
    <mergeCell ref="CN6:CP6"/>
    <mergeCell ref="CN35:CO35"/>
    <mergeCell ref="CK3:CM3"/>
    <mergeCell ref="CK4:CM4"/>
    <mergeCell ref="CW4:CY4"/>
    <mergeCell ref="EL73:EN73"/>
    <mergeCell ref="EL74:EN74"/>
    <mergeCell ref="EL75:EN75"/>
    <mergeCell ref="EL76:EN76"/>
    <mergeCell ref="EP76:EQ76"/>
    <mergeCell ref="CW3:CY3"/>
    <mergeCell ref="EL72:EN72"/>
    <mergeCell ref="DK3:DM3"/>
    <mergeCell ref="DK4:DM4"/>
    <mergeCell ref="CW6:CY6"/>
    <mergeCell ref="A1:A3"/>
    <mergeCell ref="EL68:EN68"/>
    <mergeCell ref="EL69:EN69"/>
    <mergeCell ref="EL70:EN70"/>
    <mergeCell ref="EL71:EN71"/>
    <mergeCell ref="DE6:DG6"/>
    <mergeCell ref="CT3:CV3"/>
    <mergeCell ref="CT4:CV4"/>
    <mergeCell ref="CW35:CX35"/>
    <mergeCell ref="CZ3:DB3"/>
  </mergeCells>
  <printOptions/>
  <pageMargins left="0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2012-07-13T03:41:43Z</cp:lastPrinted>
  <dcterms:created xsi:type="dcterms:W3CDTF">2008-10-01T07:10:45Z</dcterms:created>
  <dcterms:modified xsi:type="dcterms:W3CDTF">2013-07-25T06:24:22Z</dcterms:modified>
  <cp:category/>
  <cp:version/>
  <cp:contentType/>
  <cp:contentStatus/>
</cp:coreProperties>
</file>