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'Лист1'!$EN$1:$ER$65</definedName>
  </definedNames>
  <calcPr fullCalcOnLoad="1"/>
</workbook>
</file>

<file path=xl/sharedStrings.xml><?xml version="1.0" encoding="utf-8"?>
<sst xmlns="http://schemas.openxmlformats.org/spreadsheetml/2006/main" count="1346" uniqueCount="508">
  <si>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</si>
  <si>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</si>
  <si>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</si>
  <si>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</si>
  <si>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</si>
  <si>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</si>
  <si>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</si>
  <si>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</si>
  <si>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</si>
  <si>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</si>
  <si>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</si>
  <si>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</si>
  <si>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</si>
  <si>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</si>
  <si>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</si>
  <si>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</si>
  <si>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1 шт.</t>
  </si>
  <si>
    <t>ЛОН - 4 шт.</t>
  </si>
  <si>
    <t>5578,9 м2</t>
  </si>
  <si>
    <t>15 п.м.</t>
  </si>
  <si>
    <t>6 п.м.</t>
  </si>
  <si>
    <t>ЛОН-15 шт., кабель АВВГ 3х2,5 - 15 м</t>
  </si>
  <si>
    <t>8 шт.</t>
  </si>
  <si>
    <t>52 п.м</t>
  </si>
  <si>
    <t>201 чел.</t>
  </si>
  <si>
    <t>202 чел.</t>
  </si>
  <si>
    <t>203 чел.</t>
  </si>
  <si>
    <t>октябрь</t>
  </si>
  <si>
    <t>х</t>
  </si>
  <si>
    <t>204 чел.</t>
  </si>
  <si>
    <t>ноябрь</t>
  </si>
  <si>
    <t>декабрь</t>
  </si>
  <si>
    <t>ЛОН - 2 шт.</t>
  </si>
  <si>
    <t>кран шар. D15 - 10 шт.</t>
  </si>
  <si>
    <t>1 дверь</t>
  </si>
  <si>
    <t>200 чел.</t>
  </si>
  <si>
    <t>Стоимость выполненных работ с НДС, руб.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</si>
  <si>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</si>
  <si>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</si>
  <si>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</si>
  <si>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</si>
  <si>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</si>
  <si>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</si>
  <si>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и ремонт общедомовых приборов учета (2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</si>
  <si>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</si>
  <si>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(2шт.)</t>
  </si>
  <si>
    <t>Обслуживание регуляторов тепла (2 шт.)</t>
  </si>
  <si>
    <t>Обслуживание вводных и внутренних газопроводов жилого фонда (220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</si>
  <si>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</si>
  <si>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</si>
  <si>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</si>
  <si>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</si>
  <si>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</si>
  <si>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</si>
  <si>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</si>
  <si>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</si>
  <si>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</si>
  <si>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</si>
  <si>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</si>
  <si>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</si>
  <si>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</si>
  <si>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Замена вентиля -1 шт</t>
  </si>
  <si>
    <t>Замена задвижки-1 шт.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</si>
  <si>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</si>
  <si>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</si>
  <si>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</si>
  <si>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</si>
  <si>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Отключение электричества на ЦТП-4</t>
  </si>
  <si>
    <t xml:space="preserve">№94/3 от 18.02.09г. </t>
  </si>
  <si>
    <t>Отключение электричества в подвале</t>
  </si>
  <si>
    <t>№104 от 20.02.09г.</t>
  </si>
  <si>
    <t>Замена лампы ДРЛ-400 ул.освещения -1шт.</t>
  </si>
  <si>
    <t>№119 от 24.02.09г.</t>
  </si>
  <si>
    <t>Тех.осмотр систем тепло-, водоснабжения, водоотведения</t>
  </si>
  <si>
    <t>№96 от 26.02.09г.</t>
  </si>
  <si>
    <t>март 2009 г.</t>
  </si>
  <si>
    <t>Врезка спускника в подвале</t>
  </si>
  <si>
    <t>№ 185 от 25.03.09 г.</t>
  </si>
  <si>
    <t>Вставка стекла</t>
  </si>
  <si>
    <t>№ 82 от 30.03.09г.</t>
  </si>
  <si>
    <t>Ремонт подъездного освещения</t>
  </si>
  <si>
    <t>№ 259 от 31.03.09г.</t>
  </si>
  <si>
    <t>Врезка спускников в подвале</t>
  </si>
  <si>
    <t>№ 115 от 18.03.09г.</t>
  </si>
  <si>
    <t>апрель 2009г.</t>
  </si>
  <si>
    <t>Ревизия эл.щитка, замена деталей</t>
  </si>
  <si>
    <t>№ 188 от 27.04.09г.</t>
  </si>
  <si>
    <t>№ 75 от 23.04.09г.</t>
  </si>
  <si>
    <t>Замена лампочек в подъезде</t>
  </si>
  <si>
    <t>№ 216 от 29.04.09г.</t>
  </si>
  <si>
    <t>№ 100 от 29.04.09г.</t>
  </si>
  <si>
    <t>№ 102 от 29.04.09г.</t>
  </si>
  <si>
    <t>Заделывание подвального окна</t>
  </si>
  <si>
    <t>№ 21 от 06.04.09г.</t>
  </si>
  <si>
    <t>№ 23 от 06.04.09г.</t>
  </si>
  <si>
    <t>№ 30/1 от 06.04.09г.</t>
  </si>
  <si>
    <t>маи 2009*г.</t>
  </si>
  <si>
    <t>июнь 2009г.</t>
  </si>
  <si>
    <t>Отключение отопления</t>
  </si>
  <si>
    <t>№ 5 от 04.05.09г.</t>
  </si>
  <si>
    <t>Включение пакетного выключателя</t>
  </si>
  <si>
    <t>№ 17 от 05.05.09г.</t>
  </si>
  <si>
    <t>Ревизия дома, ремонт эл.снабжения, замена деталей</t>
  </si>
  <si>
    <t>№ 20 от 05.05.09г.</t>
  </si>
  <si>
    <t>Ревизия дома, ремонт эл.снабжения, замена вставки</t>
  </si>
  <si>
    <t>№ 22 от 06.05.09г.</t>
  </si>
  <si>
    <t>Замена трансформаторов тока</t>
  </si>
  <si>
    <t>№ 26 от 07.05.09г.</t>
  </si>
  <si>
    <t>Ревизия вентилей</t>
  </si>
  <si>
    <t>№ 47 от 07.05.09г.</t>
  </si>
  <si>
    <t>№ 44 от 12.05.09г.</t>
  </si>
  <si>
    <t>№ 54 от 13.05.029г.</t>
  </si>
  <si>
    <t>Замена патрона в подъезде</t>
  </si>
  <si>
    <t>№ 97 от 19.05.09г.</t>
  </si>
  <si>
    <t>Проверка на плотность СТС /опресовка/</t>
  </si>
  <si>
    <t>№ 142 от 20.05.09г.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</si>
  <si>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</si>
  <si>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</si>
  <si>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</si>
  <si>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</si>
  <si>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</si>
  <si>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</si>
  <si>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Герметизация межпанельных швов</t>
  </si>
  <si>
    <t>№ 25/пк от 09.06.09г.</t>
  </si>
  <si>
    <t>Замена лампочек -2шт.</t>
  </si>
  <si>
    <t>№ 80/эл от 11.06.09г.</t>
  </si>
  <si>
    <t>Замена лампочек 3шт.</t>
  </si>
  <si>
    <t>№ 142/эл от 23.06.09г.</t>
  </si>
  <si>
    <t>Замена лампочек в тамбуре</t>
  </si>
  <si>
    <t>№ 157/эл от 26.06.09г.</t>
  </si>
  <si>
    <t>Обслуживание приборов учета</t>
  </si>
  <si>
    <t>№ 274 ОТ 31.05.09Г.</t>
  </si>
  <si>
    <t>№ 154 от 30.04.09г.</t>
  </si>
  <si>
    <t>Акт б/з номера</t>
  </si>
  <si>
    <t>Ремонт системы водоснабжения - кран шар.D25-3шт</t>
  </si>
  <si>
    <t>Управление МКД</t>
  </si>
  <si>
    <t>Замена лампочки в подъезде</t>
  </si>
  <si>
    <t>№ 66 от 09.07.09</t>
  </si>
  <si>
    <t xml:space="preserve">Замена входного вентиля </t>
  </si>
  <si>
    <t>№ 148 от 14.07.09.</t>
  </si>
  <si>
    <t>врезка вентилей под промывку</t>
  </si>
  <si>
    <t>№ 186 от 17.07.09.</t>
  </si>
  <si>
    <t>освещение узлов</t>
  </si>
  <si>
    <t>№ 121 от 17.07.09.</t>
  </si>
  <si>
    <t>август 2009г.</t>
  </si>
  <si>
    <t>замена лампочек</t>
  </si>
  <si>
    <t>№ 17 от 04.08.09.</t>
  </si>
  <si>
    <t>№ 53 от 07.08.09.</t>
  </si>
  <si>
    <t>промывка системы отопления</t>
  </si>
  <si>
    <t>№ 62 от 07.08.09.</t>
  </si>
  <si>
    <t>подключение и отключение компрессора</t>
  </si>
  <si>
    <t>замена входного вентиля</t>
  </si>
  <si>
    <t>№ 93 от 13.08.09.</t>
  </si>
  <si>
    <t>отключение системы теплоснабжения на ВВП</t>
  </si>
  <si>
    <t>№ 174 от 25.08.09.</t>
  </si>
  <si>
    <t>ревизия вентиля на батарее</t>
  </si>
  <si>
    <t>№ 202 от 31.08.09.</t>
  </si>
  <si>
    <t>сентябрь 2009 г.</t>
  </si>
  <si>
    <t>проведение испытаний на плотность, прочность системы теплоснабжения</t>
  </si>
  <si>
    <t>восстановление освещения до приборов учета</t>
  </si>
  <si>
    <t>№ 84 от 14.09.09.</t>
  </si>
  <si>
    <t>замена лампочек, патрона в подъезде</t>
  </si>
  <si>
    <t>№ 138 от 21.09.09.</t>
  </si>
  <si>
    <t>замена лампочек в подъезде</t>
  </si>
  <si>
    <t>№ 169 от 24.09.09.</t>
  </si>
  <si>
    <t>ревизия выключателя на уличное освещение, замена выключателя</t>
  </si>
  <si>
    <t>№ 222 от 30.09.09.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</si>
  <si>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</si>
  <si>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</si>
  <si>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</si>
  <si>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</si>
  <si>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</si>
  <si>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</si>
  <si>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</si>
  <si>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</si>
  <si>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</si>
  <si>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</si>
  <si>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октябрь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</si>
  <si>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</si>
  <si>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№ 572 от 31.10.09.</t>
  </si>
  <si>
    <t>№ 279 от 31.10.09.</t>
  </si>
  <si>
    <t>ревизия выключателя уличного освещения</t>
  </si>
  <si>
    <t>№ 901 от 05.10.09г.</t>
  </si>
  <si>
    <t>ремонт эл.проводки</t>
  </si>
  <si>
    <t>942 от 19.10.09г.</t>
  </si>
  <si>
    <t>ремонт выключателя</t>
  </si>
  <si>
    <t>946 от 21.10.09г.</t>
  </si>
  <si>
    <t>962 от 26.10.09г.</t>
  </si>
  <si>
    <t>замена лампочек 100 Вт в подвале</t>
  </si>
  <si>
    <t>976 от 29.10.09г.</t>
  </si>
  <si>
    <t>установка реле времени на уличное освещение</t>
  </si>
  <si>
    <t>978 от 30.10.09г.</t>
  </si>
  <si>
    <t>980 от 30.10.09г.</t>
  </si>
  <si>
    <t>ноябрь 2009г</t>
  </si>
  <si>
    <t>декабрь 2009г.</t>
  </si>
  <si>
    <t>герметизация межпанельных швов</t>
  </si>
  <si>
    <t>1103 от 31.12.09г.</t>
  </si>
  <si>
    <t>замена патрона настенного - 1шт.</t>
  </si>
  <si>
    <t>1090 от 11.12.09г.</t>
  </si>
  <si>
    <t>освещение подвала</t>
  </si>
  <si>
    <t>монтаж (восстановление) подвального освещения</t>
  </si>
  <si>
    <t>ревизия ВРУ</t>
  </si>
  <si>
    <t>1093 от 18.12.09г.</t>
  </si>
  <si>
    <t>замена лампочек - 1шт.</t>
  </si>
  <si>
    <t>ревизия эл.щитка</t>
  </si>
  <si>
    <t>смена запорной арматуры</t>
  </si>
  <si>
    <t>1096 от 25.12.09г.</t>
  </si>
  <si>
    <t>замена вх.вентилей д.15 - 2шт.</t>
  </si>
  <si>
    <t>1101 от 31.12.09г.</t>
  </si>
  <si>
    <t>замена лампочек в подъезде - 20 шт.</t>
  </si>
  <si>
    <t>1004 от 06.11.09г.</t>
  </si>
  <si>
    <t>1007 от 09.11.09г.</t>
  </si>
  <si>
    <t>замена вх.вентилей д.15 с газорезкой - 2шт.</t>
  </si>
  <si>
    <t>1023 от 13.11.09г.</t>
  </si>
  <si>
    <t>устранение дефектов на инженерных сетях</t>
  </si>
  <si>
    <t>1033 от 16.11.098г.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</si>
  <si>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</si>
  <si>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</si>
  <si>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</si>
  <si>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</si>
  <si>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</si>
  <si>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31.11.09г.</t>
  </si>
  <si>
    <t>Лицевой счет по  ул. Советская , 3</t>
  </si>
  <si>
    <t>январь 2010г.</t>
  </si>
  <si>
    <t>февраль 2010г.</t>
  </si>
  <si>
    <t>март 2010г.</t>
  </si>
  <si>
    <t>перевод реле времени  уличного освещения</t>
  </si>
  <si>
    <t>5 от 15.01.10.</t>
  </si>
  <si>
    <t>21 от 31.01.10г.</t>
  </si>
  <si>
    <t>35 от 31.01.10</t>
  </si>
  <si>
    <t>прочистка канализационной вытяжки</t>
  </si>
  <si>
    <t>11 от 29.01.10</t>
  </si>
  <si>
    <t>14 от 05.02.10</t>
  </si>
  <si>
    <t>перевод реле времени уличного освещения</t>
  </si>
  <si>
    <t>апрель 2010г.</t>
  </si>
  <si>
    <t>установка датчика движения</t>
  </si>
  <si>
    <t>23 от 19.02.10</t>
  </si>
  <si>
    <t>ревизия ВРУ,замена деталей</t>
  </si>
  <si>
    <t>25 от 26.02.10</t>
  </si>
  <si>
    <t>смена вентиля ф 15 мм с аппаратом для газовой сварки и резки</t>
  </si>
  <si>
    <t>9 от 22.01.10</t>
  </si>
  <si>
    <t>смена вентиля ф 15 мм</t>
  </si>
  <si>
    <t>3 от 11.01.10</t>
  </si>
  <si>
    <t>ревизия задвижек ф 50 мм</t>
  </si>
  <si>
    <t>12 от 29.01.10</t>
  </si>
  <si>
    <t>устранение течи батареи под контргайкой</t>
  </si>
  <si>
    <t>15 от 05.02.10</t>
  </si>
  <si>
    <t>Итого за 2009г.</t>
  </si>
  <si>
    <t>25 от 27.02.10</t>
  </si>
  <si>
    <t>прочистка канализационной / вентиляционной/ вытяжки</t>
  </si>
  <si>
    <t>21 от 12.02.10</t>
  </si>
  <si>
    <t>49 от 31.03.10</t>
  </si>
  <si>
    <t>47 от 26.03.10</t>
  </si>
  <si>
    <t>удаление воздушных пробок</t>
  </si>
  <si>
    <t>определение в работе</t>
  </si>
  <si>
    <t>32 от 05.03.10</t>
  </si>
  <si>
    <t>43 от 19.03.10</t>
  </si>
  <si>
    <t xml:space="preserve">увеличение дроссельной </t>
  </si>
  <si>
    <t>44 от 19.03.10</t>
  </si>
  <si>
    <t>смена вентиля ф 15 мм с САГ</t>
  </si>
  <si>
    <t>Итого :</t>
  </si>
  <si>
    <t>50 от 31.03.10</t>
  </si>
  <si>
    <t>ревизия распаечной коробки</t>
  </si>
  <si>
    <t>46 от 26.03.10</t>
  </si>
  <si>
    <t>увеличение дроссельной шайбы ф 50</t>
  </si>
  <si>
    <t>66 от 23.04.10</t>
  </si>
  <si>
    <t>отключение отопления</t>
  </si>
  <si>
    <t>63 от 16.04.10</t>
  </si>
  <si>
    <t>замена выключателей</t>
  </si>
  <si>
    <t>68 от 30.04.10</t>
  </si>
  <si>
    <t>замена ламп освещения 125 вт</t>
  </si>
  <si>
    <t>типография</t>
  </si>
  <si>
    <t>нежилое</t>
  </si>
  <si>
    <t>май 2010г</t>
  </si>
  <si>
    <t>ревизия эл.щитка, замена деталей</t>
  </si>
  <si>
    <t>82 от 31.05.10</t>
  </si>
  <si>
    <t>гидравлическое испытание вх.запорной арматуры</t>
  </si>
  <si>
    <t>77 от 14.05.10</t>
  </si>
  <si>
    <t>74 от 07.05.10</t>
  </si>
  <si>
    <t>ремонт обратного трубопровода ГВС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</si>
  <si>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</si>
  <si>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</si>
  <si>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</si>
  <si>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</si>
  <si>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</si>
  <si>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</si>
  <si>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</si>
  <si>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</si>
  <si>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</si>
  <si>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</si>
  <si>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июнь 2010 г.</t>
  </si>
  <si>
    <t>ревизия ШЭ</t>
  </si>
  <si>
    <t>87 от 04.06.10</t>
  </si>
  <si>
    <t>ревизия ШЭ и ШР</t>
  </si>
  <si>
    <t>УСТРАНЕНИЕ СВИЩА НА ПЛОСКОЙ БАТАРЕИ</t>
  </si>
  <si>
    <t>91 ОТ 11 .06.10</t>
  </si>
  <si>
    <t>90 от 11.06.10</t>
  </si>
  <si>
    <t>смена вентиля ф 15 мм с аппаратом для газовой сварки</t>
  </si>
  <si>
    <t>98 от 25.06.10</t>
  </si>
  <si>
    <t>замена лампочек 40 вт в подъезде</t>
  </si>
  <si>
    <t>100 от 30.06.10</t>
  </si>
  <si>
    <t>101 от 30.06.10</t>
  </si>
  <si>
    <t>июль 2010г.</t>
  </si>
  <si>
    <t>109 от 09.07.10</t>
  </si>
  <si>
    <t>ревизия вентилей ф 15,20,25</t>
  </si>
  <si>
    <t>смена вентиля с аппаратом для газовой сварки и резки</t>
  </si>
  <si>
    <t>114 от 23.07.10</t>
  </si>
  <si>
    <t>промывка системы центрального отопления</t>
  </si>
  <si>
    <t>119 от 30.07.10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</si>
  <si>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</si>
  <si>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</si>
  <si>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</si>
  <si>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установка КИП</t>
  </si>
  <si>
    <t>август 2010 г.</t>
  </si>
  <si>
    <t>124 от 06.08.10</t>
  </si>
  <si>
    <t>129 от 13.08.10</t>
  </si>
  <si>
    <t>128 от 13.08.10</t>
  </si>
  <si>
    <t>134 ОТ 20.08.10</t>
  </si>
  <si>
    <t>ревизия задвижек ф 80,100 мм</t>
  </si>
  <si>
    <t>ревизия и регулировка элеваторного тузла</t>
  </si>
  <si>
    <t>сентябрь 2010 г.</t>
  </si>
  <si>
    <t>154 от 10.09.10</t>
  </si>
  <si>
    <t>138 от 27.08.10</t>
  </si>
  <si>
    <t>перенос расходомера по ГВС</t>
  </si>
  <si>
    <t>161 от 24.09.10</t>
  </si>
  <si>
    <t>запуск системы отопления</t>
  </si>
  <si>
    <t>164 от 30.09.10</t>
  </si>
  <si>
    <t>160 от 24.09.10</t>
  </si>
  <si>
    <t>ревизия эл.щитка,замена автомата АЕ 16А</t>
  </si>
  <si>
    <t>октябрь 2010г.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</si>
  <si>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</si>
  <si>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</si>
  <si>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</si>
  <si>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170 от 08.10.10</t>
  </si>
  <si>
    <t>начислено</t>
  </si>
  <si>
    <t>оплачено</t>
  </si>
  <si>
    <t>ХВС</t>
  </si>
  <si>
    <t>ГВС</t>
  </si>
  <si>
    <t>Водоотведение</t>
  </si>
  <si>
    <t>Отопление</t>
  </si>
  <si>
    <t>Задолженность            ( начислено минус оплачено)</t>
  </si>
  <si>
    <t>Итого с ЖУ:</t>
  </si>
  <si>
    <t>Аварийное обслуживание</t>
  </si>
  <si>
    <t>Расчетно-кассовое обслуживание</t>
  </si>
  <si>
    <t>ноябрь 2010г.</t>
  </si>
  <si>
    <t>195 от 26.11.10</t>
  </si>
  <si>
    <t>декабрь 2010г.</t>
  </si>
  <si>
    <t>осмотр и ревизия ВРУ</t>
  </si>
  <si>
    <t>209 от 10.12.10</t>
  </si>
  <si>
    <t>смена вентиля ф 25 мм</t>
  </si>
  <si>
    <t>219 от 24.12.10</t>
  </si>
  <si>
    <t>223 от 31.12.10</t>
  </si>
  <si>
    <t>224 от 31.12.10</t>
  </si>
  <si>
    <t>нежилые</t>
  </si>
  <si>
    <t>январь 2011г.</t>
  </si>
  <si>
    <t>19 от 31.01.11</t>
  </si>
  <si>
    <t>17 от 28.01.11</t>
  </si>
  <si>
    <t>февраль 2011 г.</t>
  </si>
  <si>
    <t>38 от 18.02.10</t>
  </si>
  <si>
    <t>33 от 11.02.11</t>
  </si>
  <si>
    <t>39 от 18.02.11</t>
  </si>
  <si>
    <t>40 от 25.02.11</t>
  </si>
  <si>
    <t>март 2011г.</t>
  </si>
  <si>
    <t>замена лампа уличного освещения 125 вт</t>
  </si>
  <si>
    <t>48 от 05.03.11</t>
  </si>
  <si>
    <t>перевод реле времени</t>
  </si>
  <si>
    <t>60 от 18.03.11</t>
  </si>
  <si>
    <t>замена стояка горячей воды</t>
  </si>
  <si>
    <t>55 от 11.03.11</t>
  </si>
  <si>
    <t>49 от 05.03.11</t>
  </si>
  <si>
    <t>заделка отверстия в бетонной стене</t>
  </si>
  <si>
    <t>56 от 11.03.11</t>
  </si>
  <si>
    <t>заделка отверствия в бетонной стене</t>
  </si>
  <si>
    <t>апрель 2011г.</t>
  </si>
  <si>
    <t>74 от 08.04.11</t>
  </si>
  <si>
    <t>замена лампочек 100 вт в подъезде</t>
  </si>
  <si>
    <t>73 от 08.04.11</t>
  </si>
  <si>
    <t>отключение системы теплоснабжения</t>
  </si>
  <si>
    <t>83 от 29.04.11</t>
  </si>
  <si>
    <t>замена лампочек 40 Вт в подъезде</t>
  </si>
  <si>
    <t>82 от 29.04.11</t>
  </si>
  <si>
    <t>замена патрона настенного и лампочки</t>
  </si>
  <si>
    <t>76 от 15.04.11</t>
  </si>
  <si>
    <t>75 от 08.04.11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</si>
  <si>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</si>
  <si>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</si>
  <si>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</si>
  <si>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</si>
  <si>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</si>
  <si>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</si>
  <si>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</si>
  <si>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</si>
  <si>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замена светильника</t>
  </si>
  <si>
    <t>109 от 03.06.11</t>
  </si>
  <si>
    <t>июль 2011г.</t>
  </si>
  <si>
    <t>135 от 29.07.11</t>
  </si>
  <si>
    <t>ревизия задвижек отопления ф 50 мм</t>
  </si>
  <si>
    <t>133 от 22.07.11</t>
  </si>
  <si>
    <t>ревизия задвижек отопления ф 80,100</t>
  </si>
  <si>
    <t>ревизия задвижек хвс ф 50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</si>
  <si>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</si>
  <si>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</si>
  <si>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</si>
  <si>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</si>
  <si>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смена КИП</t>
  </si>
  <si>
    <t>132 от 22.07.11</t>
  </si>
  <si>
    <t>август 2011г.</t>
  </si>
  <si>
    <t>148 от 19.08.11</t>
  </si>
  <si>
    <t>ревизия щэ 16 шт.</t>
  </si>
  <si>
    <t>ревизия щэ 24 шт.</t>
  </si>
  <si>
    <t>ревизия шр</t>
  </si>
  <si>
    <t>ревизия щэ и шр / материалы /</t>
  </si>
  <si>
    <t>отключение системы отопления</t>
  </si>
  <si>
    <t>152 от 26.08.11</t>
  </si>
  <si>
    <t>сентябрь 2011г.</t>
  </si>
  <si>
    <t>172 от 16.09.11</t>
  </si>
  <si>
    <t>врезка кип</t>
  </si>
  <si>
    <t>установка кип</t>
  </si>
  <si>
    <t>171 от 16.09.11</t>
  </si>
  <si>
    <t>смена задвижек чугунных на стальные</t>
  </si>
  <si>
    <t>167 от 09.09.11</t>
  </si>
  <si>
    <t>подключение системы отопления</t>
  </si>
  <si>
    <t>178 от 30.09.11</t>
  </si>
  <si>
    <t>177 от 30.09.11</t>
  </si>
  <si>
    <t>октябрь 2011г.</t>
  </si>
  <si>
    <t>замена ламп уличного освещения 250 вт</t>
  </si>
  <si>
    <t>199 от 31.10.11</t>
  </si>
  <si>
    <t>ремонт отмостки</t>
  </si>
  <si>
    <t>191 от 14.10.11</t>
  </si>
  <si>
    <t>ноябрь 2011г.</t>
  </si>
  <si>
    <t>204 от 03.11.11</t>
  </si>
  <si>
    <t>определение лежаков гвс на закипание с вырезкой участков</t>
  </si>
  <si>
    <t>218 от 30.11.11</t>
  </si>
  <si>
    <t>ремонт панельных швов</t>
  </si>
  <si>
    <t>216 от 25.11.11</t>
  </si>
  <si>
    <t>замена ламп уличного освещения 125 вт</t>
  </si>
  <si>
    <t>211 от 18.11.11</t>
  </si>
  <si>
    <t>смена вентиля ф 25 мм с аппаратом для газовой сварки и резки</t>
  </si>
  <si>
    <t>212 от 18.11.11</t>
  </si>
  <si>
    <t>декабрь 2011г.</t>
  </si>
  <si>
    <t>226  от 02.12.11</t>
  </si>
  <si>
    <t>замена лампочек 40 Вт в подъезде (в подвале)</t>
  </si>
  <si>
    <t>230 от 09.12.11</t>
  </si>
  <si>
    <t>ревизия патрона</t>
  </si>
  <si>
    <t>Ревизия ВРУ</t>
  </si>
  <si>
    <t>238 от 23.12.11</t>
  </si>
  <si>
    <t>Удаление воздушных пробок</t>
  </si>
  <si>
    <t>235 от 16.12.11</t>
  </si>
  <si>
    <t>Подключение циркуляционного насоса, удаление воздушных пробок</t>
  </si>
  <si>
    <t>244 от 30.12.11</t>
  </si>
  <si>
    <t xml:space="preserve">Январь 2012 г. </t>
  </si>
  <si>
    <t xml:space="preserve">Февраль  2012 г. </t>
  </si>
  <si>
    <t>Ревизия эл.щитка (Калькуляция №4/эл)</t>
  </si>
  <si>
    <t>22 от 03.02.12</t>
  </si>
  <si>
    <t>Перевод реле времени (Калькуляция №10эл/ТСС/11)</t>
  </si>
  <si>
    <t>Ревизия эл.щитка, замена автомата АЕ 16А (калькуляция №28/эл)</t>
  </si>
  <si>
    <t>25 от 10.02.12</t>
  </si>
  <si>
    <t>Ревизия эл.щитка, замена автомата АЕ 25А (калькуляция №29/эл)</t>
  </si>
  <si>
    <t>32 от 24.02.12</t>
  </si>
  <si>
    <t xml:space="preserve"> Март   2012 г. </t>
  </si>
  <si>
    <t>Прочистка вентеляционных каналов и канализационных  вытяжек (Локальная смета №38)</t>
  </si>
  <si>
    <t>34 от 24.02.12</t>
  </si>
  <si>
    <t>Определение промочки</t>
  </si>
  <si>
    <t>81 от 30.03.12 (акт № 31 от 28.03.12)</t>
  </si>
  <si>
    <t>Замена ламп уличного освещения 125 Вт</t>
  </si>
  <si>
    <t>49 от 02.03.12</t>
  </si>
  <si>
    <t>Перевод реле времени</t>
  </si>
  <si>
    <t>63 от 16.03.12</t>
  </si>
  <si>
    <t xml:space="preserve"> Апрель   2012 г. </t>
  </si>
  <si>
    <t>95 от 13.04.12</t>
  </si>
  <si>
    <t>Отключение системы отопления</t>
  </si>
  <si>
    <t>105 от 28.04.12</t>
  </si>
  <si>
    <t>Монтаж теплосчетчика</t>
  </si>
  <si>
    <t>106 от 28.04.12 (акт № 15 от 23.04.12)</t>
  </si>
  <si>
    <t>Демонтаж теплосчетчика</t>
  </si>
  <si>
    <t>97 от 13.04.12 (акт № 11 от 09.04.12)</t>
  </si>
  <si>
    <t>ростелеком</t>
  </si>
  <si>
    <t>Отчет по выполненным работам ул.Советская , 3  с мая 2011 г. по апрель 2012 г.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</si>
  <si>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</si>
  <si>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</si>
  <si>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</si>
  <si>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</si>
  <si>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лицевых счетов МКД</t>
  </si>
  <si>
    <t>Сверка схем эл.сеабжения</t>
  </si>
  <si>
    <t>76 от 16.02.12</t>
  </si>
  <si>
    <t>Ревизия задвижек</t>
  </si>
  <si>
    <t>26 от 11.02.12</t>
  </si>
  <si>
    <t>Подключение насоса в ЦТП 4</t>
  </si>
  <si>
    <t>13 от 04.03.2009</t>
  </si>
  <si>
    <t>117 от 18.03.09</t>
  </si>
  <si>
    <t>21 от 06.04.09</t>
  </si>
  <si>
    <t>47 от 07.05.09</t>
  </si>
  <si>
    <t>Ревизия запорной арматуры - 22 шт</t>
  </si>
  <si>
    <t>97/сл от 08.07.09</t>
  </si>
  <si>
    <t>202/сл от 31.08.09</t>
  </si>
  <si>
    <t>№ 29  от 08.08.09.</t>
  </si>
  <si>
    <t>обслуживание вводных и внутренних газопроводов</t>
  </si>
  <si>
    <t>регулировка системы центрального отопления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</si>
  <si>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</si>
  <si>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</si>
  <si>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</si>
  <si>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</si>
  <si>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</si>
  <si>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</si>
  <si>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</si>
  <si>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</si>
  <si>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</si>
  <si>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18756,53 (по тарифу)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</si>
</sst>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2" fontId="1" fillId="35" borderId="10" xfId="0" applyNumberFormat="1" applyFont="1" applyFill="1" applyBorder="1" applyAlignment="1">
      <alignment/>
    </xf>
    <xf numFmtId="0" fontId="0" fillId="35" borderId="0" xfId="0" applyFill="1" applyAlignment="1">
      <alignment horizont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11" fillId="35" borderId="0" xfId="0" applyFont="1" applyFill="1" applyAlignment="1">
      <alignment/>
    </xf>
    <xf numFmtId="0" fontId="11" fillId="35" borderId="0" xfId="0" applyFont="1" applyFill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3" fillId="35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54" fillId="35" borderId="10" xfId="0" applyNumberFormat="1" applyFont="1" applyFill="1" applyBorder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2" fontId="56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96"/>
  <sheetViews>
    <sheetView tabSelected="1" zoomScalePageLayoutView="0" workbookViewId="0" topLeftCell="A46">
      <pane xSplit="1" topLeftCell="EL1" activePane="topRight" state="frozen"/>
      <selection pane="topLeft" activeCell="A1" sqref="A1"/>
      <selection pane="topRight" activeCell="EP74" sqref="EP74"/>
    </sheetView>
  </sheetViews>
  <sheetFormatPr defaultColWidth="9.00390625" defaultRowHeight="12.75"/>
  <cols>
    <col min="1" max="1" width="42.875" style="10" customWidth="1"/>
    <col min="2" max="2" width="13.00390625" style="10" customWidth="1"/>
    <col min="3" max="5" width="12.375" style="10" customWidth="1"/>
    <col min="6" max="6" width="12.125" style="10" customWidth="1"/>
    <col min="7" max="7" width="12.625" style="10" customWidth="1"/>
    <col min="8" max="8" width="12.75390625" style="10" customWidth="1"/>
    <col min="9" max="10" width="12.125" style="10" customWidth="1"/>
    <col min="11" max="17" width="12.25390625" style="10" customWidth="1"/>
    <col min="18" max="18" width="12.125" style="10" customWidth="1"/>
    <col min="19" max="19" width="12.25390625" style="10" customWidth="1"/>
    <col min="20" max="20" width="33.625" style="10" customWidth="1"/>
    <col min="21" max="22" width="12.125" style="10" customWidth="1"/>
    <col min="23" max="23" width="37.87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3.625" style="10" customWidth="1"/>
    <col min="30" max="32" width="12.125" style="10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7" width="12.125" style="10" customWidth="1"/>
    <col min="58" max="58" width="33.625" style="10" customWidth="1"/>
    <col min="59" max="60" width="12.125" style="10" customWidth="1"/>
    <col min="61" max="61" width="33.625" style="10" customWidth="1"/>
    <col min="62" max="63" width="12.125" style="10" customWidth="1"/>
    <col min="64" max="64" width="33.625" style="10" customWidth="1"/>
    <col min="65" max="67" width="12.125" style="10" customWidth="1"/>
    <col min="68" max="68" width="33.625" style="10" customWidth="1"/>
    <col min="69" max="70" width="12.125" style="10" customWidth="1"/>
    <col min="71" max="71" width="9.625" style="10" customWidth="1"/>
    <col min="72" max="72" width="15.875" style="10" customWidth="1"/>
    <col min="73" max="73" width="33.625" style="10" customWidth="1"/>
    <col min="74" max="75" width="12.125" style="10" customWidth="1"/>
    <col min="76" max="76" width="33.625" style="10" customWidth="1"/>
    <col min="77" max="78" width="12.125" style="10" customWidth="1"/>
    <col min="79" max="79" width="33.625" style="10" customWidth="1"/>
    <col min="80" max="81" width="12.125" style="10" customWidth="1"/>
    <col min="82" max="82" width="33.625" style="10" customWidth="1"/>
    <col min="83" max="84" width="12.125" style="10" customWidth="1"/>
    <col min="85" max="85" width="33.625" style="10" customWidth="1"/>
    <col min="86" max="87" width="12.125" style="10" customWidth="1"/>
    <col min="88" max="88" width="33.625" style="10" customWidth="1"/>
    <col min="89" max="90" width="12.125" style="10" customWidth="1"/>
    <col min="91" max="91" width="33.625" style="10" customWidth="1"/>
    <col min="92" max="93" width="12.125" style="10" customWidth="1"/>
    <col min="94" max="94" width="33.625" style="10" customWidth="1"/>
    <col min="95" max="96" width="12.125" style="10" customWidth="1"/>
    <col min="97" max="97" width="33.625" style="10" customWidth="1"/>
    <col min="98" max="99" width="12.125" style="10" customWidth="1"/>
    <col min="100" max="100" width="33.625" style="10" customWidth="1"/>
    <col min="101" max="102" width="12.125" style="10" customWidth="1"/>
    <col min="103" max="103" width="33.625" style="10" customWidth="1"/>
    <col min="104" max="105" width="12.125" style="10" customWidth="1"/>
    <col min="106" max="106" width="33.625" style="10" customWidth="1"/>
    <col min="107" max="108" width="12.125" style="10" customWidth="1"/>
    <col min="109" max="109" width="11.625" style="10" customWidth="1"/>
    <col min="110" max="110" width="13.125" style="10" customWidth="1"/>
    <col min="111" max="111" width="33.625" style="10" customWidth="1"/>
    <col min="112" max="113" width="12.125" style="10" customWidth="1"/>
    <col min="114" max="114" width="33.625" style="10" customWidth="1"/>
    <col min="115" max="116" width="12.125" style="10" customWidth="1"/>
    <col min="117" max="117" width="33.625" style="10" customWidth="1"/>
    <col min="118" max="119" width="12.125" style="10" customWidth="1"/>
    <col min="120" max="120" width="33.625" style="10" customWidth="1"/>
    <col min="121" max="122" width="12.125" style="10" customWidth="1"/>
    <col min="123" max="123" width="33.625" style="10" customWidth="1"/>
    <col min="124" max="125" width="12.125" style="10" customWidth="1"/>
    <col min="126" max="126" width="33.625" style="10" customWidth="1"/>
    <col min="127" max="128" width="12.125" style="10" customWidth="1"/>
    <col min="129" max="129" width="33.625" style="10" customWidth="1"/>
    <col min="130" max="131" width="12.125" style="10" customWidth="1"/>
    <col min="132" max="132" width="33.625" style="10" customWidth="1"/>
    <col min="133" max="134" width="12.125" style="10" customWidth="1"/>
    <col min="135" max="135" width="33.625" style="10" customWidth="1"/>
    <col min="136" max="137" width="12.125" style="10" customWidth="1"/>
    <col min="138" max="138" width="33.625" style="10" customWidth="1"/>
    <col min="139" max="140" width="12.125" style="10" customWidth="1"/>
    <col min="141" max="141" width="33.625" style="10" customWidth="1"/>
    <col min="142" max="143" width="12.125" style="10" customWidth="1"/>
    <col min="144" max="144" width="33.625" style="10" customWidth="1"/>
    <col min="145" max="148" width="12.125" style="10" customWidth="1"/>
  </cols>
  <sheetData>
    <row r="1" spans="1:148" s="7" customFormat="1" ht="60" customHeight="1">
      <c r="A1" s="112" t="s">
        <v>477</v>
      </c>
      <c r="B1" s="112"/>
      <c r="C1" s="112"/>
      <c r="D1" s="112"/>
      <c r="E1" s="112"/>
      <c r="F1" s="112"/>
      <c r="G1" s="112"/>
      <c r="H1" s="112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10"/>
      <c r="BT1" s="10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10"/>
      <c r="DF1" s="10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</row>
    <row r="2" spans="1:148" ht="12.75">
      <c r="A2" s="114" t="s">
        <v>0</v>
      </c>
      <c r="B2" s="113" t="s">
        <v>9</v>
      </c>
      <c r="C2" s="113"/>
      <c r="D2" s="113" t="s">
        <v>10</v>
      </c>
      <c r="E2" s="113"/>
      <c r="F2" s="110" t="s">
        <v>11</v>
      </c>
      <c r="G2" s="110"/>
      <c r="H2" s="110" t="s">
        <v>12</v>
      </c>
      <c r="I2" s="110"/>
      <c r="J2" s="110" t="s">
        <v>13</v>
      </c>
      <c r="K2" s="110"/>
      <c r="L2" s="101" t="s">
        <v>27</v>
      </c>
      <c r="M2" s="111"/>
      <c r="N2" s="101" t="s">
        <v>30</v>
      </c>
      <c r="O2" s="111"/>
      <c r="P2" s="101" t="s">
        <v>31</v>
      </c>
      <c r="Q2" s="111"/>
      <c r="R2" s="110" t="s">
        <v>8</v>
      </c>
      <c r="S2" s="1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</row>
    <row r="3" spans="1:148" ht="9.75" customHeight="1">
      <c r="A3" s="115"/>
      <c r="B3" s="11" t="s">
        <v>1</v>
      </c>
      <c r="C3" s="11" t="s">
        <v>36</v>
      </c>
      <c r="D3" s="11" t="s">
        <v>1</v>
      </c>
      <c r="E3" s="11" t="s">
        <v>36</v>
      </c>
      <c r="F3" s="11" t="s">
        <v>1</v>
      </c>
      <c r="G3" s="11" t="s">
        <v>36</v>
      </c>
      <c r="H3" s="11" t="s">
        <v>1</v>
      </c>
      <c r="I3" s="11" t="s">
        <v>36</v>
      </c>
      <c r="J3" s="11" t="s">
        <v>1</v>
      </c>
      <c r="K3" s="11" t="s">
        <v>36</v>
      </c>
      <c r="L3" s="11" t="s">
        <v>1</v>
      </c>
      <c r="M3" s="11" t="s">
        <v>36</v>
      </c>
      <c r="N3" s="11" t="s">
        <v>1</v>
      </c>
      <c r="O3" s="11" t="s">
        <v>36</v>
      </c>
      <c r="P3" s="11" t="s">
        <v>1</v>
      </c>
      <c r="Q3" s="11" t="s">
        <v>36</v>
      </c>
      <c r="R3" s="11" t="s">
        <v>1</v>
      </c>
      <c r="S3" s="11" t="s">
        <v>36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</row>
    <row r="4" spans="1:146" ht="22.5" customHeight="1">
      <c r="A4" s="12"/>
      <c r="B4" s="104" t="s">
        <v>2</v>
      </c>
      <c r="C4" s="104"/>
      <c r="D4" s="104" t="s">
        <v>2</v>
      </c>
      <c r="E4" s="104"/>
      <c r="F4" s="104" t="s">
        <v>2</v>
      </c>
      <c r="G4" s="104"/>
      <c r="H4" s="104" t="s">
        <v>2</v>
      </c>
      <c r="I4" s="104"/>
      <c r="J4" s="104" t="s">
        <v>2</v>
      </c>
      <c r="K4" s="104"/>
      <c r="L4" s="104" t="s">
        <v>2</v>
      </c>
      <c r="M4" s="104"/>
      <c r="N4" s="104" t="s">
        <v>2</v>
      </c>
      <c r="O4" s="104"/>
      <c r="P4" s="104" t="s">
        <v>2</v>
      </c>
      <c r="Q4" s="104"/>
      <c r="R4" s="104" t="s">
        <v>2</v>
      </c>
      <c r="S4" s="104"/>
      <c r="T4" s="101" t="s">
        <v>120</v>
      </c>
      <c r="U4" s="102"/>
      <c r="V4" s="103"/>
      <c r="W4" s="101" t="s">
        <v>63</v>
      </c>
      <c r="X4" s="102"/>
      <c r="Y4" s="103"/>
      <c r="Z4" s="101" t="s">
        <v>75</v>
      </c>
      <c r="AA4" s="102"/>
      <c r="AB4" s="103"/>
      <c r="AC4" s="101" t="s">
        <v>84</v>
      </c>
      <c r="AD4" s="102"/>
      <c r="AE4" s="103"/>
      <c r="AF4" s="13"/>
      <c r="AG4" s="101" t="s">
        <v>96</v>
      </c>
      <c r="AH4" s="102"/>
      <c r="AI4" s="103"/>
      <c r="AJ4" s="101" t="s">
        <v>97</v>
      </c>
      <c r="AK4" s="102"/>
      <c r="AL4" s="103"/>
      <c r="AM4" s="101" t="s">
        <v>176</v>
      </c>
      <c r="AN4" s="102"/>
      <c r="AO4" s="103"/>
      <c r="AP4" s="101" t="s">
        <v>144</v>
      </c>
      <c r="AQ4" s="102"/>
      <c r="AR4" s="103"/>
      <c r="AS4" s="101" t="s">
        <v>157</v>
      </c>
      <c r="AT4" s="102"/>
      <c r="AU4" s="103"/>
      <c r="AV4" s="101" t="s">
        <v>177</v>
      </c>
      <c r="AW4" s="102"/>
      <c r="AX4" s="103"/>
      <c r="AY4" s="101" t="s">
        <v>193</v>
      </c>
      <c r="AZ4" s="102"/>
      <c r="BA4" s="103"/>
      <c r="BB4" s="101" t="s">
        <v>194</v>
      </c>
      <c r="BC4" s="102"/>
      <c r="BD4" s="103"/>
      <c r="BE4" s="14" t="s">
        <v>247</v>
      </c>
      <c r="BF4" s="101" t="s">
        <v>223</v>
      </c>
      <c r="BG4" s="102"/>
      <c r="BH4" s="103"/>
      <c r="BI4" s="101" t="s">
        <v>224</v>
      </c>
      <c r="BJ4" s="102"/>
      <c r="BK4" s="103"/>
      <c r="BL4" s="101" t="s">
        <v>225</v>
      </c>
      <c r="BM4" s="102"/>
      <c r="BN4" s="103"/>
      <c r="BO4" s="13" t="s">
        <v>260</v>
      </c>
      <c r="BP4" s="101" t="s">
        <v>234</v>
      </c>
      <c r="BQ4" s="102"/>
      <c r="BR4" s="103"/>
      <c r="BU4" s="101" t="s">
        <v>273</v>
      </c>
      <c r="BV4" s="102"/>
      <c r="BW4" s="103"/>
      <c r="BX4" s="101" t="s">
        <v>290</v>
      </c>
      <c r="BY4" s="102"/>
      <c r="BZ4" s="103"/>
      <c r="CA4" s="101" t="s">
        <v>302</v>
      </c>
      <c r="CB4" s="102"/>
      <c r="CC4" s="103"/>
      <c r="CD4" s="101" t="s">
        <v>313</v>
      </c>
      <c r="CE4" s="102"/>
      <c r="CF4" s="103"/>
      <c r="CG4" s="101" t="s">
        <v>320</v>
      </c>
      <c r="CH4" s="102"/>
      <c r="CI4" s="103"/>
      <c r="CJ4" s="101" t="s">
        <v>329</v>
      </c>
      <c r="CK4" s="102"/>
      <c r="CL4" s="103"/>
      <c r="CM4" s="101" t="s">
        <v>344</v>
      </c>
      <c r="CN4" s="102"/>
      <c r="CO4" s="103"/>
      <c r="CP4" s="101" t="s">
        <v>346</v>
      </c>
      <c r="CQ4" s="102"/>
      <c r="CR4" s="103"/>
      <c r="CS4" s="101" t="s">
        <v>354</v>
      </c>
      <c r="CT4" s="102"/>
      <c r="CU4" s="103"/>
      <c r="CV4" s="101" t="s">
        <v>357</v>
      </c>
      <c r="CW4" s="102"/>
      <c r="CX4" s="103"/>
      <c r="CY4" s="101" t="s">
        <v>362</v>
      </c>
      <c r="CZ4" s="102"/>
      <c r="DA4" s="111"/>
      <c r="DB4" s="101" t="s">
        <v>373</v>
      </c>
      <c r="DC4" s="102"/>
      <c r="DD4" s="103"/>
      <c r="DG4" s="101" t="s">
        <v>386</v>
      </c>
      <c r="DH4" s="102"/>
      <c r="DI4" s="103"/>
      <c r="DJ4" s="101" t="s">
        <v>391</v>
      </c>
      <c r="DK4" s="102"/>
      <c r="DL4" s="103"/>
      <c r="DM4" s="101" t="s">
        <v>394</v>
      </c>
      <c r="DN4" s="102"/>
      <c r="DO4" s="103"/>
      <c r="DP4" s="101" t="s">
        <v>406</v>
      </c>
      <c r="DQ4" s="102"/>
      <c r="DR4" s="103"/>
      <c r="DS4" s="101" t="s">
        <v>414</v>
      </c>
      <c r="DT4" s="102"/>
      <c r="DU4" s="103"/>
      <c r="DV4" s="101" t="s">
        <v>424</v>
      </c>
      <c r="DW4" s="102"/>
      <c r="DX4" s="103"/>
      <c r="DY4" s="101" t="s">
        <v>429</v>
      </c>
      <c r="DZ4" s="102"/>
      <c r="EA4" s="103"/>
      <c r="EB4" s="101" t="s">
        <v>439</v>
      </c>
      <c r="EC4" s="102"/>
      <c r="ED4" s="103"/>
      <c r="EE4" s="101" t="s">
        <v>450</v>
      </c>
      <c r="EF4" s="102"/>
      <c r="EG4" s="103"/>
      <c r="EH4" s="101" t="s">
        <v>451</v>
      </c>
      <c r="EI4" s="102"/>
      <c r="EJ4" s="103"/>
      <c r="EK4" s="101" t="s">
        <v>459</v>
      </c>
      <c r="EL4" s="102"/>
      <c r="EM4" s="103"/>
      <c r="EN4" s="101" t="s">
        <v>468</v>
      </c>
      <c r="EO4" s="102"/>
      <c r="EP4" s="103"/>
    </row>
    <row r="5" spans="1:148" s="1" customFormat="1" ht="24.75" customHeight="1">
      <c r="A5" s="11"/>
      <c r="B5" s="15" t="s">
        <v>18</v>
      </c>
      <c r="C5" s="15">
        <v>10599.91</v>
      </c>
      <c r="D5" s="15" t="s">
        <v>18</v>
      </c>
      <c r="E5" s="15">
        <v>10599.91</v>
      </c>
      <c r="F5" s="15" t="s">
        <v>18</v>
      </c>
      <c r="G5" s="15">
        <v>10599.91</v>
      </c>
      <c r="H5" s="15" t="s">
        <v>18</v>
      </c>
      <c r="I5" s="15">
        <v>10599.91</v>
      </c>
      <c r="J5" s="15" t="s">
        <v>18</v>
      </c>
      <c r="K5" s="15">
        <v>10599.91</v>
      </c>
      <c r="L5" s="15" t="s">
        <v>18</v>
      </c>
      <c r="M5" s="15">
        <v>10599.91</v>
      </c>
      <c r="N5" s="15" t="s">
        <v>18</v>
      </c>
      <c r="O5" s="15">
        <v>10599.91</v>
      </c>
      <c r="P5" s="15" t="s">
        <v>18</v>
      </c>
      <c r="Q5" s="15">
        <v>10599.91</v>
      </c>
      <c r="R5" s="15" t="s">
        <v>18</v>
      </c>
      <c r="S5" s="16">
        <f>C5+E5+G5+I5+K5+M5+O5+Q5</f>
        <v>84799.28000000001</v>
      </c>
      <c r="T5" s="11" t="s">
        <v>0</v>
      </c>
      <c r="U5" s="11" t="s">
        <v>64</v>
      </c>
      <c r="V5" s="11" t="s">
        <v>65</v>
      </c>
      <c r="W5" s="11" t="s">
        <v>0</v>
      </c>
      <c r="X5" s="11" t="s">
        <v>64</v>
      </c>
      <c r="Y5" s="11" t="s">
        <v>65</v>
      </c>
      <c r="Z5" s="11" t="s">
        <v>0</v>
      </c>
      <c r="AA5" s="11" t="s">
        <v>64</v>
      </c>
      <c r="AB5" s="11" t="s">
        <v>65</v>
      </c>
      <c r="AC5" s="11" t="s">
        <v>0</v>
      </c>
      <c r="AD5" s="11" t="s">
        <v>64</v>
      </c>
      <c r="AE5" s="11" t="s">
        <v>65</v>
      </c>
      <c r="AF5" s="11"/>
      <c r="AG5" s="11" t="s">
        <v>0</v>
      </c>
      <c r="AH5" s="11" t="s">
        <v>64</v>
      </c>
      <c r="AI5" s="11" t="s">
        <v>65</v>
      </c>
      <c r="AJ5" s="11" t="s">
        <v>0</v>
      </c>
      <c r="AK5" s="11" t="s">
        <v>64</v>
      </c>
      <c r="AL5" s="11" t="s">
        <v>65</v>
      </c>
      <c r="AM5" s="11" t="s">
        <v>0</v>
      </c>
      <c r="AN5" s="11" t="s">
        <v>64</v>
      </c>
      <c r="AO5" s="11" t="s">
        <v>65</v>
      </c>
      <c r="AP5" s="11" t="s">
        <v>0</v>
      </c>
      <c r="AQ5" s="11" t="s">
        <v>64</v>
      </c>
      <c r="AR5" s="11" t="s">
        <v>65</v>
      </c>
      <c r="AS5" s="11" t="s">
        <v>0</v>
      </c>
      <c r="AT5" s="11" t="s">
        <v>64</v>
      </c>
      <c r="AU5" s="11" t="s">
        <v>65</v>
      </c>
      <c r="AV5" s="11" t="s">
        <v>0</v>
      </c>
      <c r="AW5" s="11" t="s">
        <v>64</v>
      </c>
      <c r="AX5" s="11" t="s">
        <v>65</v>
      </c>
      <c r="AY5" s="11" t="s">
        <v>0</v>
      </c>
      <c r="AZ5" s="11" t="s">
        <v>64</v>
      </c>
      <c r="BA5" s="11" t="s">
        <v>65</v>
      </c>
      <c r="BB5" s="11" t="s">
        <v>0</v>
      </c>
      <c r="BC5" s="11" t="s">
        <v>64</v>
      </c>
      <c r="BD5" s="11" t="s">
        <v>65</v>
      </c>
      <c r="BE5" s="11"/>
      <c r="BF5" s="11" t="s">
        <v>0</v>
      </c>
      <c r="BG5" s="11" t="s">
        <v>64</v>
      </c>
      <c r="BH5" s="11" t="s">
        <v>65</v>
      </c>
      <c r="BI5" s="11" t="s">
        <v>0</v>
      </c>
      <c r="BJ5" s="11" t="s">
        <v>64</v>
      </c>
      <c r="BK5" s="11" t="s">
        <v>65</v>
      </c>
      <c r="BL5" s="11" t="s">
        <v>0</v>
      </c>
      <c r="BM5" s="11" t="s">
        <v>64</v>
      </c>
      <c r="BN5" s="11" t="s">
        <v>65</v>
      </c>
      <c r="BO5" s="11"/>
      <c r="BP5" s="11" t="s">
        <v>0</v>
      </c>
      <c r="BQ5" s="11" t="s">
        <v>64</v>
      </c>
      <c r="BR5" s="11" t="s">
        <v>65</v>
      </c>
      <c r="BS5" s="10"/>
      <c r="BT5" s="10"/>
      <c r="BU5" s="11" t="s">
        <v>0</v>
      </c>
      <c r="BV5" s="11" t="s">
        <v>64</v>
      </c>
      <c r="BW5" s="11" t="s">
        <v>65</v>
      </c>
      <c r="BX5" s="11" t="s">
        <v>0</v>
      </c>
      <c r="BY5" s="11" t="s">
        <v>64</v>
      </c>
      <c r="BZ5" s="11" t="s">
        <v>65</v>
      </c>
      <c r="CA5" s="11" t="s">
        <v>0</v>
      </c>
      <c r="CB5" s="11" t="s">
        <v>64</v>
      </c>
      <c r="CC5" s="11" t="s">
        <v>65</v>
      </c>
      <c r="CD5" s="11" t="s">
        <v>0</v>
      </c>
      <c r="CE5" s="11" t="s">
        <v>64</v>
      </c>
      <c r="CF5" s="11" t="s">
        <v>65</v>
      </c>
      <c r="CG5" s="11" t="s">
        <v>0</v>
      </c>
      <c r="CH5" s="11" t="s">
        <v>64</v>
      </c>
      <c r="CI5" s="11" t="s">
        <v>65</v>
      </c>
      <c r="CJ5" s="11" t="s">
        <v>0</v>
      </c>
      <c r="CK5" s="11" t="s">
        <v>64</v>
      </c>
      <c r="CL5" s="11" t="s">
        <v>65</v>
      </c>
      <c r="CM5" s="11" t="s">
        <v>0</v>
      </c>
      <c r="CN5" s="11" t="s">
        <v>64</v>
      </c>
      <c r="CO5" s="11" t="s">
        <v>65</v>
      </c>
      <c r="CP5" s="11" t="s">
        <v>0</v>
      </c>
      <c r="CQ5" s="11" t="s">
        <v>64</v>
      </c>
      <c r="CR5" s="11" t="s">
        <v>65</v>
      </c>
      <c r="CS5" s="11" t="s">
        <v>0</v>
      </c>
      <c r="CT5" s="11" t="s">
        <v>64</v>
      </c>
      <c r="CU5" s="11" t="s">
        <v>65</v>
      </c>
      <c r="CV5" s="11" t="s">
        <v>0</v>
      </c>
      <c r="CW5" s="11" t="s">
        <v>64</v>
      </c>
      <c r="CX5" s="11" t="s">
        <v>65</v>
      </c>
      <c r="CY5" s="11" t="s">
        <v>0</v>
      </c>
      <c r="CZ5" s="11" t="s">
        <v>64</v>
      </c>
      <c r="DA5" s="11" t="s">
        <v>65</v>
      </c>
      <c r="DB5" s="11" t="s">
        <v>0</v>
      </c>
      <c r="DC5" s="11" t="s">
        <v>64</v>
      </c>
      <c r="DD5" s="11" t="s">
        <v>65</v>
      </c>
      <c r="DE5" s="10"/>
      <c r="DF5" s="10"/>
      <c r="DG5" s="11" t="s">
        <v>0</v>
      </c>
      <c r="DH5" s="11" t="s">
        <v>64</v>
      </c>
      <c r="DI5" s="11" t="s">
        <v>65</v>
      </c>
      <c r="DJ5" s="11" t="s">
        <v>0</v>
      </c>
      <c r="DK5" s="11" t="s">
        <v>64</v>
      </c>
      <c r="DL5" s="11" t="s">
        <v>65</v>
      </c>
      <c r="DM5" s="11" t="s">
        <v>0</v>
      </c>
      <c r="DN5" s="11" t="s">
        <v>64</v>
      </c>
      <c r="DO5" s="11" t="s">
        <v>65</v>
      </c>
      <c r="DP5" s="11" t="s">
        <v>0</v>
      </c>
      <c r="DQ5" s="11" t="s">
        <v>64</v>
      </c>
      <c r="DR5" s="11" t="s">
        <v>65</v>
      </c>
      <c r="DS5" s="11" t="s">
        <v>0</v>
      </c>
      <c r="DT5" s="11" t="s">
        <v>64</v>
      </c>
      <c r="DU5" s="11" t="s">
        <v>65</v>
      </c>
      <c r="DV5" s="11" t="s">
        <v>0</v>
      </c>
      <c r="DW5" s="11" t="s">
        <v>64</v>
      </c>
      <c r="DX5" s="11" t="s">
        <v>65</v>
      </c>
      <c r="DY5" s="11" t="s">
        <v>0</v>
      </c>
      <c r="DZ5" s="11" t="s">
        <v>64</v>
      </c>
      <c r="EA5" s="11" t="s">
        <v>65</v>
      </c>
      <c r="EB5" s="11" t="s">
        <v>0</v>
      </c>
      <c r="EC5" s="11" t="s">
        <v>64</v>
      </c>
      <c r="ED5" s="11" t="s">
        <v>65</v>
      </c>
      <c r="EE5" s="11" t="s">
        <v>0</v>
      </c>
      <c r="EF5" s="11" t="s">
        <v>64</v>
      </c>
      <c r="EG5" s="11" t="s">
        <v>65</v>
      </c>
      <c r="EH5" s="11" t="s">
        <v>0</v>
      </c>
      <c r="EI5" s="11" t="s">
        <v>64</v>
      </c>
      <c r="EJ5" s="11" t="s">
        <v>65</v>
      </c>
      <c r="EK5" s="11" t="s">
        <v>0</v>
      </c>
      <c r="EL5" s="11" t="s">
        <v>64</v>
      </c>
      <c r="EM5" s="11" t="s">
        <v>65</v>
      </c>
      <c r="EN5" s="11" t="s">
        <v>0</v>
      </c>
      <c r="EO5" s="11" t="s">
        <v>64</v>
      </c>
      <c r="EP5" s="11" t="s">
        <v>65</v>
      </c>
      <c r="EQ5" s="11"/>
      <c r="ER5" s="11"/>
    </row>
    <row r="6" spans="1:148" s="1" customFormat="1" ht="18.75" customHeight="1">
      <c r="A6" s="11"/>
      <c r="B6" s="15" t="s">
        <v>18</v>
      </c>
      <c r="C6" s="15">
        <f>SUM(C7:C11)</f>
        <v>1283.15</v>
      </c>
      <c r="D6" s="15" t="s">
        <v>18</v>
      </c>
      <c r="E6" s="15">
        <f>SUM(E7:E11)</f>
        <v>1283.15</v>
      </c>
      <c r="F6" s="15" t="s">
        <v>18</v>
      </c>
      <c r="G6" s="15">
        <f>SUM(G7:G11)</f>
        <v>1283.15</v>
      </c>
      <c r="H6" s="15" t="s">
        <v>18</v>
      </c>
      <c r="I6" s="15">
        <f>SUM(I7:I11)</f>
        <v>1283.15</v>
      </c>
      <c r="J6" s="15" t="s">
        <v>18</v>
      </c>
      <c r="K6" s="15">
        <f>SUM(K7:K11)</f>
        <v>1283.15</v>
      </c>
      <c r="L6" s="15" t="s">
        <v>18</v>
      </c>
      <c r="M6" s="15">
        <f>SUM(M7:M11)</f>
        <v>1283.15</v>
      </c>
      <c r="N6" s="15" t="s">
        <v>18</v>
      </c>
      <c r="O6" s="15">
        <f>SUM(O7:O11)</f>
        <v>1283.15</v>
      </c>
      <c r="P6" s="15" t="s">
        <v>18</v>
      </c>
      <c r="Q6" s="15">
        <f>SUM(Q7:Q11)</f>
        <v>1283.15</v>
      </c>
      <c r="R6" s="15" t="s">
        <v>18</v>
      </c>
      <c r="S6" s="16">
        <f aca="true" t="shared" si="0" ref="S6:S39">C6+E6+G6+I6+K6+M6+O6+Q6</f>
        <v>10265.199999999999</v>
      </c>
      <c r="T6" s="106"/>
      <c r="U6" s="107"/>
      <c r="V6" s="108"/>
      <c r="W6" s="106"/>
      <c r="X6" s="107"/>
      <c r="Y6" s="108"/>
      <c r="Z6" s="106"/>
      <c r="AA6" s="107"/>
      <c r="AB6" s="108"/>
      <c r="AC6" s="106"/>
      <c r="AD6" s="107"/>
      <c r="AE6" s="108"/>
      <c r="AF6" s="17"/>
      <c r="AG6" s="106"/>
      <c r="AH6" s="107"/>
      <c r="AI6" s="108"/>
      <c r="AJ6" s="106"/>
      <c r="AK6" s="107"/>
      <c r="AL6" s="108"/>
      <c r="AM6" s="106"/>
      <c r="AN6" s="107"/>
      <c r="AO6" s="108"/>
      <c r="AP6" s="106"/>
      <c r="AQ6" s="107"/>
      <c r="AR6" s="108"/>
      <c r="AS6" s="106"/>
      <c r="AT6" s="107"/>
      <c r="AU6" s="108"/>
      <c r="AV6" s="106"/>
      <c r="AW6" s="107"/>
      <c r="AX6" s="108"/>
      <c r="AY6" s="106"/>
      <c r="AZ6" s="107"/>
      <c r="BA6" s="109"/>
      <c r="BB6" s="106"/>
      <c r="BC6" s="107"/>
      <c r="BD6" s="108"/>
      <c r="BE6" s="17"/>
      <c r="BF6" s="106"/>
      <c r="BG6" s="107"/>
      <c r="BH6" s="108"/>
      <c r="BI6" s="106"/>
      <c r="BJ6" s="107"/>
      <c r="BK6" s="108"/>
      <c r="BL6" s="106"/>
      <c r="BM6" s="107"/>
      <c r="BN6" s="108"/>
      <c r="BO6" s="17"/>
      <c r="BP6" s="106"/>
      <c r="BQ6" s="107"/>
      <c r="BR6" s="108"/>
      <c r="BS6" s="10"/>
      <c r="BT6" s="10"/>
      <c r="BU6" s="106"/>
      <c r="BV6" s="107"/>
      <c r="BW6" s="108"/>
      <c r="BX6" s="106"/>
      <c r="BY6" s="107"/>
      <c r="BZ6" s="108"/>
      <c r="CA6" s="106"/>
      <c r="CB6" s="107"/>
      <c r="CC6" s="108"/>
      <c r="CD6" s="106"/>
      <c r="CE6" s="107"/>
      <c r="CF6" s="108"/>
      <c r="CG6" s="106"/>
      <c r="CH6" s="107"/>
      <c r="CI6" s="108"/>
      <c r="CJ6" s="106"/>
      <c r="CK6" s="107"/>
      <c r="CL6" s="108"/>
      <c r="CM6" s="106"/>
      <c r="CN6" s="107"/>
      <c r="CO6" s="108"/>
      <c r="CP6" s="106"/>
      <c r="CQ6" s="107"/>
      <c r="CR6" s="108"/>
      <c r="CS6" s="106"/>
      <c r="CT6" s="107"/>
      <c r="CU6" s="108"/>
      <c r="CV6" s="106"/>
      <c r="CW6" s="107"/>
      <c r="CX6" s="108"/>
      <c r="CY6" s="106"/>
      <c r="CZ6" s="107"/>
      <c r="DA6" s="108"/>
      <c r="DB6" s="106"/>
      <c r="DC6" s="107"/>
      <c r="DD6" s="108"/>
      <c r="DE6" s="10"/>
      <c r="DF6" s="10"/>
      <c r="DG6" s="106"/>
      <c r="DH6" s="107"/>
      <c r="DI6" s="108"/>
      <c r="DJ6" s="106"/>
      <c r="DK6" s="107"/>
      <c r="DL6" s="108"/>
      <c r="DM6" s="106"/>
      <c r="DN6" s="107"/>
      <c r="DO6" s="108"/>
      <c r="DP6" s="106"/>
      <c r="DQ6" s="107"/>
      <c r="DR6" s="108"/>
      <c r="DS6" s="106"/>
      <c r="DT6" s="107"/>
      <c r="DU6" s="108"/>
      <c r="DV6" s="106"/>
      <c r="DW6" s="107"/>
      <c r="DX6" s="108"/>
      <c r="DY6" s="106"/>
      <c r="DZ6" s="107"/>
      <c r="EA6" s="108"/>
      <c r="EB6" s="106"/>
      <c r="EC6" s="107"/>
      <c r="ED6" s="108"/>
      <c r="EE6" s="106"/>
      <c r="EF6" s="107"/>
      <c r="EG6" s="108"/>
      <c r="EH6" s="106"/>
      <c r="EI6" s="107"/>
      <c r="EJ6" s="108"/>
      <c r="EK6" s="106"/>
      <c r="EL6" s="107"/>
      <c r="EM6" s="108"/>
      <c r="EN6" s="104"/>
      <c r="EO6" s="104"/>
      <c r="EP6" s="105"/>
      <c r="EQ6" s="10"/>
      <c r="ER6" s="10"/>
    </row>
    <row r="7" spans="1:148" ht="24.75" customHeight="1">
      <c r="A7" s="15"/>
      <c r="B7" s="15" t="s">
        <v>18</v>
      </c>
      <c r="C7" s="18">
        <v>1059.99</v>
      </c>
      <c r="D7" s="15" t="s">
        <v>18</v>
      </c>
      <c r="E7" s="18">
        <v>1059.99</v>
      </c>
      <c r="F7" s="15" t="s">
        <v>18</v>
      </c>
      <c r="G7" s="18">
        <v>1059.99</v>
      </c>
      <c r="H7" s="15" t="s">
        <v>18</v>
      </c>
      <c r="I7" s="18">
        <v>1059.99</v>
      </c>
      <c r="J7" s="15" t="s">
        <v>18</v>
      </c>
      <c r="K7" s="18">
        <v>1059.99</v>
      </c>
      <c r="L7" s="15" t="s">
        <v>18</v>
      </c>
      <c r="M7" s="18">
        <v>1059.99</v>
      </c>
      <c r="N7" s="15" t="s">
        <v>18</v>
      </c>
      <c r="O7" s="18">
        <v>1059.99</v>
      </c>
      <c r="P7" s="15" t="s">
        <v>18</v>
      </c>
      <c r="Q7" s="18">
        <v>1059.99</v>
      </c>
      <c r="R7" s="15" t="s">
        <v>18</v>
      </c>
      <c r="S7" s="16">
        <f t="shared" si="0"/>
        <v>8479.92</v>
      </c>
      <c r="T7" s="19" t="s">
        <v>66</v>
      </c>
      <c r="U7" s="15"/>
      <c r="V7" s="20">
        <v>10599.91</v>
      </c>
      <c r="W7" s="19" t="s">
        <v>66</v>
      </c>
      <c r="X7" s="21"/>
      <c r="Y7" s="20">
        <v>10599.91</v>
      </c>
      <c r="Z7" s="19" t="s">
        <v>66</v>
      </c>
      <c r="AA7" s="21"/>
      <c r="AB7" s="20">
        <v>10599.91</v>
      </c>
      <c r="AC7" s="19" t="s">
        <v>66</v>
      </c>
      <c r="AD7" s="21"/>
      <c r="AE7" s="20">
        <v>10599.91</v>
      </c>
      <c r="AF7" s="20"/>
      <c r="AG7" s="19" t="s">
        <v>66</v>
      </c>
      <c r="AH7" s="15"/>
      <c r="AI7" s="20">
        <v>10097.81</v>
      </c>
      <c r="AJ7" s="19" t="s">
        <v>66</v>
      </c>
      <c r="AK7" s="15"/>
      <c r="AL7" s="20">
        <v>10097.81</v>
      </c>
      <c r="AM7" s="19" t="s">
        <v>66</v>
      </c>
      <c r="AN7" s="15"/>
      <c r="AO7" s="20">
        <v>10097.81</v>
      </c>
      <c r="AP7" s="19" t="s">
        <v>66</v>
      </c>
      <c r="AQ7" s="15"/>
      <c r="AR7" s="20">
        <v>10097.81</v>
      </c>
      <c r="AS7" s="19" t="s">
        <v>66</v>
      </c>
      <c r="AT7" s="15"/>
      <c r="AU7" s="20">
        <v>10097.81</v>
      </c>
      <c r="AV7" s="19" t="s">
        <v>66</v>
      </c>
      <c r="AW7" s="15"/>
      <c r="AX7" s="20">
        <v>10097.81</v>
      </c>
      <c r="AY7" s="19" t="s">
        <v>66</v>
      </c>
      <c r="AZ7" s="15"/>
      <c r="BA7" s="20">
        <v>10097.81</v>
      </c>
      <c r="BB7" s="19" t="s">
        <v>66</v>
      </c>
      <c r="BC7" s="15"/>
      <c r="BD7" s="20">
        <v>10097.81</v>
      </c>
      <c r="BE7" s="20"/>
      <c r="BF7" s="19" t="s">
        <v>66</v>
      </c>
      <c r="BG7" s="15"/>
      <c r="BH7" s="20">
        <v>10097.81</v>
      </c>
      <c r="BI7" s="19" t="s">
        <v>66</v>
      </c>
      <c r="BJ7" s="15"/>
      <c r="BK7" s="20">
        <v>10097.81</v>
      </c>
      <c r="BL7" s="19" t="s">
        <v>66</v>
      </c>
      <c r="BM7" s="15"/>
      <c r="BN7" s="20">
        <v>10097.81</v>
      </c>
      <c r="BO7" s="20"/>
      <c r="BP7" s="19" t="s">
        <v>66</v>
      </c>
      <c r="BQ7" s="15"/>
      <c r="BR7" s="20">
        <v>10097.81</v>
      </c>
      <c r="BU7" s="19" t="s">
        <v>135</v>
      </c>
      <c r="BV7" s="15"/>
      <c r="BW7" s="20">
        <v>10383.08</v>
      </c>
      <c r="BX7" s="19" t="s">
        <v>135</v>
      </c>
      <c r="BY7" s="15"/>
      <c r="BZ7" s="20">
        <v>10383.08</v>
      </c>
      <c r="CA7" s="19" t="s">
        <v>135</v>
      </c>
      <c r="CB7" s="15"/>
      <c r="CC7" s="20">
        <v>10383.08</v>
      </c>
      <c r="CD7" s="19" t="s">
        <v>135</v>
      </c>
      <c r="CE7" s="15"/>
      <c r="CF7" s="20">
        <v>10383.08</v>
      </c>
      <c r="CG7" s="19" t="s">
        <v>135</v>
      </c>
      <c r="CH7" s="15"/>
      <c r="CI7" s="20">
        <v>10383.08</v>
      </c>
      <c r="CJ7" s="19" t="s">
        <v>135</v>
      </c>
      <c r="CK7" s="15"/>
      <c r="CL7" s="20">
        <v>10383.08</v>
      </c>
      <c r="CM7" s="19" t="s">
        <v>135</v>
      </c>
      <c r="CN7" s="15"/>
      <c r="CO7" s="20">
        <v>10383.08</v>
      </c>
      <c r="CP7" s="19" t="s">
        <v>135</v>
      </c>
      <c r="CQ7" s="15"/>
      <c r="CR7" s="20">
        <v>10383.08</v>
      </c>
      <c r="CS7" s="19" t="s">
        <v>135</v>
      </c>
      <c r="CT7" s="15"/>
      <c r="CU7" s="20">
        <v>10383.08</v>
      </c>
      <c r="CV7" s="19" t="s">
        <v>135</v>
      </c>
      <c r="CW7" s="15"/>
      <c r="CX7" s="20">
        <v>10383.08</v>
      </c>
      <c r="CY7" s="19" t="s">
        <v>135</v>
      </c>
      <c r="CZ7" s="15"/>
      <c r="DA7" s="20">
        <v>10383.08</v>
      </c>
      <c r="DB7" s="19" t="s">
        <v>135</v>
      </c>
      <c r="DC7" s="15"/>
      <c r="DD7" s="20">
        <v>10383.08</v>
      </c>
      <c r="DG7" s="19" t="s">
        <v>135</v>
      </c>
      <c r="DH7" s="15"/>
      <c r="DI7" s="69">
        <v>11667.01</v>
      </c>
      <c r="DJ7" s="19" t="s">
        <v>135</v>
      </c>
      <c r="DK7" s="15"/>
      <c r="DL7" s="69">
        <v>11667.01</v>
      </c>
      <c r="DM7" s="19" t="s">
        <v>135</v>
      </c>
      <c r="DN7" s="15"/>
      <c r="DO7" s="69">
        <v>11667.01</v>
      </c>
      <c r="DP7" s="19" t="s">
        <v>135</v>
      </c>
      <c r="DQ7" s="15"/>
      <c r="DR7" s="69">
        <v>11667.01</v>
      </c>
      <c r="DS7" s="19" t="s">
        <v>135</v>
      </c>
      <c r="DT7" s="15"/>
      <c r="DU7" s="69">
        <v>11667.01</v>
      </c>
      <c r="DV7" s="19" t="s">
        <v>135</v>
      </c>
      <c r="DW7" s="15"/>
      <c r="DX7" s="69">
        <v>11667.01</v>
      </c>
      <c r="DY7" s="19" t="s">
        <v>135</v>
      </c>
      <c r="DZ7" s="15"/>
      <c r="EA7" s="69">
        <v>11667.01</v>
      </c>
      <c r="EB7" s="19" t="s">
        <v>135</v>
      </c>
      <c r="EC7" s="15"/>
      <c r="ED7" s="69">
        <v>11667.01</v>
      </c>
      <c r="EE7" s="19" t="s">
        <v>135</v>
      </c>
      <c r="EF7" s="15"/>
      <c r="EG7" s="69">
        <v>11667.01</v>
      </c>
      <c r="EH7" s="19" t="s">
        <v>135</v>
      </c>
      <c r="EI7" s="15"/>
      <c r="EJ7" s="69">
        <v>11667.01</v>
      </c>
      <c r="EK7" s="19" t="s">
        <v>135</v>
      </c>
      <c r="EL7" s="15"/>
      <c r="EM7" s="69">
        <v>11667.01</v>
      </c>
      <c r="EN7" s="19" t="s">
        <v>135</v>
      </c>
      <c r="EO7" s="15"/>
      <c r="EP7" s="69">
        <v>11667.01</v>
      </c>
      <c r="EQ7" s="20"/>
      <c r="ER7" s="20"/>
    </row>
    <row r="8" spans="1:148" ht="24" customHeight="1">
      <c r="A8" s="15"/>
      <c r="B8" s="15"/>
      <c r="C8" s="18"/>
      <c r="D8" s="15"/>
      <c r="E8" s="18"/>
      <c r="F8" s="15"/>
      <c r="G8" s="18"/>
      <c r="H8" s="15"/>
      <c r="I8" s="18"/>
      <c r="J8" s="15"/>
      <c r="K8" s="18"/>
      <c r="L8" s="15"/>
      <c r="M8" s="18"/>
      <c r="N8" s="15"/>
      <c r="O8" s="18"/>
      <c r="P8" s="15"/>
      <c r="Q8" s="18"/>
      <c r="R8" s="15"/>
      <c r="S8" s="16">
        <f t="shared" si="0"/>
        <v>0</v>
      </c>
      <c r="T8" s="19" t="s">
        <v>4</v>
      </c>
      <c r="U8" s="21" t="s">
        <v>121</v>
      </c>
      <c r="V8" s="20">
        <v>184.97</v>
      </c>
      <c r="W8" s="61" t="s">
        <v>67</v>
      </c>
      <c r="X8" s="60" t="s">
        <v>68</v>
      </c>
      <c r="Y8" s="60">
        <v>67.01</v>
      </c>
      <c r="Z8" s="61" t="s">
        <v>76</v>
      </c>
      <c r="AA8" s="60" t="s">
        <v>77</v>
      </c>
      <c r="AB8" s="60">
        <v>1795.65</v>
      </c>
      <c r="AC8" s="61" t="s">
        <v>85</v>
      </c>
      <c r="AD8" s="60" t="s">
        <v>86</v>
      </c>
      <c r="AE8" s="60">
        <v>412.72</v>
      </c>
      <c r="AF8" s="23"/>
      <c r="AG8" s="59" t="s">
        <v>98</v>
      </c>
      <c r="AH8" s="60" t="s">
        <v>99</v>
      </c>
      <c r="AI8" s="60">
        <f>1578.45/11</f>
        <v>143.49545454545455</v>
      </c>
      <c r="AJ8" s="65" t="s">
        <v>122</v>
      </c>
      <c r="AK8" s="68" t="s">
        <v>123</v>
      </c>
      <c r="AL8" s="69">
        <v>16345.57</v>
      </c>
      <c r="AM8" s="70" t="s">
        <v>492</v>
      </c>
      <c r="AN8" s="71" t="s">
        <v>493</v>
      </c>
      <c r="AO8" s="72">
        <v>3257.89</v>
      </c>
      <c r="AP8" s="65" t="s">
        <v>145</v>
      </c>
      <c r="AQ8" s="68" t="s">
        <v>146</v>
      </c>
      <c r="AR8" s="69">
        <v>82.48</v>
      </c>
      <c r="AS8" s="65" t="s">
        <v>158</v>
      </c>
      <c r="AT8" s="65" t="s">
        <v>495</v>
      </c>
      <c r="AU8" s="65">
        <v>245.71</v>
      </c>
      <c r="AV8" s="65" t="s">
        <v>183</v>
      </c>
      <c r="AW8" s="65" t="s">
        <v>184</v>
      </c>
      <c r="AX8" s="65">
        <v>90.23</v>
      </c>
      <c r="AY8" s="65" t="s">
        <v>209</v>
      </c>
      <c r="AZ8" s="65" t="s">
        <v>210</v>
      </c>
      <c r="BA8" s="66">
        <v>1413</v>
      </c>
      <c r="BB8" s="19" t="s">
        <v>195</v>
      </c>
      <c r="BC8" s="19" t="s">
        <v>196</v>
      </c>
      <c r="BD8" s="19">
        <v>114515.66</v>
      </c>
      <c r="BE8" s="19"/>
      <c r="BF8" s="19" t="s">
        <v>226</v>
      </c>
      <c r="BG8" s="19" t="s">
        <v>227</v>
      </c>
      <c r="BH8" s="19">
        <v>44.35</v>
      </c>
      <c r="BI8" s="19" t="s">
        <v>145</v>
      </c>
      <c r="BJ8" s="19" t="s">
        <v>232</v>
      </c>
      <c r="BK8" s="19">
        <v>56.97</v>
      </c>
      <c r="BL8" s="19" t="s">
        <v>233</v>
      </c>
      <c r="BM8" s="19" t="s">
        <v>251</v>
      </c>
      <c r="BN8" s="19">
        <v>44.35</v>
      </c>
      <c r="BO8" s="19"/>
      <c r="BP8" s="19" t="s">
        <v>239</v>
      </c>
      <c r="BQ8" s="19" t="s">
        <v>265</v>
      </c>
      <c r="BR8" s="19">
        <v>3193.98</v>
      </c>
      <c r="BU8" s="19" t="s">
        <v>66</v>
      </c>
      <c r="BV8" s="24"/>
      <c r="BW8" s="24">
        <v>3118.7</v>
      </c>
      <c r="BX8" s="19" t="s">
        <v>66</v>
      </c>
      <c r="BY8" s="24"/>
      <c r="BZ8" s="24">
        <v>3118.7</v>
      </c>
      <c r="CA8" s="19" t="s">
        <v>66</v>
      </c>
      <c r="CB8" s="24"/>
      <c r="CC8" s="24">
        <v>3118.7</v>
      </c>
      <c r="CD8" s="19" t="s">
        <v>66</v>
      </c>
      <c r="CE8" s="24"/>
      <c r="CF8" s="24">
        <v>3118.7</v>
      </c>
      <c r="CG8" s="19" t="s">
        <v>66</v>
      </c>
      <c r="CH8" s="24"/>
      <c r="CI8" s="24">
        <v>3118.7</v>
      </c>
      <c r="CJ8" s="19" t="s">
        <v>66</v>
      </c>
      <c r="CK8" s="24"/>
      <c r="CL8" s="24">
        <v>3118.7</v>
      </c>
      <c r="CM8" s="19" t="s">
        <v>66</v>
      </c>
      <c r="CN8" s="24"/>
      <c r="CO8" s="24">
        <v>3118.7</v>
      </c>
      <c r="CP8" s="19" t="s">
        <v>66</v>
      </c>
      <c r="CQ8" s="24"/>
      <c r="CR8" s="24">
        <v>3118.7</v>
      </c>
      <c r="CS8" s="19" t="s">
        <v>66</v>
      </c>
      <c r="CT8" s="24"/>
      <c r="CU8" s="24">
        <v>3118.7</v>
      </c>
      <c r="CV8" s="19" t="s">
        <v>66</v>
      </c>
      <c r="CW8" s="24"/>
      <c r="CX8" s="24">
        <v>3118.7</v>
      </c>
      <c r="CY8" s="19" t="s">
        <v>66</v>
      </c>
      <c r="CZ8" s="24"/>
      <c r="DA8" s="24">
        <v>3118.7</v>
      </c>
      <c r="DB8" s="19" t="s">
        <v>66</v>
      </c>
      <c r="DC8" s="24"/>
      <c r="DD8" s="24">
        <v>3118.7</v>
      </c>
      <c r="DG8" s="19" t="s">
        <v>66</v>
      </c>
      <c r="DH8" s="24"/>
      <c r="DI8" s="66">
        <v>4075.079</v>
      </c>
      <c r="DJ8" s="19" t="s">
        <v>66</v>
      </c>
      <c r="DK8" s="24"/>
      <c r="DL8" s="66">
        <v>4075.079</v>
      </c>
      <c r="DM8" s="19" t="s">
        <v>66</v>
      </c>
      <c r="DN8" s="24"/>
      <c r="DO8" s="66">
        <v>4075.079</v>
      </c>
      <c r="DP8" s="19" t="s">
        <v>66</v>
      </c>
      <c r="DQ8" s="24"/>
      <c r="DR8" s="66">
        <v>4075.079</v>
      </c>
      <c r="DS8" s="19" t="s">
        <v>66</v>
      </c>
      <c r="DT8" s="24"/>
      <c r="DU8" s="66">
        <v>4075.079</v>
      </c>
      <c r="DV8" s="19" t="s">
        <v>66</v>
      </c>
      <c r="DW8" s="24"/>
      <c r="DX8" s="66">
        <v>4075.079</v>
      </c>
      <c r="DY8" s="19" t="s">
        <v>66</v>
      </c>
      <c r="DZ8" s="24"/>
      <c r="EA8" s="66">
        <v>4075.079</v>
      </c>
      <c r="EB8" s="19" t="s">
        <v>66</v>
      </c>
      <c r="EC8" s="24"/>
      <c r="ED8" s="66">
        <v>4075.079</v>
      </c>
      <c r="EE8" s="19" t="s">
        <v>66</v>
      </c>
      <c r="EF8" s="24"/>
      <c r="EG8" s="66">
        <v>4075.079</v>
      </c>
      <c r="EH8" s="19" t="s">
        <v>66</v>
      </c>
      <c r="EI8" s="24"/>
      <c r="EJ8" s="66">
        <v>4075.079</v>
      </c>
      <c r="EK8" s="19" t="s">
        <v>66</v>
      </c>
      <c r="EL8" s="24"/>
      <c r="EM8" s="66">
        <v>4075.079</v>
      </c>
      <c r="EN8" s="19" t="s">
        <v>66</v>
      </c>
      <c r="EO8" s="24"/>
      <c r="EP8" s="66">
        <v>4075.079</v>
      </c>
      <c r="EQ8" s="24"/>
      <c r="ER8" s="24"/>
    </row>
    <row r="9" spans="1:148" ht="33.75" customHeight="1">
      <c r="A9" s="15"/>
      <c r="B9" s="15" t="s">
        <v>18</v>
      </c>
      <c r="C9" s="23">
        <v>55.79</v>
      </c>
      <c r="D9" s="15" t="s">
        <v>18</v>
      </c>
      <c r="E9" s="23">
        <v>55.79</v>
      </c>
      <c r="F9" s="15" t="s">
        <v>18</v>
      </c>
      <c r="G9" s="23">
        <v>55.79</v>
      </c>
      <c r="H9" s="15" t="s">
        <v>18</v>
      </c>
      <c r="I9" s="23">
        <v>55.79</v>
      </c>
      <c r="J9" s="15" t="s">
        <v>18</v>
      </c>
      <c r="K9" s="23">
        <v>55.79</v>
      </c>
      <c r="L9" s="15" t="s">
        <v>18</v>
      </c>
      <c r="M9" s="23">
        <v>55.79</v>
      </c>
      <c r="N9" s="15" t="s">
        <v>18</v>
      </c>
      <c r="O9" s="23">
        <v>55.79</v>
      </c>
      <c r="P9" s="15" t="s">
        <v>18</v>
      </c>
      <c r="Q9" s="23">
        <v>55.79</v>
      </c>
      <c r="R9" s="15" t="s">
        <v>18</v>
      </c>
      <c r="S9" s="16">
        <f t="shared" si="0"/>
        <v>446.32000000000005</v>
      </c>
      <c r="T9" s="15" t="s">
        <v>6</v>
      </c>
      <c r="U9" s="23" t="s">
        <v>133</v>
      </c>
      <c r="V9" s="23">
        <v>1059.99</v>
      </c>
      <c r="W9" s="61" t="s">
        <v>69</v>
      </c>
      <c r="X9" s="60" t="s">
        <v>70</v>
      </c>
      <c r="Y9" s="60">
        <v>335.05</v>
      </c>
      <c r="Z9" s="61" t="s">
        <v>78</v>
      </c>
      <c r="AA9" s="60" t="s">
        <v>79</v>
      </c>
      <c r="AB9" s="60">
        <v>1333.41</v>
      </c>
      <c r="AC9" s="61" t="s">
        <v>78</v>
      </c>
      <c r="AD9" s="60" t="s">
        <v>87</v>
      </c>
      <c r="AE9" s="60">
        <v>686.9</v>
      </c>
      <c r="AF9" s="23"/>
      <c r="AG9" s="59" t="s">
        <v>100</v>
      </c>
      <c r="AH9" s="60" t="s">
        <v>101</v>
      </c>
      <c r="AI9" s="60">
        <v>149.12</v>
      </c>
      <c r="AJ9" s="59" t="s">
        <v>124</v>
      </c>
      <c r="AK9" s="60" t="s">
        <v>125</v>
      </c>
      <c r="AL9" s="60">
        <v>162.33</v>
      </c>
      <c r="AM9" s="59" t="s">
        <v>136</v>
      </c>
      <c r="AN9" s="60" t="s">
        <v>137</v>
      </c>
      <c r="AO9" s="60">
        <v>242.72</v>
      </c>
      <c r="AP9" s="59" t="s">
        <v>150</v>
      </c>
      <c r="AQ9" s="60" t="s">
        <v>147</v>
      </c>
      <c r="AR9" s="60">
        <v>447.36</v>
      </c>
      <c r="AS9" s="59" t="s">
        <v>159</v>
      </c>
      <c r="AT9" s="60" t="s">
        <v>160</v>
      </c>
      <c r="AU9" s="60">
        <v>1438.35</v>
      </c>
      <c r="AV9" s="15" t="s">
        <v>170</v>
      </c>
      <c r="AW9" s="23" t="s">
        <v>179</v>
      </c>
      <c r="AX9" s="23">
        <v>964.19</v>
      </c>
      <c r="AY9" s="59" t="s">
        <v>212</v>
      </c>
      <c r="AZ9" s="60" t="s">
        <v>211</v>
      </c>
      <c r="BA9" s="60">
        <v>813.76</v>
      </c>
      <c r="BB9" s="15" t="s">
        <v>197</v>
      </c>
      <c r="BC9" s="23" t="s">
        <v>198</v>
      </c>
      <c r="BD9" s="23">
        <v>112.49</v>
      </c>
      <c r="BE9" s="23"/>
      <c r="BF9" s="15" t="s">
        <v>230</v>
      </c>
      <c r="BG9" s="23" t="s">
        <v>231</v>
      </c>
      <c r="BH9" s="23">
        <v>387.88</v>
      </c>
      <c r="BI9" s="15" t="s">
        <v>233</v>
      </c>
      <c r="BJ9" s="23" t="s">
        <v>232</v>
      </c>
      <c r="BK9" s="23">
        <v>44.35</v>
      </c>
      <c r="BL9" s="15" t="s">
        <v>239</v>
      </c>
      <c r="BM9" s="23" t="s">
        <v>252</v>
      </c>
      <c r="BN9" s="23">
        <v>2129.32</v>
      </c>
      <c r="BO9" s="23"/>
      <c r="BP9" s="15" t="s">
        <v>254</v>
      </c>
      <c r="BQ9" s="23" t="s">
        <v>265</v>
      </c>
      <c r="BR9" s="23">
        <v>96.97</v>
      </c>
      <c r="BU9" s="15" t="s">
        <v>218</v>
      </c>
      <c r="BV9" s="23"/>
      <c r="BW9" s="23">
        <v>167.47</v>
      </c>
      <c r="BX9" s="15" t="s">
        <v>291</v>
      </c>
      <c r="BY9" s="23" t="s">
        <v>292</v>
      </c>
      <c r="BZ9" s="23">
        <v>2144.96</v>
      </c>
      <c r="CA9" s="15" t="s">
        <v>239</v>
      </c>
      <c r="CB9" s="23" t="s">
        <v>303</v>
      </c>
      <c r="CC9" s="23">
        <v>2129.32</v>
      </c>
      <c r="CD9" s="15" t="s">
        <v>233</v>
      </c>
      <c r="CE9" s="23" t="s">
        <v>314</v>
      </c>
      <c r="CF9" s="23">
        <v>44.35</v>
      </c>
      <c r="CG9" s="15" t="s">
        <v>253</v>
      </c>
      <c r="CH9" s="23" t="s">
        <v>321</v>
      </c>
      <c r="CI9" s="23">
        <v>387.88</v>
      </c>
      <c r="CJ9" s="19" t="s">
        <v>233</v>
      </c>
      <c r="CK9" s="23" t="s">
        <v>330</v>
      </c>
      <c r="CL9" s="24">
        <v>44.35</v>
      </c>
      <c r="CM9" s="19" t="s">
        <v>204</v>
      </c>
      <c r="CN9" s="23" t="s">
        <v>345</v>
      </c>
      <c r="CO9" s="24">
        <v>180.46</v>
      </c>
      <c r="CP9" s="19" t="s">
        <v>347</v>
      </c>
      <c r="CQ9" s="23" t="s">
        <v>348</v>
      </c>
      <c r="CR9" s="24">
        <v>603.26</v>
      </c>
      <c r="CS9" s="19" t="s">
        <v>233</v>
      </c>
      <c r="CT9" s="23" t="s">
        <v>355</v>
      </c>
      <c r="CU9" s="24">
        <v>44.35</v>
      </c>
      <c r="CV9" s="19" t="s">
        <v>253</v>
      </c>
      <c r="CW9" s="23" t="s">
        <v>358</v>
      </c>
      <c r="CX9" s="24">
        <v>581.82</v>
      </c>
      <c r="CY9" s="19" t="s">
        <v>363</v>
      </c>
      <c r="CZ9" s="23" t="s">
        <v>364</v>
      </c>
      <c r="DA9" s="24">
        <v>1623.16</v>
      </c>
      <c r="DB9" s="19" t="s">
        <v>253</v>
      </c>
      <c r="DC9" s="23" t="s">
        <v>374</v>
      </c>
      <c r="DD9" s="24">
        <v>775.76</v>
      </c>
      <c r="DG9" s="15" t="s">
        <v>387</v>
      </c>
      <c r="DH9" s="23" t="s">
        <v>388</v>
      </c>
      <c r="DI9" s="60">
        <v>681.4</v>
      </c>
      <c r="DJ9" s="15" t="s">
        <v>392</v>
      </c>
      <c r="DK9" s="23" t="s">
        <v>393</v>
      </c>
      <c r="DL9" s="87">
        <v>275.47</v>
      </c>
      <c r="DM9" s="15" t="s">
        <v>299</v>
      </c>
      <c r="DN9" s="23" t="s">
        <v>395</v>
      </c>
      <c r="DO9" s="87">
        <v>64.06</v>
      </c>
      <c r="DP9" s="15" t="s">
        <v>408</v>
      </c>
      <c r="DQ9" s="23" t="s">
        <v>407</v>
      </c>
      <c r="DR9" s="60">
        <v>2413.12</v>
      </c>
      <c r="DS9" s="15" t="s">
        <v>276</v>
      </c>
      <c r="DT9" s="23" t="s">
        <v>415</v>
      </c>
      <c r="DU9" s="60">
        <v>681.4</v>
      </c>
      <c r="DV9" s="15" t="s">
        <v>425</v>
      </c>
      <c r="DW9" s="23" t="s">
        <v>426</v>
      </c>
      <c r="DX9" s="60">
        <v>939.74</v>
      </c>
      <c r="DY9" s="15" t="s">
        <v>204</v>
      </c>
      <c r="DZ9" s="23" t="s">
        <v>430</v>
      </c>
      <c r="EA9" s="87">
        <v>205.33</v>
      </c>
      <c r="EB9" s="15" t="s">
        <v>365</v>
      </c>
      <c r="EC9" s="23" t="s">
        <v>440</v>
      </c>
      <c r="ED9" s="60">
        <v>75.41</v>
      </c>
      <c r="EE9" s="15"/>
      <c r="EF9" s="23"/>
      <c r="EG9" s="23"/>
      <c r="EH9" s="15" t="s">
        <v>452</v>
      </c>
      <c r="EI9" s="23" t="s">
        <v>453</v>
      </c>
      <c r="EJ9" s="87">
        <v>205.33</v>
      </c>
      <c r="EK9" s="15" t="s">
        <v>462</v>
      </c>
      <c r="EL9" s="23" t="s">
        <v>463</v>
      </c>
      <c r="EM9" s="87">
        <v>164.56</v>
      </c>
      <c r="EN9" s="15" t="s">
        <v>466</v>
      </c>
      <c r="EO9" s="23" t="s">
        <v>469</v>
      </c>
      <c r="EP9" s="60">
        <v>75.41</v>
      </c>
      <c r="EQ9" s="23"/>
      <c r="ER9" s="23"/>
    </row>
    <row r="10" spans="1:148" ht="28.5" customHeight="1">
      <c r="A10" s="15"/>
      <c r="B10" s="15" t="s">
        <v>18</v>
      </c>
      <c r="C10" s="23">
        <v>167.37</v>
      </c>
      <c r="D10" s="15" t="s">
        <v>18</v>
      </c>
      <c r="E10" s="23">
        <v>167.37</v>
      </c>
      <c r="F10" s="15" t="s">
        <v>18</v>
      </c>
      <c r="G10" s="23">
        <v>167.37</v>
      </c>
      <c r="H10" s="15" t="s">
        <v>18</v>
      </c>
      <c r="I10" s="23">
        <v>167.37</v>
      </c>
      <c r="J10" s="15" t="s">
        <v>18</v>
      </c>
      <c r="K10" s="23">
        <v>167.37</v>
      </c>
      <c r="L10" s="15" t="s">
        <v>18</v>
      </c>
      <c r="M10" s="23">
        <v>167.37</v>
      </c>
      <c r="N10" s="15" t="s">
        <v>18</v>
      </c>
      <c r="O10" s="23">
        <v>167.37</v>
      </c>
      <c r="P10" s="15" t="s">
        <v>18</v>
      </c>
      <c r="Q10" s="23">
        <v>167.37</v>
      </c>
      <c r="R10" s="15" t="s">
        <v>18</v>
      </c>
      <c r="S10" s="16">
        <f t="shared" si="0"/>
        <v>1338.96</v>
      </c>
      <c r="T10" s="15"/>
      <c r="U10" s="23" t="s">
        <v>133</v>
      </c>
      <c r="V10" s="18"/>
      <c r="W10" s="59" t="s">
        <v>71</v>
      </c>
      <c r="X10" s="60" t="s">
        <v>72</v>
      </c>
      <c r="Y10" s="62">
        <v>2048.04</v>
      </c>
      <c r="Z10" s="59" t="s">
        <v>80</v>
      </c>
      <c r="AA10" s="60" t="s">
        <v>81</v>
      </c>
      <c r="AB10" s="62">
        <v>335.05</v>
      </c>
      <c r="AC10" s="59" t="s">
        <v>88</v>
      </c>
      <c r="AD10" s="60" t="s">
        <v>89</v>
      </c>
      <c r="AE10" s="62">
        <v>81.17</v>
      </c>
      <c r="AF10" s="18"/>
      <c r="AG10" s="65" t="s">
        <v>102</v>
      </c>
      <c r="AH10" s="65" t="s">
        <v>103</v>
      </c>
      <c r="AI10" s="65">
        <v>5769.46</v>
      </c>
      <c r="AJ10" s="65" t="s">
        <v>126</v>
      </c>
      <c r="AK10" s="65" t="s">
        <v>127</v>
      </c>
      <c r="AL10" s="65">
        <v>318.07</v>
      </c>
      <c r="AM10" s="65" t="s">
        <v>138</v>
      </c>
      <c r="AN10" s="65" t="s">
        <v>139</v>
      </c>
      <c r="AO10" s="65">
        <v>1293.73</v>
      </c>
      <c r="AP10" s="19" t="s">
        <v>148</v>
      </c>
      <c r="AQ10" s="19" t="s">
        <v>149</v>
      </c>
      <c r="AR10" s="70">
        <v>1444.8</v>
      </c>
      <c r="AS10" s="65" t="s">
        <v>161</v>
      </c>
      <c r="AT10" s="65" t="s">
        <v>162</v>
      </c>
      <c r="AU10" s="65">
        <v>168.54</v>
      </c>
      <c r="AV10" s="19" t="s">
        <v>167</v>
      </c>
      <c r="AW10" s="19" t="s">
        <v>180</v>
      </c>
      <c r="AX10" s="19">
        <v>184.97</v>
      </c>
      <c r="AY10" s="15" t="s">
        <v>214</v>
      </c>
      <c r="AZ10" s="23" t="s">
        <v>213</v>
      </c>
      <c r="BA10" s="23">
        <v>290.91</v>
      </c>
      <c r="BB10" s="19" t="s">
        <v>199</v>
      </c>
      <c r="BC10" s="19" t="s">
        <v>198</v>
      </c>
      <c r="BD10" s="19">
        <v>2184.52</v>
      </c>
      <c r="BE10" s="19"/>
      <c r="BF10" s="19" t="s">
        <v>239</v>
      </c>
      <c r="BG10" s="19" t="s">
        <v>240</v>
      </c>
      <c r="BH10" s="19">
        <v>2129.32</v>
      </c>
      <c r="BI10" s="19" t="s">
        <v>235</v>
      </c>
      <c r="BJ10" s="19" t="s">
        <v>236</v>
      </c>
      <c r="BK10" s="19">
        <v>1240.72</v>
      </c>
      <c r="BL10" s="19" t="s">
        <v>253</v>
      </c>
      <c r="BM10" s="19" t="s">
        <v>252</v>
      </c>
      <c r="BN10" s="19">
        <v>775.76</v>
      </c>
      <c r="BO10" s="19"/>
      <c r="BP10" s="19" t="s">
        <v>266</v>
      </c>
      <c r="BQ10" s="19" t="s">
        <v>267</v>
      </c>
      <c r="BR10" s="19">
        <v>96.97</v>
      </c>
      <c r="BU10" s="19" t="s">
        <v>170</v>
      </c>
      <c r="BV10" s="21"/>
      <c r="BW10" s="20">
        <v>1044.84</v>
      </c>
      <c r="BX10" s="19" t="s">
        <v>170</v>
      </c>
      <c r="BY10" s="21"/>
      <c r="BZ10" s="20">
        <v>1044.84</v>
      </c>
      <c r="CA10" s="19" t="s">
        <v>170</v>
      </c>
      <c r="CB10" s="21"/>
      <c r="CC10" s="20">
        <v>1044.84</v>
      </c>
      <c r="CD10" s="19" t="s">
        <v>170</v>
      </c>
      <c r="CE10" s="21"/>
      <c r="CF10" s="20">
        <v>1044.84</v>
      </c>
      <c r="CG10" s="19" t="s">
        <v>170</v>
      </c>
      <c r="CH10" s="21"/>
      <c r="CI10" s="20">
        <v>1044.84</v>
      </c>
      <c r="CJ10" s="19" t="s">
        <v>170</v>
      </c>
      <c r="CK10" s="21"/>
      <c r="CL10" s="20">
        <v>1044.84</v>
      </c>
      <c r="CM10" s="19" t="s">
        <v>170</v>
      </c>
      <c r="CN10" s="21"/>
      <c r="CO10" s="20">
        <v>1044.84</v>
      </c>
      <c r="CP10" s="19" t="s">
        <v>170</v>
      </c>
      <c r="CQ10" s="21"/>
      <c r="CR10" s="20">
        <v>1044.84</v>
      </c>
      <c r="CS10" s="19" t="s">
        <v>170</v>
      </c>
      <c r="CT10" s="21"/>
      <c r="CU10" s="20">
        <v>1044.84</v>
      </c>
      <c r="CV10" s="19" t="s">
        <v>170</v>
      </c>
      <c r="CW10" s="21"/>
      <c r="CX10" s="20">
        <v>1044.84</v>
      </c>
      <c r="CY10" s="19" t="s">
        <v>170</v>
      </c>
      <c r="CZ10" s="21"/>
      <c r="DA10" s="20">
        <v>1044.84</v>
      </c>
      <c r="DB10" s="19" t="s">
        <v>170</v>
      </c>
      <c r="DC10" s="21"/>
      <c r="DD10" s="20">
        <v>1044.84</v>
      </c>
      <c r="DG10" s="15" t="s">
        <v>365</v>
      </c>
      <c r="DH10" s="23" t="s">
        <v>389</v>
      </c>
      <c r="DI10" s="60">
        <v>75.41</v>
      </c>
      <c r="DJ10" s="19" t="s">
        <v>170</v>
      </c>
      <c r="DK10" s="21"/>
      <c r="DL10" s="69">
        <v>390.76</v>
      </c>
      <c r="DM10" s="15" t="s">
        <v>365</v>
      </c>
      <c r="DN10" s="23" t="s">
        <v>395</v>
      </c>
      <c r="DO10" s="60">
        <v>75.41</v>
      </c>
      <c r="DP10" s="15" t="s">
        <v>409</v>
      </c>
      <c r="DQ10" s="23" t="s">
        <v>407</v>
      </c>
      <c r="DR10" s="60">
        <v>5429.52</v>
      </c>
      <c r="DS10" s="19" t="s">
        <v>416</v>
      </c>
      <c r="DT10" s="23" t="s">
        <v>415</v>
      </c>
      <c r="DU10" s="67">
        <v>1131.56</v>
      </c>
      <c r="DV10" s="19" t="s">
        <v>427</v>
      </c>
      <c r="DW10" s="23" t="s">
        <v>428</v>
      </c>
      <c r="DX10" s="60">
        <v>42415.95</v>
      </c>
      <c r="DY10" s="19" t="s">
        <v>431</v>
      </c>
      <c r="DZ10" s="23" t="s">
        <v>432</v>
      </c>
      <c r="EA10" s="87">
        <v>7355.09</v>
      </c>
      <c r="EB10" s="19" t="s">
        <v>441</v>
      </c>
      <c r="EC10" s="23" t="s">
        <v>442</v>
      </c>
      <c r="ED10" s="87">
        <v>64.06</v>
      </c>
      <c r="EE10" s="19"/>
      <c r="EF10" s="23"/>
      <c r="EG10" s="23"/>
      <c r="EH10" s="19" t="s">
        <v>454</v>
      </c>
      <c r="EI10" s="23" t="s">
        <v>453</v>
      </c>
      <c r="EJ10" s="60">
        <v>75.41</v>
      </c>
      <c r="EK10" s="19" t="s">
        <v>464</v>
      </c>
      <c r="EL10" s="23" t="s">
        <v>465</v>
      </c>
      <c r="EM10" s="60">
        <v>911.73</v>
      </c>
      <c r="EN10" s="19" t="s">
        <v>470</v>
      </c>
      <c r="EO10" s="23" t="s">
        <v>471</v>
      </c>
      <c r="EP10" s="60">
        <v>402.5</v>
      </c>
      <c r="EQ10" s="23"/>
      <c r="ER10" s="23"/>
    </row>
    <row r="11" spans="1:148" ht="35.25" customHeight="1">
      <c r="A11" s="15"/>
      <c r="B11" s="15"/>
      <c r="C11" s="23"/>
      <c r="D11" s="15"/>
      <c r="E11" s="23"/>
      <c r="F11" s="15"/>
      <c r="G11" s="23"/>
      <c r="H11" s="15"/>
      <c r="I11" s="23"/>
      <c r="J11" s="15"/>
      <c r="K11" s="23"/>
      <c r="L11" s="15"/>
      <c r="M11" s="23"/>
      <c r="N11" s="15"/>
      <c r="O11" s="23"/>
      <c r="P11" s="15"/>
      <c r="Q11" s="23"/>
      <c r="R11" s="15"/>
      <c r="S11" s="16">
        <f t="shared" si="0"/>
        <v>0</v>
      </c>
      <c r="T11" s="15" t="s">
        <v>14</v>
      </c>
      <c r="U11" s="23" t="s">
        <v>133</v>
      </c>
      <c r="V11" s="18">
        <v>55.79</v>
      </c>
      <c r="W11" s="59" t="s">
        <v>73</v>
      </c>
      <c r="X11" s="60" t="s">
        <v>74</v>
      </c>
      <c r="Y11" s="62">
        <v>505.53</v>
      </c>
      <c r="Z11" s="59" t="s">
        <v>82</v>
      </c>
      <c r="AA11" s="60" t="s">
        <v>83</v>
      </c>
      <c r="AB11" s="62">
        <v>5123.22</v>
      </c>
      <c r="AC11" s="59" t="s">
        <v>78</v>
      </c>
      <c r="AD11" s="60" t="s">
        <v>90</v>
      </c>
      <c r="AE11" s="62">
        <v>329.11</v>
      </c>
      <c r="AF11" s="18"/>
      <c r="AG11" s="65" t="s">
        <v>104</v>
      </c>
      <c r="AH11" s="65" t="s">
        <v>105</v>
      </c>
      <c r="AI11" s="66">
        <v>2137.7</v>
      </c>
      <c r="AJ11" s="65" t="s">
        <v>128</v>
      </c>
      <c r="AK11" s="65" t="s">
        <v>129</v>
      </c>
      <c r="AL11" s="66">
        <v>155.72</v>
      </c>
      <c r="AM11" s="65" t="s">
        <v>140</v>
      </c>
      <c r="AN11" s="65" t="s">
        <v>141</v>
      </c>
      <c r="AO11" s="66">
        <v>14905.15</v>
      </c>
      <c r="AP11" s="65" t="s">
        <v>151</v>
      </c>
      <c r="AQ11" s="65" t="s">
        <v>152</v>
      </c>
      <c r="AR11" s="66">
        <v>2587.47</v>
      </c>
      <c r="AS11" s="65" t="s">
        <v>163</v>
      </c>
      <c r="AT11" s="65" t="s">
        <v>164</v>
      </c>
      <c r="AU11" s="66">
        <v>164.95</v>
      </c>
      <c r="AV11" s="19" t="s">
        <v>169</v>
      </c>
      <c r="AW11" s="19" t="s">
        <v>180</v>
      </c>
      <c r="AX11" s="19">
        <v>229.12</v>
      </c>
      <c r="AY11" s="19" t="s">
        <v>204</v>
      </c>
      <c r="AZ11" s="19" t="s">
        <v>215</v>
      </c>
      <c r="BA11" s="19">
        <v>180.46</v>
      </c>
      <c r="BB11" s="19" t="s">
        <v>200</v>
      </c>
      <c r="BC11" s="19" t="s">
        <v>198</v>
      </c>
      <c r="BD11" s="19">
        <v>2472.8</v>
      </c>
      <c r="BE11" s="19"/>
      <c r="BF11" s="20" t="s">
        <v>241</v>
      </c>
      <c r="BG11" s="19" t="s">
        <v>242</v>
      </c>
      <c r="BH11" s="23">
        <v>334.77</v>
      </c>
      <c r="BI11" s="19" t="s">
        <v>237</v>
      </c>
      <c r="BJ11" s="19" t="s">
        <v>236</v>
      </c>
      <c r="BK11" s="19">
        <v>210.26</v>
      </c>
      <c r="BL11" s="19" t="s">
        <v>254</v>
      </c>
      <c r="BM11" s="19" t="s">
        <v>255</v>
      </c>
      <c r="BN11" s="19">
        <v>96.97</v>
      </c>
      <c r="BO11" s="19"/>
      <c r="BP11" s="15" t="s">
        <v>241</v>
      </c>
      <c r="BQ11" s="23" t="s">
        <v>267</v>
      </c>
      <c r="BR11" s="23">
        <v>310.07</v>
      </c>
      <c r="BU11" s="19" t="s">
        <v>283</v>
      </c>
      <c r="BV11" s="19" t="s">
        <v>282</v>
      </c>
      <c r="BW11" s="23">
        <v>229.12</v>
      </c>
      <c r="BX11" s="15" t="s">
        <v>291</v>
      </c>
      <c r="BY11" s="23" t="s">
        <v>292</v>
      </c>
      <c r="BZ11" s="23">
        <v>4826.16</v>
      </c>
      <c r="CA11" s="15" t="s">
        <v>304</v>
      </c>
      <c r="CB11" s="23" t="s">
        <v>303</v>
      </c>
      <c r="CC11" s="23">
        <v>338.76</v>
      </c>
      <c r="CD11" s="15" t="s">
        <v>253</v>
      </c>
      <c r="CE11" s="23" t="s">
        <v>315</v>
      </c>
      <c r="CF11" s="23">
        <v>387.88</v>
      </c>
      <c r="CG11" s="15" t="s">
        <v>323</v>
      </c>
      <c r="CH11" s="23" t="s">
        <v>324</v>
      </c>
      <c r="CI11" s="23">
        <v>37419.79</v>
      </c>
      <c r="CJ11" s="19" t="s">
        <v>331</v>
      </c>
      <c r="CK11" s="19" t="s">
        <v>332</v>
      </c>
      <c r="CL11" s="23">
        <v>2144.88</v>
      </c>
      <c r="CM11" s="19" t="s">
        <v>235</v>
      </c>
      <c r="CN11" s="19" t="s">
        <v>345</v>
      </c>
      <c r="CO11" s="23">
        <v>489.56</v>
      </c>
      <c r="CP11" s="19" t="s">
        <v>349</v>
      </c>
      <c r="CQ11" s="19" t="s">
        <v>350</v>
      </c>
      <c r="CR11" s="23">
        <v>546.1</v>
      </c>
      <c r="CS11" s="19" t="s">
        <v>253</v>
      </c>
      <c r="CT11" s="19" t="s">
        <v>356</v>
      </c>
      <c r="CU11" s="23">
        <v>387.88</v>
      </c>
      <c r="CV11" s="19" t="s">
        <v>241</v>
      </c>
      <c r="CW11" s="19" t="s">
        <v>359</v>
      </c>
      <c r="CX11" s="23">
        <v>310.07</v>
      </c>
      <c r="CY11" s="19" t="s">
        <v>365</v>
      </c>
      <c r="CZ11" s="23" t="s">
        <v>366</v>
      </c>
      <c r="DA11" s="24">
        <v>44.35</v>
      </c>
      <c r="DB11" s="19" t="s">
        <v>375</v>
      </c>
      <c r="DC11" s="23" t="s">
        <v>376</v>
      </c>
      <c r="DD11" s="24">
        <v>57.11</v>
      </c>
      <c r="DG11" s="19" t="s">
        <v>365</v>
      </c>
      <c r="DH11" s="23" t="s">
        <v>390</v>
      </c>
      <c r="DI11" s="60">
        <v>75.41</v>
      </c>
      <c r="DJ11" s="19" t="s">
        <v>281</v>
      </c>
      <c r="DK11" s="19"/>
      <c r="DL11" s="60">
        <v>167.469</v>
      </c>
      <c r="DM11" s="19" t="s">
        <v>396</v>
      </c>
      <c r="DN11" s="23" t="s">
        <v>397</v>
      </c>
      <c r="DO11" s="60">
        <v>3670.72</v>
      </c>
      <c r="DP11" s="19" t="s">
        <v>410</v>
      </c>
      <c r="DQ11" s="23" t="s">
        <v>407</v>
      </c>
      <c r="DR11" s="60">
        <v>1055.73</v>
      </c>
      <c r="DS11" s="15" t="s">
        <v>417</v>
      </c>
      <c r="DT11" s="23" t="s">
        <v>415</v>
      </c>
      <c r="DU11" s="60">
        <v>2744.45</v>
      </c>
      <c r="DV11" s="15"/>
      <c r="DW11" s="23"/>
      <c r="DX11" s="23"/>
      <c r="DY11" s="15" t="s">
        <v>253</v>
      </c>
      <c r="DZ11" s="23" t="s">
        <v>432</v>
      </c>
      <c r="EA11" s="87">
        <v>154.38</v>
      </c>
      <c r="EB11" s="15" t="s">
        <v>443</v>
      </c>
      <c r="EC11" s="23" t="s">
        <v>442</v>
      </c>
      <c r="ED11" s="87">
        <v>101.89</v>
      </c>
      <c r="EE11" s="15"/>
      <c r="EF11" s="23"/>
      <c r="EG11" s="23"/>
      <c r="EH11" s="15" t="s">
        <v>455</v>
      </c>
      <c r="EI11" s="23" t="s">
        <v>456</v>
      </c>
      <c r="EJ11" s="87">
        <v>393.46</v>
      </c>
      <c r="EK11" s="15" t="s">
        <v>466</v>
      </c>
      <c r="EL11" s="23" t="s">
        <v>467</v>
      </c>
      <c r="EM11" s="60">
        <v>75.41</v>
      </c>
      <c r="EN11" s="15" t="s">
        <v>472</v>
      </c>
      <c r="EO11" s="23" t="s">
        <v>473</v>
      </c>
      <c r="EP11" s="87">
        <v>305.87</v>
      </c>
      <c r="EQ11" s="23"/>
      <c r="ER11" s="23"/>
    </row>
    <row r="12" spans="1:148" s="1" customFormat="1" ht="34.5" customHeight="1">
      <c r="A12" s="11"/>
      <c r="B12" s="15" t="s">
        <v>18</v>
      </c>
      <c r="C12" s="15">
        <f>SUM(C13:C23)</f>
        <v>4574.709999999999</v>
      </c>
      <c r="D12" s="15" t="s">
        <v>18</v>
      </c>
      <c r="E12" s="15">
        <f>SUM(E13:E23)</f>
        <v>4574.709999999999</v>
      </c>
      <c r="F12" s="15" t="s">
        <v>18</v>
      </c>
      <c r="G12" s="15">
        <f>SUM(G13:G23)</f>
        <v>4574.709999999999</v>
      </c>
      <c r="H12" s="15" t="s">
        <v>18</v>
      </c>
      <c r="I12" s="15">
        <f>SUM(I13:I23)</f>
        <v>4574.709999999999</v>
      </c>
      <c r="J12" s="15" t="s">
        <v>18</v>
      </c>
      <c r="K12" s="15">
        <f>SUM(K13:K23)</f>
        <v>4574.709999999999</v>
      </c>
      <c r="L12" s="15" t="s">
        <v>18</v>
      </c>
      <c r="M12" s="15">
        <f>SUM(M13:M23)</f>
        <v>4574.709999999999</v>
      </c>
      <c r="N12" s="15" t="s">
        <v>18</v>
      </c>
      <c r="O12" s="15">
        <f>SUM(O13:O23)</f>
        <v>4574.709999999999</v>
      </c>
      <c r="P12" s="15" t="s">
        <v>18</v>
      </c>
      <c r="Q12" s="15">
        <f>SUM(Q13:Q23)</f>
        <v>4574.709999999999</v>
      </c>
      <c r="R12" s="15" t="s">
        <v>18</v>
      </c>
      <c r="S12" s="16">
        <f t="shared" si="0"/>
        <v>36597.67999999999</v>
      </c>
      <c r="T12" s="15" t="s">
        <v>15</v>
      </c>
      <c r="U12" s="23" t="s">
        <v>133</v>
      </c>
      <c r="V12" s="18">
        <v>167.37</v>
      </c>
      <c r="W12" s="15" t="s">
        <v>130</v>
      </c>
      <c r="X12" s="23"/>
      <c r="Y12" s="23">
        <v>964.19</v>
      </c>
      <c r="Z12" s="15" t="s">
        <v>130</v>
      </c>
      <c r="AA12" s="23"/>
      <c r="AB12" s="23">
        <v>964.19</v>
      </c>
      <c r="AC12" s="59" t="s">
        <v>78</v>
      </c>
      <c r="AD12" s="60" t="s">
        <v>91</v>
      </c>
      <c r="AE12" s="62">
        <v>340.17</v>
      </c>
      <c r="AF12" s="18"/>
      <c r="AG12" s="59" t="s">
        <v>106</v>
      </c>
      <c r="AH12" s="65" t="s">
        <v>107</v>
      </c>
      <c r="AI12" s="67">
        <v>1962.92</v>
      </c>
      <c r="AJ12" s="15" t="s">
        <v>130</v>
      </c>
      <c r="AK12" s="23"/>
      <c r="AL12" s="23">
        <v>964.19</v>
      </c>
      <c r="AM12" s="59" t="s">
        <v>142</v>
      </c>
      <c r="AN12" s="60" t="s">
        <v>143</v>
      </c>
      <c r="AO12" s="67">
        <v>322.85</v>
      </c>
      <c r="AP12" s="59" t="s">
        <v>153</v>
      </c>
      <c r="AQ12" s="60" t="s">
        <v>154</v>
      </c>
      <c r="AR12" s="60">
        <v>143.49</v>
      </c>
      <c r="AS12" s="59" t="s">
        <v>165</v>
      </c>
      <c r="AT12" s="60" t="s">
        <v>166</v>
      </c>
      <c r="AU12" s="67">
        <v>345.24</v>
      </c>
      <c r="AV12" s="11" t="s">
        <v>3</v>
      </c>
      <c r="AW12" s="23"/>
      <c r="AX12" s="23">
        <v>8982.03</v>
      </c>
      <c r="AY12" s="15" t="s">
        <v>170</v>
      </c>
      <c r="AZ12" s="23" t="s">
        <v>221</v>
      </c>
      <c r="BA12" s="23">
        <v>964.19</v>
      </c>
      <c r="BB12" s="15" t="s">
        <v>201</v>
      </c>
      <c r="BC12" s="23" t="s">
        <v>202</v>
      </c>
      <c r="BD12" s="23">
        <v>160.88</v>
      </c>
      <c r="BE12" s="23"/>
      <c r="BF12" s="15" t="s">
        <v>243</v>
      </c>
      <c r="BG12" s="23" t="s">
        <v>244</v>
      </c>
      <c r="BH12" s="23">
        <v>408.15</v>
      </c>
      <c r="BI12" s="19" t="s">
        <v>235</v>
      </c>
      <c r="BJ12" s="19" t="s">
        <v>236</v>
      </c>
      <c r="BK12" s="19">
        <v>2991.5</v>
      </c>
      <c r="BL12" s="19" t="s">
        <v>233</v>
      </c>
      <c r="BM12" s="23" t="s">
        <v>256</v>
      </c>
      <c r="BN12" s="23">
        <v>44.35</v>
      </c>
      <c r="BO12" s="23"/>
      <c r="BP12" s="15" t="s">
        <v>268</v>
      </c>
      <c r="BQ12" s="23" t="s">
        <v>269</v>
      </c>
      <c r="BR12" s="23">
        <v>164.65</v>
      </c>
      <c r="BS12" s="10"/>
      <c r="BT12" s="10"/>
      <c r="BU12" s="11" t="s">
        <v>281</v>
      </c>
      <c r="BV12" s="23" t="s">
        <v>282</v>
      </c>
      <c r="BW12" s="24">
        <v>184.97</v>
      </c>
      <c r="BX12" s="15" t="s">
        <v>291</v>
      </c>
      <c r="BY12" s="23" t="s">
        <v>292</v>
      </c>
      <c r="BZ12" s="23">
        <v>938.4</v>
      </c>
      <c r="CA12" s="15" t="s">
        <v>305</v>
      </c>
      <c r="CB12" s="23" t="s">
        <v>303</v>
      </c>
      <c r="CC12" s="23">
        <v>596.49</v>
      </c>
      <c r="CD12" s="15" t="s">
        <v>218</v>
      </c>
      <c r="CE12" s="23"/>
      <c r="CF12" s="23">
        <v>167.47</v>
      </c>
      <c r="CG12" s="15" t="s">
        <v>218</v>
      </c>
      <c r="CH12" s="23"/>
      <c r="CI12" s="23">
        <v>167.47</v>
      </c>
      <c r="CJ12" s="15" t="s">
        <v>218</v>
      </c>
      <c r="CK12" s="23"/>
      <c r="CL12" s="23">
        <v>167.47</v>
      </c>
      <c r="CM12" s="15" t="s">
        <v>218</v>
      </c>
      <c r="CN12" s="23"/>
      <c r="CO12" s="23">
        <v>167.47</v>
      </c>
      <c r="CP12" s="15" t="s">
        <v>218</v>
      </c>
      <c r="CQ12" s="23"/>
      <c r="CR12" s="23">
        <v>167.47</v>
      </c>
      <c r="CS12" s="15" t="s">
        <v>218</v>
      </c>
      <c r="CT12" s="23"/>
      <c r="CU12" s="23">
        <v>167.47</v>
      </c>
      <c r="CV12" s="15" t="s">
        <v>218</v>
      </c>
      <c r="CW12" s="23"/>
      <c r="CX12" s="23">
        <v>167.47</v>
      </c>
      <c r="CY12" s="15" t="s">
        <v>218</v>
      </c>
      <c r="CZ12" s="23"/>
      <c r="DA12" s="23">
        <v>167.47</v>
      </c>
      <c r="DB12" s="15" t="s">
        <v>218</v>
      </c>
      <c r="DC12" s="23"/>
      <c r="DD12" s="23">
        <v>167.47</v>
      </c>
      <c r="DE12" s="10"/>
      <c r="DF12" s="10"/>
      <c r="DG12" s="19" t="s">
        <v>170</v>
      </c>
      <c r="DH12" s="21"/>
      <c r="DI12" s="69">
        <v>390.76</v>
      </c>
      <c r="DJ12" s="15" t="s">
        <v>283</v>
      </c>
      <c r="DK12" s="23"/>
      <c r="DL12" s="60">
        <v>111.646</v>
      </c>
      <c r="DM12" s="15" t="s">
        <v>398</v>
      </c>
      <c r="DN12" s="23" t="s">
        <v>397</v>
      </c>
      <c r="DO12" s="60">
        <v>7222.05</v>
      </c>
      <c r="DP12" s="15" t="s">
        <v>411</v>
      </c>
      <c r="DQ12" s="23" t="s">
        <v>407</v>
      </c>
      <c r="DR12" s="87">
        <v>213.1</v>
      </c>
      <c r="DS12" s="15" t="s">
        <v>365</v>
      </c>
      <c r="DT12" s="23" t="s">
        <v>418</v>
      </c>
      <c r="DU12" s="60">
        <v>75.41</v>
      </c>
      <c r="DV12" s="15"/>
      <c r="DW12" s="23"/>
      <c r="DX12" s="23"/>
      <c r="DY12" s="15" t="s">
        <v>433</v>
      </c>
      <c r="DZ12" s="23" t="s">
        <v>434</v>
      </c>
      <c r="EA12" s="60">
        <v>30392.44</v>
      </c>
      <c r="EB12" s="15" t="s">
        <v>444</v>
      </c>
      <c r="EC12" s="23" t="s">
        <v>442</v>
      </c>
      <c r="ED12" s="60">
        <v>678.69</v>
      </c>
      <c r="EE12" s="15"/>
      <c r="EF12" s="23"/>
      <c r="EG12" s="23"/>
      <c r="EH12" s="15" t="s">
        <v>457</v>
      </c>
      <c r="EI12" s="23" t="s">
        <v>456</v>
      </c>
      <c r="EJ12" s="87">
        <v>457.05</v>
      </c>
      <c r="EK12" s="15"/>
      <c r="EL12" s="23"/>
      <c r="EM12" s="23"/>
      <c r="EN12" s="15" t="s">
        <v>474</v>
      </c>
      <c r="EO12" s="23" t="s">
        <v>475</v>
      </c>
      <c r="EP12" s="87">
        <v>656.23</v>
      </c>
      <c r="EQ12" s="23"/>
      <c r="ER12" s="23"/>
    </row>
    <row r="13" spans="1:148" ht="28.5" customHeight="1">
      <c r="A13" s="15"/>
      <c r="B13" s="15" t="s">
        <v>18</v>
      </c>
      <c r="C13" s="15">
        <v>892.62</v>
      </c>
      <c r="D13" s="15" t="s">
        <v>18</v>
      </c>
      <c r="E13" s="15">
        <v>892.62</v>
      </c>
      <c r="F13" s="15" t="s">
        <v>18</v>
      </c>
      <c r="G13" s="15">
        <v>892.62</v>
      </c>
      <c r="H13" s="15" t="s">
        <v>18</v>
      </c>
      <c r="I13" s="15">
        <v>892.62</v>
      </c>
      <c r="J13" s="15" t="s">
        <v>18</v>
      </c>
      <c r="K13" s="15">
        <v>892.62</v>
      </c>
      <c r="L13" s="15" t="s">
        <v>18</v>
      </c>
      <c r="M13" s="15">
        <v>892.62</v>
      </c>
      <c r="N13" s="15" t="s">
        <v>18</v>
      </c>
      <c r="O13" s="15">
        <v>892.62</v>
      </c>
      <c r="P13" s="15" t="s">
        <v>18</v>
      </c>
      <c r="Q13" s="15">
        <v>892.62</v>
      </c>
      <c r="R13" s="15" t="s">
        <v>18</v>
      </c>
      <c r="S13" s="16">
        <f t="shared" si="0"/>
        <v>7140.96</v>
      </c>
      <c r="T13" s="15" t="s">
        <v>37</v>
      </c>
      <c r="U13" s="23" t="s">
        <v>133</v>
      </c>
      <c r="V13" s="18">
        <v>892.62</v>
      </c>
      <c r="W13" s="19" t="s">
        <v>4</v>
      </c>
      <c r="X13" s="21"/>
      <c r="Y13" s="20">
        <v>184.97</v>
      </c>
      <c r="Z13" s="19" t="s">
        <v>4</v>
      </c>
      <c r="AA13" s="21"/>
      <c r="AB13" s="20">
        <v>184.97</v>
      </c>
      <c r="AC13" s="15" t="s">
        <v>92</v>
      </c>
      <c r="AD13" s="23" t="s">
        <v>93</v>
      </c>
      <c r="AE13" s="18">
        <v>641</v>
      </c>
      <c r="AF13" s="18"/>
      <c r="AG13" s="15" t="s">
        <v>108</v>
      </c>
      <c r="AH13" s="23" t="s">
        <v>109</v>
      </c>
      <c r="AI13" s="18">
        <v>756.65</v>
      </c>
      <c r="AJ13" s="15"/>
      <c r="AK13" s="23"/>
      <c r="AL13" s="18"/>
      <c r="AM13" s="15" t="s">
        <v>167</v>
      </c>
      <c r="AN13" s="23" t="s">
        <v>168</v>
      </c>
      <c r="AO13" s="18">
        <v>184.97</v>
      </c>
      <c r="AP13" s="15" t="s">
        <v>155</v>
      </c>
      <c r="AQ13" s="23" t="s">
        <v>156</v>
      </c>
      <c r="AR13" s="18">
        <v>936.22</v>
      </c>
      <c r="AS13" s="15" t="s">
        <v>170</v>
      </c>
      <c r="AT13" s="23" t="s">
        <v>172</v>
      </c>
      <c r="AU13" s="23">
        <v>964.19</v>
      </c>
      <c r="AV13" s="15" t="s">
        <v>135</v>
      </c>
      <c r="AW13" s="23"/>
      <c r="AX13" s="23">
        <v>9539.92</v>
      </c>
      <c r="AY13" s="11" t="s">
        <v>3</v>
      </c>
      <c r="AZ13" s="23"/>
      <c r="BA13" s="23">
        <v>8982.03</v>
      </c>
      <c r="BB13" s="15" t="s">
        <v>203</v>
      </c>
      <c r="BC13" s="23" t="s">
        <v>202</v>
      </c>
      <c r="BD13" s="23">
        <v>70.65</v>
      </c>
      <c r="BE13" s="23"/>
      <c r="BF13" s="15"/>
      <c r="BG13" s="23"/>
      <c r="BH13" s="23"/>
      <c r="BI13" s="19" t="s">
        <v>235</v>
      </c>
      <c r="BJ13" s="19" t="s">
        <v>236</v>
      </c>
      <c r="BK13" s="23">
        <v>1779.82</v>
      </c>
      <c r="BL13" s="15" t="s">
        <v>257</v>
      </c>
      <c r="BM13" s="23" t="s">
        <v>258</v>
      </c>
      <c r="BN13" s="23">
        <v>600.3</v>
      </c>
      <c r="BO13" s="23"/>
      <c r="BP13" s="15" t="s">
        <v>270</v>
      </c>
      <c r="BQ13" s="23" t="s">
        <v>269</v>
      </c>
      <c r="BR13" s="23">
        <v>3246.32</v>
      </c>
      <c r="BU13" s="15" t="s">
        <v>274</v>
      </c>
      <c r="BV13" s="23" t="s">
        <v>275</v>
      </c>
      <c r="BW13" s="23">
        <v>660.98</v>
      </c>
      <c r="BX13" s="15" t="s">
        <v>293</v>
      </c>
      <c r="BY13" s="23" t="s">
        <v>292</v>
      </c>
      <c r="BZ13" s="23">
        <v>2142.11</v>
      </c>
      <c r="CA13" s="15" t="s">
        <v>150</v>
      </c>
      <c r="CB13" s="23" t="s">
        <v>306</v>
      </c>
      <c r="CC13" s="23">
        <v>180.46</v>
      </c>
      <c r="CD13" s="15" t="s">
        <v>299</v>
      </c>
      <c r="CE13" s="23" t="s">
        <v>316</v>
      </c>
      <c r="CF13" s="23">
        <v>56.97</v>
      </c>
      <c r="CG13" s="19" t="s">
        <v>325</v>
      </c>
      <c r="CH13" s="23" t="s">
        <v>326</v>
      </c>
      <c r="CI13" s="24">
        <v>332.48</v>
      </c>
      <c r="CJ13" s="19" t="s">
        <v>233</v>
      </c>
      <c r="CK13" s="19" t="s">
        <v>333</v>
      </c>
      <c r="CL13" s="23">
        <v>44.35</v>
      </c>
      <c r="CM13" s="19"/>
      <c r="CN13" s="19"/>
      <c r="CO13" s="23"/>
      <c r="CP13" s="19" t="s">
        <v>299</v>
      </c>
      <c r="CQ13" s="19" t="s">
        <v>351</v>
      </c>
      <c r="CR13" s="23">
        <v>56.97</v>
      </c>
      <c r="CS13" s="19"/>
      <c r="CT13" s="19"/>
      <c r="CU13" s="23"/>
      <c r="CV13" s="19" t="s">
        <v>230</v>
      </c>
      <c r="CW13" s="19" t="s">
        <v>360</v>
      </c>
      <c r="CX13" s="23">
        <v>387.88</v>
      </c>
      <c r="CY13" s="19" t="s">
        <v>367</v>
      </c>
      <c r="CZ13" s="19" t="s">
        <v>368</v>
      </c>
      <c r="DA13" s="23">
        <v>3625.55</v>
      </c>
      <c r="DB13" s="19" t="s">
        <v>377</v>
      </c>
      <c r="DC13" s="23" t="s">
        <v>378</v>
      </c>
      <c r="DD13" s="24">
        <v>193.94</v>
      </c>
      <c r="DG13" s="19" t="s">
        <v>281</v>
      </c>
      <c r="DH13" s="19"/>
      <c r="DI13" s="60">
        <v>167.469</v>
      </c>
      <c r="DJ13" s="85"/>
      <c r="DK13" s="86"/>
      <c r="DL13" s="86"/>
      <c r="DM13" s="19" t="s">
        <v>399</v>
      </c>
      <c r="DN13" s="23" t="s">
        <v>397</v>
      </c>
      <c r="DO13" s="66">
        <v>917.68</v>
      </c>
      <c r="DP13" s="15" t="s">
        <v>412</v>
      </c>
      <c r="DQ13" s="23" t="s">
        <v>413</v>
      </c>
      <c r="DR13" s="87">
        <v>402.5</v>
      </c>
      <c r="DS13" s="15" t="s">
        <v>299</v>
      </c>
      <c r="DT13" s="23" t="s">
        <v>418</v>
      </c>
      <c r="DU13" s="87">
        <v>64.06</v>
      </c>
      <c r="DV13" s="15"/>
      <c r="DW13" s="23"/>
      <c r="DX13" s="23"/>
      <c r="DY13" s="15" t="s">
        <v>433</v>
      </c>
      <c r="DZ13" s="23" t="s">
        <v>434</v>
      </c>
      <c r="EA13" s="60">
        <v>20261.63</v>
      </c>
      <c r="EB13" s="15" t="s">
        <v>441</v>
      </c>
      <c r="EC13" s="23" t="s">
        <v>445</v>
      </c>
      <c r="ED13" s="87">
        <v>77.19</v>
      </c>
      <c r="EE13" s="15"/>
      <c r="EF13" s="23"/>
      <c r="EG13" s="23"/>
      <c r="EH13" s="15" t="s">
        <v>454</v>
      </c>
      <c r="EI13" s="23" t="s">
        <v>458</v>
      </c>
      <c r="EJ13" s="60">
        <v>75.41</v>
      </c>
      <c r="EK13" s="15"/>
      <c r="EL13" s="23"/>
      <c r="EM13" s="23"/>
      <c r="EN13" s="15"/>
      <c r="EO13" s="23"/>
      <c r="EP13" s="23"/>
      <c r="EQ13" s="23"/>
      <c r="ER13" s="23"/>
    </row>
    <row r="14" spans="1:148" ht="38.25" customHeight="1">
      <c r="A14" s="15"/>
      <c r="B14" s="15" t="s">
        <v>18</v>
      </c>
      <c r="C14" s="23">
        <v>55.79</v>
      </c>
      <c r="D14" s="15" t="s">
        <v>18</v>
      </c>
      <c r="E14" s="23">
        <v>55.79</v>
      </c>
      <c r="F14" s="15" t="s">
        <v>18</v>
      </c>
      <c r="G14" s="23">
        <v>55.79</v>
      </c>
      <c r="H14" s="15" t="s">
        <v>18</v>
      </c>
      <c r="I14" s="23">
        <v>55.79</v>
      </c>
      <c r="J14" s="15" t="s">
        <v>18</v>
      </c>
      <c r="K14" s="23">
        <v>55.79</v>
      </c>
      <c r="L14" s="15" t="s">
        <v>18</v>
      </c>
      <c r="M14" s="23">
        <v>55.79</v>
      </c>
      <c r="N14" s="15" t="s">
        <v>18</v>
      </c>
      <c r="O14" s="23">
        <v>55.79</v>
      </c>
      <c r="P14" s="15" t="s">
        <v>18</v>
      </c>
      <c r="Q14" s="23">
        <v>55.79</v>
      </c>
      <c r="R14" s="15" t="s">
        <v>18</v>
      </c>
      <c r="S14" s="16">
        <f t="shared" si="0"/>
        <v>446.32000000000005</v>
      </c>
      <c r="T14" s="15" t="s">
        <v>38</v>
      </c>
      <c r="U14" s="23" t="s">
        <v>133</v>
      </c>
      <c r="V14" s="23">
        <v>55.79</v>
      </c>
      <c r="W14" s="11" t="s">
        <v>3</v>
      </c>
      <c r="X14" s="23"/>
      <c r="Y14" s="23">
        <v>8870.45</v>
      </c>
      <c r="Z14" s="11" t="s">
        <v>3</v>
      </c>
      <c r="AA14" s="23"/>
      <c r="AB14" s="23">
        <v>8870.45</v>
      </c>
      <c r="AC14" s="59" t="s">
        <v>78</v>
      </c>
      <c r="AD14" s="60" t="s">
        <v>94</v>
      </c>
      <c r="AE14" s="60">
        <v>679.88</v>
      </c>
      <c r="AF14" s="23"/>
      <c r="AG14" s="59" t="s">
        <v>80</v>
      </c>
      <c r="AH14" s="60" t="s">
        <v>110</v>
      </c>
      <c r="AI14" s="60">
        <v>301.97</v>
      </c>
      <c r="AJ14" s="11" t="s">
        <v>3</v>
      </c>
      <c r="AK14" s="23"/>
      <c r="AL14" s="23">
        <v>8982.03</v>
      </c>
      <c r="AM14" s="15" t="s">
        <v>169</v>
      </c>
      <c r="AN14" s="23" t="s">
        <v>168</v>
      </c>
      <c r="AO14" s="23">
        <v>229.12</v>
      </c>
      <c r="AP14" s="11" t="s">
        <v>3</v>
      </c>
      <c r="AQ14" s="23"/>
      <c r="AR14" s="23">
        <v>8982.03</v>
      </c>
      <c r="AS14" s="19" t="s">
        <v>167</v>
      </c>
      <c r="AT14" s="19" t="s">
        <v>173</v>
      </c>
      <c r="AU14" s="19">
        <v>184.97</v>
      </c>
      <c r="AV14" s="15" t="s">
        <v>178</v>
      </c>
      <c r="AW14" s="19"/>
      <c r="AX14" s="23">
        <v>2170.23</v>
      </c>
      <c r="AY14" s="15" t="s">
        <v>135</v>
      </c>
      <c r="AZ14" s="23"/>
      <c r="BA14" s="23">
        <v>9539.92</v>
      </c>
      <c r="BB14" s="15" t="s">
        <v>204</v>
      </c>
      <c r="BC14" s="19" t="s">
        <v>202</v>
      </c>
      <c r="BD14" s="23">
        <v>180.46</v>
      </c>
      <c r="BE14" s="23"/>
      <c r="BF14" s="15"/>
      <c r="BG14" s="19"/>
      <c r="BH14" s="23"/>
      <c r="BI14" s="19" t="s">
        <v>235</v>
      </c>
      <c r="BJ14" s="19" t="s">
        <v>236</v>
      </c>
      <c r="BK14" s="23">
        <v>1779.82</v>
      </c>
      <c r="BL14" s="15" t="s">
        <v>259</v>
      </c>
      <c r="BM14" s="19" t="s">
        <v>258</v>
      </c>
      <c r="BN14" s="23">
        <v>4373.6</v>
      </c>
      <c r="BO14" s="23"/>
      <c r="BP14" s="15"/>
      <c r="BQ14" s="19"/>
      <c r="BR14" s="23"/>
      <c r="BU14" s="15" t="s">
        <v>233</v>
      </c>
      <c r="BV14" s="23" t="s">
        <v>275</v>
      </c>
      <c r="BW14" s="23">
        <v>44.35</v>
      </c>
      <c r="BX14" s="26" t="s">
        <v>294</v>
      </c>
      <c r="BY14" s="23" t="s">
        <v>295</v>
      </c>
      <c r="BZ14" s="23">
        <v>1081.67</v>
      </c>
      <c r="CA14" s="26" t="s">
        <v>307</v>
      </c>
      <c r="CB14" s="23" t="s">
        <v>308</v>
      </c>
      <c r="CC14" s="23">
        <v>5145.91</v>
      </c>
      <c r="CD14" s="15" t="s">
        <v>243</v>
      </c>
      <c r="CE14" s="23" t="s">
        <v>317</v>
      </c>
      <c r="CF14" s="23">
        <v>5305.95</v>
      </c>
      <c r="CG14" s="15" t="s">
        <v>204</v>
      </c>
      <c r="CH14" s="23" t="s">
        <v>327</v>
      </c>
      <c r="CI14" s="23">
        <v>180.46</v>
      </c>
      <c r="CJ14" s="15" t="s">
        <v>204</v>
      </c>
      <c r="CK14" s="23" t="s">
        <v>333</v>
      </c>
      <c r="CL14" s="23">
        <v>180.46</v>
      </c>
      <c r="CM14" s="15"/>
      <c r="CN14" s="23"/>
      <c r="CO14" s="23"/>
      <c r="CP14" s="15" t="s">
        <v>305</v>
      </c>
      <c r="CQ14" s="23" t="s">
        <v>352</v>
      </c>
      <c r="CR14" s="23">
        <v>1192.96</v>
      </c>
      <c r="CS14" s="15"/>
      <c r="CT14" s="23"/>
      <c r="CU14" s="23"/>
      <c r="CV14" s="19" t="s">
        <v>233</v>
      </c>
      <c r="CW14" s="23" t="s">
        <v>361</v>
      </c>
      <c r="CX14" s="24">
        <v>44.35</v>
      </c>
      <c r="CY14" s="19" t="s">
        <v>305</v>
      </c>
      <c r="CZ14" s="23" t="s">
        <v>369</v>
      </c>
      <c r="DA14" s="24">
        <v>2129.32</v>
      </c>
      <c r="DB14" s="19" t="s">
        <v>379</v>
      </c>
      <c r="DC14" s="23" t="s">
        <v>380</v>
      </c>
      <c r="DD14" s="24">
        <v>56.97</v>
      </c>
      <c r="DG14" s="15" t="s">
        <v>283</v>
      </c>
      <c r="DH14" s="23"/>
      <c r="DI14" s="60">
        <v>111.646</v>
      </c>
      <c r="DJ14" s="19"/>
      <c r="DK14" s="23"/>
      <c r="DL14" s="24"/>
      <c r="DM14" s="19" t="s">
        <v>400</v>
      </c>
      <c r="DN14" s="23" t="s">
        <v>397</v>
      </c>
      <c r="DO14" s="66">
        <v>1313.1</v>
      </c>
      <c r="DP14" s="19"/>
      <c r="DQ14" s="23"/>
      <c r="DR14" s="24"/>
      <c r="DS14" s="15" t="s">
        <v>299</v>
      </c>
      <c r="DT14" s="23" t="s">
        <v>418</v>
      </c>
      <c r="DU14" s="87">
        <v>64.06</v>
      </c>
      <c r="DV14" s="19"/>
      <c r="DW14" s="23"/>
      <c r="DX14" s="23"/>
      <c r="DY14" s="19" t="s">
        <v>435</v>
      </c>
      <c r="DZ14" s="23" t="s">
        <v>436</v>
      </c>
      <c r="EA14" s="60">
        <v>1823.46</v>
      </c>
      <c r="EB14" s="19" t="s">
        <v>446</v>
      </c>
      <c r="EC14" s="23" t="s">
        <v>447</v>
      </c>
      <c r="ED14" s="87">
        <v>308.76</v>
      </c>
      <c r="EE14" s="19"/>
      <c r="EF14" s="23"/>
      <c r="EG14" s="23"/>
      <c r="EH14" s="19" t="s">
        <v>460</v>
      </c>
      <c r="EI14" s="23" t="s">
        <v>461</v>
      </c>
      <c r="EJ14" s="60">
        <v>166.25</v>
      </c>
      <c r="EK14" s="19"/>
      <c r="EL14" s="23"/>
      <c r="EM14" s="23"/>
      <c r="EN14" s="19"/>
      <c r="EO14" s="23"/>
      <c r="EP14" s="23"/>
      <c r="EQ14" s="23"/>
      <c r="ER14" s="23"/>
    </row>
    <row r="15" spans="1:148" ht="26.25" customHeight="1">
      <c r="A15" s="15"/>
      <c r="B15" s="15" t="s">
        <v>18</v>
      </c>
      <c r="C15" s="23">
        <v>55.79</v>
      </c>
      <c r="D15" s="15" t="s">
        <v>18</v>
      </c>
      <c r="E15" s="23">
        <v>55.79</v>
      </c>
      <c r="F15" s="15" t="s">
        <v>18</v>
      </c>
      <c r="G15" s="23">
        <v>55.79</v>
      </c>
      <c r="H15" s="15" t="s">
        <v>18</v>
      </c>
      <c r="I15" s="23">
        <v>55.79</v>
      </c>
      <c r="J15" s="15" t="s">
        <v>18</v>
      </c>
      <c r="K15" s="23">
        <v>55.79</v>
      </c>
      <c r="L15" s="15" t="s">
        <v>18</v>
      </c>
      <c r="M15" s="23">
        <v>55.79</v>
      </c>
      <c r="N15" s="15" t="s">
        <v>18</v>
      </c>
      <c r="O15" s="23">
        <v>55.79</v>
      </c>
      <c r="P15" s="15" t="s">
        <v>18</v>
      </c>
      <c r="Q15" s="23">
        <v>55.79</v>
      </c>
      <c r="R15" s="15" t="s">
        <v>18</v>
      </c>
      <c r="S15" s="16">
        <f t="shared" si="0"/>
        <v>446.32000000000005</v>
      </c>
      <c r="T15" s="15" t="s">
        <v>39</v>
      </c>
      <c r="U15" s="23" t="s">
        <v>133</v>
      </c>
      <c r="V15" s="23">
        <v>55.79</v>
      </c>
      <c r="W15" s="11" t="s">
        <v>5</v>
      </c>
      <c r="X15" s="23"/>
      <c r="Y15" s="23">
        <v>3737.86</v>
      </c>
      <c r="Z15" s="11" t="s">
        <v>5</v>
      </c>
      <c r="AA15" s="23"/>
      <c r="AB15" s="23">
        <v>3737.86</v>
      </c>
      <c r="AC15" s="61" t="s">
        <v>88</v>
      </c>
      <c r="AD15" s="60" t="s">
        <v>95</v>
      </c>
      <c r="AE15" s="60">
        <v>101.44</v>
      </c>
      <c r="AF15" s="23"/>
      <c r="AG15" s="59" t="s">
        <v>88</v>
      </c>
      <c r="AH15" s="60" t="s">
        <v>111</v>
      </c>
      <c r="AI15" s="60">
        <v>155.72</v>
      </c>
      <c r="AJ15" s="15" t="s">
        <v>135</v>
      </c>
      <c r="AK15" s="23"/>
      <c r="AL15" s="23">
        <v>9539.92</v>
      </c>
      <c r="AM15" s="15" t="s">
        <v>170</v>
      </c>
      <c r="AN15" s="23" t="s">
        <v>171</v>
      </c>
      <c r="AO15" s="23">
        <v>964.19</v>
      </c>
      <c r="AP15" s="19" t="s">
        <v>167</v>
      </c>
      <c r="AQ15" s="23" t="s">
        <v>174</v>
      </c>
      <c r="AR15" s="18">
        <v>184.97</v>
      </c>
      <c r="AS15" s="19" t="s">
        <v>169</v>
      </c>
      <c r="AT15" s="19" t="s">
        <v>173</v>
      </c>
      <c r="AU15" s="19">
        <v>229.12</v>
      </c>
      <c r="AV15" s="65" t="s">
        <v>181</v>
      </c>
      <c r="AW15" s="65" t="s">
        <v>182</v>
      </c>
      <c r="AX15" s="65">
        <v>95.28</v>
      </c>
      <c r="AY15" s="19" t="s">
        <v>167</v>
      </c>
      <c r="AZ15" s="19" t="s">
        <v>220</v>
      </c>
      <c r="BA15" s="19">
        <v>184.97</v>
      </c>
      <c r="BB15" s="19" t="s">
        <v>205</v>
      </c>
      <c r="BC15" s="19" t="s">
        <v>206</v>
      </c>
      <c r="BD15" s="19">
        <v>146546.45</v>
      </c>
      <c r="BE15" s="19"/>
      <c r="BF15" s="19"/>
      <c r="BG15" s="19"/>
      <c r="BH15" s="19"/>
      <c r="BI15" s="19" t="s">
        <v>233</v>
      </c>
      <c r="BJ15" s="19" t="s">
        <v>238</v>
      </c>
      <c r="BK15" s="19">
        <v>44.35</v>
      </c>
      <c r="BL15" s="20" t="s">
        <v>233</v>
      </c>
      <c r="BM15" s="19" t="s">
        <v>256</v>
      </c>
      <c r="BN15" s="23">
        <v>44.35</v>
      </c>
      <c r="BO15" s="19"/>
      <c r="BP15" s="19"/>
      <c r="BQ15" s="19"/>
      <c r="BR15" s="19"/>
      <c r="BU15" s="15" t="s">
        <v>276</v>
      </c>
      <c r="BV15" s="23" t="s">
        <v>277</v>
      </c>
      <c r="BW15" s="23">
        <v>1211.36</v>
      </c>
      <c r="BX15" s="15" t="s">
        <v>150</v>
      </c>
      <c r="BY15" s="23" t="s">
        <v>296</v>
      </c>
      <c r="BZ15" s="23">
        <v>180.46</v>
      </c>
      <c r="CA15" s="15" t="s">
        <v>309</v>
      </c>
      <c r="CB15" s="23" t="s">
        <v>308</v>
      </c>
      <c r="CC15" s="23">
        <v>2308.48</v>
      </c>
      <c r="CD15" s="15" t="s">
        <v>318</v>
      </c>
      <c r="CE15" s="23" t="s">
        <v>317</v>
      </c>
      <c r="CF15" s="23">
        <v>6419.27</v>
      </c>
      <c r="CG15" s="15" t="s">
        <v>328</v>
      </c>
      <c r="CH15" s="23" t="s">
        <v>327</v>
      </c>
      <c r="CI15" s="23">
        <v>694.34</v>
      </c>
      <c r="CJ15" s="15"/>
      <c r="CK15" s="23"/>
      <c r="CL15" s="23"/>
      <c r="CM15" s="15"/>
      <c r="CN15" s="23"/>
      <c r="CO15" s="23"/>
      <c r="CP15" s="15"/>
      <c r="CQ15" s="23"/>
      <c r="CR15" s="23"/>
      <c r="CS15" s="15"/>
      <c r="CT15" s="23"/>
      <c r="CU15" s="23"/>
      <c r="CV15" s="15"/>
      <c r="CW15" s="23"/>
      <c r="CX15" s="23"/>
      <c r="CY15" s="15" t="s">
        <v>370</v>
      </c>
      <c r="CZ15" s="23" t="s">
        <v>371</v>
      </c>
      <c r="DA15" s="23">
        <v>545.23</v>
      </c>
      <c r="DB15" s="15" t="s">
        <v>381</v>
      </c>
      <c r="DC15" s="23" t="s">
        <v>382</v>
      </c>
      <c r="DD15" s="23">
        <v>178.76</v>
      </c>
      <c r="DG15" s="85"/>
      <c r="DH15" s="86"/>
      <c r="DI15" s="86"/>
      <c r="DJ15" s="15"/>
      <c r="DK15" s="23"/>
      <c r="DL15" s="23"/>
      <c r="DM15" s="15" t="s">
        <v>401</v>
      </c>
      <c r="DN15" s="23" t="s">
        <v>397</v>
      </c>
      <c r="DO15" s="60">
        <v>917.68</v>
      </c>
      <c r="DP15" s="15"/>
      <c r="DQ15" s="23"/>
      <c r="DR15" s="23"/>
      <c r="DS15" s="15" t="s">
        <v>419</v>
      </c>
      <c r="DT15" s="23" t="s">
        <v>420</v>
      </c>
      <c r="DU15" s="60">
        <v>12683.29</v>
      </c>
      <c r="DV15" s="15"/>
      <c r="DW15" s="23"/>
      <c r="DX15" s="23"/>
      <c r="DY15" s="15" t="s">
        <v>437</v>
      </c>
      <c r="DZ15" s="23" t="s">
        <v>438</v>
      </c>
      <c r="EA15" s="87">
        <v>796.77</v>
      </c>
      <c r="EB15" s="15" t="s">
        <v>448</v>
      </c>
      <c r="EC15" s="23" t="s">
        <v>449</v>
      </c>
      <c r="ED15" s="87">
        <v>409.22</v>
      </c>
      <c r="EE15" s="15"/>
      <c r="EF15" s="23"/>
      <c r="EG15" s="23"/>
      <c r="EH15" s="15"/>
      <c r="EI15" s="23"/>
      <c r="EJ15" s="23"/>
      <c r="EK15" s="15"/>
      <c r="EL15" s="23"/>
      <c r="EM15" s="23"/>
      <c r="EN15" s="15"/>
      <c r="EO15" s="23"/>
      <c r="EP15" s="23"/>
      <c r="EQ15" s="23"/>
      <c r="ER15" s="23"/>
    </row>
    <row r="16" spans="1:148" ht="22.5">
      <c r="A16" s="15"/>
      <c r="B16" s="15" t="s">
        <v>18</v>
      </c>
      <c r="C16" s="23">
        <v>223.16</v>
      </c>
      <c r="D16" s="15" t="s">
        <v>18</v>
      </c>
      <c r="E16" s="23">
        <v>223.16</v>
      </c>
      <c r="F16" s="15" t="s">
        <v>18</v>
      </c>
      <c r="G16" s="23">
        <v>223.16</v>
      </c>
      <c r="H16" s="15" t="s">
        <v>18</v>
      </c>
      <c r="I16" s="23">
        <v>223.16</v>
      </c>
      <c r="J16" s="15" t="s">
        <v>18</v>
      </c>
      <c r="K16" s="23">
        <v>223.16</v>
      </c>
      <c r="L16" s="15" t="s">
        <v>18</v>
      </c>
      <c r="M16" s="23">
        <v>223.16</v>
      </c>
      <c r="N16" s="15" t="s">
        <v>18</v>
      </c>
      <c r="O16" s="23">
        <v>223.16</v>
      </c>
      <c r="P16" s="15" t="s">
        <v>18</v>
      </c>
      <c r="Q16" s="23">
        <v>223.16</v>
      </c>
      <c r="R16" s="15" t="s">
        <v>18</v>
      </c>
      <c r="S16" s="16">
        <f t="shared" si="0"/>
        <v>1785.2800000000002</v>
      </c>
      <c r="T16" s="15" t="s">
        <v>40</v>
      </c>
      <c r="U16" s="23" t="s">
        <v>133</v>
      </c>
      <c r="V16" s="23">
        <v>223.16</v>
      </c>
      <c r="W16" s="59" t="s">
        <v>483</v>
      </c>
      <c r="X16" s="60" t="s">
        <v>484</v>
      </c>
      <c r="Y16" s="60">
        <v>206.18</v>
      </c>
      <c r="Z16" s="63" t="s">
        <v>487</v>
      </c>
      <c r="AA16" s="64" t="s">
        <v>488</v>
      </c>
      <c r="AB16" s="64">
        <v>407.13</v>
      </c>
      <c r="AC16" s="15" t="s">
        <v>116</v>
      </c>
      <c r="AD16" s="23" t="s">
        <v>117</v>
      </c>
      <c r="AE16" s="18">
        <v>184.97</v>
      </c>
      <c r="AF16" s="18"/>
      <c r="AG16" s="59" t="s">
        <v>112</v>
      </c>
      <c r="AH16" s="60" t="s">
        <v>113</v>
      </c>
      <c r="AI16" s="60">
        <v>160.4</v>
      </c>
      <c r="AJ16" s="59" t="s">
        <v>118</v>
      </c>
      <c r="AK16" s="60"/>
      <c r="AL16" s="67">
        <v>229.12</v>
      </c>
      <c r="AM16" s="11" t="s">
        <v>3</v>
      </c>
      <c r="AN16" s="23"/>
      <c r="AO16" s="23">
        <v>8982.03</v>
      </c>
      <c r="AP16" s="15" t="s">
        <v>169</v>
      </c>
      <c r="AQ16" s="23" t="s">
        <v>174</v>
      </c>
      <c r="AR16" s="23">
        <v>229.12</v>
      </c>
      <c r="AS16" s="11" t="s">
        <v>3</v>
      </c>
      <c r="AT16" s="23"/>
      <c r="AU16" s="23">
        <v>8982.03</v>
      </c>
      <c r="AV16" s="73" t="s">
        <v>185</v>
      </c>
      <c r="AW16" s="60" t="s">
        <v>186</v>
      </c>
      <c r="AX16" s="60">
        <v>90.23</v>
      </c>
      <c r="AY16" s="15" t="s">
        <v>287</v>
      </c>
      <c r="AZ16" s="23"/>
      <c r="BA16" s="23">
        <v>55.83</v>
      </c>
      <c r="BB16" s="15" t="s">
        <v>207</v>
      </c>
      <c r="BC16" s="23" t="s">
        <v>208</v>
      </c>
      <c r="BD16" s="23">
        <v>813.76</v>
      </c>
      <c r="BE16" s="23"/>
      <c r="BF16" s="15" t="s">
        <v>287</v>
      </c>
      <c r="BG16" s="23"/>
      <c r="BH16" s="23">
        <v>55.83</v>
      </c>
      <c r="BI16" s="15" t="s">
        <v>245</v>
      </c>
      <c r="BJ16" s="23" t="s">
        <v>246</v>
      </c>
      <c r="BK16" s="23">
        <v>306.6</v>
      </c>
      <c r="BL16" s="20" t="s">
        <v>239</v>
      </c>
      <c r="BM16" s="19" t="s">
        <v>252</v>
      </c>
      <c r="BN16" s="23">
        <v>2129.32</v>
      </c>
      <c r="BO16" s="23"/>
      <c r="BP16" s="15"/>
      <c r="BQ16" s="23"/>
      <c r="BR16" s="23"/>
      <c r="BU16" s="19" t="s">
        <v>253</v>
      </c>
      <c r="BV16" s="23" t="s">
        <v>277</v>
      </c>
      <c r="BW16" s="23">
        <v>775.76</v>
      </c>
      <c r="BX16" s="19" t="s">
        <v>297</v>
      </c>
      <c r="BY16" s="23" t="s">
        <v>298</v>
      </c>
      <c r="BZ16" s="23">
        <v>2129.32</v>
      </c>
      <c r="CA16" s="19" t="s">
        <v>310</v>
      </c>
      <c r="CB16" s="23" t="s">
        <v>308</v>
      </c>
      <c r="CC16" s="23">
        <v>302.84</v>
      </c>
      <c r="CD16" s="19" t="s">
        <v>319</v>
      </c>
      <c r="CE16" s="23" t="s">
        <v>317</v>
      </c>
      <c r="CF16" s="23">
        <v>2308.48</v>
      </c>
      <c r="CG16" s="19"/>
      <c r="CH16" s="23"/>
      <c r="CI16" s="23"/>
      <c r="CJ16" s="19"/>
      <c r="CK16" s="23"/>
      <c r="CL16" s="23"/>
      <c r="CM16" s="19"/>
      <c r="CN16" s="23"/>
      <c r="CO16" s="23"/>
      <c r="CP16" s="19"/>
      <c r="CQ16" s="23"/>
      <c r="CR16" s="23"/>
      <c r="CS16" s="19"/>
      <c r="CT16" s="23"/>
      <c r="CU16" s="23"/>
      <c r="CV16" s="19"/>
      <c r="CW16" s="23"/>
      <c r="CX16" s="23"/>
      <c r="CY16" s="19" t="s">
        <v>372</v>
      </c>
      <c r="CZ16" s="23" t="s">
        <v>371</v>
      </c>
      <c r="DA16" s="23">
        <v>601.18</v>
      </c>
      <c r="DB16" s="19" t="s">
        <v>230</v>
      </c>
      <c r="DC16" s="23" t="s">
        <v>383</v>
      </c>
      <c r="DD16" s="23">
        <v>387.88</v>
      </c>
      <c r="DG16" s="19"/>
      <c r="DH16" s="23"/>
      <c r="DI16" s="23"/>
      <c r="DJ16" s="19"/>
      <c r="DK16" s="23"/>
      <c r="DL16" s="23"/>
      <c r="DM16" s="19" t="s">
        <v>402</v>
      </c>
      <c r="DN16" s="23" t="s">
        <v>397</v>
      </c>
      <c r="DO16" s="60">
        <v>2597.08</v>
      </c>
      <c r="DP16" s="19"/>
      <c r="DQ16" s="23"/>
      <c r="DR16" s="23"/>
      <c r="DS16" s="19" t="s">
        <v>421</v>
      </c>
      <c r="DT16" s="23" t="s">
        <v>422</v>
      </c>
      <c r="DU16" s="67">
        <v>402.5</v>
      </c>
      <c r="DV16" s="19"/>
      <c r="DW16" s="23"/>
      <c r="DX16" s="25"/>
      <c r="DY16" s="19"/>
      <c r="DZ16" s="23"/>
      <c r="EA16" s="25"/>
      <c r="EB16" s="19"/>
      <c r="EC16" s="23"/>
      <c r="ED16" s="25"/>
      <c r="EE16" s="19"/>
      <c r="EF16" s="23"/>
      <c r="EG16" s="25"/>
      <c r="EH16" s="19"/>
      <c r="EI16" s="23"/>
      <c r="EJ16" s="25"/>
      <c r="EK16" s="19"/>
      <c r="EL16" s="23"/>
      <c r="EM16" s="25"/>
      <c r="EN16" s="19"/>
      <c r="EO16" s="23"/>
      <c r="EP16" s="25"/>
      <c r="EQ16" s="25"/>
      <c r="ER16" s="25"/>
    </row>
    <row r="17" spans="1:148" ht="22.5">
      <c r="A17" s="15"/>
      <c r="B17" s="15" t="s">
        <v>18</v>
      </c>
      <c r="C17" s="23">
        <v>55.79</v>
      </c>
      <c r="D17" s="15" t="s">
        <v>18</v>
      </c>
      <c r="E17" s="23">
        <v>55.79</v>
      </c>
      <c r="F17" s="15" t="s">
        <v>18</v>
      </c>
      <c r="G17" s="23">
        <v>55.79</v>
      </c>
      <c r="H17" s="15" t="s">
        <v>18</v>
      </c>
      <c r="I17" s="23">
        <v>55.79</v>
      </c>
      <c r="J17" s="15" t="s">
        <v>18</v>
      </c>
      <c r="K17" s="23">
        <v>55.79</v>
      </c>
      <c r="L17" s="15" t="s">
        <v>18</v>
      </c>
      <c r="M17" s="23">
        <v>55.79</v>
      </c>
      <c r="N17" s="15" t="s">
        <v>18</v>
      </c>
      <c r="O17" s="23">
        <v>55.79</v>
      </c>
      <c r="P17" s="15" t="s">
        <v>18</v>
      </c>
      <c r="Q17" s="23">
        <v>55.79</v>
      </c>
      <c r="R17" s="15" t="s">
        <v>18</v>
      </c>
      <c r="S17" s="16">
        <f t="shared" si="0"/>
        <v>446.32000000000005</v>
      </c>
      <c r="T17" s="15" t="s">
        <v>41</v>
      </c>
      <c r="U17" s="23" t="s">
        <v>133</v>
      </c>
      <c r="V17" s="23">
        <v>55.79</v>
      </c>
      <c r="W17" s="63" t="s">
        <v>485</v>
      </c>
      <c r="X17" s="64" t="s">
        <v>486</v>
      </c>
      <c r="Y17" s="64">
        <v>2010.28</v>
      </c>
      <c r="Z17" s="63" t="s">
        <v>82</v>
      </c>
      <c r="AA17" s="64" t="s">
        <v>489</v>
      </c>
      <c r="AB17" s="64">
        <v>5123.22</v>
      </c>
      <c r="AC17" s="15" t="s">
        <v>130</v>
      </c>
      <c r="AD17" s="23" t="s">
        <v>132</v>
      </c>
      <c r="AE17" s="18">
        <v>964.19</v>
      </c>
      <c r="AF17" s="18"/>
      <c r="AG17" s="59" t="s">
        <v>114</v>
      </c>
      <c r="AH17" s="60" t="s">
        <v>115</v>
      </c>
      <c r="AI17" s="60">
        <f>1578.45/11</f>
        <v>143.49545454545455</v>
      </c>
      <c r="AJ17" s="15" t="s">
        <v>287</v>
      </c>
      <c r="AK17" s="23"/>
      <c r="AL17" s="23">
        <v>55.83</v>
      </c>
      <c r="AM17" s="15" t="s">
        <v>135</v>
      </c>
      <c r="AN17" s="23"/>
      <c r="AO17" s="23">
        <v>9539.92</v>
      </c>
      <c r="AP17" s="15" t="s">
        <v>170</v>
      </c>
      <c r="AQ17" s="23" t="s">
        <v>175</v>
      </c>
      <c r="AR17" s="23">
        <v>964.19</v>
      </c>
      <c r="AS17" s="15" t="s">
        <v>135</v>
      </c>
      <c r="AT17" s="23"/>
      <c r="AU17" s="23">
        <v>9539.92</v>
      </c>
      <c r="AV17" s="59" t="s">
        <v>183</v>
      </c>
      <c r="AW17" s="60" t="s">
        <v>187</v>
      </c>
      <c r="AX17" s="60">
        <v>90.23</v>
      </c>
      <c r="AY17" s="15" t="s">
        <v>288</v>
      </c>
      <c r="AZ17" s="23"/>
      <c r="BA17" s="23">
        <v>55.83</v>
      </c>
      <c r="BB17" s="19" t="s">
        <v>218</v>
      </c>
      <c r="BC17" s="21" t="s">
        <v>219</v>
      </c>
      <c r="BD17" s="23">
        <v>82.31</v>
      </c>
      <c r="BE17" s="23"/>
      <c r="BF17" s="15" t="s">
        <v>288</v>
      </c>
      <c r="BG17" s="23"/>
      <c r="BH17" s="23">
        <v>55.83</v>
      </c>
      <c r="BI17" s="19" t="s">
        <v>233</v>
      </c>
      <c r="BJ17" s="21" t="s">
        <v>248</v>
      </c>
      <c r="BK17" s="23">
        <v>44.35</v>
      </c>
      <c r="BL17" s="15" t="s">
        <v>253</v>
      </c>
      <c r="BM17" s="23" t="s">
        <v>252</v>
      </c>
      <c r="BN17" s="23">
        <v>775.76</v>
      </c>
      <c r="BO17" s="23"/>
      <c r="BP17" s="19"/>
      <c r="BQ17" s="21"/>
      <c r="BR17" s="23"/>
      <c r="BU17" s="19" t="s">
        <v>253</v>
      </c>
      <c r="BV17" s="21" t="s">
        <v>278</v>
      </c>
      <c r="BW17" s="23">
        <v>1163.64</v>
      </c>
      <c r="BX17" s="19" t="s">
        <v>299</v>
      </c>
      <c r="BY17" s="21" t="s">
        <v>300</v>
      </c>
      <c r="BZ17" s="23">
        <v>56.97</v>
      </c>
      <c r="CA17" s="19" t="s">
        <v>311</v>
      </c>
      <c r="CB17" s="21" t="s">
        <v>308</v>
      </c>
      <c r="CC17" s="23">
        <v>153.93</v>
      </c>
      <c r="CD17" s="15" t="s">
        <v>233</v>
      </c>
      <c r="CE17" s="23" t="s">
        <v>322</v>
      </c>
      <c r="CF17" s="23">
        <v>44.35</v>
      </c>
      <c r="CG17" s="19"/>
      <c r="CH17" s="21"/>
      <c r="CI17" s="23"/>
      <c r="CJ17" s="19"/>
      <c r="CK17" s="21"/>
      <c r="CL17" s="23"/>
      <c r="CM17" s="19"/>
      <c r="CN17" s="21"/>
      <c r="CO17" s="23"/>
      <c r="CP17" s="19"/>
      <c r="CQ17" s="21"/>
      <c r="CR17" s="23"/>
      <c r="CS17" s="19"/>
      <c r="CT17" s="21"/>
      <c r="CU17" s="23"/>
      <c r="CV17" s="19"/>
      <c r="CW17" s="21"/>
      <c r="CX17" s="23"/>
      <c r="CY17" s="19" t="s">
        <v>372</v>
      </c>
      <c r="CZ17" s="23" t="s">
        <v>371</v>
      </c>
      <c r="DA17" s="23">
        <v>601.18</v>
      </c>
      <c r="DB17" s="19"/>
      <c r="DC17" s="23"/>
      <c r="DD17" s="23"/>
      <c r="DG17" s="19"/>
      <c r="DH17" s="23"/>
      <c r="DI17" s="23"/>
      <c r="DJ17" s="19"/>
      <c r="DK17" s="23"/>
      <c r="DL17" s="23"/>
      <c r="DM17" s="19" t="s">
        <v>403</v>
      </c>
      <c r="DN17" s="23" t="s">
        <v>397</v>
      </c>
      <c r="DO17" s="60">
        <v>1298.52</v>
      </c>
      <c r="DP17" s="19"/>
      <c r="DQ17" s="23"/>
      <c r="DR17" s="23"/>
      <c r="DS17" s="15" t="s">
        <v>365</v>
      </c>
      <c r="DT17" s="23" t="s">
        <v>423</v>
      </c>
      <c r="DU17" s="60">
        <v>75.41</v>
      </c>
      <c r="DV17" s="15"/>
      <c r="DW17" s="23"/>
      <c r="DX17" s="23"/>
      <c r="DY17" s="15"/>
      <c r="DZ17" s="23"/>
      <c r="EA17" s="23"/>
      <c r="EB17" s="15"/>
      <c r="EC17" s="23"/>
      <c r="ED17" s="23"/>
      <c r="EE17" s="15"/>
      <c r="EF17" s="23"/>
      <c r="EG17" s="23"/>
      <c r="EH17" s="15"/>
      <c r="EI17" s="23"/>
      <c r="EJ17" s="23"/>
      <c r="EK17" s="15"/>
      <c r="EL17" s="23"/>
      <c r="EM17" s="23"/>
      <c r="EN17" s="15"/>
      <c r="EO17" s="23"/>
      <c r="EP17" s="23"/>
      <c r="EQ17" s="23"/>
      <c r="ER17" s="23"/>
    </row>
    <row r="18" spans="1:148" ht="24" customHeight="1">
      <c r="A18" s="15"/>
      <c r="B18" s="15" t="s">
        <v>18</v>
      </c>
      <c r="C18" s="23">
        <v>781.05</v>
      </c>
      <c r="D18" s="15" t="s">
        <v>18</v>
      </c>
      <c r="E18" s="23">
        <v>781.05</v>
      </c>
      <c r="F18" s="15" t="s">
        <v>18</v>
      </c>
      <c r="G18" s="23">
        <v>781.05</v>
      </c>
      <c r="H18" s="15" t="s">
        <v>18</v>
      </c>
      <c r="I18" s="23">
        <v>781.05</v>
      </c>
      <c r="J18" s="15" t="s">
        <v>18</v>
      </c>
      <c r="K18" s="23">
        <v>781.05</v>
      </c>
      <c r="L18" s="15" t="s">
        <v>18</v>
      </c>
      <c r="M18" s="23">
        <v>781.05</v>
      </c>
      <c r="N18" s="15" t="s">
        <v>18</v>
      </c>
      <c r="O18" s="23">
        <v>781.05</v>
      </c>
      <c r="P18" s="15" t="s">
        <v>18</v>
      </c>
      <c r="Q18" s="23">
        <v>781.05</v>
      </c>
      <c r="R18" s="15" t="s">
        <v>18</v>
      </c>
      <c r="S18" s="16">
        <f t="shared" si="0"/>
        <v>6248.400000000001</v>
      </c>
      <c r="T18" s="15" t="s">
        <v>45</v>
      </c>
      <c r="U18" s="23" t="s">
        <v>133</v>
      </c>
      <c r="V18" s="23">
        <v>781.05</v>
      </c>
      <c r="W18" s="15"/>
      <c r="X18" s="23"/>
      <c r="Y18" s="23"/>
      <c r="Z18" s="15"/>
      <c r="AA18" s="23"/>
      <c r="AB18" s="23"/>
      <c r="AC18" s="11" t="s">
        <v>3</v>
      </c>
      <c r="AD18" s="23"/>
      <c r="AE18" s="23">
        <v>8870.45</v>
      </c>
      <c r="AF18" s="23"/>
      <c r="AG18" s="15" t="s">
        <v>118</v>
      </c>
      <c r="AH18" s="23" t="s">
        <v>119</v>
      </c>
      <c r="AI18" s="25">
        <v>229.12</v>
      </c>
      <c r="AJ18" s="15" t="s">
        <v>288</v>
      </c>
      <c r="AK18" s="23"/>
      <c r="AL18" s="23">
        <v>55.83</v>
      </c>
      <c r="AM18" s="15" t="s">
        <v>287</v>
      </c>
      <c r="AN18" s="23"/>
      <c r="AO18" s="23">
        <v>55.83</v>
      </c>
      <c r="AP18" s="15" t="s">
        <v>135</v>
      </c>
      <c r="AQ18" s="23"/>
      <c r="AR18" s="23">
        <v>9539.92</v>
      </c>
      <c r="AS18" s="15" t="s">
        <v>178</v>
      </c>
      <c r="AT18" s="23"/>
      <c r="AU18" s="23">
        <v>2170.23</v>
      </c>
      <c r="AV18" s="59" t="s">
        <v>188</v>
      </c>
      <c r="AW18" s="60" t="s">
        <v>189</v>
      </c>
      <c r="AX18" s="60">
        <v>212.19</v>
      </c>
      <c r="AY18" s="15" t="s">
        <v>218</v>
      </c>
      <c r="AZ18" s="23"/>
      <c r="BA18" s="23">
        <v>167.47</v>
      </c>
      <c r="BB18" s="19" t="s">
        <v>167</v>
      </c>
      <c r="BC18" s="23" t="s">
        <v>216</v>
      </c>
      <c r="BD18" s="23">
        <v>184.97</v>
      </c>
      <c r="BE18" s="23"/>
      <c r="BF18" s="19" t="s">
        <v>167</v>
      </c>
      <c r="BG18" s="19" t="s">
        <v>228</v>
      </c>
      <c r="BH18" s="23">
        <v>184.97</v>
      </c>
      <c r="BI18" s="19" t="s">
        <v>167</v>
      </c>
      <c r="BJ18" s="23"/>
      <c r="BK18" s="23">
        <v>184.97</v>
      </c>
      <c r="BL18" s="19" t="s">
        <v>167</v>
      </c>
      <c r="BM18" s="23"/>
      <c r="BN18" s="23">
        <v>184.97</v>
      </c>
      <c r="BO18" s="23"/>
      <c r="BP18" s="19" t="s">
        <v>167</v>
      </c>
      <c r="BQ18" s="23"/>
      <c r="BR18" s="23">
        <v>184.97</v>
      </c>
      <c r="BU18" s="19" t="s">
        <v>279</v>
      </c>
      <c r="BV18" s="23" t="s">
        <v>278</v>
      </c>
      <c r="BW18" s="23">
        <v>10632.02</v>
      </c>
      <c r="BX18" s="19" t="s">
        <v>259</v>
      </c>
      <c r="BY18" s="23" t="s">
        <v>301</v>
      </c>
      <c r="BZ18" s="23">
        <v>2186.6</v>
      </c>
      <c r="CA18" s="19" t="s">
        <v>312</v>
      </c>
      <c r="CB18" s="23" t="s">
        <v>308</v>
      </c>
      <c r="CC18" s="23">
        <v>22679.12</v>
      </c>
      <c r="CD18" s="19"/>
      <c r="CE18" s="23"/>
      <c r="CF18" s="23"/>
      <c r="CG18" s="19"/>
      <c r="CH18" s="23"/>
      <c r="CI18" s="23"/>
      <c r="CJ18" s="19"/>
      <c r="CK18" s="23"/>
      <c r="CL18" s="23"/>
      <c r="CM18" s="19"/>
      <c r="CN18" s="23"/>
      <c r="CO18" s="23"/>
      <c r="CP18" s="19"/>
      <c r="CQ18" s="23"/>
      <c r="CR18" s="23"/>
      <c r="CS18" s="19"/>
      <c r="CT18" s="23"/>
      <c r="CU18" s="23"/>
      <c r="CV18" s="19"/>
      <c r="CW18" s="23"/>
      <c r="CX18" s="23"/>
      <c r="CY18" s="19"/>
      <c r="CZ18" s="23"/>
      <c r="DA18" s="23"/>
      <c r="DB18" s="19"/>
      <c r="DC18" s="23"/>
      <c r="DD18" s="23"/>
      <c r="DG18" s="19"/>
      <c r="DH18" s="23"/>
      <c r="DI18" s="23"/>
      <c r="DJ18" s="19"/>
      <c r="DK18" s="23"/>
      <c r="DL18" s="23"/>
      <c r="DM18" s="19" t="s">
        <v>307</v>
      </c>
      <c r="DN18" s="23" t="s">
        <v>397</v>
      </c>
      <c r="DO18" s="60">
        <v>4341.94</v>
      </c>
      <c r="DP18" s="19"/>
      <c r="DQ18" s="23"/>
      <c r="DR18" s="23"/>
      <c r="DS18" s="19" t="s">
        <v>497</v>
      </c>
      <c r="DT18" s="23"/>
      <c r="DU18" s="60">
        <v>8500.12</v>
      </c>
      <c r="DV18" s="19"/>
      <c r="DW18" s="23"/>
      <c r="DX18" s="23"/>
      <c r="DY18" s="19"/>
      <c r="DZ18" s="23"/>
      <c r="EA18" s="23"/>
      <c r="EB18" s="19"/>
      <c r="EC18" s="23"/>
      <c r="ED18" s="23"/>
      <c r="EE18" s="19"/>
      <c r="EF18" s="23"/>
      <c r="EG18" s="23"/>
      <c r="EH18" s="19"/>
      <c r="EI18" s="23"/>
      <c r="EJ18" s="23"/>
      <c r="EK18" s="19"/>
      <c r="EL18" s="23"/>
      <c r="EM18" s="23"/>
      <c r="EN18" s="19"/>
      <c r="EO18" s="23"/>
      <c r="EP18" s="23"/>
      <c r="EQ18" s="23"/>
      <c r="ER18" s="23"/>
    </row>
    <row r="19" spans="1:148" ht="25.5" customHeight="1">
      <c r="A19" s="15"/>
      <c r="B19" s="15" t="s">
        <v>18</v>
      </c>
      <c r="C19" s="23">
        <v>55.79</v>
      </c>
      <c r="D19" s="15" t="s">
        <v>18</v>
      </c>
      <c r="E19" s="23">
        <v>55.79</v>
      </c>
      <c r="F19" s="15" t="s">
        <v>18</v>
      </c>
      <c r="G19" s="23">
        <v>55.79</v>
      </c>
      <c r="H19" s="15" t="s">
        <v>18</v>
      </c>
      <c r="I19" s="23">
        <v>55.79</v>
      </c>
      <c r="J19" s="15" t="s">
        <v>18</v>
      </c>
      <c r="K19" s="23">
        <v>55.79</v>
      </c>
      <c r="L19" s="15" t="s">
        <v>18</v>
      </c>
      <c r="M19" s="23">
        <v>55.79</v>
      </c>
      <c r="N19" s="15" t="s">
        <v>18</v>
      </c>
      <c r="O19" s="23">
        <v>55.79</v>
      </c>
      <c r="P19" s="15" t="s">
        <v>18</v>
      </c>
      <c r="Q19" s="23">
        <v>55.79</v>
      </c>
      <c r="R19" s="15" t="s">
        <v>18</v>
      </c>
      <c r="S19" s="16">
        <f t="shared" si="0"/>
        <v>446.32000000000005</v>
      </c>
      <c r="T19" s="15" t="s">
        <v>42</v>
      </c>
      <c r="U19" s="23" t="s">
        <v>133</v>
      </c>
      <c r="V19" s="23">
        <v>55.79</v>
      </c>
      <c r="W19" s="15"/>
      <c r="X19" s="23"/>
      <c r="Y19" s="23"/>
      <c r="Z19" s="15"/>
      <c r="AA19" s="23"/>
      <c r="AB19" s="23"/>
      <c r="AC19" s="11" t="s">
        <v>5</v>
      </c>
      <c r="AD19" s="23"/>
      <c r="AE19" s="23">
        <v>3737.86</v>
      </c>
      <c r="AF19" s="23"/>
      <c r="AG19" s="15" t="s">
        <v>130</v>
      </c>
      <c r="AH19" s="23" t="s">
        <v>131</v>
      </c>
      <c r="AI19" s="23">
        <v>964.19</v>
      </c>
      <c r="AJ19" s="15" t="s">
        <v>218</v>
      </c>
      <c r="AK19" s="23"/>
      <c r="AL19" s="23">
        <v>167.47</v>
      </c>
      <c r="AM19" s="15" t="s">
        <v>288</v>
      </c>
      <c r="AN19" s="23"/>
      <c r="AO19" s="23">
        <v>55.83</v>
      </c>
      <c r="AP19" s="15" t="s">
        <v>287</v>
      </c>
      <c r="AQ19" s="23"/>
      <c r="AR19" s="23">
        <v>55.83</v>
      </c>
      <c r="AS19" s="15" t="s">
        <v>287</v>
      </c>
      <c r="AT19" s="23"/>
      <c r="AU19" s="23">
        <v>55.83</v>
      </c>
      <c r="AV19" s="59" t="s">
        <v>190</v>
      </c>
      <c r="AW19" s="60" t="s">
        <v>191</v>
      </c>
      <c r="AX19" s="60">
        <v>2162.59</v>
      </c>
      <c r="AY19" s="15"/>
      <c r="AZ19" s="23"/>
      <c r="BA19" s="23"/>
      <c r="BB19" s="15" t="s">
        <v>170</v>
      </c>
      <c r="BC19" s="23" t="s">
        <v>217</v>
      </c>
      <c r="BD19" s="23">
        <v>964.19</v>
      </c>
      <c r="BE19" s="23"/>
      <c r="BF19" s="15" t="s">
        <v>170</v>
      </c>
      <c r="BG19" s="23" t="s">
        <v>229</v>
      </c>
      <c r="BH19" s="23">
        <v>964.19</v>
      </c>
      <c r="BI19" s="15" t="s">
        <v>170</v>
      </c>
      <c r="BJ19" s="23"/>
      <c r="BK19" s="23">
        <v>964.19</v>
      </c>
      <c r="BL19" s="15" t="s">
        <v>170</v>
      </c>
      <c r="BM19" s="23"/>
      <c r="BN19" s="23">
        <v>964.19</v>
      </c>
      <c r="BO19" s="23"/>
      <c r="BP19" s="15" t="s">
        <v>170</v>
      </c>
      <c r="BQ19" s="23"/>
      <c r="BR19" s="23">
        <v>964.19</v>
      </c>
      <c r="BU19" s="15" t="s">
        <v>233</v>
      </c>
      <c r="BV19" s="23" t="s">
        <v>280</v>
      </c>
      <c r="BW19" s="23">
        <v>44.35</v>
      </c>
      <c r="BX19" s="19" t="s">
        <v>283</v>
      </c>
      <c r="BY19" s="19"/>
      <c r="BZ19" s="23">
        <v>229.12</v>
      </c>
      <c r="CA19" s="19" t="s">
        <v>283</v>
      </c>
      <c r="CB19" s="19"/>
      <c r="CC19" s="23">
        <v>229.12</v>
      </c>
      <c r="CD19" s="19" t="s">
        <v>283</v>
      </c>
      <c r="CE19" s="19"/>
      <c r="CF19" s="23">
        <v>229.12</v>
      </c>
      <c r="CG19" s="19" t="s">
        <v>283</v>
      </c>
      <c r="CH19" s="19"/>
      <c r="CI19" s="23">
        <v>229.12</v>
      </c>
      <c r="CJ19" s="19" t="s">
        <v>283</v>
      </c>
      <c r="CK19" s="19"/>
      <c r="CL19" s="23">
        <v>229.12</v>
      </c>
      <c r="CM19" s="19"/>
      <c r="CN19" s="19"/>
      <c r="CO19" s="23"/>
      <c r="CP19" s="19"/>
      <c r="CQ19" s="19"/>
      <c r="CR19" s="23"/>
      <c r="CS19" s="19"/>
      <c r="CT19" s="19"/>
      <c r="CU19" s="23"/>
      <c r="CV19" s="19"/>
      <c r="CW19" s="19"/>
      <c r="CX19" s="23"/>
      <c r="CY19" s="19"/>
      <c r="CZ19" s="19"/>
      <c r="DA19" s="23"/>
      <c r="DB19" s="19"/>
      <c r="DC19" s="19"/>
      <c r="DD19" s="23"/>
      <c r="DG19" s="19"/>
      <c r="DH19" s="19"/>
      <c r="DI19" s="23"/>
      <c r="DJ19" s="19"/>
      <c r="DK19" s="19"/>
      <c r="DL19" s="23"/>
      <c r="DM19" s="19" t="s">
        <v>310</v>
      </c>
      <c r="DN19" s="19" t="s">
        <v>397</v>
      </c>
      <c r="DO19" s="60">
        <v>681.4</v>
      </c>
      <c r="DP19" s="19"/>
      <c r="DQ19" s="19"/>
      <c r="DR19" s="23"/>
      <c r="DS19" s="19"/>
      <c r="DT19" s="19"/>
      <c r="DU19" s="23"/>
      <c r="DV19" s="19"/>
      <c r="DW19" s="19"/>
      <c r="DX19" s="23"/>
      <c r="DY19" s="19"/>
      <c r="DZ19" s="19"/>
      <c r="EA19" s="23"/>
      <c r="EB19" s="19"/>
      <c r="EC19" s="19"/>
      <c r="ED19" s="23"/>
      <c r="EE19" s="19"/>
      <c r="EF19" s="19"/>
      <c r="EG19" s="23"/>
      <c r="EH19" s="19"/>
      <c r="EI19" s="19"/>
      <c r="EJ19" s="23"/>
      <c r="EK19" s="19"/>
      <c r="EL19" s="19"/>
      <c r="EM19" s="23"/>
      <c r="EN19" s="19"/>
      <c r="EO19" s="19"/>
      <c r="EP19" s="23"/>
      <c r="EQ19" s="23"/>
      <c r="ER19" s="23"/>
    </row>
    <row r="20" spans="1:148" ht="25.5" customHeight="1">
      <c r="A20" s="15"/>
      <c r="B20" s="15" t="s">
        <v>18</v>
      </c>
      <c r="C20" s="23">
        <v>55.79</v>
      </c>
      <c r="D20" s="15" t="s">
        <v>18</v>
      </c>
      <c r="E20" s="23">
        <v>55.79</v>
      </c>
      <c r="F20" s="15" t="s">
        <v>18</v>
      </c>
      <c r="G20" s="23">
        <v>55.79</v>
      </c>
      <c r="H20" s="15" t="s">
        <v>18</v>
      </c>
      <c r="I20" s="23">
        <v>55.79</v>
      </c>
      <c r="J20" s="15" t="s">
        <v>18</v>
      </c>
      <c r="K20" s="23">
        <v>55.79</v>
      </c>
      <c r="L20" s="15" t="s">
        <v>18</v>
      </c>
      <c r="M20" s="23">
        <v>55.79</v>
      </c>
      <c r="N20" s="15" t="s">
        <v>18</v>
      </c>
      <c r="O20" s="23">
        <v>55.79</v>
      </c>
      <c r="P20" s="15" t="s">
        <v>18</v>
      </c>
      <c r="Q20" s="23">
        <v>55.79</v>
      </c>
      <c r="R20" s="15" t="s">
        <v>18</v>
      </c>
      <c r="S20" s="16">
        <f t="shared" si="0"/>
        <v>446.32000000000005</v>
      </c>
      <c r="T20" s="15" t="s">
        <v>46</v>
      </c>
      <c r="U20" s="23" t="s">
        <v>133</v>
      </c>
      <c r="V20" s="23">
        <v>55.79</v>
      </c>
      <c r="W20" s="15"/>
      <c r="X20" s="23"/>
      <c r="Y20" s="23"/>
      <c r="Z20" s="15"/>
      <c r="AA20" s="23"/>
      <c r="AB20" s="23"/>
      <c r="AC20" s="63" t="s">
        <v>92</v>
      </c>
      <c r="AD20" s="64" t="s">
        <v>490</v>
      </c>
      <c r="AE20" s="64">
        <v>641</v>
      </c>
      <c r="AF20" s="23"/>
      <c r="AG20" s="11" t="s">
        <v>3</v>
      </c>
      <c r="AH20" s="23"/>
      <c r="AI20" s="23">
        <v>8982.03</v>
      </c>
      <c r="AJ20" s="63" t="s">
        <v>4</v>
      </c>
      <c r="AK20" s="64"/>
      <c r="AL20" s="64">
        <v>184.97</v>
      </c>
      <c r="AM20" s="15" t="s">
        <v>289</v>
      </c>
      <c r="AN20" s="23"/>
      <c r="AO20" s="23">
        <v>949</v>
      </c>
      <c r="AP20" s="15" t="s">
        <v>288</v>
      </c>
      <c r="AQ20" s="23"/>
      <c r="AR20" s="23">
        <v>55.83</v>
      </c>
      <c r="AS20" s="15" t="s">
        <v>288</v>
      </c>
      <c r="AT20" s="23"/>
      <c r="AU20" s="23">
        <v>55.83</v>
      </c>
      <c r="AV20" s="59" t="s">
        <v>183</v>
      </c>
      <c r="AW20" s="60" t="s">
        <v>192</v>
      </c>
      <c r="AX20" s="67">
        <v>90.23</v>
      </c>
      <c r="AY20" s="15"/>
      <c r="AZ20" s="23"/>
      <c r="BA20" s="25"/>
      <c r="BB20" s="11" t="s">
        <v>3</v>
      </c>
      <c r="BC20" s="23"/>
      <c r="BD20" s="23">
        <v>8982.03</v>
      </c>
      <c r="BE20" s="23"/>
      <c r="BF20" s="11" t="s">
        <v>3</v>
      </c>
      <c r="BG20" s="23"/>
      <c r="BH20" s="23">
        <v>8982.03</v>
      </c>
      <c r="BI20" s="11" t="s">
        <v>3</v>
      </c>
      <c r="BJ20" s="23"/>
      <c r="BK20" s="23">
        <v>8982.03</v>
      </c>
      <c r="BL20" s="11" t="s">
        <v>3</v>
      </c>
      <c r="BM20" s="23"/>
      <c r="BN20" s="23">
        <v>8982.03</v>
      </c>
      <c r="BO20" s="23"/>
      <c r="BP20" s="11" t="s">
        <v>3</v>
      </c>
      <c r="BQ20" s="23"/>
      <c r="BR20" s="23">
        <v>8982.03</v>
      </c>
      <c r="BU20" s="15" t="s">
        <v>342</v>
      </c>
      <c r="BV20" s="23"/>
      <c r="BW20" s="23">
        <v>8987.5</v>
      </c>
      <c r="BX20" s="11" t="s">
        <v>281</v>
      </c>
      <c r="BY20" s="23"/>
      <c r="BZ20" s="24">
        <v>184.97</v>
      </c>
      <c r="CA20" s="11" t="s">
        <v>281</v>
      </c>
      <c r="CB20" s="23"/>
      <c r="CC20" s="24">
        <v>184.97</v>
      </c>
      <c r="CD20" s="11" t="s">
        <v>281</v>
      </c>
      <c r="CE20" s="23"/>
      <c r="CF20" s="24">
        <v>184.97</v>
      </c>
      <c r="CG20" s="11" t="s">
        <v>281</v>
      </c>
      <c r="CH20" s="23"/>
      <c r="CI20" s="24">
        <v>184.97</v>
      </c>
      <c r="CJ20" s="11" t="s">
        <v>281</v>
      </c>
      <c r="CK20" s="23"/>
      <c r="CL20" s="24">
        <v>184.97</v>
      </c>
      <c r="CM20" s="11" t="s">
        <v>281</v>
      </c>
      <c r="CN20" s="23"/>
      <c r="CO20" s="24">
        <v>184.97</v>
      </c>
      <c r="CP20" s="11" t="s">
        <v>281</v>
      </c>
      <c r="CQ20" s="23"/>
      <c r="CR20" s="24">
        <v>184.97</v>
      </c>
      <c r="CS20" s="11" t="s">
        <v>281</v>
      </c>
      <c r="CT20" s="23"/>
      <c r="CU20" s="24">
        <v>184.97</v>
      </c>
      <c r="CV20" s="11" t="s">
        <v>281</v>
      </c>
      <c r="CW20" s="23"/>
      <c r="CX20" s="24">
        <v>184.97</v>
      </c>
      <c r="CY20" s="11" t="s">
        <v>281</v>
      </c>
      <c r="CZ20" s="23"/>
      <c r="DA20" s="24">
        <v>184.97</v>
      </c>
      <c r="DB20" s="11" t="s">
        <v>281</v>
      </c>
      <c r="DC20" s="23"/>
      <c r="DD20" s="24">
        <v>184.97</v>
      </c>
      <c r="DG20" s="11"/>
      <c r="DH20" s="23"/>
      <c r="DI20" s="24"/>
      <c r="DJ20" s="11"/>
      <c r="DK20" s="23"/>
      <c r="DL20" s="24"/>
      <c r="DM20" s="19" t="s">
        <v>311</v>
      </c>
      <c r="DN20" s="23" t="s">
        <v>397</v>
      </c>
      <c r="DO20" s="66">
        <v>3471.51</v>
      </c>
      <c r="DP20" s="19"/>
      <c r="DQ20" s="23"/>
      <c r="DR20" s="24"/>
      <c r="DS20" s="19"/>
      <c r="DT20" s="23"/>
      <c r="DU20" s="24"/>
      <c r="DV20" s="19"/>
      <c r="DW20" s="23"/>
      <c r="DX20" s="24"/>
      <c r="DY20" s="19"/>
      <c r="DZ20" s="23"/>
      <c r="EA20" s="24"/>
      <c r="EB20" s="19"/>
      <c r="EC20" s="23"/>
      <c r="ED20" s="24"/>
      <c r="EE20" s="19"/>
      <c r="EF20" s="23"/>
      <c r="EG20" s="24"/>
      <c r="EH20" s="19"/>
      <c r="EI20" s="23"/>
      <c r="EJ20" s="24"/>
      <c r="EK20" s="19"/>
      <c r="EL20" s="23"/>
      <c r="EM20" s="24"/>
      <c r="EN20" s="19"/>
      <c r="EO20" s="23"/>
      <c r="EP20" s="24"/>
      <c r="EQ20" s="24"/>
      <c r="ER20" s="24"/>
    </row>
    <row r="21" spans="1:148" ht="22.5">
      <c r="A21" s="15"/>
      <c r="B21" s="15" t="s">
        <v>18</v>
      </c>
      <c r="C21" s="23">
        <v>557.89</v>
      </c>
      <c r="D21" s="15" t="s">
        <v>18</v>
      </c>
      <c r="E21" s="23">
        <v>557.89</v>
      </c>
      <c r="F21" s="15" t="s">
        <v>18</v>
      </c>
      <c r="G21" s="23">
        <v>557.89</v>
      </c>
      <c r="H21" s="15" t="s">
        <v>18</v>
      </c>
      <c r="I21" s="23">
        <v>557.89</v>
      </c>
      <c r="J21" s="15" t="s">
        <v>18</v>
      </c>
      <c r="K21" s="23">
        <v>557.89</v>
      </c>
      <c r="L21" s="15" t="s">
        <v>18</v>
      </c>
      <c r="M21" s="23">
        <v>557.89</v>
      </c>
      <c r="N21" s="15" t="s">
        <v>18</v>
      </c>
      <c r="O21" s="23">
        <v>557.89</v>
      </c>
      <c r="P21" s="15" t="s">
        <v>18</v>
      </c>
      <c r="Q21" s="23">
        <v>557.89</v>
      </c>
      <c r="R21" s="15" t="s">
        <v>18</v>
      </c>
      <c r="S21" s="16">
        <f t="shared" si="0"/>
        <v>4463.12</v>
      </c>
      <c r="T21" s="15" t="s">
        <v>47</v>
      </c>
      <c r="U21" s="23" t="s">
        <v>133</v>
      </c>
      <c r="V21" s="23">
        <v>557.89</v>
      </c>
      <c r="W21" s="15"/>
      <c r="X21" s="23"/>
      <c r="Y21" s="23"/>
      <c r="Z21" s="15"/>
      <c r="AA21" s="23"/>
      <c r="AB21" s="23"/>
      <c r="AC21" s="15"/>
      <c r="AD21" s="23"/>
      <c r="AE21" s="23"/>
      <c r="AF21" s="23"/>
      <c r="AG21" s="15" t="s">
        <v>135</v>
      </c>
      <c r="AH21" s="23"/>
      <c r="AI21" s="23">
        <v>9539.92</v>
      </c>
      <c r="AJ21" s="15"/>
      <c r="AK21" s="23"/>
      <c r="AL21" s="23"/>
      <c r="AM21" s="15" t="s">
        <v>218</v>
      </c>
      <c r="AN21" s="23"/>
      <c r="AO21" s="23">
        <v>167.47</v>
      </c>
      <c r="AP21" s="15" t="s">
        <v>218</v>
      </c>
      <c r="AQ21" s="23"/>
      <c r="AR21" s="23">
        <v>167.47</v>
      </c>
      <c r="AS21" s="15" t="s">
        <v>218</v>
      </c>
      <c r="AT21" s="23"/>
      <c r="AU21" s="23">
        <v>167.47</v>
      </c>
      <c r="AV21" s="15" t="s">
        <v>287</v>
      </c>
      <c r="AW21" s="23"/>
      <c r="AX21" s="23">
        <v>55.83</v>
      </c>
      <c r="AY21" s="15"/>
      <c r="AZ21" s="23"/>
      <c r="BA21" s="23"/>
      <c r="BB21" s="15" t="s">
        <v>135</v>
      </c>
      <c r="BC21" s="23"/>
      <c r="BD21" s="23">
        <v>9539.92</v>
      </c>
      <c r="BE21" s="23"/>
      <c r="BF21" s="15" t="s">
        <v>135</v>
      </c>
      <c r="BG21" s="23"/>
      <c r="BH21" s="23">
        <v>9539.92</v>
      </c>
      <c r="BI21" s="15" t="s">
        <v>135</v>
      </c>
      <c r="BJ21" s="23"/>
      <c r="BK21" s="23">
        <v>9539.92</v>
      </c>
      <c r="BL21" s="15" t="s">
        <v>135</v>
      </c>
      <c r="BM21" s="23"/>
      <c r="BN21" s="23">
        <v>9539.92</v>
      </c>
      <c r="BO21" s="23"/>
      <c r="BP21" s="15" t="s">
        <v>135</v>
      </c>
      <c r="BQ21" s="23"/>
      <c r="BR21" s="23">
        <v>9539.92</v>
      </c>
      <c r="BU21" s="15" t="s">
        <v>343</v>
      </c>
      <c r="BV21" s="23"/>
      <c r="BW21" s="23">
        <v>2791.15</v>
      </c>
      <c r="BX21" s="15" t="s">
        <v>218</v>
      </c>
      <c r="BY21" s="23"/>
      <c r="BZ21" s="23">
        <v>167.47</v>
      </c>
      <c r="CA21" s="15" t="s">
        <v>218</v>
      </c>
      <c r="CB21" s="23"/>
      <c r="CC21" s="23">
        <v>167.47</v>
      </c>
      <c r="CD21" s="15" t="s">
        <v>342</v>
      </c>
      <c r="CE21" s="23"/>
      <c r="CF21" s="23">
        <v>8987.5</v>
      </c>
      <c r="CG21" s="15" t="s">
        <v>342</v>
      </c>
      <c r="CH21" s="23"/>
      <c r="CI21" s="23">
        <v>8987.5</v>
      </c>
      <c r="CJ21" s="15" t="s">
        <v>342</v>
      </c>
      <c r="CK21" s="23"/>
      <c r="CL21" s="23">
        <v>8987.5</v>
      </c>
      <c r="CM21" s="15" t="s">
        <v>342</v>
      </c>
      <c r="CN21" s="23"/>
      <c r="CO21" s="23">
        <v>8987.5</v>
      </c>
      <c r="CP21" s="15" t="s">
        <v>342</v>
      </c>
      <c r="CQ21" s="23"/>
      <c r="CR21" s="23">
        <v>8987.5</v>
      </c>
      <c r="CS21" s="15" t="s">
        <v>342</v>
      </c>
      <c r="CT21" s="23"/>
      <c r="CU21" s="23">
        <v>8987.5</v>
      </c>
      <c r="CV21" s="15" t="s">
        <v>342</v>
      </c>
      <c r="CW21" s="23"/>
      <c r="CX21" s="23">
        <v>8987.5</v>
      </c>
      <c r="CY21" s="15" t="s">
        <v>342</v>
      </c>
      <c r="CZ21" s="23"/>
      <c r="DA21" s="23">
        <v>8987.5</v>
      </c>
      <c r="DB21" s="15" t="s">
        <v>342</v>
      </c>
      <c r="DC21" s="23"/>
      <c r="DD21" s="23">
        <v>8987.5</v>
      </c>
      <c r="DG21" s="15" t="s">
        <v>342</v>
      </c>
      <c r="DH21" s="23"/>
      <c r="DI21" s="60">
        <v>10103.96</v>
      </c>
      <c r="DJ21" s="15" t="s">
        <v>342</v>
      </c>
      <c r="DK21" s="23"/>
      <c r="DL21" s="60">
        <v>10103.96</v>
      </c>
      <c r="DM21" s="15" t="s">
        <v>342</v>
      </c>
      <c r="DN21" s="23"/>
      <c r="DO21" s="60">
        <v>10103.96</v>
      </c>
      <c r="DP21" s="15" t="s">
        <v>342</v>
      </c>
      <c r="DQ21" s="23"/>
      <c r="DR21" s="60">
        <v>10103.96</v>
      </c>
      <c r="DS21" s="15" t="s">
        <v>342</v>
      </c>
      <c r="DT21" s="23"/>
      <c r="DU21" s="60">
        <v>10103.96</v>
      </c>
      <c r="DV21" s="15" t="s">
        <v>342</v>
      </c>
      <c r="DW21" s="23"/>
      <c r="DX21" s="60">
        <v>10103.96</v>
      </c>
      <c r="DY21" s="15" t="s">
        <v>342</v>
      </c>
      <c r="DZ21" s="23"/>
      <c r="EA21" s="60">
        <v>10103.96</v>
      </c>
      <c r="EB21" s="15" t="s">
        <v>342</v>
      </c>
      <c r="EC21" s="23"/>
      <c r="ED21" s="60">
        <v>10103.96</v>
      </c>
      <c r="EE21" s="15" t="s">
        <v>342</v>
      </c>
      <c r="EF21" s="23"/>
      <c r="EG21" s="60">
        <v>10103.96</v>
      </c>
      <c r="EH21" s="15" t="s">
        <v>342</v>
      </c>
      <c r="EI21" s="23"/>
      <c r="EJ21" s="60">
        <v>10103.96</v>
      </c>
      <c r="EK21" s="15" t="s">
        <v>342</v>
      </c>
      <c r="EL21" s="23"/>
      <c r="EM21" s="60">
        <v>10103.96</v>
      </c>
      <c r="EN21" s="15" t="s">
        <v>342</v>
      </c>
      <c r="EO21" s="23"/>
      <c r="EP21" s="60">
        <v>10103.96</v>
      </c>
      <c r="EQ21" s="23"/>
      <c r="ER21" s="23"/>
    </row>
    <row r="22" spans="1:148" ht="22.5">
      <c r="A22" s="15"/>
      <c r="B22" s="15" t="s">
        <v>18</v>
      </c>
      <c r="C22" s="23">
        <v>1562.09</v>
      </c>
      <c r="D22" s="15" t="s">
        <v>18</v>
      </c>
      <c r="E22" s="23">
        <v>1562.09</v>
      </c>
      <c r="F22" s="15" t="s">
        <v>18</v>
      </c>
      <c r="G22" s="23">
        <v>1562.09</v>
      </c>
      <c r="H22" s="15" t="s">
        <v>18</v>
      </c>
      <c r="I22" s="23">
        <v>1562.09</v>
      </c>
      <c r="J22" s="15" t="s">
        <v>18</v>
      </c>
      <c r="K22" s="23">
        <v>1562.09</v>
      </c>
      <c r="L22" s="15" t="s">
        <v>18</v>
      </c>
      <c r="M22" s="23">
        <v>1562.09</v>
      </c>
      <c r="N22" s="15" t="s">
        <v>18</v>
      </c>
      <c r="O22" s="23">
        <v>1562.09</v>
      </c>
      <c r="P22" s="15" t="s">
        <v>18</v>
      </c>
      <c r="Q22" s="23">
        <v>1562.09</v>
      </c>
      <c r="R22" s="15" t="s">
        <v>18</v>
      </c>
      <c r="S22" s="16">
        <f t="shared" si="0"/>
        <v>12496.72</v>
      </c>
      <c r="T22" s="15" t="s">
        <v>43</v>
      </c>
      <c r="U22" s="23" t="s">
        <v>133</v>
      </c>
      <c r="V22" s="23">
        <v>1562.09</v>
      </c>
      <c r="W22" s="15"/>
      <c r="X22" s="23"/>
      <c r="Y22" s="23"/>
      <c r="Z22" s="15"/>
      <c r="AA22" s="23"/>
      <c r="AB22" s="23"/>
      <c r="AC22" s="15"/>
      <c r="AD22" s="23"/>
      <c r="AE22" s="23"/>
      <c r="AF22" s="23"/>
      <c r="AG22" s="15" t="s">
        <v>287</v>
      </c>
      <c r="AH22" s="23"/>
      <c r="AI22" s="23">
        <v>55.83</v>
      </c>
      <c r="AJ22" s="15"/>
      <c r="AK22" s="23"/>
      <c r="AL22" s="23"/>
      <c r="AM22" s="15"/>
      <c r="AN22" s="23"/>
      <c r="AO22" s="23"/>
      <c r="AP22" s="63" t="s">
        <v>155</v>
      </c>
      <c r="AQ22" s="64" t="s">
        <v>494</v>
      </c>
      <c r="AR22" s="64">
        <v>936.22</v>
      </c>
      <c r="AS22" s="15"/>
      <c r="AT22" s="23"/>
      <c r="AU22" s="23"/>
      <c r="AV22" s="15" t="s">
        <v>288</v>
      </c>
      <c r="AW22" s="23"/>
      <c r="AX22" s="23">
        <v>55.83</v>
      </c>
      <c r="AY22" s="15"/>
      <c r="AZ22" s="23"/>
      <c r="BA22" s="23"/>
      <c r="BB22" s="15" t="s">
        <v>287</v>
      </c>
      <c r="BC22" s="23"/>
      <c r="BD22" s="23">
        <v>55.83</v>
      </c>
      <c r="BE22" s="23"/>
      <c r="BF22" s="15" t="s">
        <v>289</v>
      </c>
      <c r="BG22" s="23"/>
      <c r="BH22" s="23">
        <v>949</v>
      </c>
      <c r="BI22" s="15" t="s">
        <v>249</v>
      </c>
      <c r="BJ22" s="23" t="s">
        <v>250</v>
      </c>
      <c r="BK22" s="23">
        <v>387.88</v>
      </c>
      <c r="BL22" s="15" t="s">
        <v>253</v>
      </c>
      <c r="BM22" s="23" t="s">
        <v>252</v>
      </c>
      <c r="BN22" s="23">
        <v>775.76</v>
      </c>
      <c r="BO22" s="23"/>
      <c r="BP22" s="15" t="s">
        <v>287</v>
      </c>
      <c r="BQ22" s="23"/>
      <c r="BR22" s="23">
        <v>55.83</v>
      </c>
      <c r="BU22" s="15"/>
      <c r="BV22" s="23"/>
      <c r="BW22" s="23"/>
      <c r="BX22" s="15" t="s">
        <v>342</v>
      </c>
      <c r="BY22" s="23"/>
      <c r="BZ22" s="23">
        <v>8987.5</v>
      </c>
      <c r="CA22" s="15" t="s">
        <v>342</v>
      </c>
      <c r="CB22" s="23"/>
      <c r="CC22" s="23">
        <v>8987.5</v>
      </c>
      <c r="CD22" s="15" t="s">
        <v>343</v>
      </c>
      <c r="CE22" s="23"/>
      <c r="CF22" s="23">
        <v>2791.15</v>
      </c>
      <c r="CG22" s="15" t="s">
        <v>343</v>
      </c>
      <c r="CH22" s="23"/>
      <c r="CI22" s="23">
        <v>2791.15</v>
      </c>
      <c r="CJ22" s="15" t="s">
        <v>343</v>
      </c>
      <c r="CK22" s="23"/>
      <c r="CL22" s="23">
        <v>2791.15</v>
      </c>
      <c r="CM22" s="15" t="s">
        <v>343</v>
      </c>
      <c r="CN22" s="23"/>
      <c r="CO22" s="23">
        <v>2791.15</v>
      </c>
      <c r="CP22" s="15" t="s">
        <v>343</v>
      </c>
      <c r="CQ22" s="23"/>
      <c r="CR22" s="23">
        <v>2791.15</v>
      </c>
      <c r="CS22" s="15" t="s">
        <v>343</v>
      </c>
      <c r="CT22" s="23"/>
      <c r="CU22" s="23">
        <v>2791.15</v>
      </c>
      <c r="CV22" s="15" t="s">
        <v>343</v>
      </c>
      <c r="CW22" s="23"/>
      <c r="CX22" s="23">
        <v>2791.15</v>
      </c>
      <c r="CY22" s="15" t="s">
        <v>343</v>
      </c>
      <c r="CZ22" s="23"/>
      <c r="DA22" s="23">
        <v>2791.15</v>
      </c>
      <c r="DB22" s="15" t="s">
        <v>343</v>
      </c>
      <c r="DC22" s="23"/>
      <c r="DD22" s="23">
        <v>2791.15</v>
      </c>
      <c r="DG22" s="15" t="s">
        <v>343</v>
      </c>
      <c r="DH22" s="23"/>
      <c r="DI22" s="60">
        <v>3126.09</v>
      </c>
      <c r="DJ22" s="15" t="s">
        <v>343</v>
      </c>
      <c r="DK22" s="23"/>
      <c r="DL22" s="60">
        <v>3126.09</v>
      </c>
      <c r="DM22" s="15" t="s">
        <v>343</v>
      </c>
      <c r="DN22" s="23"/>
      <c r="DO22" s="60">
        <v>3126.09</v>
      </c>
      <c r="DP22" s="15" t="s">
        <v>343</v>
      </c>
      <c r="DQ22" s="23"/>
      <c r="DR22" s="60">
        <v>3126.09</v>
      </c>
      <c r="DS22" s="15" t="s">
        <v>343</v>
      </c>
      <c r="DT22" s="23"/>
      <c r="DU22" s="60">
        <v>3126.09</v>
      </c>
      <c r="DV22" s="15" t="s">
        <v>343</v>
      </c>
      <c r="DW22" s="23"/>
      <c r="DX22" s="60">
        <v>3126.09</v>
      </c>
      <c r="DY22" s="15" t="s">
        <v>343</v>
      </c>
      <c r="DZ22" s="23"/>
      <c r="EA22" s="60">
        <v>3126.09</v>
      </c>
      <c r="EB22" s="15" t="s">
        <v>343</v>
      </c>
      <c r="EC22" s="23"/>
      <c r="ED22" s="60">
        <v>3126.09</v>
      </c>
      <c r="EE22" s="15" t="s">
        <v>343</v>
      </c>
      <c r="EF22" s="23"/>
      <c r="EG22" s="60">
        <v>3126.09</v>
      </c>
      <c r="EH22" s="15" t="s">
        <v>343</v>
      </c>
      <c r="EI22" s="23"/>
      <c r="EJ22" s="60">
        <v>3126.09</v>
      </c>
      <c r="EK22" s="15" t="s">
        <v>343</v>
      </c>
      <c r="EL22" s="23"/>
      <c r="EM22" s="60">
        <v>3126.09</v>
      </c>
      <c r="EN22" s="15" t="s">
        <v>343</v>
      </c>
      <c r="EO22" s="23"/>
      <c r="EP22" s="60">
        <v>3126.09</v>
      </c>
      <c r="EQ22" s="23"/>
      <c r="ER22" s="23"/>
    </row>
    <row r="23" spans="1:148" ht="48.75" customHeight="1">
      <c r="A23" s="15"/>
      <c r="B23" s="15" t="s">
        <v>18</v>
      </c>
      <c r="C23" s="23">
        <v>278.95</v>
      </c>
      <c r="D23" s="15" t="s">
        <v>18</v>
      </c>
      <c r="E23" s="23">
        <v>278.95</v>
      </c>
      <c r="F23" s="15" t="s">
        <v>18</v>
      </c>
      <c r="G23" s="23">
        <v>278.95</v>
      </c>
      <c r="H23" s="15" t="s">
        <v>18</v>
      </c>
      <c r="I23" s="23">
        <v>278.95</v>
      </c>
      <c r="J23" s="15" t="s">
        <v>18</v>
      </c>
      <c r="K23" s="23">
        <v>278.95</v>
      </c>
      <c r="L23" s="15" t="s">
        <v>18</v>
      </c>
      <c r="M23" s="23">
        <v>278.95</v>
      </c>
      <c r="N23" s="15" t="s">
        <v>18</v>
      </c>
      <c r="O23" s="23">
        <v>278.95</v>
      </c>
      <c r="P23" s="15" t="s">
        <v>18</v>
      </c>
      <c r="Q23" s="23">
        <v>278.95</v>
      </c>
      <c r="R23" s="15" t="s">
        <v>18</v>
      </c>
      <c r="S23" s="16">
        <f t="shared" si="0"/>
        <v>2231.6</v>
      </c>
      <c r="T23" s="15" t="s">
        <v>44</v>
      </c>
      <c r="U23" s="23" t="s">
        <v>133</v>
      </c>
      <c r="V23" s="23">
        <v>278.95</v>
      </c>
      <c r="W23" s="15"/>
      <c r="X23" s="23"/>
      <c r="Y23" s="23"/>
      <c r="Z23" s="15"/>
      <c r="AA23" s="23"/>
      <c r="AB23" s="23"/>
      <c r="AC23" s="15"/>
      <c r="AD23" s="23"/>
      <c r="AE23" s="23"/>
      <c r="AF23" s="23"/>
      <c r="AG23" s="15" t="s">
        <v>288</v>
      </c>
      <c r="AH23" s="23"/>
      <c r="AI23" s="23">
        <v>55.83</v>
      </c>
      <c r="AJ23" s="15"/>
      <c r="AK23" s="23"/>
      <c r="AL23" s="23"/>
      <c r="AM23" s="15"/>
      <c r="AN23" s="23"/>
      <c r="AO23" s="23"/>
      <c r="AP23" s="15"/>
      <c r="AQ23" s="23"/>
      <c r="AR23" s="23"/>
      <c r="AS23" s="15"/>
      <c r="AT23" s="23"/>
      <c r="AU23" s="23"/>
      <c r="AV23" s="15" t="s">
        <v>289</v>
      </c>
      <c r="AW23" s="23"/>
      <c r="AX23" s="23">
        <v>949</v>
      </c>
      <c r="AY23" s="15"/>
      <c r="AZ23" s="23"/>
      <c r="BA23" s="23"/>
      <c r="BB23" s="15" t="s">
        <v>288</v>
      </c>
      <c r="BC23" s="23"/>
      <c r="BD23" s="23">
        <v>55.83</v>
      </c>
      <c r="BE23" s="23"/>
      <c r="BF23" s="15" t="s">
        <v>218</v>
      </c>
      <c r="BG23" s="23"/>
      <c r="BH23" s="23">
        <v>167.47</v>
      </c>
      <c r="BI23" s="15" t="s">
        <v>287</v>
      </c>
      <c r="BJ23" s="23"/>
      <c r="BK23" s="23">
        <v>55.83</v>
      </c>
      <c r="BL23" s="15" t="s">
        <v>253</v>
      </c>
      <c r="BM23" s="23" t="s">
        <v>261</v>
      </c>
      <c r="BN23" s="23">
        <v>775.76</v>
      </c>
      <c r="BO23" s="23"/>
      <c r="BP23" s="15" t="s">
        <v>288</v>
      </c>
      <c r="BQ23" s="23"/>
      <c r="BR23" s="23">
        <v>55.83</v>
      </c>
      <c r="BU23" s="15"/>
      <c r="BV23" s="23"/>
      <c r="BW23" s="23"/>
      <c r="BX23" s="15" t="s">
        <v>343</v>
      </c>
      <c r="BY23" s="23"/>
      <c r="BZ23" s="23">
        <v>2791.15</v>
      </c>
      <c r="CA23" s="15" t="s">
        <v>343</v>
      </c>
      <c r="CB23" s="23"/>
      <c r="CC23" s="23">
        <v>2791.15</v>
      </c>
      <c r="CD23" s="15"/>
      <c r="CE23" s="23"/>
      <c r="CF23" s="23"/>
      <c r="CG23" s="15"/>
      <c r="CH23" s="23"/>
      <c r="CI23" s="23"/>
      <c r="CJ23" s="15"/>
      <c r="CK23" s="23"/>
      <c r="CL23" s="23"/>
      <c r="CM23" s="15"/>
      <c r="CN23" s="23"/>
      <c r="CO23" s="23"/>
      <c r="CP23" s="15"/>
      <c r="CQ23" s="23"/>
      <c r="CR23" s="23"/>
      <c r="CS23" s="15"/>
      <c r="CT23" s="23"/>
      <c r="CU23" s="23"/>
      <c r="CV23" s="15"/>
      <c r="CW23" s="23"/>
      <c r="CX23" s="23"/>
      <c r="CY23" s="15"/>
      <c r="CZ23" s="23"/>
      <c r="DA23" s="23"/>
      <c r="DB23" s="15"/>
      <c r="DC23" s="23"/>
      <c r="DD23" s="23"/>
      <c r="DG23" s="15" t="s">
        <v>44</v>
      </c>
      <c r="DH23" s="23"/>
      <c r="DI23" s="60">
        <v>167.469</v>
      </c>
      <c r="DJ23" s="15" t="s">
        <v>44</v>
      </c>
      <c r="DK23" s="23"/>
      <c r="DL23" s="60">
        <v>167.469</v>
      </c>
      <c r="DM23" s="15" t="s">
        <v>44</v>
      </c>
      <c r="DN23" s="23"/>
      <c r="DO23" s="60">
        <v>167.469</v>
      </c>
      <c r="DP23" s="15" t="s">
        <v>44</v>
      </c>
      <c r="DQ23" s="23"/>
      <c r="DR23" s="60">
        <v>167.469</v>
      </c>
      <c r="DS23" s="15" t="s">
        <v>44</v>
      </c>
      <c r="DT23" s="23"/>
      <c r="DU23" s="60">
        <v>167.469</v>
      </c>
      <c r="DV23" s="15" t="s">
        <v>44</v>
      </c>
      <c r="DW23" s="23"/>
      <c r="DX23" s="60">
        <v>167.469</v>
      </c>
      <c r="DY23" s="15" t="s">
        <v>44</v>
      </c>
      <c r="DZ23" s="23"/>
      <c r="EA23" s="60">
        <v>167.469</v>
      </c>
      <c r="EB23" s="15" t="s">
        <v>44</v>
      </c>
      <c r="EC23" s="23"/>
      <c r="ED23" s="60">
        <v>167.469</v>
      </c>
      <c r="EE23" s="15" t="s">
        <v>44</v>
      </c>
      <c r="EF23" s="23"/>
      <c r="EG23" s="60">
        <v>167.469</v>
      </c>
      <c r="EH23" s="15" t="s">
        <v>44</v>
      </c>
      <c r="EI23" s="23"/>
      <c r="EJ23" s="60">
        <v>167.469</v>
      </c>
      <c r="EK23" s="15" t="s">
        <v>44</v>
      </c>
      <c r="EL23" s="23"/>
      <c r="EM23" s="60">
        <v>167.469</v>
      </c>
      <c r="EN23" s="15" t="s">
        <v>44</v>
      </c>
      <c r="EO23" s="23"/>
      <c r="EP23" s="60">
        <v>167.469</v>
      </c>
      <c r="EQ23" s="23"/>
      <c r="ER23" s="23"/>
    </row>
    <row r="24" spans="1:148" s="1" customFormat="1" ht="22.5">
      <c r="A24" s="11"/>
      <c r="B24" s="15" t="s">
        <v>18</v>
      </c>
      <c r="C24" s="23">
        <v>8870.45</v>
      </c>
      <c r="D24" s="15" t="s">
        <v>18</v>
      </c>
      <c r="E24" s="23">
        <v>8870.45</v>
      </c>
      <c r="F24" s="15" t="s">
        <v>18</v>
      </c>
      <c r="G24" s="23">
        <v>8870.45</v>
      </c>
      <c r="H24" s="15" t="s">
        <v>18</v>
      </c>
      <c r="I24" s="23">
        <v>8870.45</v>
      </c>
      <c r="J24" s="15" t="s">
        <v>18</v>
      </c>
      <c r="K24" s="23">
        <v>8870.45</v>
      </c>
      <c r="L24" s="15" t="s">
        <v>18</v>
      </c>
      <c r="M24" s="23">
        <v>8870.45</v>
      </c>
      <c r="N24" s="15" t="s">
        <v>18</v>
      </c>
      <c r="O24" s="23">
        <v>8870.45</v>
      </c>
      <c r="P24" s="15" t="s">
        <v>18</v>
      </c>
      <c r="Q24" s="23">
        <v>8870.45</v>
      </c>
      <c r="R24" s="15" t="s">
        <v>18</v>
      </c>
      <c r="S24" s="16">
        <f t="shared" si="0"/>
        <v>70963.59999999999</v>
      </c>
      <c r="T24" s="11" t="s">
        <v>3</v>
      </c>
      <c r="U24" s="23" t="s">
        <v>133</v>
      </c>
      <c r="V24" s="23">
        <v>8870.45</v>
      </c>
      <c r="W24" s="15"/>
      <c r="X24" s="23"/>
      <c r="Y24" s="23"/>
      <c r="Z24" s="15"/>
      <c r="AA24" s="23"/>
      <c r="AB24" s="23"/>
      <c r="AC24" s="15"/>
      <c r="AD24" s="23"/>
      <c r="AE24" s="23"/>
      <c r="AF24" s="23"/>
      <c r="AG24" s="15" t="s">
        <v>218</v>
      </c>
      <c r="AH24" s="23"/>
      <c r="AI24" s="23">
        <v>167.47</v>
      </c>
      <c r="AJ24" s="15"/>
      <c r="AK24" s="23"/>
      <c r="AL24" s="23"/>
      <c r="AM24" s="15"/>
      <c r="AN24" s="23"/>
      <c r="AO24" s="23"/>
      <c r="AP24" s="15"/>
      <c r="AQ24" s="23"/>
      <c r="AR24" s="23"/>
      <c r="AS24" s="15"/>
      <c r="AT24" s="23"/>
      <c r="AU24" s="23"/>
      <c r="AV24" s="15" t="s">
        <v>218</v>
      </c>
      <c r="AW24" s="23"/>
      <c r="AX24" s="23">
        <v>167.47</v>
      </c>
      <c r="AY24" s="15"/>
      <c r="AZ24" s="23"/>
      <c r="BA24" s="23"/>
      <c r="BB24" s="15" t="s">
        <v>218</v>
      </c>
      <c r="BC24" s="23"/>
      <c r="BD24" s="23">
        <v>167.47</v>
      </c>
      <c r="BE24" s="23"/>
      <c r="BF24" s="15"/>
      <c r="BG24" s="23"/>
      <c r="BH24" s="23"/>
      <c r="BI24" s="15" t="s">
        <v>288</v>
      </c>
      <c r="BJ24" s="23"/>
      <c r="BK24" s="23">
        <v>55.83</v>
      </c>
      <c r="BL24" s="15" t="s">
        <v>253</v>
      </c>
      <c r="BM24" s="23" t="s">
        <v>261</v>
      </c>
      <c r="BN24" s="23">
        <v>775.76</v>
      </c>
      <c r="BO24" s="23"/>
      <c r="BP24" s="15" t="s">
        <v>289</v>
      </c>
      <c r="BQ24" s="23"/>
      <c r="BR24" s="23">
        <v>949</v>
      </c>
      <c r="BS24" s="10"/>
      <c r="BT24" s="10"/>
      <c r="BU24" s="15"/>
      <c r="BV24" s="23"/>
      <c r="BW24" s="23"/>
      <c r="BX24" s="15"/>
      <c r="BY24" s="23"/>
      <c r="BZ24" s="23"/>
      <c r="CA24" s="15"/>
      <c r="CB24" s="23"/>
      <c r="CC24" s="23"/>
      <c r="CD24" s="15"/>
      <c r="CE24" s="23"/>
      <c r="CF24" s="23"/>
      <c r="CG24" s="15"/>
      <c r="CH24" s="23"/>
      <c r="CI24" s="23"/>
      <c r="CJ24" s="15"/>
      <c r="CK24" s="23"/>
      <c r="CL24" s="23"/>
      <c r="CM24" s="15"/>
      <c r="CN24" s="23"/>
      <c r="CO24" s="23"/>
      <c r="CP24" s="15"/>
      <c r="CQ24" s="23"/>
      <c r="CR24" s="23"/>
      <c r="CS24" s="15"/>
      <c r="CT24" s="23"/>
      <c r="CU24" s="23"/>
      <c r="CV24" s="15"/>
      <c r="CW24" s="23"/>
      <c r="CX24" s="23"/>
      <c r="CY24" s="15"/>
      <c r="CZ24" s="23"/>
      <c r="DA24" s="23"/>
      <c r="DB24" s="15"/>
      <c r="DC24" s="23"/>
      <c r="DD24" s="23"/>
      <c r="DE24" s="10"/>
      <c r="DF24" s="10"/>
      <c r="DG24" s="19" t="s">
        <v>496</v>
      </c>
      <c r="DH24" s="23"/>
      <c r="DI24" s="60">
        <v>725.699</v>
      </c>
      <c r="DJ24" s="19" t="s">
        <v>496</v>
      </c>
      <c r="DK24" s="23"/>
      <c r="DL24" s="60">
        <v>725.699</v>
      </c>
      <c r="DM24" s="19" t="s">
        <v>496</v>
      </c>
      <c r="DN24" s="23"/>
      <c r="DO24" s="60">
        <v>725.699</v>
      </c>
      <c r="DP24" s="19" t="s">
        <v>496</v>
      </c>
      <c r="DQ24" s="23"/>
      <c r="DR24" s="60">
        <v>725.699</v>
      </c>
      <c r="DS24" s="19" t="s">
        <v>496</v>
      </c>
      <c r="DT24" s="23"/>
      <c r="DU24" s="60">
        <v>725.699</v>
      </c>
      <c r="DV24" s="19" t="s">
        <v>496</v>
      </c>
      <c r="DW24" s="23"/>
      <c r="DX24" s="60">
        <v>725.699</v>
      </c>
      <c r="DY24" s="19" t="s">
        <v>496</v>
      </c>
      <c r="DZ24" s="23"/>
      <c r="EA24" s="60">
        <v>725.699</v>
      </c>
      <c r="EB24" s="19" t="s">
        <v>496</v>
      </c>
      <c r="EC24" s="23"/>
      <c r="ED24" s="60">
        <v>725.699</v>
      </c>
      <c r="EE24" s="19" t="s">
        <v>496</v>
      </c>
      <c r="EF24" s="23"/>
      <c r="EG24" s="60">
        <v>725.699</v>
      </c>
      <c r="EH24" s="19" t="s">
        <v>496</v>
      </c>
      <c r="EI24" s="23"/>
      <c r="EJ24" s="60">
        <v>725.699</v>
      </c>
      <c r="EK24" s="19" t="s">
        <v>496</v>
      </c>
      <c r="EL24" s="23"/>
      <c r="EM24" s="60">
        <v>725.699</v>
      </c>
      <c r="EN24" s="19" t="s">
        <v>496</v>
      </c>
      <c r="EO24" s="23"/>
      <c r="EP24" s="60">
        <v>725.699</v>
      </c>
      <c r="EQ24" s="23"/>
      <c r="ER24" s="23"/>
    </row>
    <row r="25" spans="1:148" s="1" customFormat="1" ht="18.75" customHeight="1">
      <c r="A25" s="11"/>
      <c r="B25" s="15"/>
      <c r="C25" s="23"/>
      <c r="D25" s="15"/>
      <c r="E25" s="23"/>
      <c r="F25" s="15"/>
      <c r="G25" s="23"/>
      <c r="H25" s="15"/>
      <c r="I25" s="23"/>
      <c r="J25" s="15"/>
      <c r="K25" s="23"/>
      <c r="L25" s="15"/>
      <c r="M25" s="23"/>
      <c r="N25" s="15"/>
      <c r="O25" s="23"/>
      <c r="P25" s="15"/>
      <c r="Q25" s="23"/>
      <c r="R25" s="15"/>
      <c r="S25" s="16">
        <f t="shared" si="0"/>
        <v>0</v>
      </c>
      <c r="T25" s="11" t="s">
        <v>5</v>
      </c>
      <c r="U25" s="23" t="s">
        <v>133</v>
      </c>
      <c r="V25" s="23">
        <v>3737.86</v>
      </c>
      <c r="W25" s="15"/>
      <c r="X25" s="23"/>
      <c r="Y25" s="23"/>
      <c r="Z25" s="15"/>
      <c r="AA25" s="23"/>
      <c r="AB25" s="23"/>
      <c r="AC25" s="15"/>
      <c r="AD25" s="23"/>
      <c r="AE25" s="23"/>
      <c r="AF25" s="23"/>
      <c r="AG25" s="63" t="s">
        <v>108</v>
      </c>
      <c r="AH25" s="64" t="s">
        <v>491</v>
      </c>
      <c r="AI25" s="64">
        <v>756.65</v>
      </c>
      <c r="AJ25" s="15"/>
      <c r="AK25" s="23"/>
      <c r="AL25" s="23"/>
      <c r="AM25" s="15"/>
      <c r="AN25" s="23"/>
      <c r="AO25" s="23"/>
      <c r="AP25" s="15"/>
      <c r="AQ25" s="23"/>
      <c r="AR25" s="23"/>
      <c r="AS25" s="15"/>
      <c r="AT25" s="23"/>
      <c r="AU25" s="23"/>
      <c r="AV25" s="15"/>
      <c r="AW25" s="23"/>
      <c r="AX25" s="23"/>
      <c r="AY25" s="15"/>
      <c r="AZ25" s="23"/>
      <c r="BA25" s="23"/>
      <c r="BB25" s="15"/>
      <c r="BC25" s="23"/>
      <c r="BD25" s="23"/>
      <c r="BE25" s="23"/>
      <c r="BF25" s="15"/>
      <c r="BG25" s="23"/>
      <c r="BH25" s="23"/>
      <c r="BI25" s="15" t="s">
        <v>218</v>
      </c>
      <c r="BJ25" s="23"/>
      <c r="BK25" s="23">
        <v>167.47</v>
      </c>
      <c r="BL25" s="15" t="s">
        <v>262</v>
      </c>
      <c r="BM25" s="23" t="s">
        <v>263</v>
      </c>
      <c r="BN25" s="23">
        <v>541.39</v>
      </c>
      <c r="BO25" s="23"/>
      <c r="BP25" s="15" t="s">
        <v>218</v>
      </c>
      <c r="BQ25" s="23"/>
      <c r="BR25" s="23">
        <v>167.47</v>
      </c>
      <c r="BS25" s="10"/>
      <c r="BT25" s="10"/>
      <c r="BU25" s="15"/>
      <c r="BV25" s="23"/>
      <c r="BW25" s="23"/>
      <c r="BX25" s="15"/>
      <c r="BY25" s="23"/>
      <c r="BZ25" s="23"/>
      <c r="CA25" s="15"/>
      <c r="CB25" s="23"/>
      <c r="CC25" s="23"/>
      <c r="CD25" s="15"/>
      <c r="CE25" s="23"/>
      <c r="CF25" s="23"/>
      <c r="CG25" s="15"/>
      <c r="CH25" s="23"/>
      <c r="CI25" s="23"/>
      <c r="CJ25" s="15"/>
      <c r="CK25" s="23"/>
      <c r="CL25" s="23"/>
      <c r="CM25" s="15"/>
      <c r="CN25" s="23"/>
      <c r="CO25" s="23"/>
      <c r="CP25" s="15"/>
      <c r="CQ25" s="23"/>
      <c r="CR25" s="23"/>
      <c r="CS25" s="15"/>
      <c r="CT25" s="23"/>
      <c r="CU25" s="23"/>
      <c r="CV25" s="15"/>
      <c r="CW25" s="23"/>
      <c r="CX25" s="23"/>
      <c r="CY25" s="15"/>
      <c r="CZ25" s="23"/>
      <c r="DA25" s="23"/>
      <c r="DB25" s="15"/>
      <c r="DC25" s="23"/>
      <c r="DD25" s="23"/>
      <c r="DE25" s="10"/>
      <c r="DF25" s="10"/>
      <c r="DG25" s="15"/>
      <c r="DH25" s="23"/>
      <c r="DI25" s="23"/>
      <c r="DJ25" s="15"/>
      <c r="DK25" s="23"/>
      <c r="DL25" s="23"/>
      <c r="DM25" s="19" t="s">
        <v>170</v>
      </c>
      <c r="DN25" s="21"/>
      <c r="DO25" s="69">
        <v>390.76</v>
      </c>
      <c r="DP25" s="19" t="s">
        <v>170</v>
      </c>
      <c r="DQ25" s="21"/>
      <c r="DR25" s="69">
        <v>390.76</v>
      </c>
      <c r="DS25" s="19" t="s">
        <v>170</v>
      </c>
      <c r="DT25" s="21"/>
      <c r="DU25" s="69">
        <v>390.76</v>
      </c>
      <c r="DV25" s="19" t="s">
        <v>170</v>
      </c>
      <c r="DW25" s="21"/>
      <c r="DX25" s="69">
        <v>390.76</v>
      </c>
      <c r="DY25" s="19" t="s">
        <v>170</v>
      </c>
      <c r="DZ25" s="21"/>
      <c r="EA25" s="69">
        <v>390.76</v>
      </c>
      <c r="EB25" s="19" t="s">
        <v>170</v>
      </c>
      <c r="EC25" s="21"/>
      <c r="ED25" s="69">
        <v>390.76</v>
      </c>
      <c r="EE25" s="19" t="s">
        <v>170</v>
      </c>
      <c r="EF25" s="21"/>
      <c r="EG25" s="69">
        <v>390.76</v>
      </c>
      <c r="EH25" s="19" t="s">
        <v>170</v>
      </c>
      <c r="EI25" s="21"/>
      <c r="EJ25" s="69">
        <v>390.76</v>
      </c>
      <c r="EK25" s="19" t="s">
        <v>170</v>
      </c>
      <c r="EL25" s="21"/>
      <c r="EM25" s="69">
        <v>390.76</v>
      </c>
      <c r="EN25" s="19" t="s">
        <v>170</v>
      </c>
      <c r="EO25" s="21"/>
      <c r="EP25" s="69">
        <v>390.76</v>
      </c>
      <c r="EQ25" s="20"/>
      <c r="ER25" s="20"/>
    </row>
    <row r="26" spans="1:148" s="1" customFormat="1" ht="22.5">
      <c r="A26" s="11"/>
      <c r="B26" s="15"/>
      <c r="C26" s="23"/>
      <c r="D26" s="15"/>
      <c r="E26" s="23"/>
      <c r="F26" s="15"/>
      <c r="G26" s="23"/>
      <c r="H26" s="15"/>
      <c r="I26" s="23"/>
      <c r="J26" s="15"/>
      <c r="K26" s="23"/>
      <c r="L26" s="15"/>
      <c r="M26" s="23"/>
      <c r="N26" s="15"/>
      <c r="O26" s="23"/>
      <c r="P26" s="15"/>
      <c r="Q26" s="23"/>
      <c r="R26" s="15"/>
      <c r="S26" s="16">
        <f t="shared" si="0"/>
        <v>0</v>
      </c>
      <c r="T26" s="15" t="s">
        <v>130</v>
      </c>
      <c r="U26" s="23"/>
      <c r="V26" s="23">
        <v>964.19</v>
      </c>
      <c r="W26" s="15"/>
      <c r="X26" s="23"/>
      <c r="Y26" s="23"/>
      <c r="Z26" s="15"/>
      <c r="AA26" s="23"/>
      <c r="AB26" s="23"/>
      <c r="AC26" s="15"/>
      <c r="AD26" s="23"/>
      <c r="AE26" s="23"/>
      <c r="AF26" s="23"/>
      <c r="AG26" s="15"/>
      <c r="AH26" s="23"/>
      <c r="AI26" s="23"/>
      <c r="AJ26" s="15"/>
      <c r="AK26" s="23"/>
      <c r="AL26" s="23"/>
      <c r="AM26" s="15"/>
      <c r="AN26" s="23"/>
      <c r="AO26" s="23"/>
      <c r="AP26" s="15"/>
      <c r="AQ26" s="23"/>
      <c r="AR26" s="23"/>
      <c r="AS26" s="15"/>
      <c r="AT26" s="23"/>
      <c r="AU26" s="23"/>
      <c r="AV26" s="15"/>
      <c r="AW26" s="23"/>
      <c r="AX26" s="23"/>
      <c r="AY26" s="15"/>
      <c r="AZ26" s="23"/>
      <c r="BA26" s="23"/>
      <c r="BB26" s="15"/>
      <c r="BC26" s="23"/>
      <c r="BD26" s="23"/>
      <c r="BE26" s="23"/>
      <c r="BF26" s="15"/>
      <c r="BG26" s="23"/>
      <c r="BH26" s="23"/>
      <c r="BI26" s="15"/>
      <c r="BJ26" s="23"/>
      <c r="BK26" s="23"/>
      <c r="BL26" s="15" t="s">
        <v>233</v>
      </c>
      <c r="BM26" s="23" t="s">
        <v>251</v>
      </c>
      <c r="BN26" s="23">
        <v>44.35</v>
      </c>
      <c r="BO26" s="23"/>
      <c r="BP26" s="15"/>
      <c r="BQ26" s="23"/>
      <c r="BR26" s="23"/>
      <c r="BS26" s="10"/>
      <c r="BT26" s="10"/>
      <c r="BU26" s="15"/>
      <c r="BV26" s="23"/>
      <c r="BW26" s="23"/>
      <c r="BX26" s="15"/>
      <c r="BY26" s="23"/>
      <c r="BZ26" s="23"/>
      <c r="CA26" s="15"/>
      <c r="CB26" s="23"/>
      <c r="CC26" s="23"/>
      <c r="CD26" s="15"/>
      <c r="CE26" s="23"/>
      <c r="CF26" s="23"/>
      <c r="CG26" s="15"/>
      <c r="CH26" s="23"/>
      <c r="CI26" s="23"/>
      <c r="CJ26" s="15"/>
      <c r="CK26" s="23"/>
      <c r="CL26" s="23"/>
      <c r="CM26" s="15"/>
      <c r="CN26" s="23"/>
      <c r="CO26" s="23"/>
      <c r="CP26" s="15"/>
      <c r="CQ26" s="23"/>
      <c r="CR26" s="23"/>
      <c r="CS26" s="15"/>
      <c r="CT26" s="23"/>
      <c r="CU26" s="23"/>
      <c r="CV26" s="15"/>
      <c r="CW26" s="23"/>
      <c r="CX26" s="23"/>
      <c r="CY26" s="15"/>
      <c r="CZ26" s="23"/>
      <c r="DA26" s="23"/>
      <c r="DB26" s="15"/>
      <c r="DC26" s="23"/>
      <c r="DD26" s="23"/>
      <c r="DE26" s="10"/>
      <c r="DF26" s="10"/>
      <c r="DG26" s="15"/>
      <c r="DH26" s="23"/>
      <c r="DI26" s="23"/>
      <c r="DJ26" s="15"/>
      <c r="DK26" s="23"/>
      <c r="DL26" s="23"/>
      <c r="DM26" s="19" t="s">
        <v>281</v>
      </c>
      <c r="DN26" s="19"/>
      <c r="DO26" s="60">
        <v>167.469</v>
      </c>
      <c r="DP26" s="19" t="s">
        <v>281</v>
      </c>
      <c r="DQ26" s="19"/>
      <c r="DR26" s="60">
        <v>167.469</v>
      </c>
      <c r="DS26" s="19" t="s">
        <v>281</v>
      </c>
      <c r="DT26" s="19"/>
      <c r="DU26" s="60">
        <v>167.469</v>
      </c>
      <c r="DV26" s="19" t="s">
        <v>281</v>
      </c>
      <c r="DW26" s="19"/>
      <c r="DX26" s="60">
        <v>167.469</v>
      </c>
      <c r="DY26" s="19" t="s">
        <v>281</v>
      </c>
      <c r="DZ26" s="19"/>
      <c r="EA26" s="60">
        <v>167.469</v>
      </c>
      <c r="EB26" s="19" t="s">
        <v>281</v>
      </c>
      <c r="EC26" s="19"/>
      <c r="ED26" s="60">
        <v>167.469</v>
      </c>
      <c r="EE26" s="19" t="s">
        <v>281</v>
      </c>
      <c r="EF26" s="19"/>
      <c r="EG26" s="60">
        <v>167.469</v>
      </c>
      <c r="EH26" s="19" t="s">
        <v>281</v>
      </c>
      <c r="EI26" s="19"/>
      <c r="EJ26" s="60">
        <v>167.469</v>
      </c>
      <c r="EK26" s="19" t="s">
        <v>281</v>
      </c>
      <c r="EL26" s="19"/>
      <c r="EM26" s="60">
        <v>167.469</v>
      </c>
      <c r="EN26" s="19" t="s">
        <v>281</v>
      </c>
      <c r="EO26" s="19"/>
      <c r="EP26" s="60">
        <v>167.469</v>
      </c>
      <c r="EQ26" s="23"/>
      <c r="ER26" s="23"/>
    </row>
    <row r="27" spans="1:148" s="1" customFormat="1" ht="22.5">
      <c r="A27" s="11"/>
      <c r="B27" s="15" t="s">
        <v>18</v>
      </c>
      <c r="C27" s="23">
        <v>3737.86</v>
      </c>
      <c r="D27" s="15" t="s">
        <v>18</v>
      </c>
      <c r="E27" s="23">
        <v>3737.86</v>
      </c>
      <c r="F27" s="15" t="s">
        <v>18</v>
      </c>
      <c r="G27" s="23">
        <v>3737.86</v>
      </c>
      <c r="H27" s="15" t="s">
        <v>18</v>
      </c>
      <c r="I27" s="23">
        <v>3737.86</v>
      </c>
      <c r="J27" s="15" t="s">
        <v>18</v>
      </c>
      <c r="K27" s="23">
        <v>3737.86</v>
      </c>
      <c r="L27" s="15" t="s">
        <v>18</v>
      </c>
      <c r="M27" s="23">
        <v>3737.86</v>
      </c>
      <c r="N27" s="15" t="s">
        <v>18</v>
      </c>
      <c r="O27" s="23">
        <v>3737.86</v>
      </c>
      <c r="P27" s="15" t="s">
        <v>18</v>
      </c>
      <c r="Q27" s="23">
        <v>3737.86</v>
      </c>
      <c r="R27" s="15" t="s">
        <v>18</v>
      </c>
      <c r="S27" s="16">
        <f t="shared" si="0"/>
        <v>29902.88</v>
      </c>
      <c r="T27" s="15" t="s">
        <v>134</v>
      </c>
      <c r="U27" s="23"/>
      <c r="V27" s="23">
        <v>1023.39</v>
      </c>
      <c r="W27" s="22"/>
      <c r="X27" s="23"/>
      <c r="Y27" s="23"/>
      <c r="Z27" s="22"/>
      <c r="AA27" s="23"/>
      <c r="AB27" s="23"/>
      <c r="AC27" s="22"/>
      <c r="AD27" s="23"/>
      <c r="AE27" s="23"/>
      <c r="AF27" s="23"/>
      <c r="AG27" s="22"/>
      <c r="AH27" s="23"/>
      <c r="AI27" s="23"/>
      <c r="AJ27" s="22"/>
      <c r="AK27" s="23"/>
      <c r="AL27" s="23"/>
      <c r="AM27" s="22"/>
      <c r="AN27" s="23"/>
      <c r="AO27" s="23"/>
      <c r="AP27" s="22"/>
      <c r="AQ27" s="23"/>
      <c r="AR27" s="23"/>
      <c r="AS27" s="22"/>
      <c r="AT27" s="23"/>
      <c r="AU27" s="23"/>
      <c r="AV27" s="22"/>
      <c r="AW27" s="23"/>
      <c r="AX27" s="23"/>
      <c r="AY27" s="22"/>
      <c r="AZ27" s="23"/>
      <c r="BA27" s="23"/>
      <c r="BB27" s="22"/>
      <c r="BC27" s="23"/>
      <c r="BD27" s="23"/>
      <c r="BE27" s="23"/>
      <c r="BF27" s="22"/>
      <c r="BG27" s="23"/>
      <c r="BH27" s="23"/>
      <c r="BI27" s="22"/>
      <c r="BJ27" s="23"/>
      <c r="BK27" s="23"/>
      <c r="BL27" s="15" t="s">
        <v>264</v>
      </c>
      <c r="BM27" s="23" t="s">
        <v>258</v>
      </c>
      <c r="BN27" s="23">
        <v>600.3</v>
      </c>
      <c r="BO27" s="23"/>
      <c r="BP27" s="22"/>
      <c r="BQ27" s="23"/>
      <c r="BR27" s="23"/>
      <c r="BS27" s="10"/>
      <c r="BT27" s="10"/>
      <c r="BU27" s="22"/>
      <c r="BV27" s="23"/>
      <c r="BW27" s="23"/>
      <c r="BX27" s="22"/>
      <c r="BY27" s="23"/>
      <c r="BZ27" s="23"/>
      <c r="CA27" s="22"/>
      <c r="CB27" s="23"/>
      <c r="CC27" s="23"/>
      <c r="CD27" s="22"/>
      <c r="CE27" s="23"/>
      <c r="CF27" s="23"/>
      <c r="CG27" s="22"/>
      <c r="CH27" s="23"/>
      <c r="CI27" s="23"/>
      <c r="CJ27" s="22"/>
      <c r="CK27" s="23"/>
      <c r="CL27" s="23"/>
      <c r="CM27" s="22"/>
      <c r="CN27" s="23"/>
      <c r="CO27" s="23"/>
      <c r="CP27" s="22"/>
      <c r="CQ27" s="23"/>
      <c r="CR27" s="23"/>
      <c r="CS27" s="22"/>
      <c r="CT27" s="23"/>
      <c r="CU27" s="23"/>
      <c r="CV27" s="22"/>
      <c r="CW27" s="23"/>
      <c r="CX27" s="23"/>
      <c r="CY27" s="22"/>
      <c r="CZ27" s="23"/>
      <c r="DA27" s="23"/>
      <c r="DB27" s="22"/>
      <c r="DC27" s="23"/>
      <c r="DD27" s="23"/>
      <c r="DE27" s="10"/>
      <c r="DF27" s="10"/>
      <c r="DG27" s="22"/>
      <c r="DH27" s="23"/>
      <c r="DI27" s="23"/>
      <c r="DJ27" s="22"/>
      <c r="DK27" s="23"/>
      <c r="DL27" s="23"/>
      <c r="DM27" s="15" t="s">
        <v>283</v>
      </c>
      <c r="DN27" s="23"/>
      <c r="DO27" s="60">
        <v>111.646</v>
      </c>
      <c r="DP27" s="15" t="s">
        <v>283</v>
      </c>
      <c r="DQ27" s="23"/>
      <c r="DR27" s="60">
        <v>111.646</v>
      </c>
      <c r="DS27" s="15" t="s">
        <v>283</v>
      </c>
      <c r="DT27" s="23"/>
      <c r="DU27" s="60">
        <v>111.646</v>
      </c>
      <c r="DV27" s="15" t="s">
        <v>283</v>
      </c>
      <c r="DW27" s="23"/>
      <c r="DX27" s="60">
        <v>111.646</v>
      </c>
      <c r="DY27" s="15" t="s">
        <v>283</v>
      </c>
      <c r="DZ27" s="23"/>
      <c r="EA27" s="60">
        <v>111.646</v>
      </c>
      <c r="EB27" s="15" t="s">
        <v>283</v>
      </c>
      <c r="EC27" s="23"/>
      <c r="ED27" s="60">
        <v>111.646</v>
      </c>
      <c r="EE27" s="15" t="s">
        <v>283</v>
      </c>
      <c r="EF27" s="23"/>
      <c r="EG27" s="60">
        <v>111.646</v>
      </c>
      <c r="EH27" s="15" t="s">
        <v>283</v>
      </c>
      <c r="EI27" s="23"/>
      <c r="EJ27" s="60">
        <v>111.646</v>
      </c>
      <c r="EK27" s="15" t="s">
        <v>283</v>
      </c>
      <c r="EL27" s="23"/>
      <c r="EM27" s="60">
        <v>111.646</v>
      </c>
      <c r="EN27" s="15" t="s">
        <v>283</v>
      </c>
      <c r="EO27" s="23"/>
      <c r="EP27" s="60">
        <v>111.646</v>
      </c>
      <c r="EQ27" s="23"/>
      <c r="ER27" s="23"/>
    </row>
    <row r="28" spans="1:148" s="1" customFormat="1" ht="18.75" customHeight="1">
      <c r="A28" s="11"/>
      <c r="B28" s="15" t="s">
        <v>24</v>
      </c>
      <c r="C28" s="23">
        <v>3207.96</v>
      </c>
      <c r="D28" s="15" t="s">
        <v>25</v>
      </c>
      <c r="E28" s="15">
        <v>3223.92</v>
      </c>
      <c r="F28" s="15" t="s">
        <v>25</v>
      </c>
      <c r="G28" s="23">
        <v>3223.92</v>
      </c>
      <c r="H28" s="15" t="s">
        <v>26</v>
      </c>
      <c r="I28" s="15">
        <v>3239.88</v>
      </c>
      <c r="J28" s="15" t="s">
        <v>25</v>
      </c>
      <c r="K28" s="15">
        <v>3223.92</v>
      </c>
      <c r="L28" s="15" t="s">
        <v>29</v>
      </c>
      <c r="M28" s="15">
        <v>3255.84</v>
      </c>
      <c r="N28" s="15" t="s">
        <v>24</v>
      </c>
      <c r="O28" s="15">
        <v>3207.96</v>
      </c>
      <c r="P28" s="15" t="s">
        <v>35</v>
      </c>
      <c r="Q28" s="23">
        <v>3192</v>
      </c>
      <c r="R28" s="15" t="s">
        <v>25</v>
      </c>
      <c r="S28" s="16">
        <f t="shared" si="0"/>
        <v>25775.4</v>
      </c>
      <c r="T28" s="15"/>
      <c r="U28" s="23"/>
      <c r="V28" s="23"/>
      <c r="W28" s="15"/>
      <c r="X28" s="23"/>
      <c r="Y28" s="23"/>
      <c r="Z28" s="15"/>
      <c r="AA28" s="23"/>
      <c r="AB28" s="23"/>
      <c r="AC28" s="15"/>
      <c r="AD28" s="23"/>
      <c r="AE28" s="23"/>
      <c r="AF28" s="23"/>
      <c r="AG28" s="15"/>
      <c r="AH28" s="23"/>
      <c r="AI28" s="23"/>
      <c r="AJ28" s="15"/>
      <c r="AK28" s="23"/>
      <c r="AL28" s="23"/>
      <c r="AM28" s="15"/>
      <c r="AN28" s="23"/>
      <c r="AO28" s="23"/>
      <c r="AP28" s="15"/>
      <c r="AQ28" s="23"/>
      <c r="AR28" s="23"/>
      <c r="AS28" s="15"/>
      <c r="AT28" s="23"/>
      <c r="AU28" s="23"/>
      <c r="AV28" s="15"/>
      <c r="AW28" s="23"/>
      <c r="AX28" s="23"/>
      <c r="AY28" s="15"/>
      <c r="AZ28" s="23"/>
      <c r="BA28" s="23"/>
      <c r="BB28" s="15"/>
      <c r="BC28" s="23"/>
      <c r="BD28" s="23"/>
      <c r="BE28" s="23"/>
      <c r="BF28" s="15"/>
      <c r="BG28" s="23"/>
      <c r="BH28" s="23"/>
      <c r="BI28" s="15"/>
      <c r="BJ28" s="23"/>
      <c r="BK28" s="23"/>
      <c r="BL28" s="15" t="s">
        <v>259</v>
      </c>
      <c r="BM28" s="23" t="s">
        <v>258</v>
      </c>
      <c r="BN28" s="23">
        <v>4373.6</v>
      </c>
      <c r="BO28" s="23"/>
      <c r="BP28" s="15"/>
      <c r="BQ28" s="23"/>
      <c r="BR28" s="23"/>
      <c r="BS28" s="10"/>
      <c r="BT28" s="10"/>
      <c r="BU28" s="15"/>
      <c r="BV28" s="23"/>
      <c r="BW28" s="23"/>
      <c r="BX28" s="15"/>
      <c r="BY28" s="23"/>
      <c r="BZ28" s="23"/>
      <c r="CA28" s="15"/>
      <c r="CB28" s="23"/>
      <c r="CC28" s="23"/>
      <c r="CD28" s="15"/>
      <c r="CE28" s="23"/>
      <c r="CF28" s="23"/>
      <c r="CG28" s="15"/>
      <c r="CH28" s="23"/>
      <c r="CI28" s="23"/>
      <c r="CJ28" s="15"/>
      <c r="CK28" s="23"/>
      <c r="CL28" s="23"/>
      <c r="CM28" s="15"/>
      <c r="CN28" s="23"/>
      <c r="CO28" s="23"/>
      <c r="CP28" s="15"/>
      <c r="CQ28" s="23"/>
      <c r="CR28" s="23"/>
      <c r="CS28" s="15"/>
      <c r="CT28" s="23"/>
      <c r="CU28" s="23"/>
      <c r="CV28" s="15"/>
      <c r="CW28" s="23"/>
      <c r="CX28" s="23"/>
      <c r="CY28" s="15"/>
      <c r="CZ28" s="23"/>
      <c r="DA28" s="23"/>
      <c r="DB28" s="15"/>
      <c r="DC28" s="23"/>
      <c r="DD28" s="23"/>
      <c r="DE28" s="10"/>
      <c r="DF28" s="10"/>
      <c r="DG28" s="15"/>
      <c r="DH28" s="23"/>
      <c r="DI28" s="23"/>
      <c r="DJ28" s="15"/>
      <c r="DK28" s="23"/>
      <c r="DL28" s="23"/>
      <c r="DM28" s="15" t="s">
        <v>404</v>
      </c>
      <c r="DN28" s="23" t="s">
        <v>397</v>
      </c>
      <c r="DO28" s="60">
        <v>4777</v>
      </c>
      <c r="DP28" s="15"/>
      <c r="DQ28" s="23"/>
      <c r="DR28" s="23"/>
      <c r="DS28" s="15"/>
      <c r="DT28" s="23"/>
      <c r="DU28" s="23"/>
      <c r="DV28" s="15"/>
      <c r="DW28" s="23"/>
      <c r="DX28" s="23"/>
      <c r="DY28" s="15"/>
      <c r="DZ28" s="23"/>
      <c r="EA28" s="23"/>
      <c r="EB28" s="15"/>
      <c r="EC28" s="23"/>
      <c r="ED28" s="23"/>
      <c r="EE28" s="15"/>
      <c r="EF28" s="23"/>
      <c r="EG28" s="23"/>
      <c r="EH28" s="15"/>
      <c r="EI28" s="23"/>
      <c r="EJ28" s="23"/>
      <c r="EK28" s="15"/>
      <c r="EL28" s="23"/>
      <c r="EM28" s="23"/>
      <c r="EN28" s="15"/>
      <c r="EO28" s="23"/>
      <c r="EP28" s="23"/>
      <c r="EQ28" s="23"/>
      <c r="ER28" s="23"/>
    </row>
    <row r="29" spans="1:148" ht="20.25" customHeight="1">
      <c r="A29" s="12"/>
      <c r="B29" s="104" t="s">
        <v>7</v>
      </c>
      <c r="C29" s="104"/>
      <c r="D29" s="104" t="s">
        <v>7</v>
      </c>
      <c r="E29" s="104"/>
      <c r="F29" s="104" t="s">
        <v>7</v>
      </c>
      <c r="G29" s="104"/>
      <c r="H29" s="104" t="s">
        <v>7</v>
      </c>
      <c r="I29" s="104"/>
      <c r="J29" s="104" t="s">
        <v>7</v>
      </c>
      <c r="K29" s="104"/>
      <c r="L29" s="104" t="s">
        <v>7</v>
      </c>
      <c r="M29" s="104"/>
      <c r="N29" s="104" t="s">
        <v>7</v>
      </c>
      <c r="O29" s="104"/>
      <c r="P29" s="104" t="s">
        <v>7</v>
      </c>
      <c r="Q29" s="104"/>
      <c r="R29" s="104" t="s">
        <v>7</v>
      </c>
      <c r="S29" s="104"/>
      <c r="T29" s="15"/>
      <c r="U29" s="23"/>
      <c r="V29" s="23"/>
      <c r="W29" s="15"/>
      <c r="X29" s="23"/>
      <c r="Y29" s="23"/>
      <c r="Z29" s="15"/>
      <c r="AA29" s="23"/>
      <c r="AB29" s="23"/>
      <c r="AC29" s="15"/>
      <c r="AD29" s="23"/>
      <c r="AE29" s="23"/>
      <c r="AF29" s="23"/>
      <c r="AG29" s="15"/>
      <c r="AH29" s="23"/>
      <c r="AI29" s="23"/>
      <c r="AJ29" s="15"/>
      <c r="AK29" s="23"/>
      <c r="AL29" s="23"/>
      <c r="AM29" s="15"/>
      <c r="AN29" s="23"/>
      <c r="AO29" s="23"/>
      <c r="AP29" s="15"/>
      <c r="AQ29" s="23"/>
      <c r="AR29" s="23"/>
      <c r="AS29" s="15"/>
      <c r="AT29" s="23"/>
      <c r="AU29" s="23"/>
      <c r="AV29" s="15"/>
      <c r="AW29" s="23"/>
      <c r="AX29" s="23"/>
      <c r="AY29" s="15"/>
      <c r="AZ29" s="23"/>
      <c r="BA29" s="23"/>
      <c r="BB29" s="15"/>
      <c r="BC29" s="23"/>
      <c r="BD29" s="23"/>
      <c r="BE29" s="23"/>
      <c r="BF29" s="15"/>
      <c r="BG29" s="23"/>
      <c r="BH29" s="23"/>
      <c r="BI29" s="15"/>
      <c r="BJ29" s="23"/>
      <c r="BK29" s="23"/>
      <c r="BL29" s="15" t="s">
        <v>254</v>
      </c>
      <c r="BM29" s="23" t="s">
        <v>255</v>
      </c>
      <c r="BN29" s="23">
        <v>96.97</v>
      </c>
      <c r="BO29" s="23"/>
      <c r="BP29" s="15"/>
      <c r="BQ29" s="23"/>
      <c r="BR29" s="23"/>
      <c r="BU29" s="15"/>
      <c r="BV29" s="23"/>
      <c r="BW29" s="23"/>
      <c r="BX29" s="15"/>
      <c r="BY29" s="23"/>
      <c r="BZ29" s="23"/>
      <c r="CA29" s="15"/>
      <c r="CB29" s="23"/>
      <c r="CC29" s="23"/>
      <c r="CD29" s="15"/>
      <c r="CE29" s="23"/>
      <c r="CF29" s="23"/>
      <c r="CG29" s="15"/>
      <c r="CH29" s="23"/>
      <c r="CI29" s="23"/>
      <c r="CJ29" s="15"/>
      <c r="CK29" s="23"/>
      <c r="CL29" s="23"/>
      <c r="CM29" s="15"/>
      <c r="CN29" s="23"/>
      <c r="CO29" s="23"/>
      <c r="CP29" s="15"/>
      <c r="CQ29" s="23"/>
      <c r="CR29" s="23"/>
      <c r="CS29" s="15"/>
      <c r="CT29" s="23"/>
      <c r="CU29" s="23"/>
      <c r="CV29" s="15"/>
      <c r="CW29" s="23"/>
      <c r="CX29" s="23"/>
      <c r="CY29" s="15"/>
      <c r="CZ29" s="23"/>
      <c r="DA29" s="23"/>
      <c r="DB29" s="15"/>
      <c r="DC29" s="23"/>
      <c r="DD29" s="23"/>
      <c r="DG29" s="15"/>
      <c r="DH29" s="23"/>
      <c r="DI29" s="23"/>
      <c r="DJ29" s="15"/>
      <c r="DK29" s="23"/>
      <c r="DL29" s="23"/>
      <c r="DM29" s="15" t="s">
        <v>150</v>
      </c>
      <c r="DN29" s="23" t="s">
        <v>405</v>
      </c>
      <c r="DO29" s="87">
        <v>205.33</v>
      </c>
      <c r="DP29" s="15"/>
      <c r="DQ29" s="23"/>
      <c r="DR29" s="23"/>
      <c r="DS29" s="15"/>
      <c r="DT29" s="23"/>
      <c r="DU29" s="23"/>
      <c r="DV29" s="15"/>
      <c r="DW29" s="23"/>
      <c r="DX29" s="23"/>
      <c r="DY29" s="15"/>
      <c r="DZ29" s="23"/>
      <c r="EA29" s="23"/>
      <c r="EB29" s="15"/>
      <c r="EC29" s="23"/>
      <c r="ED29" s="23"/>
      <c r="EE29" s="15"/>
      <c r="EF29" s="23"/>
      <c r="EG29" s="23"/>
      <c r="EH29" s="15"/>
      <c r="EI29" s="23"/>
      <c r="EJ29" s="23"/>
      <c r="EK29" s="15"/>
      <c r="EL29" s="23"/>
      <c r="EM29" s="23"/>
      <c r="EN29" s="15"/>
      <c r="EO29" s="23"/>
      <c r="EP29" s="23"/>
      <c r="EQ29" s="23"/>
      <c r="ER29" s="23"/>
    </row>
    <row r="30" spans="1:148" ht="12.75">
      <c r="A30" s="15"/>
      <c r="B30" s="15"/>
      <c r="C30" s="23"/>
      <c r="D30" s="15" t="s">
        <v>19</v>
      </c>
      <c r="E30" s="23">
        <v>6283.5</v>
      </c>
      <c r="F30" s="15" t="s">
        <v>20</v>
      </c>
      <c r="G30" s="23">
        <v>2513.4</v>
      </c>
      <c r="H30" s="15"/>
      <c r="I30" s="23"/>
      <c r="J30" s="15" t="s">
        <v>23</v>
      </c>
      <c r="K30" s="23">
        <v>9502.82</v>
      </c>
      <c r="L30" s="23"/>
      <c r="M30" s="23"/>
      <c r="N30" s="23"/>
      <c r="O30" s="23"/>
      <c r="P30" s="23"/>
      <c r="Q30" s="23"/>
      <c r="R30" s="11"/>
      <c r="S30" s="16">
        <f t="shared" si="0"/>
        <v>18299.72</v>
      </c>
      <c r="T30" s="22"/>
      <c r="U30" s="23"/>
      <c r="V30" s="23"/>
      <c r="W30" s="22"/>
      <c r="X30" s="23"/>
      <c r="Y30" s="23"/>
      <c r="Z30" s="22"/>
      <c r="AA30" s="23"/>
      <c r="AB30" s="23"/>
      <c r="AC30" s="22"/>
      <c r="AD30" s="23"/>
      <c r="AE30" s="23"/>
      <c r="AF30" s="23"/>
      <c r="AG30" s="22"/>
      <c r="AH30" s="23"/>
      <c r="AI30" s="23"/>
      <c r="AJ30" s="22"/>
      <c r="AK30" s="23"/>
      <c r="AL30" s="23"/>
      <c r="AM30" s="22"/>
      <c r="AN30" s="23"/>
      <c r="AO30" s="23"/>
      <c r="AP30" s="22"/>
      <c r="AQ30" s="23"/>
      <c r="AR30" s="23"/>
      <c r="AS30" s="22"/>
      <c r="AT30" s="23"/>
      <c r="AU30" s="23"/>
      <c r="AV30" s="22"/>
      <c r="AW30" s="23"/>
      <c r="AX30" s="23"/>
      <c r="AY30" s="22"/>
      <c r="AZ30" s="23"/>
      <c r="BA30" s="23"/>
      <c r="BB30" s="22"/>
      <c r="BC30" s="23"/>
      <c r="BD30" s="23"/>
      <c r="BE30" s="23"/>
      <c r="BF30" s="22"/>
      <c r="BG30" s="23"/>
      <c r="BH30" s="23"/>
      <c r="BI30" s="22"/>
      <c r="BJ30" s="23"/>
      <c r="BK30" s="23"/>
      <c r="BL30" s="15" t="s">
        <v>253</v>
      </c>
      <c r="BM30" s="23" t="s">
        <v>255</v>
      </c>
      <c r="BN30" s="23">
        <v>387.88</v>
      </c>
      <c r="BO30" s="23"/>
      <c r="BP30" s="22"/>
      <c r="BQ30" s="23"/>
      <c r="BR30" s="23"/>
      <c r="BU30" s="22"/>
      <c r="BV30" s="23"/>
      <c r="BW30" s="23"/>
      <c r="BX30" s="22"/>
      <c r="BY30" s="23"/>
      <c r="BZ30" s="23"/>
      <c r="CA30" s="22"/>
      <c r="CB30" s="23"/>
      <c r="CC30" s="23"/>
      <c r="CD30" s="22"/>
      <c r="CE30" s="23"/>
      <c r="CF30" s="23"/>
      <c r="CG30" s="22"/>
      <c r="CH30" s="23"/>
      <c r="CI30" s="23"/>
      <c r="CJ30" s="22"/>
      <c r="CK30" s="23"/>
      <c r="CL30" s="23"/>
      <c r="CM30" s="22"/>
      <c r="CN30" s="23"/>
      <c r="CO30" s="23"/>
      <c r="CP30" s="22"/>
      <c r="CQ30" s="23"/>
      <c r="CR30" s="23"/>
      <c r="CS30" s="22"/>
      <c r="CT30" s="23"/>
      <c r="CU30" s="23"/>
      <c r="CV30" s="22"/>
      <c r="CW30" s="23"/>
      <c r="CX30" s="23"/>
      <c r="CY30" s="22"/>
      <c r="CZ30" s="23"/>
      <c r="DA30" s="23"/>
      <c r="DB30" s="22"/>
      <c r="DC30" s="23"/>
      <c r="DD30" s="23"/>
      <c r="DG30" s="22"/>
      <c r="DH30" s="23"/>
      <c r="DI30" s="23"/>
      <c r="DJ30" s="22"/>
      <c r="DK30" s="23"/>
      <c r="DL30" s="23"/>
      <c r="DM30" s="22"/>
      <c r="DN30" s="23"/>
      <c r="DO30" s="23"/>
      <c r="DP30" s="22"/>
      <c r="DQ30" s="23"/>
      <c r="DR30" s="23"/>
      <c r="DS30" s="22"/>
      <c r="DT30" s="23"/>
      <c r="DU30" s="23"/>
      <c r="DV30" s="22"/>
      <c r="DW30" s="23"/>
      <c r="DX30" s="23"/>
      <c r="DY30" s="22"/>
      <c r="DZ30" s="23"/>
      <c r="EA30" s="23"/>
      <c r="EB30" s="22"/>
      <c r="EC30" s="23"/>
      <c r="ED30" s="23"/>
      <c r="EE30" s="22"/>
      <c r="EF30" s="23"/>
      <c r="EG30" s="23"/>
      <c r="EH30" s="22"/>
      <c r="EI30" s="23"/>
      <c r="EJ30" s="23"/>
      <c r="EK30" s="22"/>
      <c r="EL30" s="23"/>
      <c r="EM30" s="23"/>
      <c r="EN30" s="22"/>
      <c r="EO30" s="23"/>
      <c r="EP30" s="23"/>
      <c r="EQ30" s="23"/>
      <c r="ER30" s="23"/>
    </row>
    <row r="31" spans="1:148" ht="21" customHeight="1">
      <c r="A31" s="15"/>
      <c r="B31" s="15"/>
      <c r="C31" s="23"/>
      <c r="D31" s="15" t="s">
        <v>61</v>
      </c>
      <c r="E31" s="15">
        <v>227.42</v>
      </c>
      <c r="F31" s="15" t="s">
        <v>61</v>
      </c>
      <c r="G31" s="15">
        <v>227.42</v>
      </c>
      <c r="H31" s="15"/>
      <c r="I31" s="15"/>
      <c r="J31" s="15"/>
      <c r="K31" s="15"/>
      <c r="L31" s="15"/>
      <c r="M31" s="15"/>
      <c r="N31" s="15"/>
      <c r="O31" s="15"/>
      <c r="P31" s="15" t="s">
        <v>33</v>
      </c>
      <c r="Q31" s="23">
        <v>2274.21</v>
      </c>
      <c r="R31" s="11"/>
      <c r="S31" s="16">
        <f t="shared" si="0"/>
        <v>2729.05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15" t="s">
        <v>271</v>
      </c>
      <c r="BM31" s="23"/>
      <c r="BN31" s="23">
        <v>295.58</v>
      </c>
      <c r="BO31" s="23"/>
      <c r="BP31" s="23"/>
      <c r="BQ31" s="23"/>
      <c r="BR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</row>
    <row r="32" spans="1:148" ht="12.75">
      <c r="A32" s="15"/>
      <c r="B32" s="15"/>
      <c r="C32" s="23"/>
      <c r="D32" s="15" t="s">
        <v>16</v>
      </c>
      <c r="E32" s="15">
        <v>184.09</v>
      </c>
      <c r="F32" s="27"/>
      <c r="G32" s="27"/>
      <c r="H32" s="15"/>
      <c r="I32" s="23"/>
      <c r="J32" s="15"/>
      <c r="K32" s="15"/>
      <c r="L32" s="15"/>
      <c r="M32" s="15"/>
      <c r="N32" s="15"/>
      <c r="O32" s="15"/>
      <c r="P32" s="15"/>
      <c r="Q32" s="23"/>
      <c r="R32" s="11"/>
      <c r="S32" s="16">
        <f t="shared" si="0"/>
        <v>184.09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15" t="s">
        <v>287</v>
      </c>
      <c r="BM32" s="23"/>
      <c r="BN32" s="23">
        <v>55.83</v>
      </c>
      <c r="BO32" s="23"/>
      <c r="BP32" s="23"/>
      <c r="BQ32" s="23"/>
      <c r="BR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</row>
    <row r="33" spans="1:148" ht="15" customHeight="1">
      <c r="A33" s="15"/>
      <c r="B33" s="15"/>
      <c r="C33" s="23"/>
      <c r="D33" s="15"/>
      <c r="E33" s="23"/>
      <c r="F33" s="15" t="s">
        <v>62</v>
      </c>
      <c r="G33" s="15">
        <v>541.57</v>
      </c>
      <c r="H33" s="15"/>
      <c r="I33" s="23"/>
      <c r="J33" s="15"/>
      <c r="K33" s="15"/>
      <c r="L33" s="15"/>
      <c r="M33" s="15"/>
      <c r="N33" s="15"/>
      <c r="O33" s="15"/>
      <c r="P33" s="15"/>
      <c r="Q33" s="23"/>
      <c r="R33" s="11"/>
      <c r="S33" s="16">
        <f t="shared" si="0"/>
        <v>541.57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15" t="s">
        <v>288</v>
      </c>
      <c r="BM33" s="23"/>
      <c r="BN33" s="23">
        <v>55.83</v>
      </c>
      <c r="BO33" s="23"/>
      <c r="BP33" s="23"/>
      <c r="BQ33" s="23"/>
      <c r="BR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</row>
    <row r="34" spans="1:148" ht="10.5" customHeight="1">
      <c r="A34" s="15"/>
      <c r="B34" s="15"/>
      <c r="C34" s="23"/>
      <c r="D34" s="15"/>
      <c r="E34" s="23"/>
      <c r="F34" s="27"/>
      <c r="G34" s="27"/>
      <c r="H34" s="15" t="s">
        <v>21</v>
      </c>
      <c r="I34" s="15">
        <v>892.71</v>
      </c>
      <c r="J34" s="15" t="s">
        <v>17</v>
      </c>
      <c r="K34" s="23">
        <v>92.04</v>
      </c>
      <c r="L34" s="15"/>
      <c r="M34" s="15"/>
      <c r="N34" s="15"/>
      <c r="O34" s="15"/>
      <c r="P34" s="15" t="s">
        <v>32</v>
      </c>
      <c r="Q34" s="23">
        <v>46.02</v>
      </c>
      <c r="R34" s="11"/>
      <c r="S34" s="16">
        <f t="shared" si="0"/>
        <v>1030.77</v>
      </c>
      <c r="T34" s="104"/>
      <c r="U34" s="104"/>
      <c r="V34" s="9"/>
      <c r="W34" s="104"/>
      <c r="X34" s="104"/>
      <c r="Y34" s="9"/>
      <c r="Z34" s="104"/>
      <c r="AA34" s="104"/>
      <c r="AB34" s="9"/>
      <c r="AC34" s="104"/>
      <c r="AD34" s="104"/>
      <c r="AE34" s="9"/>
      <c r="AF34" s="9"/>
      <c r="AG34" s="104"/>
      <c r="AH34" s="104"/>
      <c r="AI34" s="9"/>
      <c r="AJ34" s="104"/>
      <c r="AK34" s="104"/>
      <c r="AL34" s="9"/>
      <c r="AM34" s="104"/>
      <c r="AN34" s="104"/>
      <c r="AO34" s="9"/>
      <c r="AP34" s="104"/>
      <c r="AQ34" s="104"/>
      <c r="AR34" s="9"/>
      <c r="AS34" s="104"/>
      <c r="AT34" s="104"/>
      <c r="AU34" s="9"/>
      <c r="AV34" s="104"/>
      <c r="AW34" s="104"/>
      <c r="AX34" s="9"/>
      <c r="AY34" s="104"/>
      <c r="AZ34" s="104"/>
      <c r="BA34" s="9"/>
      <c r="BB34" s="104"/>
      <c r="BC34" s="104"/>
      <c r="BD34" s="9"/>
      <c r="BE34" s="9"/>
      <c r="BF34" s="104"/>
      <c r="BG34" s="104"/>
      <c r="BH34" s="9"/>
      <c r="BI34" s="104"/>
      <c r="BJ34" s="104"/>
      <c r="BK34" s="9"/>
      <c r="BL34" s="15" t="s">
        <v>218</v>
      </c>
      <c r="BM34" s="23"/>
      <c r="BN34" s="23">
        <v>167.47</v>
      </c>
      <c r="BO34" s="9"/>
      <c r="BP34" s="104"/>
      <c r="BQ34" s="104"/>
      <c r="BR34" s="9"/>
      <c r="BU34" s="104"/>
      <c r="BV34" s="104"/>
      <c r="BW34" s="9"/>
      <c r="BX34" s="104"/>
      <c r="BY34" s="104"/>
      <c r="BZ34" s="9"/>
      <c r="CA34" s="104"/>
      <c r="CB34" s="104"/>
      <c r="CC34" s="9"/>
      <c r="CD34" s="104"/>
      <c r="CE34" s="104"/>
      <c r="CF34" s="9"/>
      <c r="CG34" s="104"/>
      <c r="CH34" s="104"/>
      <c r="CI34" s="9"/>
      <c r="CJ34" s="104"/>
      <c r="CK34" s="104"/>
      <c r="CL34" s="9"/>
      <c r="CM34" s="104"/>
      <c r="CN34" s="104"/>
      <c r="CO34" s="9"/>
      <c r="CP34" s="104"/>
      <c r="CQ34" s="104"/>
      <c r="CR34" s="9"/>
      <c r="CS34" s="104"/>
      <c r="CT34" s="104"/>
      <c r="CU34" s="9"/>
      <c r="CV34" s="104"/>
      <c r="CW34" s="104"/>
      <c r="CX34" s="9"/>
      <c r="CY34" s="104"/>
      <c r="CZ34" s="104"/>
      <c r="DA34" s="9"/>
      <c r="DB34" s="104"/>
      <c r="DC34" s="104"/>
      <c r="DD34" s="9"/>
      <c r="DG34" s="104"/>
      <c r="DH34" s="104"/>
      <c r="DI34" s="9"/>
      <c r="DJ34" s="104"/>
      <c r="DK34" s="104"/>
      <c r="DL34" s="9"/>
      <c r="DM34" s="104"/>
      <c r="DN34" s="104"/>
      <c r="DO34" s="9"/>
      <c r="DP34" s="104"/>
      <c r="DQ34" s="104"/>
      <c r="DR34" s="9"/>
      <c r="DS34" s="104"/>
      <c r="DT34" s="104"/>
      <c r="DU34" s="9"/>
      <c r="DV34" s="104"/>
      <c r="DW34" s="104"/>
      <c r="DX34" s="9"/>
      <c r="DY34" s="104"/>
      <c r="DZ34" s="104"/>
      <c r="EA34" s="9"/>
      <c r="EB34" s="104"/>
      <c r="EC34" s="104"/>
      <c r="ED34" s="9"/>
      <c r="EE34" s="104"/>
      <c r="EF34" s="104"/>
      <c r="EG34" s="9"/>
      <c r="EH34" s="104"/>
      <c r="EI34" s="104"/>
      <c r="EJ34" s="9"/>
      <c r="EK34" s="104"/>
      <c r="EL34" s="104"/>
      <c r="EM34" s="9"/>
      <c r="EN34" s="104"/>
      <c r="EO34" s="104"/>
      <c r="EP34" s="9"/>
      <c r="EQ34" s="9"/>
      <c r="ER34" s="9"/>
    </row>
    <row r="35" spans="1:148" ht="12.75">
      <c r="A35" s="15"/>
      <c r="B35" s="15"/>
      <c r="C35" s="23"/>
      <c r="D35" s="15"/>
      <c r="E35" s="27"/>
      <c r="F35" s="27"/>
      <c r="G35" s="27"/>
      <c r="H35" s="15"/>
      <c r="I35" s="23"/>
      <c r="J35" s="15" t="s">
        <v>22</v>
      </c>
      <c r="K35" s="23">
        <v>987.71</v>
      </c>
      <c r="L35" s="23"/>
      <c r="M35" s="23"/>
      <c r="N35" s="23"/>
      <c r="O35" s="23"/>
      <c r="P35" s="23"/>
      <c r="Q35" s="23"/>
      <c r="R35" s="11"/>
      <c r="S35" s="16">
        <f t="shared" si="0"/>
        <v>987.71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</row>
    <row r="36" spans="1:148" ht="12.75">
      <c r="A36" s="15"/>
      <c r="B36" s="15"/>
      <c r="C36" s="23"/>
      <c r="D36" s="15"/>
      <c r="E36" s="27"/>
      <c r="F36" s="27"/>
      <c r="G36" s="27"/>
      <c r="H36" s="15"/>
      <c r="I36" s="23"/>
      <c r="J36" s="15"/>
      <c r="K36" s="23"/>
      <c r="L36" s="23" t="s">
        <v>28</v>
      </c>
      <c r="M36" s="23"/>
      <c r="N36" s="23" t="s">
        <v>28</v>
      </c>
      <c r="O36" s="23"/>
      <c r="P36" s="23"/>
      <c r="Q36" s="23"/>
      <c r="R36" s="11"/>
      <c r="S36" s="16">
        <f t="shared" si="0"/>
        <v>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</row>
    <row r="37" spans="1:148" ht="12.75">
      <c r="A37" s="15"/>
      <c r="B37" s="15"/>
      <c r="C37" s="23"/>
      <c r="D37" s="15"/>
      <c r="E37" s="27"/>
      <c r="F37" s="27"/>
      <c r="G37" s="27"/>
      <c r="H37" s="15"/>
      <c r="I37" s="23"/>
      <c r="J37" s="15"/>
      <c r="K37" s="23"/>
      <c r="L37" s="23"/>
      <c r="M37" s="23"/>
      <c r="N37" s="23" t="s">
        <v>28</v>
      </c>
      <c r="O37" s="23"/>
      <c r="P37" s="23"/>
      <c r="Q37" s="23"/>
      <c r="R37" s="11"/>
      <c r="S37" s="16">
        <f t="shared" si="0"/>
        <v>0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</row>
    <row r="38" spans="1:148" ht="63.75">
      <c r="A38" s="15"/>
      <c r="B38" s="15"/>
      <c r="C38" s="23"/>
      <c r="D38" s="15"/>
      <c r="E38" s="27"/>
      <c r="F38" s="27"/>
      <c r="G38" s="27"/>
      <c r="H38" s="15"/>
      <c r="I38" s="23"/>
      <c r="J38" s="15"/>
      <c r="K38" s="23"/>
      <c r="L38" s="23"/>
      <c r="M38" s="23"/>
      <c r="N38" s="23"/>
      <c r="O38" s="23"/>
      <c r="P38" s="23" t="s">
        <v>34</v>
      </c>
      <c r="Q38" s="23">
        <v>233.73</v>
      </c>
      <c r="R38" s="11"/>
      <c r="S38" s="16">
        <f t="shared" si="0"/>
        <v>233.73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 t="s">
        <v>284</v>
      </c>
      <c r="AG38" s="27"/>
      <c r="AH38" s="27"/>
      <c r="AI38" s="27"/>
      <c r="AJ38" s="27"/>
      <c r="AK38" s="27"/>
      <c r="AL38" s="27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30" t="s">
        <v>285</v>
      </c>
      <c r="BT38" s="30" t="s">
        <v>286</v>
      </c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30" t="s">
        <v>384</v>
      </c>
      <c r="DF38" s="30" t="s">
        <v>385</v>
      </c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</row>
    <row r="39" spans="1:148" s="8" customFormat="1" ht="12.75">
      <c r="A39" s="11" t="s">
        <v>8</v>
      </c>
      <c r="B39" s="11"/>
      <c r="C39" s="31">
        <f>SUM(C5:C6)+C12+SUM(C24:C28)+SUM(C30:C38)</f>
        <v>32274.039999999997</v>
      </c>
      <c r="D39" s="11"/>
      <c r="E39" s="31">
        <f>SUM(E5:E6)+E12+SUM(E24:E28)+SUM(E30:E38)</f>
        <v>38985.01</v>
      </c>
      <c r="F39" s="32"/>
      <c r="G39" s="31">
        <f>SUM(G5:G6)+G12+SUM(G24:G28)+SUM(G30:G38)</f>
        <v>35572.39</v>
      </c>
      <c r="H39" s="32"/>
      <c r="I39" s="31">
        <f>SUM(I5:I6)+I12+SUM(I24:I28)+SUM(I30:I38)</f>
        <v>33198.67</v>
      </c>
      <c r="J39" s="32"/>
      <c r="K39" s="31">
        <f>SUM(K5:K6)+K12+SUM(K24:K28)+SUM(K30:K38)</f>
        <v>42872.57</v>
      </c>
      <c r="L39" s="31"/>
      <c r="M39" s="31">
        <f>SUM(M5:M6)+M12+SUM(M24:M28)+SUM(M30:M38)</f>
        <v>32321.92</v>
      </c>
      <c r="N39" s="31"/>
      <c r="O39" s="31">
        <f>SUM(O5:O6)+O12+SUM(O24:O28)+SUM(O30:O38)</f>
        <v>32274.039999999997</v>
      </c>
      <c r="P39" s="31"/>
      <c r="Q39" s="31">
        <f>SUM(Q5:Q6)+Q12+SUM(Q24:Q28)+SUM(Q30:Q38)</f>
        <v>34812.04</v>
      </c>
      <c r="R39" s="32"/>
      <c r="S39" s="16">
        <f t="shared" si="0"/>
        <v>282310.68</v>
      </c>
      <c r="T39" s="33"/>
      <c r="U39" s="33"/>
      <c r="V39" s="33">
        <f>SUM(V7:V38)</f>
        <v>31238.630000000005</v>
      </c>
      <c r="W39" s="34">
        <f aca="true" t="shared" si="1" ref="W39:AL39">SUM(W7:W38)</f>
        <v>0</v>
      </c>
      <c r="X39" s="34">
        <f t="shared" si="1"/>
        <v>0</v>
      </c>
      <c r="Y39" s="34">
        <f t="shared" si="1"/>
        <v>29529.47</v>
      </c>
      <c r="Z39" s="34">
        <f t="shared" si="1"/>
        <v>0</v>
      </c>
      <c r="AA39" s="34">
        <f t="shared" si="1"/>
        <v>0</v>
      </c>
      <c r="AB39" s="34">
        <f t="shared" si="1"/>
        <v>38475.06</v>
      </c>
      <c r="AC39" s="34">
        <f t="shared" si="1"/>
        <v>0</v>
      </c>
      <c r="AD39" s="34">
        <f t="shared" si="1"/>
        <v>0</v>
      </c>
      <c r="AE39" s="34">
        <f t="shared" si="1"/>
        <v>28270.77</v>
      </c>
      <c r="AF39" s="35">
        <f>S39+V39+Y39+AB39+AE39</f>
        <v>409824.61000000004</v>
      </c>
      <c r="AG39" s="34">
        <f t="shared" si="1"/>
        <v>0</v>
      </c>
      <c r="AH39" s="34">
        <f t="shared" si="1"/>
        <v>0</v>
      </c>
      <c r="AI39" s="34">
        <f t="shared" si="1"/>
        <v>42529.780909090914</v>
      </c>
      <c r="AJ39" s="34">
        <f t="shared" si="1"/>
        <v>0</v>
      </c>
      <c r="AK39" s="34">
        <f t="shared" si="1"/>
        <v>0</v>
      </c>
      <c r="AL39" s="34">
        <f t="shared" si="1"/>
        <v>47258.86000000001</v>
      </c>
      <c r="AM39" s="29"/>
      <c r="AN39" s="27"/>
      <c r="AO39" s="27">
        <f>SUM(AO7:AO38)</f>
        <v>51248.509999999995</v>
      </c>
      <c r="AP39" s="27">
        <f aca="true" t="shared" si="2" ref="AP39:AU39">SUM(AP7:AP38)</f>
        <v>0</v>
      </c>
      <c r="AQ39" s="27">
        <f t="shared" si="2"/>
        <v>0</v>
      </c>
      <c r="AR39" s="27">
        <f t="shared" si="2"/>
        <v>36855.21</v>
      </c>
      <c r="AS39" s="27">
        <f t="shared" si="2"/>
        <v>0</v>
      </c>
      <c r="AT39" s="27">
        <f t="shared" si="2"/>
        <v>0</v>
      </c>
      <c r="AU39" s="27">
        <f t="shared" si="2"/>
        <v>34810.19000000001</v>
      </c>
      <c r="AV39" s="27"/>
      <c r="AW39" s="27"/>
      <c r="AX39" s="27">
        <f>SUM(AX7:AX38)</f>
        <v>36227.38</v>
      </c>
      <c r="AY39" s="27">
        <f aca="true" t="shared" si="3" ref="AY39:BD39">SUM(AY7:AY38)</f>
        <v>0</v>
      </c>
      <c r="AZ39" s="27">
        <f t="shared" si="3"/>
        <v>0</v>
      </c>
      <c r="BA39" s="27">
        <f t="shared" si="3"/>
        <v>32746.180000000008</v>
      </c>
      <c r="BB39" s="27">
        <f t="shared" si="3"/>
        <v>0</v>
      </c>
      <c r="BC39" s="27">
        <f t="shared" si="3"/>
        <v>0</v>
      </c>
      <c r="BD39" s="27">
        <f t="shared" si="3"/>
        <v>297188.03</v>
      </c>
      <c r="BE39" s="27"/>
      <c r="BF39" s="27">
        <f aca="true" t="shared" si="4" ref="BF39:BN39">SUM(BF7:BF38)</f>
        <v>0</v>
      </c>
      <c r="BG39" s="27">
        <f t="shared" si="4"/>
        <v>0</v>
      </c>
      <c r="BH39" s="27">
        <f t="shared" si="4"/>
        <v>34301.52</v>
      </c>
      <c r="BI39" s="27">
        <f t="shared" si="4"/>
        <v>0</v>
      </c>
      <c r="BJ39" s="27">
        <f t="shared" si="4"/>
        <v>0</v>
      </c>
      <c r="BK39" s="27">
        <f t="shared" si="4"/>
        <v>38934.67</v>
      </c>
      <c r="BL39" s="27">
        <f t="shared" si="4"/>
        <v>0</v>
      </c>
      <c r="BM39" s="27">
        <f t="shared" si="4"/>
        <v>0</v>
      </c>
      <c r="BN39" s="27">
        <f t="shared" si="4"/>
        <v>49729.48</v>
      </c>
      <c r="BO39" s="27"/>
      <c r="BP39" s="27">
        <f>SUM(BP7:BP38)</f>
        <v>0</v>
      </c>
      <c r="BQ39" s="27">
        <f>SUM(BQ7:BQ38)</f>
        <v>0</v>
      </c>
      <c r="BR39" s="27">
        <f>SUM(BR7:BR38)</f>
        <v>38106.01</v>
      </c>
      <c r="BS39" s="35">
        <f>BR39+BN39+BK39+BH39+BD39+BA39+AX39+AU39+AR39+AO39+AL39+AI39</f>
        <v>739935.8209090909</v>
      </c>
      <c r="BT39" s="35">
        <f>BS39+AF39</f>
        <v>1149760.430909091</v>
      </c>
      <c r="BU39" s="27"/>
      <c r="BV39" s="27"/>
      <c r="BW39" s="27">
        <f>SUM(BW7:BW38)</f>
        <v>41439.29</v>
      </c>
      <c r="BX39" s="27"/>
      <c r="BY39" s="27"/>
      <c r="BZ39" s="27">
        <f>SUM(BZ7:BZ38)</f>
        <v>42593.48</v>
      </c>
      <c r="CA39" s="27"/>
      <c r="CB39" s="27"/>
      <c r="CC39" s="27">
        <f>SUM(CC7:CC38)</f>
        <v>60742.14</v>
      </c>
      <c r="CD39" s="27"/>
      <c r="CE39" s="27"/>
      <c r="CF39" s="27">
        <f>SUM(CF7:CF38)</f>
        <v>41474.079999999994</v>
      </c>
      <c r="CG39" s="27"/>
      <c r="CH39" s="27"/>
      <c r="CI39" s="27">
        <f>SUM(CI7:CI38)</f>
        <v>65921.78</v>
      </c>
      <c r="CJ39" s="27"/>
      <c r="CK39" s="27"/>
      <c r="CL39" s="27">
        <f>SUM(CL7:CL38)</f>
        <v>29320.87</v>
      </c>
      <c r="CM39" s="27"/>
      <c r="CN39" s="27"/>
      <c r="CO39" s="27">
        <f>SUM(CO7:CO38)</f>
        <v>27347.729999999996</v>
      </c>
      <c r="CP39" s="27"/>
      <c r="CQ39" s="27"/>
      <c r="CR39" s="27">
        <f>SUM(CR7:CR38)</f>
        <v>29077</v>
      </c>
      <c r="CS39" s="27"/>
      <c r="CT39" s="27"/>
      <c r="CU39" s="27">
        <f>SUM(CU7:CU38)</f>
        <v>27109.94</v>
      </c>
      <c r="CV39" s="27"/>
      <c r="CW39" s="27"/>
      <c r="CX39" s="27">
        <f>SUM(CX7:CX38)</f>
        <v>28001.829999999998</v>
      </c>
      <c r="CY39" s="27"/>
      <c r="CZ39" s="27"/>
      <c r="DA39" s="27">
        <f>SUM(DA7:DA38)</f>
        <v>35847.68</v>
      </c>
      <c r="DB39" s="27"/>
      <c r="DC39" s="27"/>
      <c r="DD39" s="27">
        <f>SUM(DD7:DD38)</f>
        <v>28328.13</v>
      </c>
      <c r="DE39" s="10">
        <f>DD39+DA39+CX39+CU39+CR39+CO39+CL39+CI39+CF39+CC39+BZ39+BW39</f>
        <v>457203.94999999995</v>
      </c>
      <c r="DF39" s="36">
        <f>DE39+BT39</f>
        <v>1606964.3809090909</v>
      </c>
      <c r="DG39" s="27"/>
      <c r="DH39" s="27"/>
      <c r="DI39" s="27">
        <f>SUM(DI7:DI38)</f>
        <v>31367.402000000002</v>
      </c>
      <c r="DJ39" s="27"/>
      <c r="DK39" s="27"/>
      <c r="DL39" s="27">
        <f>SUM(DL7:DL38)</f>
        <v>30810.652000000002</v>
      </c>
      <c r="DM39" s="27"/>
      <c r="DN39" s="27"/>
      <c r="DO39" s="27">
        <f>SUM(DO7:DO38)</f>
        <v>62088.662000000004</v>
      </c>
      <c r="DP39" s="27"/>
      <c r="DQ39" s="27"/>
      <c r="DR39" s="27">
        <f>SUM(DR7:DR38)</f>
        <v>40049.151999999995</v>
      </c>
      <c r="DS39" s="27"/>
      <c r="DT39" s="27"/>
      <c r="DU39" s="27">
        <f>SUM(DU7:DU38)</f>
        <v>56957.442</v>
      </c>
      <c r="DV39" s="27"/>
      <c r="DW39" s="27"/>
      <c r="DX39" s="27">
        <f>SUM(DX7:DX38)</f>
        <v>73890.87199999997</v>
      </c>
      <c r="DY39" s="27"/>
      <c r="DZ39" s="27"/>
      <c r="EA39" s="27">
        <f>SUM(EA7:EA38)</f>
        <v>91524.28199999998</v>
      </c>
      <c r="EB39" s="27"/>
      <c r="EC39" s="27"/>
      <c r="ED39" s="27">
        <f>SUM(ED7:ED38)</f>
        <v>32250.402</v>
      </c>
      <c r="EE39" s="27"/>
      <c r="EF39" s="27"/>
      <c r="EG39" s="27">
        <f>SUM(EG7:EG38)</f>
        <v>30535.182</v>
      </c>
      <c r="EH39" s="27"/>
      <c r="EI39" s="27"/>
      <c r="EJ39" s="27">
        <f>SUM(EJ7:EJ38)</f>
        <v>31908.092</v>
      </c>
      <c r="EK39" s="27"/>
      <c r="EL39" s="27"/>
      <c r="EM39" s="27">
        <f>SUM(EM7:EM38)</f>
        <v>31686.882</v>
      </c>
      <c r="EN39" s="27"/>
      <c r="EO39" s="27"/>
      <c r="EP39" s="27">
        <f>SUM(EP7:EP38)</f>
        <v>31975.192</v>
      </c>
      <c r="EQ39" s="27">
        <f>SUM(EQ7:EQ38)</f>
        <v>0</v>
      </c>
      <c r="ER39" s="27">
        <f>SUM(ER7:ER38)</f>
        <v>0</v>
      </c>
    </row>
    <row r="40" spans="1:148" s="2" customFormat="1" ht="61.5" customHeight="1">
      <c r="A40" s="37" t="s">
        <v>222</v>
      </c>
      <c r="B40" s="38" t="s">
        <v>48</v>
      </c>
      <c r="C40" s="39"/>
      <c r="D40" s="39"/>
      <c r="E40" s="39"/>
      <c r="F40" s="40"/>
      <c r="G40" s="39"/>
      <c r="H40" s="39"/>
      <c r="I40" s="39"/>
      <c r="J40" s="38"/>
      <c r="K40" s="39"/>
      <c r="L40" s="39"/>
      <c r="M40" s="39"/>
      <c r="N40" s="38"/>
      <c r="O40" s="39"/>
      <c r="P40" s="39"/>
      <c r="Q40" s="39"/>
      <c r="R40" s="38" t="s">
        <v>49</v>
      </c>
      <c r="S40" s="39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35">
        <f aca="true" t="shared" si="5" ref="AF40:AF55">S40+V40+Y40+AB40+AE40</f>
        <v>0</v>
      </c>
      <c r="AG40" s="27"/>
      <c r="AH40" s="27"/>
      <c r="AI40" s="27"/>
      <c r="AJ40" s="27"/>
      <c r="AK40" s="27"/>
      <c r="AL40" s="27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35">
        <f aca="true" t="shared" si="6" ref="BS40:BS55">BR40+BN40+BK40+BH40+BD40+BA40+AX40+AU40+AR40+AO40+AL40+AI40</f>
        <v>0</v>
      </c>
      <c r="BT40" s="35">
        <f aca="true" t="shared" si="7" ref="BT40:BT55">BS40+AF40</f>
        <v>0</v>
      </c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10">
        <f aca="true" t="shared" si="8" ref="DE40:DE55">DD40+DA40+CX40+CU40+CR40+CO40+CL40+CI40+CF40+CC40+BZ40+BW40</f>
        <v>0</v>
      </c>
      <c r="DF40" s="36">
        <f aca="true" t="shared" si="9" ref="DF40:DF55">DE40+BT40</f>
        <v>0</v>
      </c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56" t="s">
        <v>478</v>
      </c>
      <c r="ER40" s="56" t="s">
        <v>479</v>
      </c>
    </row>
    <row r="41" spans="1:148" s="3" customFormat="1" ht="12.75">
      <c r="A41" s="41" t="s">
        <v>50</v>
      </c>
      <c r="B41" s="11"/>
      <c r="C41" s="16">
        <f>C39-C28</f>
        <v>29066.079999999998</v>
      </c>
      <c r="D41" s="16"/>
      <c r="E41" s="16">
        <f aca="true" t="shared" si="10" ref="E41:Q41">E39-E28</f>
        <v>35761.090000000004</v>
      </c>
      <c r="F41" s="16"/>
      <c r="G41" s="16">
        <f t="shared" si="10"/>
        <v>32348.47</v>
      </c>
      <c r="H41" s="16"/>
      <c r="I41" s="16">
        <f t="shared" si="10"/>
        <v>29958.789999999997</v>
      </c>
      <c r="J41" s="16"/>
      <c r="K41" s="16">
        <f t="shared" si="10"/>
        <v>39648.65</v>
      </c>
      <c r="L41" s="16"/>
      <c r="M41" s="16">
        <f t="shared" si="10"/>
        <v>29066.079999999998</v>
      </c>
      <c r="N41" s="16"/>
      <c r="O41" s="16">
        <f t="shared" si="10"/>
        <v>29066.079999999998</v>
      </c>
      <c r="P41" s="16"/>
      <c r="Q41" s="16">
        <f t="shared" si="10"/>
        <v>31620.04</v>
      </c>
      <c r="R41" s="16"/>
      <c r="S41" s="16">
        <f>C41+E41+G41+I41+K41+M41+O41+Q41</f>
        <v>256535.27999999997</v>
      </c>
      <c r="T41" s="20"/>
      <c r="U41" s="35"/>
      <c r="V41" s="35">
        <f>V39</f>
        <v>31238.630000000005</v>
      </c>
      <c r="W41" s="35">
        <f aca="true" t="shared" si="11" ref="W41:AL41">W39</f>
        <v>0</v>
      </c>
      <c r="X41" s="35">
        <f t="shared" si="11"/>
        <v>0</v>
      </c>
      <c r="Y41" s="35">
        <f t="shared" si="11"/>
        <v>29529.47</v>
      </c>
      <c r="Z41" s="35">
        <f t="shared" si="11"/>
        <v>0</v>
      </c>
      <c r="AA41" s="35">
        <f t="shared" si="11"/>
        <v>0</v>
      </c>
      <c r="AB41" s="35">
        <f t="shared" si="11"/>
        <v>38475.06</v>
      </c>
      <c r="AC41" s="35">
        <f t="shared" si="11"/>
        <v>0</v>
      </c>
      <c r="AD41" s="35">
        <f t="shared" si="11"/>
        <v>0</v>
      </c>
      <c r="AE41" s="35">
        <f t="shared" si="11"/>
        <v>28270.77</v>
      </c>
      <c r="AF41" s="35">
        <f t="shared" si="5"/>
        <v>384049.21</v>
      </c>
      <c r="AG41" s="35">
        <f t="shared" si="11"/>
        <v>0</v>
      </c>
      <c r="AH41" s="35">
        <f t="shared" si="11"/>
        <v>0</v>
      </c>
      <c r="AI41" s="35">
        <f t="shared" si="11"/>
        <v>42529.780909090914</v>
      </c>
      <c r="AJ41" s="35">
        <f t="shared" si="11"/>
        <v>0</v>
      </c>
      <c r="AK41" s="35">
        <f t="shared" si="11"/>
        <v>0</v>
      </c>
      <c r="AL41" s="35">
        <f t="shared" si="11"/>
        <v>47258.86000000001</v>
      </c>
      <c r="AM41" s="20"/>
      <c r="AN41" s="35"/>
      <c r="AO41" s="35">
        <f>AO39</f>
        <v>51248.509999999995</v>
      </c>
      <c r="AP41" s="35">
        <f aca="true" t="shared" si="12" ref="AP41:AU41">AP39</f>
        <v>0</v>
      </c>
      <c r="AQ41" s="35">
        <f t="shared" si="12"/>
        <v>0</v>
      </c>
      <c r="AR41" s="35">
        <f t="shared" si="12"/>
        <v>36855.21</v>
      </c>
      <c r="AS41" s="35">
        <f t="shared" si="12"/>
        <v>0</v>
      </c>
      <c r="AT41" s="35">
        <f t="shared" si="12"/>
        <v>0</v>
      </c>
      <c r="AU41" s="35">
        <f t="shared" si="12"/>
        <v>34810.19000000001</v>
      </c>
      <c r="AV41" s="35"/>
      <c r="AW41" s="35"/>
      <c r="AX41" s="35">
        <f>AX39</f>
        <v>36227.38</v>
      </c>
      <c r="AY41" s="35">
        <f aca="true" t="shared" si="13" ref="AY41:BD41">AY39</f>
        <v>0</v>
      </c>
      <c r="AZ41" s="35">
        <f t="shared" si="13"/>
        <v>0</v>
      </c>
      <c r="BA41" s="35">
        <f t="shared" si="13"/>
        <v>32746.180000000008</v>
      </c>
      <c r="BB41" s="35">
        <f t="shared" si="13"/>
        <v>0</v>
      </c>
      <c r="BC41" s="35">
        <f t="shared" si="13"/>
        <v>0</v>
      </c>
      <c r="BD41" s="35">
        <f t="shared" si="13"/>
        <v>297188.03</v>
      </c>
      <c r="BE41" s="35">
        <f>V41+Y41+AB41+AE41+AI41+AL41+AO41+AR41+AU41+AX41+BA41+BD41</f>
        <v>706378.070909091</v>
      </c>
      <c r="BF41" s="35">
        <f aca="true" t="shared" si="14" ref="BF41:BN41">BF39</f>
        <v>0</v>
      </c>
      <c r="BG41" s="35">
        <f t="shared" si="14"/>
        <v>0</v>
      </c>
      <c r="BH41" s="35">
        <f t="shared" si="14"/>
        <v>34301.52</v>
      </c>
      <c r="BI41" s="35">
        <f t="shared" si="14"/>
        <v>0</v>
      </c>
      <c r="BJ41" s="35">
        <f t="shared" si="14"/>
        <v>0</v>
      </c>
      <c r="BK41" s="35">
        <f t="shared" si="14"/>
        <v>38934.67</v>
      </c>
      <c r="BL41" s="35">
        <f t="shared" si="14"/>
        <v>0</v>
      </c>
      <c r="BM41" s="35">
        <f t="shared" si="14"/>
        <v>0</v>
      </c>
      <c r="BN41" s="35">
        <f t="shared" si="14"/>
        <v>49729.48</v>
      </c>
      <c r="BO41" s="35">
        <f>BE41+BH41+BK41+BN41</f>
        <v>829343.7409090911</v>
      </c>
      <c r="BP41" s="35">
        <f>BP39</f>
        <v>0</v>
      </c>
      <c r="BQ41" s="35">
        <f>BQ39</f>
        <v>0</v>
      </c>
      <c r="BR41" s="35">
        <f>BR39</f>
        <v>38106.01</v>
      </c>
      <c r="BS41" s="35">
        <f t="shared" si="6"/>
        <v>739935.8209090909</v>
      </c>
      <c r="BT41" s="35">
        <f t="shared" si="7"/>
        <v>1123985.030909091</v>
      </c>
      <c r="BU41" s="35"/>
      <c r="BV41" s="35"/>
      <c r="BW41" s="35">
        <f>BW39</f>
        <v>41439.29</v>
      </c>
      <c r="BX41" s="35"/>
      <c r="BY41" s="35"/>
      <c r="BZ41" s="35">
        <f>BZ39</f>
        <v>42593.48</v>
      </c>
      <c r="CA41" s="35"/>
      <c r="CB41" s="35"/>
      <c r="CC41" s="35">
        <f>CC39</f>
        <v>60742.14</v>
      </c>
      <c r="CD41" s="35"/>
      <c r="CE41" s="35"/>
      <c r="CF41" s="35">
        <f>CF39</f>
        <v>41474.079999999994</v>
      </c>
      <c r="CG41" s="35"/>
      <c r="CH41" s="35"/>
      <c r="CI41" s="35">
        <f>CI39</f>
        <v>65921.78</v>
      </c>
      <c r="CJ41" s="35"/>
      <c r="CK41" s="35"/>
      <c r="CL41" s="35">
        <f>CL39</f>
        <v>29320.87</v>
      </c>
      <c r="CM41" s="35"/>
      <c r="CN41" s="35"/>
      <c r="CO41" s="35">
        <f>CO39</f>
        <v>27347.729999999996</v>
      </c>
      <c r="CP41" s="35"/>
      <c r="CQ41" s="35"/>
      <c r="CR41" s="35">
        <f>CR39</f>
        <v>29077</v>
      </c>
      <c r="CS41" s="35"/>
      <c r="CT41" s="35"/>
      <c r="CU41" s="35">
        <f>CU39</f>
        <v>27109.94</v>
      </c>
      <c r="CV41" s="35"/>
      <c r="CW41" s="35"/>
      <c r="CX41" s="35">
        <f>CX39</f>
        <v>28001.829999999998</v>
      </c>
      <c r="CY41" s="35"/>
      <c r="CZ41" s="35"/>
      <c r="DA41" s="35">
        <f>DA39</f>
        <v>35847.68</v>
      </c>
      <c r="DB41" s="35"/>
      <c r="DC41" s="35"/>
      <c r="DD41" s="35">
        <f>DD39</f>
        <v>28328.13</v>
      </c>
      <c r="DE41" s="10">
        <f t="shared" si="8"/>
        <v>457203.94999999995</v>
      </c>
      <c r="DF41" s="36">
        <f t="shared" si="9"/>
        <v>1581188.980909091</v>
      </c>
      <c r="DG41" s="35"/>
      <c r="DH41" s="35"/>
      <c r="DI41" s="35">
        <f>DI39</f>
        <v>31367.402000000002</v>
      </c>
      <c r="DJ41" s="35"/>
      <c r="DK41" s="35"/>
      <c r="DL41" s="35">
        <f>DL39</f>
        <v>30810.652000000002</v>
      </c>
      <c r="DM41" s="35"/>
      <c r="DN41" s="35"/>
      <c r="DO41" s="35">
        <f>DO39</f>
        <v>62088.662000000004</v>
      </c>
      <c r="DP41" s="35"/>
      <c r="DQ41" s="35"/>
      <c r="DR41" s="35">
        <f>DR39</f>
        <v>40049.151999999995</v>
      </c>
      <c r="DS41" s="35"/>
      <c r="DT41" s="35"/>
      <c r="DU41" s="35">
        <f>DU39</f>
        <v>56957.442</v>
      </c>
      <c r="DV41" s="35"/>
      <c r="DW41" s="35"/>
      <c r="DX41" s="35">
        <f>DX39</f>
        <v>73890.87199999997</v>
      </c>
      <c r="DY41" s="35"/>
      <c r="DZ41" s="35"/>
      <c r="EA41" s="35">
        <f>EA39</f>
        <v>91524.28199999998</v>
      </c>
      <c r="EB41" s="35"/>
      <c r="EC41" s="35"/>
      <c r="ED41" s="35">
        <f>ED39</f>
        <v>32250.402</v>
      </c>
      <c r="EE41" s="35"/>
      <c r="EF41" s="35"/>
      <c r="EG41" s="35">
        <f>EG39</f>
        <v>30535.182</v>
      </c>
      <c r="EH41" s="35"/>
      <c r="EI41" s="35"/>
      <c r="EJ41" s="35">
        <f>EJ39</f>
        <v>31908.092</v>
      </c>
      <c r="EK41" s="35"/>
      <c r="EL41" s="35"/>
      <c r="EM41" s="35">
        <f>EM39</f>
        <v>31686.882</v>
      </c>
      <c r="EN41" s="35"/>
      <c r="EO41" s="35"/>
      <c r="EP41" s="35">
        <f>EP39</f>
        <v>31975.192</v>
      </c>
      <c r="EQ41" s="35">
        <f>SUM(DI41:EP41)</f>
        <v>545044.214</v>
      </c>
      <c r="ER41" s="35">
        <f>ER39</f>
        <v>0</v>
      </c>
    </row>
    <row r="42" spans="1:148" s="81" customFormat="1" ht="12.75">
      <c r="A42" s="74" t="s">
        <v>51</v>
      </c>
      <c r="B42" s="65"/>
      <c r="C42" s="75">
        <v>39396</v>
      </c>
      <c r="D42" s="75"/>
      <c r="E42" s="75">
        <v>48744</v>
      </c>
      <c r="F42" s="75"/>
      <c r="G42" s="75">
        <v>44070</v>
      </c>
      <c r="H42" s="75"/>
      <c r="I42" s="75">
        <v>44070</v>
      </c>
      <c r="J42" s="76"/>
      <c r="K42" s="75">
        <v>44070</v>
      </c>
      <c r="L42" s="75"/>
      <c r="M42" s="75">
        <v>44070</v>
      </c>
      <c r="N42" s="76"/>
      <c r="O42" s="75">
        <v>44070</v>
      </c>
      <c r="P42" s="75"/>
      <c r="Q42" s="75">
        <v>37281.48</v>
      </c>
      <c r="R42" s="76"/>
      <c r="S42" s="77">
        <f>C42+E42+G42+I42+K42+M42+O42+Q42</f>
        <v>345771.48</v>
      </c>
      <c r="T42" s="78"/>
      <c r="U42" s="78"/>
      <c r="V42" s="78">
        <v>37281.48</v>
      </c>
      <c r="W42" s="78"/>
      <c r="X42" s="78"/>
      <c r="Y42" s="78">
        <v>37281.48</v>
      </c>
      <c r="Z42" s="78"/>
      <c r="AA42" s="78"/>
      <c r="AB42" s="78">
        <v>37281.48</v>
      </c>
      <c r="AC42" s="78"/>
      <c r="AD42" s="78"/>
      <c r="AE42" s="78">
        <v>37281.48</v>
      </c>
      <c r="AF42" s="78">
        <f t="shared" si="5"/>
        <v>494897.3999999999</v>
      </c>
      <c r="AG42" s="78"/>
      <c r="AH42" s="78"/>
      <c r="AI42" s="78">
        <v>45461.17</v>
      </c>
      <c r="AJ42" s="78"/>
      <c r="AK42" s="78"/>
      <c r="AL42" s="78">
        <v>45461.17</v>
      </c>
      <c r="AM42" s="78"/>
      <c r="AN42" s="78"/>
      <c r="AO42" s="78">
        <v>45461.17</v>
      </c>
      <c r="AP42" s="78"/>
      <c r="AQ42" s="78"/>
      <c r="AR42" s="78">
        <v>45461.17</v>
      </c>
      <c r="AS42" s="78"/>
      <c r="AT42" s="78"/>
      <c r="AU42" s="78">
        <v>45461.17</v>
      </c>
      <c r="AV42" s="78"/>
      <c r="AW42" s="78"/>
      <c r="AX42" s="78">
        <v>45461.17</v>
      </c>
      <c r="AY42" s="78"/>
      <c r="AZ42" s="78"/>
      <c r="BA42" s="78">
        <v>45461.17</v>
      </c>
      <c r="BB42" s="78"/>
      <c r="BC42" s="78"/>
      <c r="BD42" s="78">
        <v>45461.17</v>
      </c>
      <c r="BE42" s="78">
        <f aca="true" t="shared" si="15" ref="BE42:BE54">V42+Y42+AB42+AE42+AI42+AL42+AO42+AR42+AU42+AX42+BA42+BD42</f>
        <v>512815.2799999999</v>
      </c>
      <c r="BF42" s="78"/>
      <c r="BG42" s="78"/>
      <c r="BH42" s="78">
        <v>45461.17</v>
      </c>
      <c r="BI42" s="78"/>
      <c r="BJ42" s="78"/>
      <c r="BK42" s="78">
        <v>45461.17</v>
      </c>
      <c r="BL42" s="78"/>
      <c r="BM42" s="78"/>
      <c r="BN42" s="78">
        <v>45461.17</v>
      </c>
      <c r="BO42" s="78">
        <f aca="true" t="shared" si="16" ref="BO42:BO54">BE42+BH42+BK42+BN42</f>
        <v>649198.79</v>
      </c>
      <c r="BP42" s="78"/>
      <c r="BQ42" s="78"/>
      <c r="BR42" s="78">
        <v>45461.17</v>
      </c>
      <c r="BS42" s="78">
        <f t="shared" si="6"/>
        <v>545534.0399999999</v>
      </c>
      <c r="BT42" s="78">
        <f t="shared" si="7"/>
        <v>1040431.4399999998</v>
      </c>
      <c r="BU42" s="78"/>
      <c r="BV42" s="78"/>
      <c r="BW42" s="78">
        <v>45461.17</v>
      </c>
      <c r="BX42" s="78"/>
      <c r="BY42" s="78"/>
      <c r="BZ42" s="78">
        <v>45461.17</v>
      </c>
      <c r="CA42" s="78"/>
      <c r="CB42" s="78"/>
      <c r="CC42" s="78">
        <v>45461.17</v>
      </c>
      <c r="CD42" s="78"/>
      <c r="CE42" s="78"/>
      <c r="CF42" s="78">
        <v>45461.17</v>
      </c>
      <c r="CG42" s="78"/>
      <c r="CH42" s="78"/>
      <c r="CI42" s="78">
        <v>45461.17</v>
      </c>
      <c r="CJ42" s="78"/>
      <c r="CK42" s="78"/>
      <c r="CL42" s="78">
        <v>45461.17</v>
      </c>
      <c r="CM42" s="78"/>
      <c r="CN42" s="78"/>
      <c r="CO42" s="78">
        <v>45461.17</v>
      </c>
      <c r="CP42" s="78"/>
      <c r="CQ42" s="78"/>
      <c r="CR42" s="78">
        <v>45461.17</v>
      </c>
      <c r="CS42" s="78"/>
      <c r="CT42" s="78"/>
      <c r="CU42" s="78">
        <v>45461.17</v>
      </c>
      <c r="CV42" s="78"/>
      <c r="CW42" s="78"/>
      <c r="CX42" s="78">
        <v>45461.17</v>
      </c>
      <c r="CY42" s="78"/>
      <c r="CZ42" s="78"/>
      <c r="DA42" s="78">
        <v>45461.17</v>
      </c>
      <c r="DB42" s="78"/>
      <c r="DC42" s="78"/>
      <c r="DD42" s="78">
        <v>45461.17</v>
      </c>
      <c r="DE42" s="79">
        <f t="shared" si="8"/>
        <v>545534.0399999999</v>
      </c>
      <c r="DF42" s="80">
        <f t="shared" si="9"/>
        <v>1585965.4799999997</v>
      </c>
      <c r="DG42" s="78"/>
      <c r="DH42" s="78"/>
      <c r="DI42" s="78">
        <v>50914.47</v>
      </c>
      <c r="DJ42" s="78"/>
      <c r="DK42" s="78"/>
      <c r="DL42" s="78">
        <v>50914.47</v>
      </c>
      <c r="DM42" s="78"/>
      <c r="DN42" s="78"/>
      <c r="DO42" s="78">
        <v>50914.47</v>
      </c>
      <c r="DP42" s="78"/>
      <c r="DQ42" s="78"/>
      <c r="DR42" s="78">
        <v>50914.47</v>
      </c>
      <c r="DS42" s="78"/>
      <c r="DT42" s="78"/>
      <c r="DU42" s="78">
        <v>50914.47</v>
      </c>
      <c r="DV42" s="78"/>
      <c r="DW42" s="78"/>
      <c r="DX42" s="78">
        <v>48424.59</v>
      </c>
      <c r="DY42" s="78"/>
      <c r="DZ42" s="78"/>
      <c r="EA42" s="78">
        <v>50914.47</v>
      </c>
      <c r="EB42" s="78"/>
      <c r="EC42" s="78"/>
      <c r="ED42" s="78">
        <v>50914.47</v>
      </c>
      <c r="EE42" s="78"/>
      <c r="EF42" s="78"/>
      <c r="EG42" s="78">
        <v>50914.47</v>
      </c>
      <c r="EH42" s="78"/>
      <c r="EI42" s="78"/>
      <c r="EJ42" s="78">
        <v>50914.47</v>
      </c>
      <c r="EK42" s="78"/>
      <c r="EL42" s="78"/>
      <c r="EM42" s="78">
        <v>50914.47</v>
      </c>
      <c r="EN42" s="78"/>
      <c r="EO42" s="78"/>
      <c r="EP42" s="78">
        <v>50914.47</v>
      </c>
      <c r="EQ42" s="78">
        <f aca="true" t="shared" si="17" ref="EQ42:EQ55">SUM(DI42:EP42)</f>
        <v>608483.7599999999</v>
      </c>
      <c r="ER42" s="78">
        <f>EQ42+DF42</f>
        <v>2194449.2399999998</v>
      </c>
    </row>
    <row r="43" spans="1:148" s="81" customFormat="1" ht="12.75">
      <c r="A43" s="74" t="s">
        <v>52</v>
      </c>
      <c r="B43" s="65"/>
      <c r="C43" s="75">
        <f>7263.55+30887.17</f>
        <v>38150.72</v>
      </c>
      <c r="D43" s="75"/>
      <c r="E43" s="75">
        <f>9037.47+11049.65</f>
        <v>20087.12</v>
      </c>
      <c r="F43" s="75"/>
      <c r="G43" s="75">
        <f>7951.76+55986.08</f>
        <v>63937.840000000004</v>
      </c>
      <c r="H43" s="75"/>
      <c r="I43" s="75">
        <f>7954.87+36421.62</f>
        <v>44376.490000000005</v>
      </c>
      <c r="J43" s="76"/>
      <c r="K43" s="75">
        <f>7984.38+37837.17</f>
        <v>45821.549999999996</v>
      </c>
      <c r="L43" s="75"/>
      <c r="M43" s="75">
        <f>7985.53+35062.36</f>
        <v>43047.89</v>
      </c>
      <c r="N43" s="76"/>
      <c r="O43" s="75">
        <f>8100.8+37050.69</f>
        <v>45151.490000000005</v>
      </c>
      <c r="P43" s="75"/>
      <c r="Q43" s="75">
        <f>7229.2+36135.8</f>
        <v>43365</v>
      </c>
      <c r="R43" s="76"/>
      <c r="S43" s="77">
        <f>C43+E43+G43+I43+K43+M43+O43+Q43</f>
        <v>343938.1</v>
      </c>
      <c r="T43" s="78"/>
      <c r="U43" s="78"/>
      <c r="V43" s="78">
        <f>38821.92+7157.63</f>
        <v>45979.549999999996</v>
      </c>
      <c r="W43" s="78"/>
      <c r="X43" s="78"/>
      <c r="Y43" s="78">
        <f>20406.44+7254.84</f>
        <v>27661.28</v>
      </c>
      <c r="Z43" s="78"/>
      <c r="AA43" s="78"/>
      <c r="AB43" s="78">
        <f>33055.93+7370.34</f>
        <v>40426.270000000004</v>
      </c>
      <c r="AC43" s="78"/>
      <c r="AD43" s="78"/>
      <c r="AE43" s="78">
        <f>26520.19+7108.28</f>
        <v>33628.47</v>
      </c>
      <c r="AF43" s="78">
        <f t="shared" si="5"/>
        <v>491633.6699999999</v>
      </c>
      <c r="AG43" s="78"/>
      <c r="AH43" s="78"/>
      <c r="AI43" s="78">
        <f>28462.39+8546.67</f>
        <v>37009.06</v>
      </c>
      <c r="AJ43" s="78"/>
      <c r="AK43" s="78"/>
      <c r="AL43" s="78">
        <f>35706.27+8541.36</f>
        <v>44247.63</v>
      </c>
      <c r="AM43" s="78"/>
      <c r="AN43" s="78"/>
      <c r="AO43" s="78">
        <f>8534.41+34754.37</f>
        <v>43288.78</v>
      </c>
      <c r="AP43" s="78"/>
      <c r="AQ43" s="78"/>
      <c r="AR43" s="78">
        <f>8534.41+38148.84</f>
        <v>46683.25</v>
      </c>
      <c r="AS43" s="78"/>
      <c r="AT43" s="78"/>
      <c r="AU43" s="78">
        <f>8420.27+40016.86</f>
        <v>48437.130000000005</v>
      </c>
      <c r="AV43" s="78"/>
      <c r="AW43" s="78"/>
      <c r="AX43" s="78">
        <f>8402.88+36651.69</f>
        <v>45054.57</v>
      </c>
      <c r="AY43" s="78"/>
      <c r="AZ43" s="78"/>
      <c r="BA43" s="78">
        <f>8402.88+38981.69</f>
        <v>47384.57</v>
      </c>
      <c r="BB43" s="78"/>
      <c r="BC43" s="78"/>
      <c r="BD43" s="78">
        <v>42279.4</v>
      </c>
      <c r="BE43" s="78">
        <f t="shared" si="15"/>
        <v>502079.9600000001</v>
      </c>
      <c r="BF43" s="78"/>
      <c r="BG43" s="78"/>
      <c r="BH43" s="78">
        <v>42245.15</v>
      </c>
      <c r="BI43" s="78"/>
      <c r="BJ43" s="78"/>
      <c r="BK43" s="78">
        <v>50413.15</v>
      </c>
      <c r="BL43" s="78"/>
      <c r="BM43" s="78"/>
      <c r="BN43" s="78">
        <v>43871.67</v>
      </c>
      <c r="BO43" s="78">
        <f t="shared" si="16"/>
        <v>638609.9300000002</v>
      </c>
      <c r="BP43" s="78"/>
      <c r="BQ43" s="78"/>
      <c r="BR43" s="78">
        <v>45556.24</v>
      </c>
      <c r="BS43" s="78">
        <f t="shared" si="6"/>
        <v>536470.6000000001</v>
      </c>
      <c r="BT43" s="78">
        <f t="shared" si="7"/>
        <v>1028104.27</v>
      </c>
      <c r="BU43" s="78"/>
      <c r="BV43" s="78"/>
      <c r="BW43" s="78">
        <v>46969.33</v>
      </c>
      <c r="BX43" s="78"/>
      <c r="BY43" s="78"/>
      <c r="BZ43" s="78">
        <v>44321.99</v>
      </c>
      <c r="CA43" s="78"/>
      <c r="CB43" s="78"/>
      <c r="CC43" s="78">
        <v>45509.71</v>
      </c>
      <c r="CD43" s="78"/>
      <c r="CE43" s="78"/>
      <c r="CF43" s="78">
        <v>43543.22</v>
      </c>
      <c r="CG43" s="78"/>
      <c r="CH43" s="78"/>
      <c r="CI43" s="78">
        <v>45583.61</v>
      </c>
      <c r="CJ43" s="78"/>
      <c r="CK43" s="78"/>
      <c r="CL43" s="78">
        <v>45484.02</v>
      </c>
      <c r="CM43" s="78"/>
      <c r="CN43" s="78"/>
      <c r="CO43" s="78">
        <v>44924.17</v>
      </c>
      <c r="CP43" s="78"/>
      <c r="CQ43" s="78"/>
      <c r="CR43" s="78">
        <v>46288.82</v>
      </c>
      <c r="CS43" s="78"/>
      <c r="CT43" s="78"/>
      <c r="CU43" s="78">
        <v>45009.92</v>
      </c>
      <c r="CV43" s="78"/>
      <c r="CW43" s="78"/>
      <c r="CX43" s="78">
        <v>51112.55</v>
      </c>
      <c r="CY43" s="78"/>
      <c r="CZ43" s="78"/>
      <c r="DA43" s="78">
        <v>45623.97</v>
      </c>
      <c r="DB43" s="78"/>
      <c r="DC43" s="78"/>
      <c r="DD43" s="78">
        <v>42247.65</v>
      </c>
      <c r="DE43" s="79">
        <f t="shared" si="8"/>
        <v>546618.96</v>
      </c>
      <c r="DF43" s="80">
        <f t="shared" si="9"/>
        <v>1574723.23</v>
      </c>
      <c r="DG43" s="78"/>
      <c r="DH43" s="78"/>
      <c r="DI43" s="78">
        <v>45583.55</v>
      </c>
      <c r="DJ43" s="78"/>
      <c r="DK43" s="78"/>
      <c r="DL43" s="78">
        <v>51845.79</v>
      </c>
      <c r="DM43" s="78"/>
      <c r="DN43" s="78"/>
      <c r="DO43" s="78">
        <v>52207.96</v>
      </c>
      <c r="DP43" s="78"/>
      <c r="DQ43" s="78"/>
      <c r="DR43" s="78">
        <v>48848.15</v>
      </c>
      <c r="DS43" s="78"/>
      <c r="DT43" s="78"/>
      <c r="DU43" s="78">
        <v>49332.47</v>
      </c>
      <c r="DV43" s="78"/>
      <c r="DW43" s="78"/>
      <c r="DX43" s="78">
        <v>50326.3</v>
      </c>
      <c r="DY43" s="78"/>
      <c r="DZ43" s="78"/>
      <c r="EA43" s="78">
        <v>48701.88</v>
      </c>
      <c r="EB43" s="78"/>
      <c r="EC43" s="78"/>
      <c r="ED43" s="78">
        <v>49536.37</v>
      </c>
      <c r="EE43" s="78"/>
      <c r="EF43" s="78"/>
      <c r="EG43" s="78">
        <v>49001.49</v>
      </c>
      <c r="EH43" s="78"/>
      <c r="EI43" s="78"/>
      <c r="EJ43" s="78">
        <v>49769.21</v>
      </c>
      <c r="EK43" s="78"/>
      <c r="EL43" s="78"/>
      <c r="EM43" s="78">
        <v>51107.9</v>
      </c>
      <c r="EN43" s="78"/>
      <c r="EO43" s="78"/>
      <c r="EP43" s="78">
        <v>53908.16</v>
      </c>
      <c r="EQ43" s="78">
        <f t="shared" si="17"/>
        <v>600169.23</v>
      </c>
      <c r="ER43" s="78">
        <f aca="true" t="shared" si="18" ref="ER43:ER55">EQ43+DF43</f>
        <v>2174892.46</v>
      </c>
    </row>
    <row r="44" spans="1:148" s="4" customFormat="1" ht="18" customHeight="1">
      <c r="A44" s="38" t="s">
        <v>53</v>
      </c>
      <c r="B44" s="19">
        <v>40180.56</v>
      </c>
      <c r="C44" s="42">
        <f>C42-C43</f>
        <v>1245.2799999999988</v>
      </c>
      <c r="D44" s="42"/>
      <c r="E44" s="42">
        <f aca="true" t="shared" si="19" ref="E44:Q44">E42-E43</f>
        <v>28656.88</v>
      </c>
      <c r="F44" s="42"/>
      <c r="G44" s="42">
        <f t="shared" si="19"/>
        <v>-19867.840000000004</v>
      </c>
      <c r="H44" s="42"/>
      <c r="I44" s="42">
        <f t="shared" si="19"/>
        <v>-306.49000000000524</v>
      </c>
      <c r="J44" s="42"/>
      <c r="K44" s="42">
        <f t="shared" si="19"/>
        <v>-1751.5499999999956</v>
      </c>
      <c r="L44" s="42"/>
      <c r="M44" s="42">
        <f t="shared" si="19"/>
        <v>1022.1100000000006</v>
      </c>
      <c r="N44" s="42"/>
      <c r="O44" s="42">
        <f t="shared" si="19"/>
        <v>-1081.4900000000052</v>
      </c>
      <c r="P44" s="42"/>
      <c r="Q44" s="42">
        <f t="shared" si="19"/>
        <v>-6083.519999999997</v>
      </c>
      <c r="R44" s="42">
        <v>42013.94</v>
      </c>
      <c r="S44" s="16">
        <f>C44+E44+G44+I44+K44+M44+O44+Q44</f>
        <v>1833.3799999999937</v>
      </c>
      <c r="T44" s="35"/>
      <c r="U44" s="35"/>
      <c r="V44" s="35">
        <f>V42-V43</f>
        <v>-8698.069999999992</v>
      </c>
      <c r="W44" s="35">
        <f aca="true" t="shared" si="20" ref="W44:AL44">W42-W43</f>
        <v>0</v>
      </c>
      <c r="X44" s="35">
        <f t="shared" si="20"/>
        <v>0</v>
      </c>
      <c r="Y44" s="35">
        <f t="shared" si="20"/>
        <v>9620.200000000004</v>
      </c>
      <c r="Z44" s="35">
        <f t="shared" si="20"/>
        <v>0</v>
      </c>
      <c r="AA44" s="35">
        <f t="shared" si="20"/>
        <v>0</v>
      </c>
      <c r="AB44" s="35">
        <f t="shared" si="20"/>
        <v>-3144.790000000001</v>
      </c>
      <c r="AC44" s="35">
        <f t="shared" si="20"/>
        <v>0</v>
      </c>
      <c r="AD44" s="35">
        <f t="shared" si="20"/>
        <v>0</v>
      </c>
      <c r="AE44" s="35">
        <f t="shared" si="20"/>
        <v>3653.010000000002</v>
      </c>
      <c r="AF44" s="35">
        <f t="shared" si="5"/>
        <v>3263.730000000007</v>
      </c>
      <c r="AG44" s="35">
        <f t="shared" si="20"/>
        <v>0</v>
      </c>
      <c r="AH44" s="35">
        <f t="shared" si="20"/>
        <v>0</v>
      </c>
      <c r="AI44" s="35">
        <f t="shared" si="20"/>
        <v>8452.11</v>
      </c>
      <c r="AJ44" s="35">
        <f t="shared" si="20"/>
        <v>0</v>
      </c>
      <c r="AK44" s="35">
        <f t="shared" si="20"/>
        <v>0</v>
      </c>
      <c r="AL44" s="35">
        <f t="shared" si="20"/>
        <v>1213.5400000000009</v>
      </c>
      <c r="AM44" s="35"/>
      <c r="AN44" s="35"/>
      <c r="AO44" s="35">
        <f>AO42-AO43</f>
        <v>2172.3899999999994</v>
      </c>
      <c r="AP44" s="35">
        <f aca="true" t="shared" si="21" ref="AP44:AU44">AP42-AP43</f>
        <v>0</v>
      </c>
      <c r="AQ44" s="35">
        <f t="shared" si="21"/>
        <v>0</v>
      </c>
      <c r="AR44" s="35">
        <f t="shared" si="21"/>
        <v>-1222.0800000000017</v>
      </c>
      <c r="AS44" s="35">
        <f t="shared" si="21"/>
        <v>0</v>
      </c>
      <c r="AT44" s="35">
        <f t="shared" si="21"/>
        <v>0</v>
      </c>
      <c r="AU44" s="35">
        <f t="shared" si="21"/>
        <v>-2975.9600000000064</v>
      </c>
      <c r="AV44" s="35"/>
      <c r="AW44" s="35"/>
      <c r="AX44" s="35">
        <f>AX42-AX43</f>
        <v>406.59999999999854</v>
      </c>
      <c r="AY44" s="35">
        <f aca="true" t="shared" si="22" ref="AY44:BD44">AY42-AY43</f>
        <v>0</v>
      </c>
      <c r="AZ44" s="35">
        <f t="shared" si="22"/>
        <v>0</v>
      </c>
      <c r="BA44" s="35">
        <f t="shared" si="22"/>
        <v>-1923.4000000000015</v>
      </c>
      <c r="BB44" s="35">
        <f t="shared" si="22"/>
        <v>0</v>
      </c>
      <c r="BC44" s="35">
        <f t="shared" si="22"/>
        <v>0</v>
      </c>
      <c r="BD44" s="35">
        <f t="shared" si="22"/>
        <v>3181.769999999997</v>
      </c>
      <c r="BE44" s="35">
        <f t="shared" si="15"/>
        <v>10735.32</v>
      </c>
      <c r="BF44" s="35">
        <f aca="true" t="shared" si="23" ref="BF44:BN44">BF42-BF43</f>
        <v>0</v>
      </c>
      <c r="BG44" s="35">
        <f t="shared" si="23"/>
        <v>0</v>
      </c>
      <c r="BH44" s="35">
        <f t="shared" si="23"/>
        <v>3216.019999999997</v>
      </c>
      <c r="BI44" s="35">
        <f t="shared" si="23"/>
        <v>0</v>
      </c>
      <c r="BJ44" s="35">
        <f t="shared" si="23"/>
        <v>0</v>
      </c>
      <c r="BK44" s="35">
        <f t="shared" si="23"/>
        <v>-4951.980000000003</v>
      </c>
      <c r="BL44" s="35">
        <f t="shared" si="23"/>
        <v>0</v>
      </c>
      <c r="BM44" s="35">
        <f t="shared" si="23"/>
        <v>0</v>
      </c>
      <c r="BN44" s="35">
        <f t="shared" si="23"/>
        <v>1589.5</v>
      </c>
      <c r="BO44" s="35">
        <f t="shared" si="16"/>
        <v>10588.859999999993</v>
      </c>
      <c r="BP44" s="35">
        <f>BP42-BP43</f>
        <v>0</v>
      </c>
      <c r="BQ44" s="35">
        <f>BQ42-BQ43</f>
        <v>0</v>
      </c>
      <c r="BR44" s="35">
        <f>BR42-BR43</f>
        <v>-95.06999999999971</v>
      </c>
      <c r="BS44" s="35">
        <f t="shared" si="6"/>
        <v>9063.43999999998</v>
      </c>
      <c r="BT44" s="35">
        <f t="shared" si="7"/>
        <v>12327.169999999987</v>
      </c>
      <c r="BU44" s="35"/>
      <c r="BV44" s="35"/>
      <c r="BW44" s="35">
        <f>BW42-BW43</f>
        <v>-1508.1600000000035</v>
      </c>
      <c r="BX44" s="35"/>
      <c r="BY44" s="35"/>
      <c r="BZ44" s="35">
        <f>BZ42-BZ43</f>
        <v>1139.1800000000003</v>
      </c>
      <c r="CA44" s="35"/>
      <c r="CB44" s="35"/>
      <c r="CC44" s="35">
        <f>CC42-CC43</f>
        <v>-48.54000000000087</v>
      </c>
      <c r="CD44" s="35"/>
      <c r="CE44" s="35"/>
      <c r="CF44" s="35">
        <f>CF42-CF43</f>
        <v>1917.949999999997</v>
      </c>
      <c r="CG44" s="35"/>
      <c r="CH44" s="35"/>
      <c r="CI44" s="35">
        <f>CI42-CI43</f>
        <v>-122.44000000000233</v>
      </c>
      <c r="CJ44" s="35"/>
      <c r="CK44" s="35"/>
      <c r="CL44" s="35">
        <f>CL42-CL43</f>
        <v>-22.849999999998545</v>
      </c>
      <c r="CM44" s="35"/>
      <c r="CN44" s="35"/>
      <c r="CO44" s="35">
        <f>CO42-CO43</f>
        <v>537</v>
      </c>
      <c r="CP44" s="35"/>
      <c r="CQ44" s="35"/>
      <c r="CR44" s="35">
        <f>CR42-CR43</f>
        <v>-827.6500000000015</v>
      </c>
      <c r="CS44" s="35"/>
      <c r="CT44" s="35"/>
      <c r="CU44" s="35">
        <f>CU42-CU43</f>
        <v>451.25</v>
      </c>
      <c r="CV44" s="35"/>
      <c r="CW44" s="35"/>
      <c r="CX44" s="35">
        <f>CX42-CX43</f>
        <v>-5651.380000000005</v>
      </c>
      <c r="CY44" s="35"/>
      <c r="CZ44" s="35"/>
      <c r="DA44" s="35">
        <f>DA42-DA43</f>
        <v>-162.8000000000029</v>
      </c>
      <c r="DB44" s="35"/>
      <c r="DC44" s="35"/>
      <c r="DD44" s="35">
        <f>DD42-DD43</f>
        <v>3213.519999999997</v>
      </c>
      <c r="DE44" s="10">
        <f t="shared" si="8"/>
        <v>-1084.92000000002</v>
      </c>
      <c r="DF44" s="36">
        <f t="shared" si="9"/>
        <v>11242.249999999967</v>
      </c>
      <c r="DG44" s="35"/>
      <c r="DH44" s="35"/>
      <c r="DI44" s="35">
        <f>DI42-DI43</f>
        <v>5330.919999999998</v>
      </c>
      <c r="DJ44" s="35"/>
      <c r="DK44" s="35"/>
      <c r="DL44" s="35">
        <f>DL42-DL43</f>
        <v>-931.3199999999997</v>
      </c>
      <c r="DM44" s="35"/>
      <c r="DN44" s="35"/>
      <c r="DO44" s="35">
        <f>DO42-DO43</f>
        <v>-1293.489999999998</v>
      </c>
      <c r="DP44" s="35"/>
      <c r="DQ44" s="35"/>
      <c r="DR44" s="35">
        <f>DR42-DR43</f>
        <v>2066.3199999999997</v>
      </c>
      <c r="DS44" s="35"/>
      <c r="DT44" s="35"/>
      <c r="DU44" s="35">
        <f>DU42-DU43</f>
        <v>1582</v>
      </c>
      <c r="DV44" s="35"/>
      <c r="DW44" s="35"/>
      <c r="DX44" s="35">
        <f>DX42-DX43</f>
        <v>-1901.7100000000064</v>
      </c>
      <c r="DY44" s="35"/>
      <c r="DZ44" s="35"/>
      <c r="EA44" s="35">
        <f>EA42-EA43</f>
        <v>2212.590000000004</v>
      </c>
      <c r="EB44" s="35"/>
      <c r="EC44" s="35"/>
      <c r="ED44" s="35">
        <f>ED42-ED43</f>
        <v>1378.0999999999985</v>
      </c>
      <c r="EE44" s="35"/>
      <c r="EF44" s="35"/>
      <c r="EG44" s="35">
        <f>EG42-EG43</f>
        <v>1912.9800000000032</v>
      </c>
      <c r="EH44" s="35"/>
      <c r="EI44" s="35"/>
      <c r="EJ44" s="35">
        <f>EJ42-EJ43</f>
        <v>1145.260000000002</v>
      </c>
      <c r="EK44" s="35"/>
      <c r="EL44" s="35"/>
      <c r="EM44" s="35">
        <f>EM42-EM43</f>
        <v>-193.4300000000003</v>
      </c>
      <c r="EN44" s="35"/>
      <c r="EO44" s="35"/>
      <c r="EP44" s="35">
        <f>EP42-EP43</f>
        <v>-2993.6900000000023</v>
      </c>
      <c r="EQ44" s="35">
        <f t="shared" si="17"/>
        <v>8314.529999999999</v>
      </c>
      <c r="ER44" s="35">
        <f t="shared" si="18"/>
        <v>19556.779999999966</v>
      </c>
    </row>
    <row r="45" spans="1:148" s="4" customFormat="1" ht="22.5" customHeight="1" hidden="1">
      <c r="A45" s="38" t="s">
        <v>54</v>
      </c>
      <c r="B45" s="19"/>
      <c r="C45" s="42"/>
      <c r="D45" s="42"/>
      <c r="E45" s="42"/>
      <c r="F45" s="42"/>
      <c r="G45" s="42"/>
      <c r="H45" s="42"/>
      <c r="I45" s="42"/>
      <c r="J45" s="43"/>
      <c r="K45" s="42"/>
      <c r="L45" s="42"/>
      <c r="M45" s="42"/>
      <c r="N45" s="43"/>
      <c r="O45" s="42"/>
      <c r="P45" s="42"/>
      <c r="Q45" s="42"/>
      <c r="R45" s="43"/>
      <c r="S45" s="42">
        <v>1833.38</v>
      </c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>
        <f t="shared" si="5"/>
        <v>1833.38</v>
      </c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>
        <f t="shared" si="15"/>
        <v>0</v>
      </c>
      <c r="BF45" s="35"/>
      <c r="BG45" s="35"/>
      <c r="BH45" s="35"/>
      <c r="BI45" s="35"/>
      <c r="BJ45" s="35"/>
      <c r="BK45" s="35"/>
      <c r="BL45" s="35"/>
      <c r="BM45" s="35"/>
      <c r="BN45" s="35"/>
      <c r="BO45" s="35">
        <f t="shared" si="16"/>
        <v>0</v>
      </c>
      <c r="BP45" s="35"/>
      <c r="BQ45" s="35"/>
      <c r="BR45" s="35"/>
      <c r="BS45" s="35">
        <f t="shared" si="6"/>
        <v>0</v>
      </c>
      <c r="BT45" s="35">
        <f t="shared" si="7"/>
        <v>1833.38</v>
      </c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10">
        <f t="shared" si="8"/>
        <v>0</v>
      </c>
      <c r="DF45" s="36">
        <f t="shared" si="9"/>
        <v>1833.38</v>
      </c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>
        <f t="shared" si="17"/>
        <v>0</v>
      </c>
      <c r="ER45" s="35">
        <f t="shared" si="18"/>
        <v>1833.38</v>
      </c>
    </row>
    <row r="46" spans="1:148" s="4" customFormat="1" ht="22.5">
      <c r="A46" s="38" t="s">
        <v>55</v>
      </c>
      <c r="B46" s="19"/>
      <c r="C46" s="42">
        <f>C43-C41</f>
        <v>9084.640000000003</v>
      </c>
      <c r="D46" s="42"/>
      <c r="E46" s="42">
        <f aca="true" t="shared" si="24" ref="E46:Q46">E43-E41</f>
        <v>-15673.970000000005</v>
      </c>
      <c r="F46" s="42">
        <f t="shared" si="24"/>
        <v>0</v>
      </c>
      <c r="G46" s="42">
        <f t="shared" si="24"/>
        <v>31589.370000000003</v>
      </c>
      <c r="H46" s="42">
        <f t="shared" si="24"/>
        <v>0</v>
      </c>
      <c r="I46" s="42">
        <f t="shared" si="24"/>
        <v>14417.700000000008</v>
      </c>
      <c r="J46" s="42">
        <f t="shared" si="24"/>
        <v>0</v>
      </c>
      <c r="K46" s="42">
        <f t="shared" si="24"/>
        <v>6172.899999999994</v>
      </c>
      <c r="L46" s="42">
        <f t="shared" si="24"/>
        <v>0</v>
      </c>
      <c r="M46" s="42">
        <f t="shared" si="24"/>
        <v>13981.810000000001</v>
      </c>
      <c r="N46" s="42">
        <f t="shared" si="24"/>
        <v>0</v>
      </c>
      <c r="O46" s="42">
        <f t="shared" si="24"/>
        <v>16085.410000000007</v>
      </c>
      <c r="P46" s="42">
        <f t="shared" si="24"/>
        <v>0</v>
      </c>
      <c r="Q46" s="42">
        <f t="shared" si="24"/>
        <v>11744.96</v>
      </c>
      <c r="R46" s="42"/>
      <c r="S46" s="16">
        <f>C46+E46+G46+I46+K46+M46+O46+Q46</f>
        <v>87402.82</v>
      </c>
      <c r="T46" s="35"/>
      <c r="U46" s="35"/>
      <c r="V46" s="35">
        <f>V43-V41</f>
        <v>14740.919999999991</v>
      </c>
      <c r="W46" s="35">
        <f aca="true" t="shared" si="25" ref="W46:AL46">W43-W41</f>
        <v>0</v>
      </c>
      <c r="X46" s="35">
        <f t="shared" si="25"/>
        <v>0</v>
      </c>
      <c r="Y46" s="35">
        <f t="shared" si="25"/>
        <v>-1868.1900000000023</v>
      </c>
      <c r="Z46" s="35">
        <f t="shared" si="25"/>
        <v>0</v>
      </c>
      <c r="AA46" s="35">
        <f t="shared" si="25"/>
        <v>0</v>
      </c>
      <c r="AB46" s="35">
        <f t="shared" si="25"/>
        <v>1951.2100000000064</v>
      </c>
      <c r="AC46" s="35">
        <f t="shared" si="25"/>
        <v>0</v>
      </c>
      <c r="AD46" s="35">
        <f t="shared" si="25"/>
        <v>0</v>
      </c>
      <c r="AE46" s="35">
        <f t="shared" si="25"/>
        <v>5357.700000000001</v>
      </c>
      <c r="AF46" s="35">
        <f t="shared" si="5"/>
        <v>107584.45999999999</v>
      </c>
      <c r="AG46" s="35">
        <f t="shared" si="25"/>
        <v>0</v>
      </c>
      <c r="AH46" s="35">
        <f t="shared" si="25"/>
        <v>0</v>
      </c>
      <c r="AI46" s="35">
        <f t="shared" si="25"/>
        <v>-5520.720909090916</v>
      </c>
      <c r="AJ46" s="35">
        <f t="shared" si="25"/>
        <v>0</v>
      </c>
      <c r="AK46" s="35">
        <f t="shared" si="25"/>
        <v>0</v>
      </c>
      <c r="AL46" s="35">
        <f t="shared" si="25"/>
        <v>-3011.2300000000105</v>
      </c>
      <c r="AM46" s="35"/>
      <c r="AN46" s="35"/>
      <c r="AO46" s="35">
        <f>AO43-AO41</f>
        <v>-7959.729999999996</v>
      </c>
      <c r="AP46" s="35">
        <f aca="true" t="shared" si="26" ref="AP46:AU46">AP43-AP41</f>
        <v>0</v>
      </c>
      <c r="AQ46" s="35">
        <f t="shared" si="26"/>
        <v>0</v>
      </c>
      <c r="AR46" s="35">
        <f t="shared" si="26"/>
        <v>9828.04</v>
      </c>
      <c r="AS46" s="35">
        <f t="shared" si="26"/>
        <v>0</v>
      </c>
      <c r="AT46" s="35">
        <f t="shared" si="26"/>
        <v>0</v>
      </c>
      <c r="AU46" s="35">
        <f t="shared" si="26"/>
        <v>13626.939999999995</v>
      </c>
      <c r="AV46" s="35"/>
      <c r="AW46" s="35"/>
      <c r="AX46" s="35">
        <f aca="true" t="shared" si="27" ref="AX46:BD46">AX43-AX41</f>
        <v>8827.190000000002</v>
      </c>
      <c r="AY46" s="35">
        <f t="shared" si="27"/>
        <v>0</v>
      </c>
      <c r="AZ46" s="35">
        <f t="shared" si="27"/>
        <v>0</v>
      </c>
      <c r="BA46" s="35">
        <f t="shared" si="27"/>
        <v>14638.389999999992</v>
      </c>
      <c r="BB46" s="35">
        <f t="shared" si="27"/>
        <v>0</v>
      </c>
      <c r="BC46" s="35">
        <f t="shared" si="27"/>
        <v>0</v>
      </c>
      <c r="BD46" s="35">
        <f t="shared" si="27"/>
        <v>-254908.63000000003</v>
      </c>
      <c r="BE46" s="35"/>
      <c r="BF46" s="35">
        <f aca="true" t="shared" si="28" ref="BF46:BN46">BF43-BF41</f>
        <v>0</v>
      </c>
      <c r="BG46" s="35">
        <f t="shared" si="28"/>
        <v>0</v>
      </c>
      <c r="BH46" s="35">
        <f t="shared" si="28"/>
        <v>7943.630000000005</v>
      </c>
      <c r="BI46" s="35">
        <f t="shared" si="28"/>
        <v>0</v>
      </c>
      <c r="BJ46" s="35">
        <f t="shared" si="28"/>
        <v>0</v>
      </c>
      <c r="BK46" s="35">
        <f t="shared" si="28"/>
        <v>11478.480000000003</v>
      </c>
      <c r="BL46" s="35">
        <f t="shared" si="28"/>
        <v>0</v>
      </c>
      <c r="BM46" s="35">
        <f t="shared" si="28"/>
        <v>0</v>
      </c>
      <c r="BN46" s="35">
        <f t="shared" si="28"/>
        <v>-5857.810000000005</v>
      </c>
      <c r="BO46" s="35"/>
      <c r="BP46" s="35">
        <f>BP43-BP41</f>
        <v>0</v>
      </c>
      <c r="BQ46" s="35">
        <f>BQ43-BQ41</f>
        <v>0</v>
      </c>
      <c r="BR46" s="35">
        <f>BR43-BR41</f>
        <v>7450.229999999996</v>
      </c>
      <c r="BS46" s="35">
        <f t="shared" si="6"/>
        <v>-203465.22090909095</v>
      </c>
      <c r="BT46" s="35">
        <f t="shared" si="7"/>
        <v>-95880.76090909095</v>
      </c>
      <c r="BU46" s="35"/>
      <c r="BV46" s="35"/>
      <c r="BW46" s="35">
        <f>BW43-BW41</f>
        <v>5530.040000000001</v>
      </c>
      <c r="BX46" s="35"/>
      <c r="BY46" s="35"/>
      <c r="BZ46" s="35">
        <f>BZ43-BZ41</f>
        <v>1728.5099999999948</v>
      </c>
      <c r="CA46" s="35"/>
      <c r="CB46" s="35"/>
      <c r="CC46" s="35">
        <f>CC43-CC41</f>
        <v>-15232.43</v>
      </c>
      <c r="CD46" s="35"/>
      <c r="CE46" s="35"/>
      <c r="CF46" s="35">
        <f>CF43-CF41</f>
        <v>2069.1400000000067</v>
      </c>
      <c r="CG46" s="35"/>
      <c r="CH46" s="35"/>
      <c r="CI46" s="35">
        <f>CI43-CI41</f>
        <v>-20338.17</v>
      </c>
      <c r="CJ46" s="35"/>
      <c r="CK46" s="35"/>
      <c r="CL46" s="35">
        <f>CL43-CL41</f>
        <v>16163.149999999998</v>
      </c>
      <c r="CM46" s="35"/>
      <c r="CN46" s="35"/>
      <c r="CO46" s="35">
        <f>CO43-CO41</f>
        <v>17576.440000000002</v>
      </c>
      <c r="CP46" s="35"/>
      <c r="CQ46" s="35"/>
      <c r="CR46" s="35">
        <f>CR43-CR41</f>
        <v>17211.82</v>
      </c>
      <c r="CS46" s="35"/>
      <c r="CT46" s="35"/>
      <c r="CU46" s="35">
        <f>CU43-CU41</f>
        <v>17899.98</v>
      </c>
      <c r="CV46" s="35"/>
      <c r="CW46" s="35"/>
      <c r="CX46" s="35">
        <f>CX43-CX41</f>
        <v>23110.720000000005</v>
      </c>
      <c r="CY46" s="35"/>
      <c r="CZ46" s="35"/>
      <c r="DA46" s="35">
        <f>DA43-DA41</f>
        <v>9776.29</v>
      </c>
      <c r="DB46" s="35"/>
      <c r="DC46" s="35"/>
      <c r="DD46" s="35">
        <f>DD43-DD41</f>
        <v>13919.52</v>
      </c>
      <c r="DE46" s="10">
        <f t="shared" si="8"/>
        <v>89415.01000000001</v>
      </c>
      <c r="DF46" s="36">
        <f t="shared" si="9"/>
        <v>-6465.750909090944</v>
      </c>
      <c r="DG46" s="35"/>
      <c r="DH46" s="35"/>
      <c r="DI46" s="35">
        <f>DI43-DI41</f>
        <v>14216.148000000001</v>
      </c>
      <c r="DJ46" s="35"/>
      <c r="DK46" s="35"/>
      <c r="DL46" s="35">
        <f>DL43-DL41</f>
        <v>21035.138</v>
      </c>
      <c r="DM46" s="35"/>
      <c r="DN46" s="35"/>
      <c r="DO46" s="35">
        <f>DO43-DO41</f>
        <v>-9880.702000000005</v>
      </c>
      <c r="DP46" s="35"/>
      <c r="DQ46" s="35"/>
      <c r="DR46" s="35">
        <f>DR43-DR41</f>
        <v>8798.998000000007</v>
      </c>
      <c r="DS46" s="35"/>
      <c r="DT46" s="35"/>
      <c r="DU46" s="35">
        <f>DU43-DU41</f>
        <v>-7624.972000000002</v>
      </c>
      <c r="DV46" s="35"/>
      <c r="DW46" s="35"/>
      <c r="DX46" s="35">
        <f>DX43-DX41</f>
        <v>-23564.57199999997</v>
      </c>
      <c r="DY46" s="35"/>
      <c r="DZ46" s="35"/>
      <c r="EA46" s="35">
        <f>EA43-EA41</f>
        <v>-42822.40199999998</v>
      </c>
      <c r="EB46" s="35"/>
      <c r="EC46" s="35"/>
      <c r="ED46" s="35">
        <f>ED43-ED41</f>
        <v>17285.968000000004</v>
      </c>
      <c r="EE46" s="35"/>
      <c r="EF46" s="35"/>
      <c r="EG46" s="35">
        <f>EG43-EG41</f>
        <v>18466.307999999997</v>
      </c>
      <c r="EH46" s="35"/>
      <c r="EI46" s="35"/>
      <c r="EJ46" s="35">
        <f>EJ43-EJ41</f>
        <v>17861.118</v>
      </c>
      <c r="EK46" s="35"/>
      <c r="EL46" s="35"/>
      <c r="EM46" s="35">
        <f>EM43-EM41</f>
        <v>19421.018</v>
      </c>
      <c r="EN46" s="35"/>
      <c r="EO46" s="35"/>
      <c r="EP46" s="35">
        <f>EP43-EP41</f>
        <v>21932.968000000004</v>
      </c>
      <c r="EQ46" s="35">
        <f t="shared" si="17"/>
        <v>55125.01600000006</v>
      </c>
      <c r="ER46" s="35">
        <f t="shared" si="18"/>
        <v>48659.26509090912</v>
      </c>
    </row>
    <row r="47" spans="1:148" s="5" customFormat="1" ht="12.75">
      <c r="A47" s="15"/>
      <c r="B47" s="15"/>
      <c r="C47" s="15"/>
      <c r="D47" s="15"/>
      <c r="E47" s="15"/>
      <c r="F47" s="15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>
        <f t="shared" si="5"/>
        <v>0</v>
      </c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>
        <f t="shared" si="6"/>
        <v>0</v>
      </c>
      <c r="BT47" s="35">
        <f t="shared" si="7"/>
        <v>0</v>
      </c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10">
        <f t="shared" si="8"/>
        <v>0</v>
      </c>
      <c r="DF47" s="36">
        <f t="shared" si="9"/>
        <v>0</v>
      </c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</row>
    <row r="48" spans="1:148" s="5" customFormat="1" ht="12.75">
      <c r="A48" s="41" t="s">
        <v>56</v>
      </c>
      <c r="B48" s="15"/>
      <c r="C48" s="23">
        <v>3207.96</v>
      </c>
      <c r="D48" s="15"/>
      <c r="E48" s="15">
        <v>3223.92</v>
      </c>
      <c r="F48" s="15"/>
      <c r="G48" s="23">
        <v>3223.92</v>
      </c>
      <c r="H48" s="15"/>
      <c r="I48" s="15">
        <v>3239.88</v>
      </c>
      <c r="J48" s="15"/>
      <c r="K48" s="15">
        <v>3223.92</v>
      </c>
      <c r="L48" s="15"/>
      <c r="M48" s="15">
        <v>3255.84</v>
      </c>
      <c r="N48" s="15"/>
      <c r="O48" s="15">
        <v>3207.96</v>
      </c>
      <c r="P48" s="15"/>
      <c r="Q48" s="23">
        <v>3192</v>
      </c>
      <c r="R48" s="15"/>
      <c r="S48" s="16">
        <f>C48+E48+G48+I48+K48+M48+O48+Q48</f>
        <v>25775.4</v>
      </c>
      <c r="T48" s="16"/>
      <c r="U48" s="16"/>
      <c r="V48" s="16">
        <v>5968.79</v>
      </c>
      <c r="W48" s="16"/>
      <c r="X48" s="16"/>
      <c r="Y48" s="16">
        <v>5339.42</v>
      </c>
      <c r="Z48" s="16"/>
      <c r="AA48" s="16"/>
      <c r="AB48" s="16">
        <v>5198.14</v>
      </c>
      <c r="AC48" s="16"/>
      <c r="AD48" s="16"/>
      <c r="AE48" s="16">
        <v>4402.93</v>
      </c>
      <c r="AF48" s="35">
        <f t="shared" si="5"/>
        <v>46684.68</v>
      </c>
      <c r="AG48" s="16"/>
      <c r="AH48" s="16"/>
      <c r="AI48" s="39">
        <v>4371.19</v>
      </c>
      <c r="AJ48" s="39"/>
      <c r="AK48" s="39"/>
      <c r="AL48" s="39">
        <v>4165.5</v>
      </c>
      <c r="AM48" s="39"/>
      <c r="AN48" s="39"/>
      <c r="AO48" s="35">
        <v>4327.53</v>
      </c>
      <c r="AP48" s="39"/>
      <c r="AQ48" s="39"/>
      <c r="AR48" s="35">
        <v>4394.21</v>
      </c>
      <c r="AS48" s="39"/>
      <c r="AT48" s="39"/>
      <c r="AU48" s="35">
        <v>4423.03</v>
      </c>
      <c r="AV48" s="39"/>
      <c r="AW48" s="39"/>
      <c r="AX48" s="35">
        <v>4287.85</v>
      </c>
      <c r="AY48" s="39"/>
      <c r="AZ48" s="39"/>
      <c r="BA48" s="35">
        <v>4456.12</v>
      </c>
      <c r="BB48" s="39"/>
      <c r="BC48" s="39"/>
      <c r="BD48" s="35">
        <v>4366.9</v>
      </c>
      <c r="BE48" s="35">
        <f>V48+Y48+AB48+AE48+AI48+AL48+AO48+AR48+AU48+AX48+BA48+BD48</f>
        <v>55701.61</v>
      </c>
      <c r="BF48" s="39"/>
      <c r="BG48" s="39"/>
      <c r="BH48" s="35">
        <v>4384.96</v>
      </c>
      <c r="BI48" s="39"/>
      <c r="BJ48" s="39"/>
      <c r="BK48" s="35">
        <v>4348.96</v>
      </c>
      <c r="BL48" s="39"/>
      <c r="BM48" s="39"/>
      <c r="BN48" s="35">
        <v>4399.19</v>
      </c>
      <c r="BO48" s="35"/>
      <c r="BP48" s="39"/>
      <c r="BQ48" s="39"/>
      <c r="BR48" s="35">
        <v>4371.82</v>
      </c>
      <c r="BS48" s="35">
        <f t="shared" si="6"/>
        <v>52297.259999999995</v>
      </c>
      <c r="BT48" s="35">
        <f t="shared" si="7"/>
        <v>98981.94</v>
      </c>
      <c r="BU48" s="39"/>
      <c r="BV48" s="39"/>
      <c r="BW48" s="35">
        <v>4955.44</v>
      </c>
      <c r="BX48" s="39"/>
      <c r="BY48" s="39"/>
      <c r="BZ48" s="35">
        <v>4992.07</v>
      </c>
      <c r="CA48" s="39"/>
      <c r="CB48" s="39"/>
      <c r="CC48" s="35">
        <v>5149.7</v>
      </c>
      <c r="CD48" s="39"/>
      <c r="CE48" s="39"/>
      <c r="CF48" s="35">
        <v>4940.2</v>
      </c>
      <c r="CG48" s="39"/>
      <c r="CH48" s="39"/>
      <c r="CI48" s="35">
        <v>4835.29</v>
      </c>
      <c r="CJ48" s="39"/>
      <c r="CK48" s="39"/>
      <c r="CL48" s="35">
        <v>4994.52</v>
      </c>
      <c r="CM48" s="39"/>
      <c r="CN48" s="39"/>
      <c r="CO48" s="35">
        <v>4945.82</v>
      </c>
      <c r="CP48" s="39"/>
      <c r="CQ48" s="39"/>
      <c r="CR48" s="35">
        <v>4979</v>
      </c>
      <c r="CS48" s="39"/>
      <c r="CT48" s="39"/>
      <c r="CU48" s="35">
        <v>5019.9</v>
      </c>
      <c r="CV48" s="39"/>
      <c r="CW48" s="39"/>
      <c r="CX48" s="35">
        <v>4881.4</v>
      </c>
      <c r="CY48" s="39"/>
      <c r="CZ48" s="39"/>
      <c r="DA48" s="35">
        <v>4751.24</v>
      </c>
      <c r="DB48" s="39"/>
      <c r="DC48" s="39"/>
      <c r="DD48" s="35">
        <v>5030.23</v>
      </c>
      <c r="DE48" s="10">
        <f t="shared" si="8"/>
        <v>59474.81</v>
      </c>
      <c r="DF48" s="36">
        <f t="shared" si="9"/>
        <v>158456.75</v>
      </c>
      <c r="DG48" s="39"/>
      <c r="DH48" s="39"/>
      <c r="DI48" s="35">
        <v>5062.82</v>
      </c>
      <c r="DJ48" s="39"/>
      <c r="DK48" s="39"/>
      <c r="DL48" s="35">
        <v>5145.12</v>
      </c>
      <c r="DM48" s="39"/>
      <c r="DN48" s="39"/>
      <c r="DO48" s="35">
        <v>5204.41</v>
      </c>
      <c r="DP48" s="39"/>
      <c r="DQ48" s="39"/>
      <c r="DR48" s="35">
        <v>4913.44</v>
      </c>
      <c r="DS48" s="39"/>
      <c r="DT48" s="39"/>
      <c r="DU48" s="35">
        <v>5058.67</v>
      </c>
      <c r="DV48" s="39"/>
      <c r="DW48" s="39"/>
      <c r="DX48" s="35">
        <v>4959.84</v>
      </c>
      <c r="DY48" s="39"/>
      <c r="DZ48" s="39"/>
      <c r="EA48" s="35">
        <v>5086.1</v>
      </c>
      <c r="EB48" s="39"/>
      <c r="EC48" s="39"/>
      <c r="ED48" s="35">
        <v>5148.1</v>
      </c>
      <c r="EE48" s="39"/>
      <c r="EF48" s="39"/>
      <c r="EG48" s="35">
        <v>5280.84</v>
      </c>
      <c r="EH48" s="39"/>
      <c r="EI48" s="39"/>
      <c r="EJ48" s="35">
        <v>5341.46</v>
      </c>
      <c r="EK48" s="39"/>
      <c r="EL48" s="39"/>
      <c r="EM48" s="35">
        <v>5337.16</v>
      </c>
      <c r="EN48" s="39"/>
      <c r="EO48" s="39"/>
      <c r="EP48" s="35">
        <v>5337.16</v>
      </c>
      <c r="EQ48" s="35">
        <f t="shared" si="17"/>
        <v>61875.119999999995</v>
      </c>
      <c r="ER48" s="35">
        <f t="shared" si="18"/>
        <v>220331.87</v>
      </c>
    </row>
    <row r="49" spans="1:148" s="84" customFormat="1" ht="12.75">
      <c r="A49" s="74" t="s">
        <v>57</v>
      </c>
      <c r="B49" s="59"/>
      <c r="C49" s="59">
        <v>2845.76</v>
      </c>
      <c r="D49" s="59"/>
      <c r="E49" s="59">
        <v>3529.06</v>
      </c>
      <c r="F49" s="59"/>
      <c r="G49" s="82">
        <v>3165.93</v>
      </c>
      <c r="H49" s="82"/>
      <c r="I49" s="82">
        <v>3212.59</v>
      </c>
      <c r="J49" s="82"/>
      <c r="K49" s="82">
        <v>3208.49</v>
      </c>
      <c r="L49" s="82"/>
      <c r="M49" s="82">
        <v>3091.02</v>
      </c>
      <c r="N49" s="82"/>
      <c r="O49" s="82">
        <v>3127.65</v>
      </c>
      <c r="P49" s="82"/>
      <c r="Q49" s="82">
        <v>3183.64</v>
      </c>
      <c r="R49" s="82"/>
      <c r="S49" s="77">
        <f aca="true" t="shared" si="29" ref="S49:S55">C49+E49+G49+I49+K49+M49+O49+Q49</f>
        <v>25364.14</v>
      </c>
      <c r="T49" s="83"/>
      <c r="U49" s="83"/>
      <c r="V49" s="83">
        <v>3236.8</v>
      </c>
      <c r="W49" s="83"/>
      <c r="X49" s="83"/>
      <c r="Y49" s="83">
        <v>3312.27</v>
      </c>
      <c r="Z49" s="83"/>
      <c r="AA49" s="83"/>
      <c r="AB49" s="83">
        <v>3178.1</v>
      </c>
      <c r="AC49" s="83"/>
      <c r="AD49" s="83"/>
      <c r="AE49" s="83">
        <v>3003.61</v>
      </c>
      <c r="AF49" s="78">
        <f t="shared" si="5"/>
        <v>38094.92</v>
      </c>
      <c r="AG49" s="83"/>
      <c r="AH49" s="83"/>
      <c r="AI49" s="83">
        <v>4371.19</v>
      </c>
      <c r="AJ49" s="83"/>
      <c r="AK49" s="83"/>
      <c r="AL49" s="83">
        <v>4165.5</v>
      </c>
      <c r="AM49" s="83"/>
      <c r="AN49" s="83"/>
      <c r="AO49" s="78">
        <v>4327.53</v>
      </c>
      <c r="AP49" s="83"/>
      <c r="AQ49" s="83"/>
      <c r="AR49" s="78">
        <v>4394.21</v>
      </c>
      <c r="AS49" s="83"/>
      <c r="AT49" s="83"/>
      <c r="AU49" s="78">
        <v>4423.03</v>
      </c>
      <c r="AV49" s="83"/>
      <c r="AW49" s="83"/>
      <c r="AX49" s="78">
        <v>4287.85</v>
      </c>
      <c r="AY49" s="83"/>
      <c r="AZ49" s="83"/>
      <c r="BA49" s="78">
        <v>4456.12</v>
      </c>
      <c r="BB49" s="83"/>
      <c r="BC49" s="83"/>
      <c r="BD49" s="78">
        <v>4366.9</v>
      </c>
      <c r="BE49" s="78">
        <f t="shared" si="15"/>
        <v>47523.11</v>
      </c>
      <c r="BF49" s="83"/>
      <c r="BG49" s="83"/>
      <c r="BH49" s="78">
        <v>4384.96</v>
      </c>
      <c r="BI49" s="83"/>
      <c r="BJ49" s="83"/>
      <c r="BK49" s="78">
        <v>4348.96</v>
      </c>
      <c r="BL49" s="83"/>
      <c r="BM49" s="83"/>
      <c r="BN49" s="78">
        <v>4399.19</v>
      </c>
      <c r="BO49" s="78"/>
      <c r="BP49" s="83"/>
      <c r="BQ49" s="83"/>
      <c r="BR49" s="78">
        <v>4371.82</v>
      </c>
      <c r="BS49" s="78">
        <f t="shared" si="6"/>
        <v>52297.259999999995</v>
      </c>
      <c r="BT49" s="78">
        <f t="shared" si="7"/>
        <v>90392.18</v>
      </c>
      <c r="BU49" s="83"/>
      <c r="BV49" s="83"/>
      <c r="BW49" s="78">
        <v>4955.44</v>
      </c>
      <c r="BX49" s="83"/>
      <c r="BY49" s="83"/>
      <c r="BZ49" s="78">
        <v>4992.07</v>
      </c>
      <c r="CA49" s="83"/>
      <c r="CB49" s="83"/>
      <c r="CC49" s="78">
        <v>5149.7</v>
      </c>
      <c r="CD49" s="83"/>
      <c r="CE49" s="83"/>
      <c r="CF49" s="78">
        <v>4940.2</v>
      </c>
      <c r="CG49" s="83"/>
      <c r="CH49" s="83"/>
      <c r="CI49" s="78">
        <v>4835.29</v>
      </c>
      <c r="CJ49" s="83"/>
      <c r="CK49" s="83"/>
      <c r="CL49" s="78">
        <v>4994.52</v>
      </c>
      <c r="CM49" s="83"/>
      <c r="CN49" s="83"/>
      <c r="CO49" s="78">
        <v>4945.82</v>
      </c>
      <c r="CP49" s="83"/>
      <c r="CQ49" s="83"/>
      <c r="CR49" s="78">
        <v>4979</v>
      </c>
      <c r="CS49" s="83"/>
      <c r="CT49" s="83"/>
      <c r="CU49" s="78">
        <v>5019.9</v>
      </c>
      <c r="CV49" s="83"/>
      <c r="CW49" s="83"/>
      <c r="CX49" s="78">
        <v>4881.4</v>
      </c>
      <c r="CY49" s="83"/>
      <c r="CZ49" s="83"/>
      <c r="DA49" s="78">
        <v>4751.24</v>
      </c>
      <c r="DB49" s="83"/>
      <c r="DC49" s="83"/>
      <c r="DD49" s="78">
        <v>5030.23</v>
      </c>
      <c r="DE49" s="79">
        <f t="shared" si="8"/>
        <v>59474.81</v>
      </c>
      <c r="DF49" s="80">
        <f t="shared" si="9"/>
        <v>149866.99</v>
      </c>
      <c r="DG49" s="83"/>
      <c r="DH49" s="83"/>
      <c r="DI49" s="78">
        <v>5062.82</v>
      </c>
      <c r="DJ49" s="83"/>
      <c r="DK49" s="83"/>
      <c r="DL49" s="78">
        <v>5145.12</v>
      </c>
      <c r="DM49" s="83"/>
      <c r="DN49" s="83"/>
      <c r="DO49" s="78">
        <v>5204.41</v>
      </c>
      <c r="DP49" s="83"/>
      <c r="DQ49" s="83"/>
      <c r="DR49" s="78">
        <v>4913.44</v>
      </c>
      <c r="DS49" s="83"/>
      <c r="DT49" s="83"/>
      <c r="DU49" s="78">
        <v>5058.67</v>
      </c>
      <c r="DV49" s="83"/>
      <c r="DW49" s="83"/>
      <c r="DX49" s="78">
        <v>4959.84</v>
      </c>
      <c r="DY49" s="83"/>
      <c r="DZ49" s="83"/>
      <c r="EA49" s="78">
        <v>5086.1</v>
      </c>
      <c r="EB49" s="83"/>
      <c r="EC49" s="83"/>
      <c r="ED49" s="78">
        <v>5148.1</v>
      </c>
      <c r="EE49" s="83"/>
      <c r="EF49" s="83"/>
      <c r="EG49" s="78">
        <v>5280.84</v>
      </c>
      <c r="EH49" s="83"/>
      <c r="EI49" s="83"/>
      <c r="EJ49" s="78">
        <v>5341.46</v>
      </c>
      <c r="EK49" s="83"/>
      <c r="EL49" s="83"/>
      <c r="EM49" s="78">
        <v>5337.16</v>
      </c>
      <c r="EN49" s="83"/>
      <c r="EO49" s="83"/>
      <c r="EP49" s="78">
        <v>5337.16</v>
      </c>
      <c r="EQ49" s="78">
        <f t="shared" si="17"/>
        <v>61875.119999999995</v>
      </c>
      <c r="ER49" s="78">
        <f t="shared" si="18"/>
        <v>211742.11</v>
      </c>
    </row>
    <row r="50" spans="1:148" s="84" customFormat="1" ht="12.75">
      <c r="A50" s="74" t="s">
        <v>52</v>
      </c>
      <c r="B50" s="59"/>
      <c r="C50" s="59">
        <f>535.32+2294.45</f>
        <v>2829.77</v>
      </c>
      <c r="D50" s="59"/>
      <c r="E50" s="59">
        <f>671.22+634.91</f>
        <v>1306.13</v>
      </c>
      <c r="F50" s="59"/>
      <c r="G50" s="82">
        <f>579.48+4130.94</f>
        <v>4710.42</v>
      </c>
      <c r="H50" s="82"/>
      <c r="I50" s="82">
        <f>602.88+2546.21</f>
        <v>3149.09</v>
      </c>
      <c r="J50" s="82"/>
      <c r="K50" s="82">
        <f>604.09+2665.72</f>
        <v>3269.81</v>
      </c>
      <c r="L50" s="82"/>
      <c r="M50" s="82">
        <f>598.5+2485.94</f>
        <v>3084.44</v>
      </c>
      <c r="N50" s="82"/>
      <c r="O50" s="82">
        <f>604.88+2668.77</f>
        <v>3273.65</v>
      </c>
      <c r="P50" s="82"/>
      <c r="Q50" s="82">
        <f>636.07+2672.7</f>
        <v>3308.77</v>
      </c>
      <c r="R50" s="82"/>
      <c r="S50" s="77">
        <f t="shared" si="29"/>
        <v>24932.08</v>
      </c>
      <c r="T50" s="77"/>
      <c r="U50" s="77"/>
      <c r="V50" s="77">
        <v>3243.64</v>
      </c>
      <c r="W50" s="77"/>
      <c r="X50" s="77"/>
      <c r="Y50" s="77">
        <v>1812.12</v>
      </c>
      <c r="Z50" s="77"/>
      <c r="AA50" s="77"/>
      <c r="AB50" s="77">
        <v>2857.44</v>
      </c>
      <c r="AC50" s="77"/>
      <c r="AD50" s="77"/>
      <c r="AE50" s="77">
        <v>2137.67</v>
      </c>
      <c r="AF50" s="78">
        <f t="shared" si="5"/>
        <v>34982.95</v>
      </c>
      <c r="AG50" s="77"/>
      <c r="AH50" s="77"/>
      <c r="AI50" s="77">
        <v>2335.39</v>
      </c>
      <c r="AJ50" s="77"/>
      <c r="AK50" s="77"/>
      <c r="AL50" s="77">
        <v>3354.02</v>
      </c>
      <c r="AM50" s="77"/>
      <c r="AN50" s="77"/>
      <c r="AO50" s="78">
        <f>838.28+3237.78</f>
        <v>4076.0600000000004</v>
      </c>
      <c r="AP50" s="77"/>
      <c r="AQ50" s="77"/>
      <c r="AR50" s="78">
        <f>838.99+3451.99</f>
        <v>4290.98</v>
      </c>
      <c r="AS50" s="77"/>
      <c r="AT50" s="77"/>
      <c r="AU50" s="78">
        <f>828.67+3964.58</f>
        <v>4793.25</v>
      </c>
      <c r="AV50" s="77"/>
      <c r="AW50" s="77"/>
      <c r="AX50" s="78">
        <f>835.08+3378.67</f>
        <v>4213.75</v>
      </c>
      <c r="AY50" s="77"/>
      <c r="AZ50" s="77"/>
      <c r="BA50" s="78">
        <f>838.28+3758.75</f>
        <v>4597.03</v>
      </c>
      <c r="BB50" s="77"/>
      <c r="BC50" s="77"/>
      <c r="BD50" s="78">
        <v>3910.55</v>
      </c>
      <c r="BE50" s="78">
        <f t="shared" si="15"/>
        <v>41621.9</v>
      </c>
      <c r="BF50" s="77"/>
      <c r="BG50" s="77"/>
      <c r="BH50" s="78">
        <v>4133.17</v>
      </c>
      <c r="BI50" s="77"/>
      <c r="BJ50" s="77"/>
      <c r="BK50" s="78">
        <v>4706.13</v>
      </c>
      <c r="BL50" s="77"/>
      <c r="BM50" s="77"/>
      <c r="BN50" s="78">
        <v>4180.26</v>
      </c>
      <c r="BO50" s="78"/>
      <c r="BP50" s="77"/>
      <c r="BQ50" s="77"/>
      <c r="BR50" s="78">
        <v>4442.89</v>
      </c>
      <c r="BS50" s="78">
        <f t="shared" si="6"/>
        <v>49033.47999999999</v>
      </c>
      <c r="BT50" s="78">
        <f t="shared" si="7"/>
        <v>84016.43</v>
      </c>
      <c r="BU50" s="77"/>
      <c r="BV50" s="77"/>
      <c r="BW50" s="78">
        <v>4528.44</v>
      </c>
      <c r="BX50" s="77"/>
      <c r="BY50" s="77"/>
      <c r="BZ50" s="78">
        <v>4858.38</v>
      </c>
      <c r="CA50" s="77"/>
      <c r="CB50" s="77"/>
      <c r="CC50" s="78">
        <v>4916.34</v>
      </c>
      <c r="CD50" s="77"/>
      <c r="CE50" s="77"/>
      <c r="CF50" s="78">
        <v>5061.49</v>
      </c>
      <c r="CG50" s="77"/>
      <c r="CH50" s="77"/>
      <c r="CI50" s="78">
        <v>4855.59</v>
      </c>
      <c r="CJ50" s="77"/>
      <c r="CK50" s="77"/>
      <c r="CL50" s="78">
        <v>5115.47</v>
      </c>
      <c r="CM50" s="77"/>
      <c r="CN50" s="77"/>
      <c r="CO50" s="78">
        <v>4614.1</v>
      </c>
      <c r="CP50" s="77"/>
      <c r="CQ50" s="77"/>
      <c r="CR50" s="78">
        <v>5112.44</v>
      </c>
      <c r="CS50" s="77"/>
      <c r="CT50" s="77"/>
      <c r="CU50" s="78">
        <v>5048.57</v>
      </c>
      <c r="CV50" s="77"/>
      <c r="CW50" s="77"/>
      <c r="CX50" s="78">
        <v>5305.83</v>
      </c>
      <c r="CY50" s="77"/>
      <c r="CZ50" s="77"/>
      <c r="DA50" s="78">
        <v>5032.2</v>
      </c>
      <c r="DB50" s="77"/>
      <c r="DC50" s="77"/>
      <c r="DD50" s="78">
        <v>4705.54</v>
      </c>
      <c r="DE50" s="79">
        <f t="shared" si="8"/>
        <v>59154.39000000001</v>
      </c>
      <c r="DF50" s="80">
        <f t="shared" si="9"/>
        <v>143170.82</v>
      </c>
      <c r="DG50" s="77"/>
      <c r="DH50" s="77"/>
      <c r="DI50" s="78">
        <v>4933.22</v>
      </c>
      <c r="DJ50" s="77"/>
      <c r="DK50" s="77"/>
      <c r="DL50" s="78">
        <v>5099.74</v>
      </c>
      <c r="DM50" s="77"/>
      <c r="DN50" s="77"/>
      <c r="DO50" s="78">
        <v>5422.17</v>
      </c>
      <c r="DP50" s="77"/>
      <c r="DQ50" s="77"/>
      <c r="DR50" s="78">
        <v>5020.81</v>
      </c>
      <c r="DS50" s="77"/>
      <c r="DT50" s="77"/>
      <c r="DU50" s="78">
        <v>4809.89</v>
      </c>
      <c r="DV50" s="77"/>
      <c r="DW50" s="77"/>
      <c r="DX50" s="78">
        <v>4915.94</v>
      </c>
      <c r="DY50" s="77"/>
      <c r="DZ50" s="77"/>
      <c r="EA50" s="78">
        <v>4943.66</v>
      </c>
      <c r="EB50" s="77"/>
      <c r="EC50" s="77"/>
      <c r="ED50" s="78">
        <v>4910.87</v>
      </c>
      <c r="EE50" s="77"/>
      <c r="EF50" s="77"/>
      <c r="EG50" s="78">
        <v>5005.05</v>
      </c>
      <c r="EH50" s="77"/>
      <c r="EI50" s="77"/>
      <c r="EJ50" s="78">
        <v>5160.16</v>
      </c>
      <c r="EK50" s="77"/>
      <c r="EL50" s="77"/>
      <c r="EM50" s="78">
        <v>5343.2</v>
      </c>
      <c r="EN50" s="77"/>
      <c r="EO50" s="77"/>
      <c r="EP50" s="78">
        <v>5498.56</v>
      </c>
      <c r="EQ50" s="78">
        <f t="shared" si="17"/>
        <v>61063.26999999999</v>
      </c>
      <c r="ER50" s="78">
        <f t="shared" si="18"/>
        <v>204234.09</v>
      </c>
    </row>
    <row r="51" spans="1:148" s="5" customFormat="1" ht="12.75">
      <c r="A51" s="38" t="s">
        <v>53</v>
      </c>
      <c r="B51" s="15">
        <v>2959.4</v>
      </c>
      <c r="C51" s="15">
        <f>C49-C50</f>
        <v>15.990000000000236</v>
      </c>
      <c r="D51" s="15"/>
      <c r="E51" s="15">
        <f aca="true" t="shared" si="30" ref="E51:Q51">E49-E50</f>
        <v>2222.93</v>
      </c>
      <c r="F51" s="15"/>
      <c r="G51" s="15">
        <f t="shared" si="30"/>
        <v>-1544.4900000000002</v>
      </c>
      <c r="H51" s="15"/>
      <c r="I51" s="15">
        <f t="shared" si="30"/>
        <v>63.5</v>
      </c>
      <c r="J51" s="15"/>
      <c r="K51" s="15">
        <f t="shared" si="30"/>
        <v>-61.320000000000164</v>
      </c>
      <c r="L51" s="15"/>
      <c r="M51" s="15">
        <f t="shared" si="30"/>
        <v>6.579999999999927</v>
      </c>
      <c r="N51" s="15"/>
      <c r="O51" s="15">
        <f t="shared" si="30"/>
        <v>-146</v>
      </c>
      <c r="P51" s="15"/>
      <c r="Q51" s="15">
        <f t="shared" si="30"/>
        <v>-125.13000000000011</v>
      </c>
      <c r="R51" s="15">
        <v>3391.46</v>
      </c>
      <c r="S51" s="16">
        <f t="shared" si="29"/>
        <v>432.0599999999995</v>
      </c>
      <c r="T51" s="42"/>
      <c r="U51" s="42"/>
      <c r="V51" s="42">
        <f>V49-V50</f>
        <v>-6.839999999999691</v>
      </c>
      <c r="W51" s="42">
        <f aca="true" t="shared" si="31" ref="W51:AL51">W49-W50</f>
        <v>0</v>
      </c>
      <c r="X51" s="42">
        <f t="shared" si="31"/>
        <v>0</v>
      </c>
      <c r="Y51" s="42">
        <f t="shared" si="31"/>
        <v>1500.15</v>
      </c>
      <c r="Z51" s="42">
        <f t="shared" si="31"/>
        <v>0</v>
      </c>
      <c r="AA51" s="42">
        <f t="shared" si="31"/>
        <v>0</v>
      </c>
      <c r="AB51" s="42">
        <f t="shared" si="31"/>
        <v>320.65999999999985</v>
      </c>
      <c r="AC51" s="42">
        <f t="shared" si="31"/>
        <v>0</v>
      </c>
      <c r="AD51" s="42">
        <f t="shared" si="31"/>
        <v>0</v>
      </c>
      <c r="AE51" s="42">
        <f t="shared" si="31"/>
        <v>865.94</v>
      </c>
      <c r="AF51" s="35">
        <f t="shared" si="5"/>
        <v>3111.97</v>
      </c>
      <c r="AG51" s="42">
        <f t="shared" si="31"/>
        <v>0</v>
      </c>
      <c r="AH51" s="42">
        <f t="shared" si="31"/>
        <v>0</v>
      </c>
      <c r="AI51" s="42">
        <f t="shared" si="31"/>
        <v>2035.7999999999997</v>
      </c>
      <c r="AJ51" s="42">
        <f t="shared" si="31"/>
        <v>0</v>
      </c>
      <c r="AK51" s="42">
        <f t="shared" si="31"/>
        <v>0</v>
      </c>
      <c r="AL51" s="42">
        <f t="shared" si="31"/>
        <v>811.48</v>
      </c>
      <c r="AM51" s="42"/>
      <c r="AN51" s="42"/>
      <c r="AO51" s="42">
        <f>AO49-AO50</f>
        <v>251.46999999999935</v>
      </c>
      <c r="AP51" s="42">
        <f aca="true" t="shared" si="32" ref="AP51:AU51">AP49-AP50</f>
        <v>0</v>
      </c>
      <c r="AQ51" s="42">
        <f t="shared" si="32"/>
        <v>0</v>
      </c>
      <c r="AR51" s="42">
        <f t="shared" si="32"/>
        <v>103.23000000000047</v>
      </c>
      <c r="AS51" s="42">
        <f t="shared" si="32"/>
        <v>0</v>
      </c>
      <c r="AT51" s="42">
        <f t="shared" si="32"/>
        <v>0</v>
      </c>
      <c r="AU51" s="42">
        <f t="shared" si="32"/>
        <v>-370.22000000000025</v>
      </c>
      <c r="AV51" s="42"/>
      <c r="AW51" s="42"/>
      <c r="AX51" s="42">
        <f>AX49-AX50</f>
        <v>74.10000000000036</v>
      </c>
      <c r="AY51" s="42">
        <f aca="true" t="shared" si="33" ref="AY51:BD51">AY49-AY50</f>
        <v>0</v>
      </c>
      <c r="AZ51" s="42">
        <f t="shared" si="33"/>
        <v>0</v>
      </c>
      <c r="BA51" s="42">
        <f t="shared" si="33"/>
        <v>-140.90999999999985</v>
      </c>
      <c r="BB51" s="42">
        <f t="shared" si="33"/>
        <v>0</v>
      </c>
      <c r="BC51" s="42">
        <f t="shared" si="33"/>
        <v>0</v>
      </c>
      <c r="BD51" s="42">
        <f t="shared" si="33"/>
        <v>456.34999999999945</v>
      </c>
      <c r="BE51" s="35">
        <f t="shared" si="15"/>
        <v>5901.21</v>
      </c>
      <c r="BF51" s="42">
        <f aca="true" t="shared" si="34" ref="BF51:BN51">BF49-BF50</f>
        <v>0</v>
      </c>
      <c r="BG51" s="42">
        <f t="shared" si="34"/>
        <v>0</v>
      </c>
      <c r="BH51" s="42">
        <f t="shared" si="34"/>
        <v>251.78999999999996</v>
      </c>
      <c r="BI51" s="42">
        <f t="shared" si="34"/>
        <v>0</v>
      </c>
      <c r="BJ51" s="42">
        <f t="shared" si="34"/>
        <v>0</v>
      </c>
      <c r="BK51" s="42">
        <f t="shared" si="34"/>
        <v>-357.1700000000001</v>
      </c>
      <c r="BL51" s="42">
        <f t="shared" si="34"/>
        <v>0</v>
      </c>
      <c r="BM51" s="42">
        <f t="shared" si="34"/>
        <v>0</v>
      </c>
      <c r="BN51" s="42">
        <f t="shared" si="34"/>
        <v>218.92999999999938</v>
      </c>
      <c r="BO51" s="35">
        <f t="shared" si="16"/>
        <v>6014.759999999999</v>
      </c>
      <c r="BP51" s="42">
        <f>BP49-BP50</f>
        <v>0</v>
      </c>
      <c r="BQ51" s="42">
        <f>BQ49-BQ50</f>
        <v>0</v>
      </c>
      <c r="BR51" s="42">
        <f>BR49-BR50</f>
        <v>-71.07000000000062</v>
      </c>
      <c r="BS51" s="35">
        <f t="shared" si="6"/>
        <v>3263.779999999998</v>
      </c>
      <c r="BT51" s="35">
        <f t="shared" si="7"/>
        <v>6375.749999999998</v>
      </c>
      <c r="BU51" s="42"/>
      <c r="BV51" s="42"/>
      <c r="BW51" s="42">
        <f>BW49-BW50</f>
        <v>427</v>
      </c>
      <c r="BX51" s="42"/>
      <c r="BY51" s="42"/>
      <c r="BZ51" s="42">
        <f>BZ49-BZ50</f>
        <v>133.6899999999996</v>
      </c>
      <c r="CA51" s="42"/>
      <c r="CB51" s="42"/>
      <c r="CC51" s="42">
        <f>CC49-CC50</f>
        <v>233.35999999999967</v>
      </c>
      <c r="CD51" s="42"/>
      <c r="CE51" s="42"/>
      <c r="CF51" s="42">
        <f>CF49-CF50</f>
        <v>-121.28999999999996</v>
      </c>
      <c r="CG51" s="42"/>
      <c r="CH51" s="42"/>
      <c r="CI51" s="42">
        <f>CI49-CI50</f>
        <v>-20.300000000000182</v>
      </c>
      <c r="CJ51" s="42"/>
      <c r="CK51" s="42"/>
      <c r="CL51" s="42">
        <f>CL49-CL50</f>
        <v>-120.94999999999982</v>
      </c>
      <c r="CM51" s="42"/>
      <c r="CN51" s="42"/>
      <c r="CO51" s="42">
        <f>CO49-CO50</f>
        <v>331.71999999999935</v>
      </c>
      <c r="CP51" s="42"/>
      <c r="CQ51" s="42"/>
      <c r="CR51" s="42">
        <f>CR49-CR50</f>
        <v>-133.4399999999996</v>
      </c>
      <c r="CS51" s="42"/>
      <c r="CT51" s="42"/>
      <c r="CU51" s="42">
        <f>CU49-CU50</f>
        <v>-28.670000000000073</v>
      </c>
      <c r="CV51" s="42"/>
      <c r="CW51" s="42"/>
      <c r="CX51" s="42">
        <f>CX49-CX50</f>
        <v>-424.4300000000003</v>
      </c>
      <c r="CY51" s="42"/>
      <c r="CZ51" s="42"/>
      <c r="DA51" s="42">
        <f>DA49-DA50</f>
        <v>-280.96000000000004</v>
      </c>
      <c r="DB51" s="42"/>
      <c r="DC51" s="42"/>
      <c r="DD51" s="42">
        <f>DD49-DD50</f>
        <v>324.6899999999996</v>
      </c>
      <c r="DE51" s="10">
        <f t="shared" si="8"/>
        <v>320.41999999999825</v>
      </c>
      <c r="DF51" s="36">
        <f t="shared" si="9"/>
        <v>6696.169999999996</v>
      </c>
      <c r="DG51" s="42"/>
      <c r="DH51" s="42"/>
      <c r="DI51" s="42">
        <f>DI49-DI50</f>
        <v>129.59999999999945</v>
      </c>
      <c r="DJ51" s="42"/>
      <c r="DK51" s="42"/>
      <c r="DL51" s="42">
        <f>DL49-DL50</f>
        <v>45.38000000000011</v>
      </c>
      <c r="DM51" s="42"/>
      <c r="DN51" s="42"/>
      <c r="DO51" s="42">
        <f>DO49-DO50</f>
        <v>-217.76000000000022</v>
      </c>
      <c r="DP51" s="42"/>
      <c r="DQ51" s="42"/>
      <c r="DR51" s="42">
        <f>DR49-DR50</f>
        <v>-107.3700000000008</v>
      </c>
      <c r="DS51" s="42"/>
      <c r="DT51" s="42"/>
      <c r="DU51" s="42">
        <f>DU49-DU50</f>
        <v>248.77999999999975</v>
      </c>
      <c r="DV51" s="42"/>
      <c r="DW51" s="42"/>
      <c r="DX51" s="42">
        <f>DX49-DX50</f>
        <v>43.900000000000546</v>
      </c>
      <c r="DY51" s="42"/>
      <c r="DZ51" s="42"/>
      <c r="EA51" s="42">
        <f>EA49-EA50</f>
        <v>142.4400000000005</v>
      </c>
      <c r="EB51" s="42"/>
      <c r="EC51" s="42"/>
      <c r="ED51" s="42">
        <f>ED49-ED50</f>
        <v>237.23000000000047</v>
      </c>
      <c r="EE51" s="42"/>
      <c r="EF51" s="42"/>
      <c r="EG51" s="42">
        <f>EG49-EG50</f>
        <v>275.78999999999996</v>
      </c>
      <c r="EH51" s="42"/>
      <c r="EI51" s="42"/>
      <c r="EJ51" s="42">
        <f>EJ49-EJ50</f>
        <v>181.30000000000018</v>
      </c>
      <c r="EK51" s="42"/>
      <c r="EL51" s="42"/>
      <c r="EM51" s="42">
        <f>EM49-EM50</f>
        <v>-6.039999999999964</v>
      </c>
      <c r="EN51" s="42"/>
      <c r="EO51" s="42"/>
      <c r="EP51" s="42">
        <f>EP49-EP50</f>
        <v>-161.40000000000055</v>
      </c>
      <c r="EQ51" s="35">
        <f t="shared" si="17"/>
        <v>811.8499999999995</v>
      </c>
      <c r="ER51" s="35">
        <f t="shared" si="18"/>
        <v>7508.019999999996</v>
      </c>
    </row>
    <row r="52" spans="1:148" s="5" customFormat="1" ht="22.5" customHeight="1" hidden="1">
      <c r="A52" s="38" t="s">
        <v>58</v>
      </c>
      <c r="B52" s="15"/>
      <c r="C52" s="15"/>
      <c r="D52" s="15"/>
      <c r="E52" s="15"/>
      <c r="F52" s="15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>
        <v>432.06</v>
      </c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35">
        <f t="shared" si="5"/>
        <v>432.06</v>
      </c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35">
        <f t="shared" si="15"/>
        <v>0</v>
      </c>
      <c r="BF52" s="42"/>
      <c r="BG52" s="42"/>
      <c r="BH52" s="42"/>
      <c r="BI52" s="42"/>
      <c r="BJ52" s="42"/>
      <c r="BK52" s="42"/>
      <c r="BL52" s="42"/>
      <c r="BM52" s="42"/>
      <c r="BN52" s="42"/>
      <c r="BO52" s="35">
        <f t="shared" si="16"/>
        <v>0</v>
      </c>
      <c r="BP52" s="42"/>
      <c r="BQ52" s="42"/>
      <c r="BR52" s="42"/>
      <c r="BS52" s="35">
        <f t="shared" si="6"/>
        <v>0</v>
      </c>
      <c r="BT52" s="35">
        <f t="shared" si="7"/>
        <v>432.06</v>
      </c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10">
        <f t="shared" si="8"/>
        <v>0</v>
      </c>
      <c r="DF52" s="36">
        <f t="shared" si="9"/>
        <v>432.06</v>
      </c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35">
        <f t="shared" si="17"/>
        <v>0</v>
      </c>
      <c r="ER52" s="35">
        <f t="shared" si="18"/>
        <v>432.06</v>
      </c>
    </row>
    <row r="53" spans="1:148" s="5" customFormat="1" ht="22.5">
      <c r="A53" s="38" t="s">
        <v>55</v>
      </c>
      <c r="B53" s="15"/>
      <c r="C53" s="23">
        <f>C50-C48</f>
        <v>-378.19000000000005</v>
      </c>
      <c r="D53" s="23">
        <f aca="true" t="shared" si="35" ref="D53:Q53">D50-D48</f>
        <v>0</v>
      </c>
      <c r="E53" s="23">
        <f t="shared" si="35"/>
        <v>-1917.79</v>
      </c>
      <c r="F53" s="23">
        <f t="shared" si="35"/>
        <v>0</v>
      </c>
      <c r="G53" s="23">
        <f t="shared" si="35"/>
        <v>1486.5</v>
      </c>
      <c r="H53" s="23">
        <f t="shared" si="35"/>
        <v>0</v>
      </c>
      <c r="I53" s="23">
        <f t="shared" si="35"/>
        <v>-90.78999999999996</v>
      </c>
      <c r="J53" s="23">
        <f t="shared" si="35"/>
        <v>0</v>
      </c>
      <c r="K53" s="23">
        <f t="shared" si="35"/>
        <v>45.88999999999987</v>
      </c>
      <c r="L53" s="23">
        <f t="shared" si="35"/>
        <v>0</v>
      </c>
      <c r="M53" s="23">
        <f t="shared" si="35"/>
        <v>-171.4000000000001</v>
      </c>
      <c r="N53" s="23">
        <f t="shared" si="35"/>
        <v>0</v>
      </c>
      <c r="O53" s="23">
        <f t="shared" si="35"/>
        <v>65.69000000000005</v>
      </c>
      <c r="P53" s="23">
        <f t="shared" si="35"/>
        <v>0</v>
      </c>
      <c r="Q53" s="23">
        <f t="shared" si="35"/>
        <v>116.76999999999998</v>
      </c>
      <c r="R53" s="23"/>
      <c r="S53" s="16">
        <f t="shared" si="29"/>
        <v>-843.3200000000002</v>
      </c>
      <c r="T53" s="42"/>
      <c r="U53" s="42"/>
      <c r="V53" s="42">
        <f>V50-V48</f>
        <v>-2725.15</v>
      </c>
      <c r="W53" s="42">
        <f aca="true" t="shared" si="36" ref="W53:AL53">W50-W48</f>
        <v>0</v>
      </c>
      <c r="X53" s="42">
        <f t="shared" si="36"/>
        <v>0</v>
      </c>
      <c r="Y53" s="42">
        <f t="shared" si="36"/>
        <v>-3527.3</v>
      </c>
      <c r="Z53" s="42">
        <f t="shared" si="36"/>
        <v>0</v>
      </c>
      <c r="AA53" s="42">
        <f t="shared" si="36"/>
        <v>0</v>
      </c>
      <c r="AB53" s="42">
        <f t="shared" si="36"/>
        <v>-2340.7000000000003</v>
      </c>
      <c r="AC53" s="42">
        <f t="shared" si="36"/>
        <v>0</v>
      </c>
      <c r="AD53" s="42">
        <f t="shared" si="36"/>
        <v>0</v>
      </c>
      <c r="AE53" s="42">
        <f t="shared" si="36"/>
        <v>-2265.26</v>
      </c>
      <c r="AF53" s="35">
        <f t="shared" si="5"/>
        <v>-11701.730000000001</v>
      </c>
      <c r="AG53" s="42">
        <f t="shared" si="36"/>
        <v>0</v>
      </c>
      <c r="AH53" s="42">
        <f t="shared" si="36"/>
        <v>0</v>
      </c>
      <c r="AI53" s="42">
        <f t="shared" si="36"/>
        <v>-2035.7999999999997</v>
      </c>
      <c r="AJ53" s="42">
        <f t="shared" si="36"/>
        <v>0</v>
      </c>
      <c r="AK53" s="42">
        <f t="shared" si="36"/>
        <v>0</v>
      </c>
      <c r="AL53" s="42">
        <f t="shared" si="36"/>
        <v>-811.48</v>
      </c>
      <c r="AM53" s="42"/>
      <c r="AN53" s="42"/>
      <c r="AO53" s="42">
        <f>AO50-AO48</f>
        <v>-251.46999999999935</v>
      </c>
      <c r="AP53" s="42">
        <f aca="true" t="shared" si="37" ref="AP53:AU53">AP50-AP48</f>
        <v>0</v>
      </c>
      <c r="AQ53" s="42">
        <f t="shared" si="37"/>
        <v>0</v>
      </c>
      <c r="AR53" s="42">
        <f t="shared" si="37"/>
        <v>-103.23000000000047</v>
      </c>
      <c r="AS53" s="42">
        <f t="shared" si="37"/>
        <v>0</v>
      </c>
      <c r="AT53" s="42">
        <f t="shared" si="37"/>
        <v>0</v>
      </c>
      <c r="AU53" s="42">
        <f t="shared" si="37"/>
        <v>370.22000000000025</v>
      </c>
      <c r="AV53" s="42"/>
      <c r="AW53" s="42"/>
      <c r="AX53" s="42">
        <f>AX50-AX48</f>
        <v>-74.10000000000036</v>
      </c>
      <c r="AY53" s="42">
        <f aca="true" t="shared" si="38" ref="AY53:BD53">AY50-AY48</f>
        <v>0</v>
      </c>
      <c r="AZ53" s="42">
        <f t="shared" si="38"/>
        <v>0</v>
      </c>
      <c r="BA53" s="42">
        <f t="shared" si="38"/>
        <v>140.90999999999985</v>
      </c>
      <c r="BB53" s="42">
        <f t="shared" si="38"/>
        <v>0</v>
      </c>
      <c r="BC53" s="42">
        <f t="shared" si="38"/>
        <v>0</v>
      </c>
      <c r="BD53" s="42">
        <f t="shared" si="38"/>
        <v>-456.34999999999945</v>
      </c>
      <c r="BE53" s="35">
        <f t="shared" si="15"/>
        <v>-14079.71</v>
      </c>
      <c r="BF53" s="42">
        <f aca="true" t="shared" si="39" ref="BF53:BN53">BF50-BF48</f>
        <v>0</v>
      </c>
      <c r="BG53" s="42">
        <f t="shared" si="39"/>
        <v>0</v>
      </c>
      <c r="BH53" s="42">
        <f t="shared" si="39"/>
        <v>-251.78999999999996</v>
      </c>
      <c r="BI53" s="42">
        <f t="shared" si="39"/>
        <v>0</v>
      </c>
      <c r="BJ53" s="42">
        <f t="shared" si="39"/>
        <v>0</v>
      </c>
      <c r="BK53" s="42">
        <f t="shared" si="39"/>
        <v>357.1700000000001</v>
      </c>
      <c r="BL53" s="42">
        <f t="shared" si="39"/>
        <v>0</v>
      </c>
      <c r="BM53" s="42">
        <f t="shared" si="39"/>
        <v>0</v>
      </c>
      <c r="BN53" s="42">
        <f t="shared" si="39"/>
        <v>-218.92999999999938</v>
      </c>
      <c r="BO53" s="35"/>
      <c r="BP53" s="42">
        <f>BP50-BP48</f>
        <v>0</v>
      </c>
      <c r="BQ53" s="42">
        <f>BQ50-BQ48</f>
        <v>0</v>
      </c>
      <c r="BR53" s="42">
        <f>BR50-BR48</f>
        <v>71.07000000000062</v>
      </c>
      <c r="BS53" s="35">
        <f t="shared" si="6"/>
        <v>-3263.779999999998</v>
      </c>
      <c r="BT53" s="35">
        <f t="shared" si="7"/>
        <v>-14965.509999999998</v>
      </c>
      <c r="BU53" s="42"/>
      <c r="BV53" s="42"/>
      <c r="BW53" s="42">
        <f>BW50-BW48</f>
        <v>-427</v>
      </c>
      <c r="BX53" s="42"/>
      <c r="BY53" s="42"/>
      <c r="BZ53" s="42">
        <f>BZ50-BZ48</f>
        <v>-133.6899999999996</v>
      </c>
      <c r="CA53" s="42"/>
      <c r="CB53" s="42"/>
      <c r="CC53" s="42">
        <f>CC50-CC48</f>
        <v>-233.35999999999967</v>
      </c>
      <c r="CD53" s="42"/>
      <c r="CE53" s="42"/>
      <c r="CF53" s="42">
        <f>CF50-CF48</f>
        <v>121.28999999999996</v>
      </c>
      <c r="CG53" s="42"/>
      <c r="CH53" s="42"/>
      <c r="CI53" s="42">
        <f>CI50-CI48</f>
        <v>20.300000000000182</v>
      </c>
      <c r="CJ53" s="42"/>
      <c r="CK53" s="42"/>
      <c r="CL53" s="42">
        <f>CL50-CL48</f>
        <v>120.94999999999982</v>
      </c>
      <c r="CM53" s="42"/>
      <c r="CN53" s="42"/>
      <c r="CO53" s="42">
        <f>CO50-CO48</f>
        <v>-331.71999999999935</v>
      </c>
      <c r="CP53" s="42"/>
      <c r="CQ53" s="42"/>
      <c r="CR53" s="42">
        <f>CR50-CR48</f>
        <v>133.4399999999996</v>
      </c>
      <c r="CS53" s="42"/>
      <c r="CT53" s="42"/>
      <c r="CU53" s="42">
        <f>CU50-CU48</f>
        <v>28.670000000000073</v>
      </c>
      <c r="CV53" s="42"/>
      <c r="CW53" s="42"/>
      <c r="CX53" s="42">
        <f>CX50-CX48</f>
        <v>424.4300000000003</v>
      </c>
      <c r="CY53" s="42"/>
      <c r="CZ53" s="42"/>
      <c r="DA53" s="42">
        <f>DA50-DA48</f>
        <v>280.96000000000004</v>
      </c>
      <c r="DB53" s="42"/>
      <c r="DC53" s="42"/>
      <c r="DD53" s="42">
        <f>DD50-DD48</f>
        <v>-324.6899999999996</v>
      </c>
      <c r="DE53" s="10">
        <f t="shared" si="8"/>
        <v>-320.41999999999825</v>
      </c>
      <c r="DF53" s="36">
        <f t="shared" si="9"/>
        <v>-15285.929999999997</v>
      </c>
      <c r="DG53" s="42"/>
      <c r="DH53" s="42"/>
      <c r="DI53" s="42">
        <f>DI50-DI48</f>
        <v>-129.59999999999945</v>
      </c>
      <c r="DJ53" s="42"/>
      <c r="DK53" s="42"/>
      <c r="DL53" s="42">
        <f>DL50-DL48</f>
        <v>-45.38000000000011</v>
      </c>
      <c r="DM53" s="42"/>
      <c r="DN53" s="42"/>
      <c r="DO53" s="42">
        <f>DO50-DO48</f>
        <v>217.76000000000022</v>
      </c>
      <c r="DP53" s="42"/>
      <c r="DQ53" s="42"/>
      <c r="DR53" s="42">
        <f>DR50-DR48</f>
        <v>107.3700000000008</v>
      </c>
      <c r="DS53" s="42"/>
      <c r="DT53" s="42"/>
      <c r="DU53" s="42">
        <f>DU50-DU48</f>
        <v>-248.77999999999975</v>
      </c>
      <c r="DV53" s="42"/>
      <c r="DW53" s="42"/>
      <c r="DX53" s="42">
        <f>DX50-DX48</f>
        <v>-43.900000000000546</v>
      </c>
      <c r="DY53" s="42"/>
      <c r="DZ53" s="42"/>
      <c r="EA53" s="42">
        <f>EA50-EA48</f>
        <v>-142.4400000000005</v>
      </c>
      <c r="EB53" s="42"/>
      <c r="EC53" s="42"/>
      <c r="ED53" s="42">
        <f>ED50-ED48</f>
        <v>-237.23000000000047</v>
      </c>
      <c r="EE53" s="42"/>
      <c r="EF53" s="42"/>
      <c r="EG53" s="42">
        <f>EG50-EG48</f>
        <v>-275.78999999999996</v>
      </c>
      <c r="EH53" s="42"/>
      <c r="EI53" s="42"/>
      <c r="EJ53" s="42">
        <f>EJ50-EJ48</f>
        <v>-181.30000000000018</v>
      </c>
      <c r="EK53" s="42"/>
      <c r="EL53" s="42"/>
      <c r="EM53" s="42">
        <f>EM50-EM48</f>
        <v>6.039999999999964</v>
      </c>
      <c r="EN53" s="42"/>
      <c r="EO53" s="42"/>
      <c r="EP53" s="42">
        <f>EP50-EP48</f>
        <v>161.40000000000055</v>
      </c>
      <c r="EQ53" s="35">
        <f t="shared" si="17"/>
        <v>-811.8499999999995</v>
      </c>
      <c r="ER53" s="35">
        <f t="shared" si="18"/>
        <v>-16097.779999999995</v>
      </c>
    </row>
    <row r="54" spans="1:148" s="6" customFormat="1" ht="18.75" customHeight="1">
      <c r="A54" s="44" t="s">
        <v>59</v>
      </c>
      <c r="B54" s="45"/>
      <c r="C54" s="46">
        <f>C44+C51</f>
        <v>1261.269999999999</v>
      </c>
      <c r="D54" s="46">
        <f aca="true" t="shared" si="40" ref="D54:Q54">D44+D51</f>
        <v>0</v>
      </c>
      <c r="E54" s="46">
        <f t="shared" si="40"/>
        <v>30879.81</v>
      </c>
      <c r="F54" s="46">
        <f t="shared" si="40"/>
        <v>0</v>
      </c>
      <c r="G54" s="46">
        <f t="shared" si="40"/>
        <v>-21412.330000000005</v>
      </c>
      <c r="H54" s="46">
        <f t="shared" si="40"/>
        <v>0</v>
      </c>
      <c r="I54" s="46">
        <f t="shared" si="40"/>
        <v>-242.99000000000524</v>
      </c>
      <c r="J54" s="46">
        <f t="shared" si="40"/>
        <v>0</v>
      </c>
      <c r="K54" s="46">
        <f t="shared" si="40"/>
        <v>-1812.8699999999958</v>
      </c>
      <c r="L54" s="46">
        <f t="shared" si="40"/>
        <v>0</v>
      </c>
      <c r="M54" s="46">
        <f t="shared" si="40"/>
        <v>1028.6900000000005</v>
      </c>
      <c r="N54" s="46">
        <f t="shared" si="40"/>
        <v>0</v>
      </c>
      <c r="O54" s="46">
        <f t="shared" si="40"/>
        <v>-1227.4900000000052</v>
      </c>
      <c r="P54" s="46">
        <f t="shared" si="40"/>
        <v>0</v>
      </c>
      <c r="Q54" s="46">
        <f t="shared" si="40"/>
        <v>-6208.649999999997</v>
      </c>
      <c r="R54" s="47"/>
      <c r="S54" s="16">
        <f t="shared" si="29"/>
        <v>2265.439999999994</v>
      </c>
      <c r="T54" s="42"/>
      <c r="U54" s="42"/>
      <c r="V54" s="42">
        <f>V44+V51</f>
        <v>-8704.909999999993</v>
      </c>
      <c r="W54" s="42">
        <f aca="true" t="shared" si="41" ref="W54:AL54">W44+W51</f>
        <v>0</v>
      </c>
      <c r="X54" s="42">
        <f t="shared" si="41"/>
        <v>0</v>
      </c>
      <c r="Y54" s="42">
        <f t="shared" si="41"/>
        <v>11120.350000000004</v>
      </c>
      <c r="Z54" s="42">
        <f t="shared" si="41"/>
        <v>0</v>
      </c>
      <c r="AA54" s="42">
        <f t="shared" si="41"/>
        <v>0</v>
      </c>
      <c r="AB54" s="42">
        <f t="shared" si="41"/>
        <v>-2824.130000000001</v>
      </c>
      <c r="AC54" s="42">
        <f t="shared" si="41"/>
        <v>0</v>
      </c>
      <c r="AD54" s="42">
        <f t="shared" si="41"/>
        <v>0</v>
      </c>
      <c r="AE54" s="42">
        <f t="shared" si="41"/>
        <v>4518.950000000003</v>
      </c>
      <c r="AF54" s="35">
        <f t="shared" si="5"/>
        <v>6375.700000000007</v>
      </c>
      <c r="AG54" s="42">
        <f t="shared" si="41"/>
        <v>0</v>
      </c>
      <c r="AH54" s="42">
        <f t="shared" si="41"/>
        <v>0</v>
      </c>
      <c r="AI54" s="42">
        <f t="shared" si="41"/>
        <v>10487.91</v>
      </c>
      <c r="AJ54" s="42">
        <f t="shared" si="41"/>
        <v>0</v>
      </c>
      <c r="AK54" s="42">
        <f t="shared" si="41"/>
        <v>0</v>
      </c>
      <c r="AL54" s="42">
        <f t="shared" si="41"/>
        <v>2025.020000000001</v>
      </c>
      <c r="AM54" s="42"/>
      <c r="AN54" s="42"/>
      <c r="AO54" s="42">
        <f>AO44+AO51</f>
        <v>2423.8599999999988</v>
      </c>
      <c r="AP54" s="42">
        <f aca="true" t="shared" si="42" ref="AP54:AU54">AP44+AP51</f>
        <v>0</v>
      </c>
      <c r="AQ54" s="42">
        <f t="shared" si="42"/>
        <v>0</v>
      </c>
      <c r="AR54" s="42">
        <f t="shared" si="42"/>
        <v>-1118.8500000000013</v>
      </c>
      <c r="AS54" s="42">
        <f t="shared" si="42"/>
        <v>0</v>
      </c>
      <c r="AT54" s="42">
        <f t="shared" si="42"/>
        <v>0</v>
      </c>
      <c r="AU54" s="42">
        <f t="shared" si="42"/>
        <v>-3346.1800000000067</v>
      </c>
      <c r="AV54" s="42"/>
      <c r="AW54" s="42"/>
      <c r="AX54" s="42">
        <f>AX44+AX51</f>
        <v>480.6999999999989</v>
      </c>
      <c r="AY54" s="42">
        <f aca="true" t="shared" si="43" ref="AY54:BD54">AY44+AY51</f>
        <v>0</v>
      </c>
      <c r="AZ54" s="42">
        <f t="shared" si="43"/>
        <v>0</v>
      </c>
      <c r="BA54" s="42">
        <f t="shared" si="43"/>
        <v>-2064.3100000000013</v>
      </c>
      <c r="BB54" s="42">
        <f t="shared" si="43"/>
        <v>0</v>
      </c>
      <c r="BC54" s="42">
        <f t="shared" si="43"/>
        <v>0</v>
      </c>
      <c r="BD54" s="42">
        <f t="shared" si="43"/>
        <v>3638.1199999999963</v>
      </c>
      <c r="BE54" s="35">
        <f t="shared" si="15"/>
        <v>16636.529999999995</v>
      </c>
      <c r="BF54" s="42">
        <f aca="true" t="shared" si="44" ref="BF54:BN54">BF44+BF51</f>
        <v>0</v>
      </c>
      <c r="BG54" s="42">
        <f t="shared" si="44"/>
        <v>0</v>
      </c>
      <c r="BH54" s="42">
        <f t="shared" si="44"/>
        <v>3467.8099999999968</v>
      </c>
      <c r="BI54" s="42">
        <f t="shared" si="44"/>
        <v>0</v>
      </c>
      <c r="BJ54" s="42">
        <f t="shared" si="44"/>
        <v>0</v>
      </c>
      <c r="BK54" s="42">
        <f t="shared" si="44"/>
        <v>-5309.150000000003</v>
      </c>
      <c r="BL54" s="42">
        <f t="shared" si="44"/>
        <v>0</v>
      </c>
      <c r="BM54" s="42">
        <f t="shared" si="44"/>
        <v>0</v>
      </c>
      <c r="BN54" s="42">
        <f t="shared" si="44"/>
        <v>1808.4299999999994</v>
      </c>
      <c r="BO54" s="35">
        <f t="shared" si="16"/>
        <v>16603.619999999988</v>
      </c>
      <c r="BP54" s="42">
        <f>BP44+BP51</f>
        <v>0</v>
      </c>
      <c r="BQ54" s="42">
        <f>BQ44+BQ51</f>
        <v>0</v>
      </c>
      <c r="BR54" s="42">
        <f>BR44+BR51</f>
        <v>-166.14000000000033</v>
      </c>
      <c r="BS54" s="35">
        <f t="shared" si="6"/>
        <v>12327.219999999978</v>
      </c>
      <c r="BT54" s="35">
        <f t="shared" si="7"/>
        <v>18702.919999999984</v>
      </c>
      <c r="BU54" s="42"/>
      <c r="BV54" s="42"/>
      <c r="BW54" s="42">
        <f>BW44+BW51</f>
        <v>-1081.1600000000035</v>
      </c>
      <c r="BX54" s="42"/>
      <c r="BY54" s="42"/>
      <c r="BZ54" s="42">
        <f>BZ44+BZ51</f>
        <v>1272.87</v>
      </c>
      <c r="CA54" s="42"/>
      <c r="CB54" s="42"/>
      <c r="CC54" s="42">
        <f>CC44+CC51</f>
        <v>184.8199999999988</v>
      </c>
      <c r="CD54" s="42"/>
      <c r="CE54" s="42"/>
      <c r="CF54" s="42">
        <f>CF44+CF51</f>
        <v>1796.6599999999971</v>
      </c>
      <c r="CG54" s="42"/>
      <c r="CH54" s="42"/>
      <c r="CI54" s="42">
        <f>CI44+CI51</f>
        <v>-142.7400000000025</v>
      </c>
      <c r="CJ54" s="42"/>
      <c r="CK54" s="42"/>
      <c r="CL54" s="42">
        <f>CL44+CL51</f>
        <v>-143.79999999999836</v>
      </c>
      <c r="CM54" s="42"/>
      <c r="CN54" s="42"/>
      <c r="CO54" s="42">
        <f>CO44+CO51</f>
        <v>868.7199999999993</v>
      </c>
      <c r="CP54" s="42"/>
      <c r="CQ54" s="42"/>
      <c r="CR54" s="42">
        <f>CR44+CR51</f>
        <v>-961.090000000001</v>
      </c>
      <c r="CS54" s="42"/>
      <c r="CT54" s="42"/>
      <c r="CU54" s="42">
        <f>CU44+CU51</f>
        <v>422.5799999999999</v>
      </c>
      <c r="CV54" s="42"/>
      <c r="CW54" s="42"/>
      <c r="CX54" s="42">
        <f>CX44+CX51</f>
        <v>-6075.810000000005</v>
      </c>
      <c r="CY54" s="42"/>
      <c r="CZ54" s="42"/>
      <c r="DA54" s="42">
        <f>DA44+DA51</f>
        <v>-443.76000000000295</v>
      </c>
      <c r="DB54" s="42"/>
      <c r="DC54" s="42"/>
      <c r="DD54" s="42">
        <f>DD44+DD51</f>
        <v>3538.2099999999964</v>
      </c>
      <c r="DE54" s="10">
        <f t="shared" si="8"/>
        <v>-764.5000000000218</v>
      </c>
      <c r="DF54" s="36">
        <f t="shared" si="9"/>
        <v>17938.419999999962</v>
      </c>
      <c r="DG54" s="42"/>
      <c r="DH54" s="42"/>
      <c r="DI54" s="42">
        <f>DI44+DI51</f>
        <v>5460.519999999998</v>
      </c>
      <c r="DJ54" s="42"/>
      <c r="DK54" s="42"/>
      <c r="DL54" s="42">
        <f>DL44+DL51</f>
        <v>-885.9399999999996</v>
      </c>
      <c r="DM54" s="42"/>
      <c r="DN54" s="42"/>
      <c r="DO54" s="42">
        <f>DO44+DO51</f>
        <v>-1511.2499999999982</v>
      </c>
      <c r="DP54" s="42"/>
      <c r="DQ54" s="42"/>
      <c r="DR54" s="42">
        <f>DR44+DR51</f>
        <v>1958.949999999999</v>
      </c>
      <c r="DS54" s="42"/>
      <c r="DT54" s="42"/>
      <c r="DU54" s="42">
        <f>DU44+DU51</f>
        <v>1830.7799999999997</v>
      </c>
      <c r="DV54" s="42"/>
      <c r="DW54" s="42"/>
      <c r="DX54" s="42">
        <f>DX44+DX51</f>
        <v>-1857.8100000000059</v>
      </c>
      <c r="DY54" s="42"/>
      <c r="DZ54" s="42"/>
      <c r="EA54" s="42">
        <f>EA44+EA51</f>
        <v>2355.0300000000043</v>
      </c>
      <c r="EB54" s="42"/>
      <c r="EC54" s="42"/>
      <c r="ED54" s="42">
        <f>ED44+ED51</f>
        <v>1615.329999999999</v>
      </c>
      <c r="EE54" s="42"/>
      <c r="EF54" s="42"/>
      <c r="EG54" s="42">
        <f>EG44+EG51</f>
        <v>2188.770000000003</v>
      </c>
      <c r="EH54" s="42"/>
      <c r="EI54" s="42"/>
      <c r="EJ54" s="42">
        <f>EJ44+EJ51</f>
        <v>1326.5600000000022</v>
      </c>
      <c r="EK54" s="42"/>
      <c r="EL54" s="42"/>
      <c r="EM54" s="42">
        <f>EM44+EM51</f>
        <v>-199.47000000000025</v>
      </c>
      <c r="EN54" s="42"/>
      <c r="EO54" s="42"/>
      <c r="EP54" s="42">
        <f>EP44+EP51</f>
        <v>-3155.090000000003</v>
      </c>
      <c r="EQ54" s="35">
        <f t="shared" si="17"/>
        <v>9126.379999999997</v>
      </c>
      <c r="ER54" s="35">
        <f t="shared" si="18"/>
        <v>27064.79999999996</v>
      </c>
    </row>
    <row r="55" spans="1:148" s="6" customFormat="1" ht="24">
      <c r="A55" s="44" t="s">
        <v>60</v>
      </c>
      <c r="B55" s="45"/>
      <c r="C55" s="46">
        <f>C46+C53</f>
        <v>8706.450000000003</v>
      </c>
      <c r="D55" s="46">
        <f aca="true" t="shared" si="45" ref="D55:Q55">D46+D53</f>
        <v>0</v>
      </c>
      <c r="E55" s="46">
        <f t="shared" si="45"/>
        <v>-17591.760000000006</v>
      </c>
      <c r="F55" s="46">
        <f t="shared" si="45"/>
        <v>0</v>
      </c>
      <c r="G55" s="46">
        <f t="shared" si="45"/>
        <v>33075.87</v>
      </c>
      <c r="H55" s="46">
        <f t="shared" si="45"/>
        <v>0</v>
      </c>
      <c r="I55" s="46">
        <f t="shared" si="45"/>
        <v>14326.910000000007</v>
      </c>
      <c r="J55" s="46">
        <f t="shared" si="45"/>
        <v>0</v>
      </c>
      <c r="K55" s="46">
        <f t="shared" si="45"/>
        <v>6218.789999999994</v>
      </c>
      <c r="L55" s="46">
        <f t="shared" si="45"/>
        <v>0</v>
      </c>
      <c r="M55" s="46">
        <f t="shared" si="45"/>
        <v>13810.410000000002</v>
      </c>
      <c r="N55" s="46">
        <f t="shared" si="45"/>
        <v>0</v>
      </c>
      <c r="O55" s="46">
        <f t="shared" si="45"/>
        <v>16151.100000000008</v>
      </c>
      <c r="P55" s="46">
        <f t="shared" si="45"/>
        <v>0</v>
      </c>
      <c r="Q55" s="46">
        <f t="shared" si="45"/>
        <v>11861.73</v>
      </c>
      <c r="R55" s="47"/>
      <c r="S55" s="16">
        <f t="shared" si="29"/>
        <v>86559.5</v>
      </c>
      <c r="T55" s="42"/>
      <c r="U55" s="42"/>
      <c r="V55" s="42">
        <f>V46+V53</f>
        <v>12015.769999999991</v>
      </c>
      <c r="W55" s="42">
        <f aca="true" t="shared" si="46" ref="W55:AL55">W46+W53</f>
        <v>0</v>
      </c>
      <c r="X55" s="42">
        <f t="shared" si="46"/>
        <v>0</v>
      </c>
      <c r="Y55" s="42">
        <f t="shared" si="46"/>
        <v>-5395.4900000000025</v>
      </c>
      <c r="Z55" s="42">
        <f t="shared" si="46"/>
        <v>0</v>
      </c>
      <c r="AA55" s="42">
        <f t="shared" si="46"/>
        <v>0</v>
      </c>
      <c r="AB55" s="42">
        <f t="shared" si="46"/>
        <v>-389.48999999999387</v>
      </c>
      <c r="AC55" s="42">
        <f t="shared" si="46"/>
        <v>0</v>
      </c>
      <c r="AD55" s="42">
        <f t="shared" si="46"/>
        <v>0</v>
      </c>
      <c r="AE55" s="42">
        <f t="shared" si="46"/>
        <v>3092.4400000000005</v>
      </c>
      <c r="AF55" s="35">
        <f t="shared" si="5"/>
        <v>95882.73</v>
      </c>
      <c r="AG55" s="42">
        <f t="shared" si="46"/>
        <v>0</v>
      </c>
      <c r="AH55" s="42">
        <f t="shared" si="46"/>
        <v>0</v>
      </c>
      <c r="AI55" s="42">
        <f t="shared" si="46"/>
        <v>-7556.520909090916</v>
      </c>
      <c r="AJ55" s="42">
        <f t="shared" si="46"/>
        <v>0</v>
      </c>
      <c r="AK55" s="42">
        <f t="shared" si="46"/>
        <v>0</v>
      </c>
      <c r="AL55" s="42">
        <f t="shared" si="46"/>
        <v>-3822.7100000000105</v>
      </c>
      <c r="AM55" s="42"/>
      <c r="AN55" s="42"/>
      <c r="AO55" s="42">
        <f>AO46+AO53</f>
        <v>-8211.199999999995</v>
      </c>
      <c r="AP55" s="42">
        <f aca="true" t="shared" si="47" ref="AP55:AU55">AP46+AP53</f>
        <v>0</v>
      </c>
      <c r="AQ55" s="42">
        <f t="shared" si="47"/>
        <v>0</v>
      </c>
      <c r="AR55" s="42">
        <f t="shared" si="47"/>
        <v>9724.810000000001</v>
      </c>
      <c r="AS55" s="42">
        <f t="shared" si="47"/>
        <v>0</v>
      </c>
      <c r="AT55" s="42">
        <f t="shared" si="47"/>
        <v>0</v>
      </c>
      <c r="AU55" s="42">
        <f t="shared" si="47"/>
        <v>13997.159999999996</v>
      </c>
      <c r="AV55" s="42"/>
      <c r="AW55" s="42"/>
      <c r="AX55" s="42">
        <f>AX46+AX53</f>
        <v>8753.090000000002</v>
      </c>
      <c r="AY55" s="42">
        <f aca="true" t="shared" si="48" ref="AY55:BD55">AY46+AY53</f>
        <v>0</v>
      </c>
      <c r="AZ55" s="42">
        <f t="shared" si="48"/>
        <v>0</v>
      </c>
      <c r="BA55" s="42">
        <f t="shared" si="48"/>
        <v>14779.299999999992</v>
      </c>
      <c r="BB55" s="42">
        <f t="shared" si="48"/>
        <v>0</v>
      </c>
      <c r="BC55" s="42">
        <f t="shared" si="48"/>
        <v>0</v>
      </c>
      <c r="BD55" s="42">
        <f t="shared" si="48"/>
        <v>-255364.98000000004</v>
      </c>
      <c r="BE55" s="35"/>
      <c r="BF55" s="42">
        <f aca="true" t="shared" si="49" ref="BF55:BN55">BF46+BF53</f>
        <v>0</v>
      </c>
      <c r="BG55" s="42">
        <f t="shared" si="49"/>
        <v>0</v>
      </c>
      <c r="BH55" s="42">
        <f t="shared" si="49"/>
        <v>7691.840000000005</v>
      </c>
      <c r="BI55" s="42">
        <f t="shared" si="49"/>
        <v>0</v>
      </c>
      <c r="BJ55" s="42">
        <f t="shared" si="49"/>
        <v>0</v>
      </c>
      <c r="BK55" s="42">
        <f t="shared" si="49"/>
        <v>11835.650000000003</v>
      </c>
      <c r="BL55" s="42">
        <f t="shared" si="49"/>
        <v>0</v>
      </c>
      <c r="BM55" s="42">
        <f t="shared" si="49"/>
        <v>0</v>
      </c>
      <c r="BN55" s="42">
        <f t="shared" si="49"/>
        <v>-6076.740000000004</v>
      </c>
      <c r="BO55" s="35"/>
      <c r="BP55" s="42">
        <f>BP46+BP53</f>
        <v>0</v>
      </c>
      <c r="BQ55" s="42">
        <f>BQ46+BQ53</f>
        <v>0</v>
      </c>
      <c r="BR55" s="42">
        <f>BR46+BR53</f>
        <v>7521.2999999999965</v>
      </c>
      <c r="BS55" s="35">
        <f t="shared" si="6"/>
        <v>-206729.00090909097</v>
      </c>
      <c r="BT55" s="35">
        <f t="shared" si="7"/>
        <v>-110846.27090909098</v>
      </c>
      <c r="BU55" s="42"/>
      <c r="BV55" s="42"/>
      <c r="BW55" s="42">
        <f>BW46+BW53</f>
        <v>5103.040000000001</v>
      </c>
      <c r="BX55" s="42"/>
      <c r="BY55" s="42"/>
      <c r="BZ55" s="42">
        <f>BZ46+BZ53</f>
        <v>1594.8199999999952</v>
      </c>
      <c r="CA55" s="42"/>
      <c r="CB55" s="42"/>
      <c r="CC55" s="42">
        <f>CC46+CC53</f>
        <v>-15465.79</v>
      </c>
      <c r="CD55" s="42"/>
      <c r="CE55" s="42"/>
      <c r="CF55" s="42">
        <f>CF46+CF53</f>
        <v>2190.4300000000067</v>
      </c>
      <c r="CG55" s="42"/>
      <c r="CH55" s="42"/>
      <c r="CI55" s="42">
        <f>CI46+CI53</f>
        <v>-20317.87</v>
      </c>
      <c r="CJ55" s="42"/>
      <c r="CK55" s="42"/>
      <c r="CL55" s="42">
        <f>CL46+CL53</f>
        <v>16284.099999999999</v>
      </c>
      <c r="CM55" s="42"/>
      <c r="CN55" s="42"/>
      <c r="CO55" s="42">
        <f>CO46+CO53</f>
        <v>17244.72</v>
      </c>
      <c r="CP55" s="42"/>
      <c r="CQ55" s="42"/>
      <c r="CR55" s="42">
        <f>CR46+CR53</f>
        <v>17345.26</v>
      </c>
      <c r="CS55" s="42"/>
      <c r="CT55" s="42"/>
      <c r="CU55" s="42">
        <f>CU46+CU53</f>
        <v>17928.65</v>
      </c>
      <c r="CV55" s="42"/>
      <c r="CW55" s="42"/>
      <c r="CX55" s="42">
        <f>CX46+CX53</f>
        <v>23535.150000000005</v>
      </c>
      <c r="CY55" s="42"/>
      <c r="CZ55" s="42"/>
      <c r="DA55" s="42">
        <f>DA46+DA53</f>
        <v>10057.25</v>
      </c>
      <c r="DB55" s="42"/>
      <c r="DC55" s="42"/>
      <c r="DD55" s="42">
        <f>DD46+DD53</f>
        <v>13594.830000000002</v>
      </c>
      <c r="DE55" s="10">
        <f t="shared" si="8"/>
        <v>89094.59000000003</v>
      </c>
      <c r="DF55" s="36">
        <f t="shared" si="9"/>
        <v>-21751.680909090952</v>
      </c>
      <c r="DG55" s="42"/>
      <c r="DH55" s="42"/>
      <c r="DI55" s="42">
        <f>DI46+DI53</f>
        <v>14086.548000000003</v>
      </c>
      <c r="DJ55" s="42"/>
      <c r="DK55" s="42"/>
      <c r="DL55" s="42">
        <f>DL46+DL53</f>
        <v>20989.757999999998</v>
      </c>
      <c r="DM55" s="42"/>
      <c r="DN55" s="42"/>
      <c r="DO55" s="42">
        <f>DO46+DO53</f>
        <v>-9662.942000000005</v>
      </c>
      <c r="DP55" s="42"/>
      <c r="DQ55" s="42"/>
      <c r="DR55" s="42">
        <f>DR46+DR53</f>
        <v>8906.368000000008</v>
      </c>
      <c r="DS55" s="42"/>
      <c r="DT55" s="42"/>
      <c r="DU55" s="42">
        <f>DU46+DU53</f>
        <v>-7873.752000000001</v>
      </c>
      <c r="DV55" s="42"/>
      <c r="DW55" s="42"/>
      <c r="DX55" s="42">
        <f>DX46+DX53</f>
        <v>-23608.471999999972</v>
      </c>
      <c r="DY55" s="42"/>
      <c r="DZ55" s="42"/>
      <c r="EA55" s="42">
        <f>EA46+EA53</f>
        <v>-42964.84199999998</v>
      </c>
      <c r="EB55" s="42"/>
      <c r="EC55" s="42"/>
      <c r="ED55" s="42">
        <f>ED46+ED53</f>
        <v>17048.738000000005</v>
      </c>
      <c r="EE55" s="42"/>
      <c r="EF55" s="42"/>
      <c r="EG55" s="42">
        <f>EG46+EG53</f>
        <v>18190.517999999996</v>
      </c>
      <c r="EH55" s="42"/>
      <c r="EI55" s="42"/>
      <c r="EJ55" s="42">
        <f>EJ46+EJ53</f>
        <v>17679.818</v>
      </c>
      <c r="EK55" s="42"/>
      <c r="EL55" s="42"/>
      <c r="EM55" s="42">
        <f>EM46+EM53</f>
        <v>19427.058</v>
      </c>
      <c r="EN55" s="42"/>
      <c r="EO55" s="42"/>
      <c r="EP55" s="42">
        <f>EP46+EP53</f>
        <v>22094.368000000006</v>
      </c>
      <c r="EQ55" s="92">
        <f t="shared" si="17"/>
        <v>54313.166000000056</v>
      </c>
      <c r="ER55" s="35">
        <f t="shared" si="18"/>
        <v>32561.485090909104</v>
      </c>
    </row>
    <row r="56" spans="1:148" ht="12.75">
      <c r="A56" s="48"/>
      <c r="B56" s="48"/>
      <c r="C56" s="48"/>
      <c r="D56" s="48"/>
      <c r="T56" s="9"/>
      <c r="U56" s="9"/>
      <c r="V56" s="49">
        <f>S55+V55</f>
        <v>98575.26999999999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</row>
    <row r="57" spans="1:148" ht="12.75">
      <c r="A57" s="48"/>
      <c r="B57" s="48"/>
      <c r="C57" s="48"/>
      <c r="D57" s="48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49">
        <f>AU55+AR55+AO55+AL55+AI55+AE55+AB55+Y55+V55+S55</f>
        <v>100014.26909090907</v>
      </c>
      <c r="AV57" s="9"/>
      <c r="AW57" s="49"/>
      <c r="AY57" s="9"/>
      <c r="AZ57" s="49"/>
      <c r="BB57" s="9"/>
      <c r="BC57" s="49"/>
      <c r="BD57" s="36">
        <f>BD55+BA55+AX55+AU55+AR55+AO55+AL55+AI55+AE55+AB55+Y55+V55+S55</f>
        <v>-131818.32090909095</v>
      </c>
      <c r="BE57" s="36"/>
      <c r="BF57" s="9"/>
      <c r="BG57" s="49"/>
      <c r="BH57" s="36"/>
      <c r="BI57" s="9"/>
      <c r="BJ57" s="49"/>
      <c r="BK57" s="36">
        <f>BD57+BH55+BK55</f>
        <v>-112290.83090909093</v>
      </c>
      <c r="BL57" s="9"/>
      <c r="BM57" s="49"/>
      <c r="BN57" s="36">
        <f>BD57+BH55+BK55+BN55</f>
        <v>-118367.57090909094</v>
      </c>
      <c r="BO57" s="36"/>
      <c r="BP57" s="9"/>
      <c r="BQ57" s="49"/>
      <c r="BR57" s="36">
        <f>BN57+BR55</f>
        <v>-110846.27090909093</v>
      </c>
      <c r="BU57" s="9"/>
      <c r="BV57" s="49"/>
      <c r="BW57" s="36">
        <f>BR59+BW55</f>
        <v>-103988.31090909094</v>
      </c>
      <c r="BX57" s="9"/>
      <c r="BY57" s="49"/>
      <c r="BZ57" s="36">
        <f>BW57+BZ55</f>
        <v>-102393.49090909095</v>
      </c>
      <c r="CA57" s="9"/>
      <c r="CB57" s="49"/>
      <c r="CC57" s="36">
        <f>BZ57+CC55</f>
        <v>-117859.28090909094</v>
      </c>
      <c r="CD57" s="9"/>
      <c r="CE57" s="49"/>
      <c r="CF57" s="36">
        <f>CC57+CF55</f>
        <v>-115668.85090909094</v>
      </c>
      <c r="CG57" s="9"/>
      <c r="CH57" s="49"/>
      <c r="CI57" s="36">
        <f>CF57+CI55</f>
        <v>-135986.72090909095</v>
      </c>
      <c r="CJ57" s="9"/>
      <c r="CK57" s="49"/>
      <c r="CL57" s="36">
        <f>CI57+CL55</f>
        <v>-119702.62090909094</v>
      </c>
      <c r="CM57" s="9"/>
      <c r="CN57" s="49"/>
      <c r="CO57" s="36">
        <f>CL57+CO55</f>
        <v>-102457.90090909094</v>
      </c>
      <c r="CP57" s="9"/>
      <c r="CQ57" s="49"/>
      <c r="CR57" s="49">
        <f>CO57+CR55</f>
        <v>-85112.64090909094</v>
      </c>
      <c r="CS57" s="9"/>
      <c r="CT57" s="49"/>
      <c r="CU57" s="49">
        <f>CR59+CU55</f>
        <v>-66014.05090909093</v>
      </c>
      <c r="CV57" s="9"/>
      <c r="CW57" s="49"/>
      <c r="CX57" s="49">
        <f>CU59+CX55</f>
        <v>-42478.900909090924</v>
      </c>
      <c r="CY57" s="9"/>
      <c r="CZ57" s="49"/>
      <c r="DA57" s="49">
        <f>CX59+DA55</f>
        <v>-32421.650909090924</v>
      </c>
      <c r="DB57" s="9"/>
      <c r="DC57" s="49"/>
      <c r="DD57" s="49">
        <f>DA59+DD55</f>
        <v>-18826.820909090922</v>
      </c>
      <c r="DG57" s="9"/>
      <c r="DH57" s="49"/>
      <c r="DI57" s="49">
        <f>DF59+DI55</f>
        <v>-4155.292909090949</v>
      </c>
      <c r="DJ57" s="9"/>
      <c r="DK57" s="49"/>
      <c r="DL57" s="49">
        <f>DI59+DL55</f>
        <v>16834.46509090905</v>
      </c>
      <c r="DM57" s="9"/>
      <c r="DN57" s="49"/>
      <c r="DO57" s="49">
        <f>DL59+DO55</f>
        <v>7171.523090909044</v>
      </c>
      <c r="DP57" s="9"/>
      <c r="DQ57" s="49"/>
      <c r="DR57" s="49">
        <f>DO59+DR55</f>
        <v>16077.891090909052</v>
      </c>
      <c r="DS57" s="9"/>
      <c r="DT57" s="49"/>
      <c r="DU57" s="49">
        <f>DR59+DU55</f>
        <v>8204.139090909051</v>
      </c>
      <c r="DV57" s="9"/>
      <c r="DW57" s="49"/>
      <c r="DX57" s="49">
        <f>DU59+DX55</f>
        <v>-15404.332909090921</v>
      </c>
      <c r="DY57" s="9"/>
      <c r="DZ57" s="49"/>
      <c r="EA57" s="49">
        <f>DX59+EA55</f>
        <v>-58369.1749090909</v>
      </c>
      <c r="EB57" s="9"/>
      <c r="EC57" s="49"/>
      <c r="ED57" s="49">
        <f>EA59+ED55</f>
        <v>-41320.436909090895</v>
      </c>
      <c r="EE57" s="9"/>
      <c r="EF57" s="49"/>
      <c r="EG57" s="49">
        <f>ED57+EG55</f>
        <v>-23129.9189090909</v>
      </c>
      <c r="EH57" s="9"/>
      <c r="EI57" s="49"/>
      <c r="EJ57" s="49">
        <f>EG57+EJ55</f>
        <v>-5450.100909090899</v>
      </c>
      <c r="EK57" s="9"/>
      <c r="EL57" s="49"/>
      <c r="EM57" s="49">
        <f>EJ57+EM55</f>
        <v>13976.957090909102</v>
      </c>
      <c r="EN57" s="9"/>
      <c r="EO57" s="49"/>
      <c r="EP57" s="49">
        <f>EM57+EP55</f>
        <v>36071.32509090911</v>
      </c>
      <c r="EQ57" s="49"/>
      <c r="ER57" s="49"/>
    </row>
    <row r="58" spans="1:148" ht="12.75">
      <c r="A58" s="48"/>
      <c r="B58" s="48"/>
      <c r="C58" s="48"/>
      <c r="D58" s="48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 t="s">
        <v>272</v>
      </c>
      <c r="BR58" s="9">
        <v>1754.92</v>
      </c>
      <c r="BS58" s="36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 t="s">
        <v>353</v>
      </c>
      <c r="CR58" s="49">
        <v>1169.94</v>
      </c>
      <c r="CS58" s="9"/>
      <c r="CT58" s="9" t="s">
        <v>353</v>
      </c>
      <c r="CU58" s="49"/>
      <c r="CV58" s="9"/>
      <c r="CW58" s="9" t="s">
        <v>353</v>
      </c>
      <c r="CX58" s="49"/>
      <c r="CY58" s="9"/>
      <c r="CZ58" s="9" t="s">
        <v>353</v>
      </c>
      <c r="DA58" s="49"/>
      <c r="DB58" s="9"/>
      <c r="DC58" s="9" t="s">
        <v>353</v>
      </c>
      <c r="DD58" s="49">
        <v>584.98</v>
      </c>
      <c r="DE58" s="10">
        <f>DD58+DA58+CX58+CU58+CR58+CO58+CL58+CI58+CF58+CC58+BZ58+BW58</f>
        <v>1754.92</v>
      </c>
      <c r="DF58" s="36">
        <f>DE58+BR58</f>
        <v>3509.84</v>
      </c>
      <c r="DG58" s="9"/>
      <c r="DH58" s="9" t="s">
        <v>353</v>
      </c>
      <c r="DI58" s="49"/>
      <c r="DJ58" s="9"/>
      <c r="DK58" s="9" t="s">
        <v>353</v>
      </c>
      <c r="DL58" s="49"/>
      <c r="DM58" s="9"/>
      <c r="DN58" s="9" t="s">
        <v>353</v>
      </c>
      <c r="DO58" s="49"/>
      <c r="DP58" s="9"/>
      <c r="DQ58" s="9" t="s">
        <v>353</v>
      </c>
      <c r="DR58" s="49"/>
      <c r="DS58" s="9"/>
      <c r="DT58" s="9" t="s">
        <v>353</v>
      </c>
      <c r="DU58" s="49"/>
      <c r="DV58" s="9"/>
      <c r="DW58" s="9" t="s">
        <v>353</v>
      </c>
      <c r="DX58" s="49"/>
      <c r="DY58" s="9"/>
      <c r="DZ58" s="9" t="s">
        <v>353</v>
      </c>
      <c r="EA58" s="49"/>
      <c r="EB58" s="9"/>
      <c r="EC58" s="9" t="s">
        <v>353</v>
      </c>
      <c r="ED58" s="49"/>
      <c r="EE58" s="9"/>
      <c r="EF58" s="9" t="s">
        <v>353</v>
      </c>
      <c r="EG58" s="49"/>
      <c r="EH58" s="9"/>
      <c r="EI58" s="9" t="s">
        <v>353</v>
      </c>
      <c r="EJ58" s="49"/>
      <c r="EK58" s="9"/>
      <c r="EL58" s="9" t="s">
        <v>353</v>
      </c>
      <c r="EM58" s="49"/>
      <c r="EN58" s="9"/>
      <c r="EO58" s="9" t="s">
        <v>353</v>
      </c>
      <c r="EP58" s="49">
        <v>1965.42</v>
      </c>
      <c r="EQ58" s="49"/>
      <c r="ER58" s="49">
        <f>EP58+DF58</f>
        <v>5475.26</v>
      </c>
    </row>
    <row r="59" spans="1:148" ht="14.2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49"/>
      <c r="BB59" s="9"/>
      <c r="BC59" s="9"/>
      <c r="BD59" s="49"/>
      <c r="BE59" s="9"/>
      <c r="BF59" s="9"/>
      <c r="BG59" s="49"/>
      <c r="BH59" s="9"/>
      <c r="BI59" s="9"/>
      <c r="BJ59" s="49"/>
      <c r="BK59" s="9"/>
      <c r="BL59" s="9"/>
      <c r="BM59" s="49"/>
      <c r="BN59" s="9"/>
      <c r="BO59" s="9"/>
      <c r="BP59" s="49"/>
      <c r="BR59" s="36">
        <f>BR57+BR58</f>
        <v>-109091.35090909094</v>
      </c>
      <c r="BS59" s="49"/>
      <c r="BT59" s="50"/>
      <c r="BU59" s="51" t="s">
        <v>334</v>
      </c>
      <c r="BV59" s="51" t="s">
        <v>335</v>
      </c>
      <c r="BW59" s="51"/>
      <c r="BX59" s="51" t="s">
        <v>334</v>
      </c>
      <c r="BY59" s="51" t="s">
        <v>335</v>
      </c>
      <c r="BZ59" s="51"/>
      <c r="CA59" s="51" t="s">
        <v>334</v>
      </c>
      <c r="CB59" s="51" t="s">
        <v>335</v>
      </c>
      <c r="CC59" s="51"/>
      <c r="CD59" s="51" t="s">
        <v>334</v>
      </c>
      <c r="CE59" s="51" t="s">
        <v>335</v>
      </c>
      <c r="CF59" s="51"/>
      <c r="CG59" s="51" t="s">
        <v>334</v>
      </c>
      <c r="CH59" s="51" t="s">
        <v>335</v>
      </c>
      <c r="CI59" s="51"/>
      <c r="CJ59" s="49"/>
      <c r="CL59" s="49">
        <f>CL41+CL48</f>
        <v>34315.39</v>
      </c>
      <c r="CM59" s="49"/>
      <c r="CO59" s="49">
        <f>CO41+CO48</f>
        <v>32293.549999999996</v>
      </c>
      <c r="CP59" s="49"/>
      <c r="CQ59" s="9"/>
      <c r="CR59" s="49">
        <f>CR57+CR58</f>
        <v>-83942.70090909094</v>
      </c>
      <c r="CS59" s="49"/>
      <c r="CT59" s="9"/>
      <c r="CU59" s="49">
        <f>CU57+CU58</f>
        <v>-66014.05090909093</v>
      </c>
      <c r="CV59" s="49"/>
      <c r="CW59" s="9"/>
      <c r="CX59" s="49">
        <f>CX57+CX58</f>
        <v>-42478.900909090924</v>
      </c>
      <c r="CY59" s="49"/>
      <c r="CZ59" s="9"/>
      <c r="DA59" s="49">
        <f>DA57+DA58</f>
        <v>-32421.650909090924</v>
      </c>
      <c r="DB59" s="49"/>
      <c r="DC59" s="9"/>
      <c r="DD59" s="49">
        <f>DD57+DD58</f>
        <v>-18241.840909090923</v>
      </c>
      <c r="DE59" s="10">
        <f>DE55+DE58</f>
        <v>90849.51000000002</v>
      </c>
      <c r="DF59" s="119">
        <f>DF55+DF58</f>
        <v>-18241.84090909095</v>
      </c>
      <c r="DG59" s="49"/>
      <c r="DH59" s="9"/>
      <c r="DI59" s="49">
        <f>DI57+DI58</f>
        <v>-4155.292909090949</v>
      </c>
      <c r="DJ59" s="49"/>
      <c r="DK59" s="9"/>
      <c r="DL59" s="49">
        <f>DL57+DL58</f>
        <v>16834.46509090905</v>
      </c>
      <c r="DM59" s="49"/>
      <c r="DN59" s="9"/>
      <c r="DO59" s="49">
        <f>DO57+DO58</f>
        <v>7171.523090909044</v>
      </c>
      <c r="DP59" s="49"/>
      <c r="DQ59" s="9"/>
      <c r="DR59" s="49">
        <f>DR57+DR58</f>
        <v>16077.891090909052</v>
      </c>
      <c r="DS59" s="49"/>
      <c r="DT59" s="9"/>
      <c r="DU59" s="49">
        <f>DU57+DU58</f>
        <v>8204.139090909051</v>
      </c>
      <c r="DV59" s="49"/>
      <c r="DW59" s="9"/>
      <c r="DX59" s="49">
        <f>DX57+DX58</f>
        <v>-15404.332909090921</v>
      </c>
      <c r="DY59" s="49"/>
      <c r="DZ59" s="9"/>
      <c r="EA59" s="49">
        <f>EA57+EA58</f>
        <v>-58369.1749090909</v>
      </c>
      <c r="EB59" s="49"/>
      <c r="EC59" s="9"/>
      <c r="ED59" s="49">
        <f>ED57+ED58</f>
        <v>-41320.436909090895</v>
      </c>
      <c r="EE59" s="49"/>
      <c r="EF59" s="9"/>
      <c r="EG59" s="49">
        <f>EG57+EG58</f>
        <v>-23129.9189090909</v>
      </c>
      <c r="EH59" s="49"/>
      <c r="EI59" s="9"/>
      <c r="EJ59" s="49">
        <f>EJ57+EJ58</f>
        <v>-5450.100909090899</v>
      </c>
      <c r="EK59" s="49"/>
      <c r="EL59" s="9"/>
      <c r="EM59" s="49">
        <f>EM57+EM58</f>
        <v>13976.957090909102</v>
      </c>
      <c r="EN59" s="49"/>
      <c r="EO59" s="9" t="s">
        <v>476</v>
      </c>
      <c r="EP59" s="49">
        <v>5076</v>
      </c>
      <c r="EQ59" s="49"/>
      <c r="ER59" s="49">
        <v>5076</v>
      </c>
    </row>
    <row r="60" spans="1:148" ht="14.25">
      <c r="A60" s="52"/>
      <c r="B60" s="52"/>
      <c r="C60" s="52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S60" s="49"/>
      <c r="BT60" s="51" t="s">
        <v>336</v>
      </c>
      <c r="BU60" s="51">
        <v>12983.76</v>
      </c>
      <c r="BV60" s="51">
        <v>13046.71</v>
      </c>
      <c r="BW60" s="51"/>
      <c r="BX60" s="51">
        <v>13622.7</v>
      </c>
      <c r="BY60" s="51">
        <v>12870.11</v>
      </c>
      <c r="BZ60" s="51"/>
      <c r="CA60" s="51">
        <v>16310.42</v>
      </c>
      <c r="CB60" s="51">
        <v>13752.18</v>
      </c>
      <c r="CC60" s="51"/>
      <c r="CD60" s="51">
        <v>17348.21</v>
      </c>
      <c r="CE60" s="51">
        <v>14831.94</v>
      </c>
      <c r="CF60" s="51"/>
      <c r="CG60" s="51">
        <v>13058.85</v>
      </c>
      <c r="CH60" s="51">
        <v>17044.94</v>
      </c>
      <c r="CI60" s="51"/>
      <c r="CJ60" s="9"/>
      <c r="CL60" s="49">
        <f>CL43+CL50</f>
        <v>50599.49</v>
      </c>
      <c r="CM60" s="9"/>
      <c r="CO60" s="49">
        <f>CO43+CO50</f>
        <v>49538.27</v>
      </c>
      <c r="CP60" s="9"/>
      <c r="CR60" s="49"/>
      <c r="CS60" s="9"/>
      <c r="CU60" s="49"/>
      <c r="CV60" s="9"/>
      <c r="CX60" s="49"/>
      <c r="CY60" s="9"/>
      <c r="DA60" s="49"/>
      <c r="DB60" s="9"/>
      <c r="DD60" s="49"/>
      <c r="DG60" s="9"/>
      <c r="DI60" s="49"/>
      <c r="DJ60" s="9"/>
      <c r="DL60" s="49"/>
      <c r="DM60" s="9"/>
      <c r="DO60" s="49"/>
      <c r="DP60" s="9"/>
      <c r="DR60" s="49"/>
      <c r="DS60" s="9"/>
      <c r="DU60" s="49"/>
      <c r="DV60" s="9"/>
      <c r="DX60" s="49"/>
      <c r="DY60" s="9"/>
      <c r="EA60" s="49"/>
      <c r="EB60" s="9"/>
      <c r="ED60" s="49"/>
      <c r="EE60" s="9"/>
      <c r="EG60" s="49"/>
      <c r="EH60" s="9"/>
      <c r="EJ60" s="49"/>
      <c r="EK60" s="9"/>
      <c r="EM60" s="49"/>
      <c r="EN60" s="9"/>
      <c r="EP60" s="93">
        <f>EP57+EP58+EP59</f>
        <v>43112.745090909106</v>
      </c>
      <c r="EQ60" s="49"/>
      <c r="ER60" s="93">
        <f>ER55+ER58+ER59</f>
        <v>43112.745090909106</v>
      </c>
    </row>
    <row r="61" spans="1:144" ht="14.25">
      <c r="A61" s="116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S61" s="9"/>
      <c r="BT61" s="51" t="s">
        <v>337</v>
      </c>
      <c r="BU61" s="51">
        <v>50763.42</v>
      </c>
      <c r="BV61" s="51">
        <v>51978.54</v>
      </c>
      <c r="BW61" s="51"/>
      <c r="BX61" s="51">
        <v>52055.53</v>
      </c>
      <c r="BY61" s="51">
        <v>49647.38</v>
      </c>
      <c r="BZ61" s="51"/>
      <c r="CA61" s="51">
        <v>52054.52</v>
      </c>
      <c r="CB61" s="51">
        <v>55711.96</v>
      </c>
      <c r="CC61" s="51"/>
      <c r="CD61" s="51">
        <v>26723.8</v>
      </c>
      <c r="CE61" s="51">
        <v>44644.74</v>
      </c>
      <c r="CF61" s="51"/>
      <c r="CG61" s="51">
        <v>41229.43</v>
      </c>
      <c r="CH61" s="51">
        <v>29801.33</v>
      </c>
      <c r="CI61" s="51"/>
      <c r="CJ61" s="9"/>
      <c r="CM61" s="9"/>
      <c r="CP61" s="9"/>
      <c r="CS61" s="9"/>
      <c r="CV61" s="9"/>
      <c r="CY61" s="9"/>
      <c r="DB61" s="9"/>
      <c r="DG61" s="9"/>
      <c r="DJ61" s="9"/>
      <c r="DM61" s="9"/>
      <c r="DP61" s="9"/>
      <c r="DS61" s="9"/>
      <c r="DV61" s="9"/>
      <c r="DY61" s="9"/>
      <c r="EB61" s="9"/>
      <c r="EE61" s="9"/>
      <c r="EH61" s="9"/>
      <c r="EK61" s="9"/>
      <c r="EN61" s="9"/>
    </row>
    <row r="62" spans="1:148" ht="14.25">
      <c r="A62" s="48"/>
      <c r="B62" s="48"/>
      <c r="C62" s="48"/>
      <c r="D62" s="48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T62" s="51" t="s">
        <v>338</v>
      </c>
      <c r="BU62" s="51">
        <v>23758.16</v>
      </c>
      <c r="BV62" s="51">
        <v>23579.31</v>
      </c>
      <c r="BW62" s="51"/>
      <c r="BX62" s="51">
        <f>9871.31+12300.83</f>
        <v>22172.14</v>
      </c>
      <c r="BY62" s="51">
        <f>9440.21+11703</f>
        <v>21143.21</v>
      </c>
      <c r="BZ62" s="51"/>
      <c r="CA62" s="51">
        <v>9871.13</v>
      </c>
      <c r="CB62" s="51">
        <v>9888.42</v>
      </c>
      <c r="CC62" s="51"/>
      <c r="CD62" s="51">
        <f>5067.73+15665.12</f>
        <v>20732.85</v>
      </c>
      <c r="CE62" s="51">
        <f>8922.62+13436.43</f>
        <v>22359.050000000003</v>
      </c>
      <c r="CF62" s="51"/>
      <c r="CG62" s="51">
        <f>11786.92+7818.35</f>
        <v>19605.27</v>
      </c>
      <c r="CH62" s="51">
        <f>5682.37+15422.37</f>
        <v>21104.74</v>
      </c>
      <c r="CI62" s="51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57" t="s">
        <v>480</v>
      </c>
      <c r="EO62" s="57"/>
      <c r="EP62" s="57"/>
      <c r="EQ62" s="57" t="s">
        <v>481</v>
      </c>
      <c r="ER62" s="57"/>
    </row>
    <row r="63" spans="1:148" ht="14.25">
      <c r="A63" s="48"/>
      <c r="B63" s="48"/>
      <c r="C63" s="48"/>
      <c r="D63" s="48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T63" s="51" t="s">
        <v>339</v>
      </c>
      <c r="BU63" s="51">
        <v>100548.73</v>
      </c>
      <c r="BV63" s="51">
        <v>101864.35</v>
      </c>
      <c r="BW63" s="51"/>
      <c r="BX63" s="51">
        <v>100548.73</v>
      </c>
      <c r="BY63" s="51">
        <v>97899.25</v>
      </c>
      <c r="BZ63" s="51"/>
      <c r="CA63" s="51">
        <v>100548.73</v>
      </c>
      <c r="CB63" s="51">
        <v>100441.55</v>
      </c>
      <c r="CC63" s="51"/>
      <c r="CD63" s="51">
        <v>100548.73</v>
      </c>
      <c r="CE63" s="51">
        <v>96228.3</v>
      </c>
      <c r="CF63" s="51"/>
      <c r="CG63" s="51">
        <v>100548.73</v>
      </c>
      <c r="CH63" s="51">
        <v>100763.22</v>
      </c>
      <c r="CI63" s="51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57"/>
      <c r="EO63" s="57"/>
      <c r="EP63" s="57"/>
      <c r="EQ63" s="57"/>
      <c r="ER63" s="57"/>
    </row>
    <row r="64" spans="1:148" ht="14.25">
      <c r="A64" s="48"/>
      <c r="B64" s="48"/>
      <c r="C64" s="48"/>
      <c r="D64" s="4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T64" s="50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57"/>
      <c r="EO64" s="57"/>
      <c r="EP64" s="57"/>
      <c r="EQ64" s="57"/>
      <c r="ER64" s="57"/>
    </row>
    <row r="65" spans="1:148" ht="36.75" customHeight="1">
      <c r="A65" s="48"/>
      <c r="B65" s="48"/>
      <c r="C65" s="48"/>
      <c r="D65" s="48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T65" s="30" t="s">
        <v>340</v>
      </c>
      <c r="BU65" s="51">
        <f>SUM(BU60:BU64)</f>
        <v>188054.07</v>
      </c>
      <c r="BV65" s="51">
        <f>SUM(BV60:BV64)</f>
        <v>190468.91</v>
      </c>
      <c r="BW65" s="51">
        <f>BU65-BV65</f>
        <v>-2414.8399999999965</v>
      </c>
      <c r="BX65" s="51">
        <f>SUM(BX60:BX64)</f>
        <v>188399.09999999998</v>
      </c>
      <c r="BY65" s="51">
        <f>SUM(BY60:BY64)</f>
        <v>181559.95</v>
      </c>
      <c r="BZ65" s="51">
        <f>BX65-BY65</f>
        <v>6839.149999999965</v>
      </c>
      <c r="CA65" s="51">
        <f>SUM(CA60:CA64)</f>
        <v>178784.8</v>
      </c>
      <c r="CB65" s="51">
        <f>SUM(CB60:CB64)</f>
        <v>179794.11</v>
      </c>
      <c r="CC65" s="51">
        <f>CA65-CB65</f>
        <v>-1009.3099999999977</v>
      </c>
      <c r="CD65" s="51">
        <f>SUM(CD60:CD64)</f>
        <v>165353.59</v>
      </c>
      <c r="CE65" s="51">
        <f>SUM(CE60:CE64)</f>
        <v>178064.03000000003</v>
      </c>
      <c r="CF65" s="51">
        <f>CD65-CE65</f>
        <v>-12710.440000000031</v>
      </c>
      <c r="CG65" s="51">
        <f>SUM(CG60:CG64)</f>
        <v>174442.28</v>
      </c>
      <c r="CH65" s="51">
        <f>SUM(CH60:CH64)</f>
        <v>168714.23</v>
      </c>
      <c r="CI65" s="51">
        <f>CG65-CH65</f>
        <v>5728.049999999988</v>
      </c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58" t="s">
        <v>482</v>
      </c>
      <c r="EO65" s="57"/>
      <c r="EP65" s="57"/>
      <c r="EQ65" s="57" t="s">
        <v>498</v>
      </c>
      <c r="ER65" s="57"/>
    </row>
    <row r="66" spans="1:148" ht="12.75">
      <c r="A66" s="48"/>
      <c r="B66" s="48"/>
      <c r="C66" s="48"/>
      <c r="D66" s="48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T66" s="50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>
        <f>CI65+CF65+CC65+BZ65+BW65</f>
        <v>-3567.390000000072</v>
      </c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</row>
    <row r="67" spans="1:148" ht="12.75">
      <c r="A67" s="48"/>
      <c r="B67" s="48"/>
      <c r="C67" s="48"/>
      <c r="D67" s="48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T67" s="50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7" t="s">
        <v>499</v>
      </c>
      <c r="EN67" s="97"/>
      <c r="EO67" s="97"/>
      <c r="EP67" s="88">
        <f>EQ41+EQ48</f>
        <v>606919.334</v>
      </c>
      <c r="EQ67" s="89"/>
      <c r="ER67" s="89"/>
    </row>
    <row r="68" spans="1:148" ht="12.75">
      <c r="A68" s="48"/>
      <c r="B68" s="48"/>
      <c r="C68" s="48"/>
      <c r="D68" s="48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T68" s="50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4" t="s">
        <v>341</v>
      </c>
      <c r="CH68" s="51"/>
      <c r="CI68" s="55">
        <f>CI57-CI66</f>
        <v>-132419.33090909087</v>
      </c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7" t="s">
        <v>500</v>
      </c>
      <c r="EN68" s="97"/>
      <c r="EO68" s="97"/>
      <c r="EP68" s="88">
        <f>EQ42+EQ49</f>
        <v>670358.8799999999</v>
      </c>
      <c r="EQ68" s="89"/>
      <c r="ER68" s="89"/>
    </row>
    <row r="69" spans="1:148" ht="12.75">
      <c r="A69" s="48"/>
      <c r="B69" s="48"/>
      <c r="C69" s="48"/>
      <c r="D69" s="48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7" t="s">
        <v>501</v>
      </c>
      <c r="EN69" s="97"/>
      <c r="EO69" s="97"/>
      <c r="EP69" s="88">
        <f>EQ43+EQ50</f>
        <v>661232.5</v>
      </c>
      <c r="EQ69" s="89"/>
      <c r="ER69" s="89"/>
    </row>
    <row r="70" spans="1:148" ht="12.75">
      <c r="A70" s="48"/>
      <c r="B70" s="48"/>
      <c r="C70" s="48"/>
      <c r="D70" s="48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7" t="s">
        <v>502</v>
      </c>
      <c r="EN70" s="97"/>
      <c r="EO70" s="97"/>
      <c r="EP70" s="88">
        <f>EP69-EP68</f>
        <v>-9126.379999999888</v>
      </c>
      <c r="EQ70" s="89"/>
      <c r="ER70" s="89"/>
    </row>
    <row r="71" spans="1:148" ht="12.75">
      <c r="A71" s="48"/>
      <c r="B71" s="48"/>
      <c r="C71" s="48"/>
      <c r="D71" s="48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5" t="s">
        <v>503</v>
      </c>
      <c r="EN71" s="95"/>
      <c r="EO71" s="95"/>
      <c r="EP71" s="88">
        <f>EP68-EP67</f>
        <v>63439.54599999986</v>
      </c>
      <c r="EQ71" s="89"/>
      <c r="ER71" s="89"/>
    </row>
    <row r="72" spans="1:148" ht="12.75">
      <c r="A72" s="48"/>
      <c r="B72" s="48"/>
      <c r="C72" s="48"/>
      <c r="D72" s="48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8" t="s">
        <v>504</v>
      </c>
      <c r="EN72" s="99"/>
      <c r="EO72" s="100"/>
      <c r="EP72" s="88">
        <f>DF59</f>
        <v>-18241.84090909095</v>
      </c>
      <c r="EQ72" s="89"/>
      <c r="ER72" s="89"/>
    </row>
    <row r="73" spans="1:148" ht="12.75">
      <c r="A73" s="48"/>
      <c r="B73" s="48"/>
      <c r="C73" s="48"/>
      <c r="D73" s="48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4" t="s">
        <v>505</v>
      </c>
      <c r="EN73" s="94"/>
      <c r="EO73" s="94"/>
      <c r="EP73" s="90">
        <f>EP72+EP71+EP70+EP58+EP59</f>
        <v>43112.74509090901</v>
      </c>
      <c r="EQ73" s="89"/>
      <c r="ER73" s="89"/>
    </row>
    <row r="74" spans="1:148" ht="12.75">
      <c r="A74" s="48"/>
      <c r="B74" s="48"/>
      <c r="C74" s="48"/>
      <c r="D74" s="48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49"/>
      <c r="EN74" s="49"/>
      <c r="EO74" s="49"/>
      <c r="EP74" s="49"/>
      <c r="EQ74" s="89"/>
      <c r="ER74" s="89"/>
    </row>
    <row r="75" spans="1:148" ht="12.75">
      <c r="A75" s="48"/>
      <c r="B75" s="48"/>
      <c r="C75" s="48"/>
      <c r="D75" s="48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5" t="s">
        <v>506</v>
      </c>
      <c r="EN75" s="95"/>
      <c r="EO75" s="95"/>
      <c r="EP75" s="91">
        <f>EP12+EP11+EM9+EJ12+EJ11+EJ9+ED15+ED14+ED13+ED11+ED10+EA15+EA11+EA10+EA9+DU14+DU13+DR13+DR12+DO9+DL9+DO29</f>
        <v>12943.769999999999</v>
      </c>
      <c r="EQ75" s="96" t="s">
        <v>507</v>
      </c>
      <c r="ER75" s="96"/>
    </row>
    <row r="76" spans="1:148" ht="12.75">
      <c r="A76" s="48"/>
      <c r="B76" s="48"/>
      <c r="C76" s="48"/>
      <c r="D76" s="48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</row>
    <row r="77" spans="1:148" ht="12.75">
      <c r="A77" s="48"/>
      <c r="B77" s="48"/>
      <c r="C77" s="48"/>
      <c r="D77" s="48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</row>
    <row r="78" spans="1:148" ht="12.75">
      <c r="A78" s="48"/>
      <c r="B78" s="48"/>
      <c r="C78" s="48"/>
      <c r="D78" s="48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</row>
    <row r="79" spans="1:148" ht="12.75">
      <c r="A79" s="48"/>
      <c r="B79" s="48"/>
      <c r="C79" s="48"/>
      <c r="D79" s="48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</row>
    <row r="80" spans="1:148" ht="12.75">
      <c r="A80" s="48"/>
      <c r="B80" s="48"/>
      <c r="C80" s="48"/>
      <c r="D80" s="48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</row>
    <row r="81" spans="1:148" ht="12.75">
      <c r="A81" s="48"/>
      <c r="B81" s="48"/>
      <c r="C81" s="48"/>
      <c r="D81" s="48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</row>
    <row r="82" spans="1:148" ht="12.75">
      <c r="A82" s="48"/>
      <c r="B82" s="48"/>
      <c r="C82" s="48"/>
      <c r="D82" s="48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</row>
    <row r="83" spans="1:148" ht="12.75">
      <c r="A83" s="48"/>
      <c r="B83" s="48"/>
      <c r="C83" s="48"/>
      <c r="D83" s="48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</row>
    <row r="84" spans="1:148" ht="12.75">
      <c r="A84" s="48"/>
      <c r="B84" s="48"/>
      <c r="C84" s="48"/>
      <c r="D84" s="48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</row>
    <row r="85" spans="1:148" ht="12.75">
      <c r="A85" s="48"/>
      <c r="B85" s="48"/>
      <c r="C85" s="48"/>
      <c r="D85" s="48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</row>
    <row r="86" spans="1:148" ht="12.75">
      <c r="A86" s="48"/>
      <c r="B86" s="48"/>
      <c r="C86" s="48"/>
      <c r="D86" s="48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</row>
    <row r="87" spans="1:148" ht="12.75">
      <c r="A87" s="48"/>
      <c r="B87" s="48"/>
      <c r="C87" s="48"/>
      <c r="D87" s="48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</row>
    <row r="88" spans="1:148" ht="12.75">
      <c r="A88" s="48"/>
      <c r="B88" s="48"/>
      <c r="C88" s="48"/>
      <c r="D88" s="48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</row>
    <row r="89" spans="1:148" ht="12.75">
      <c r="A89" s="48"/>
      <c r="B89" s="48"/>
      <c r="C89" s="48"/>
      <c r="D89" s="48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</row>
    <row r="90" spans="1:148" ht="12.75">
      <c r="A90" s="48"/>
      <c r="B90" s="48"/>
      <c r="C90" s="48"/>
      <c r="D90" s="48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</row>
    <row r="91" spans="1:148" ht="12.75">
      <c r="A91" s="48"/>
      <c r="B91" s="48"/>
      <c r="C91" s="48"/>
      <c r="D91" s="48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</row>
    <row r="92" spans="1:148" ht="12.75">
      <c r="A92" s="48"/>
      <c r="B92" s="48"/>
      <c r="C92" s="48"/>
      <c r="D92" s="48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</row>
    <row r="93" spans="1:148" ht="12.75">
      <c r="A93" s="48"/>
      <c r="B93" s="48"/>
      <c r="C93" s="48"/>
      <c r="D93" s="48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</row>
    <row r="94" spans="1:148" ht="12.75">
      <c r="A94" s="48"/>
      <c r="B94" s="48"/>
      <c r="C94" s="48"/>
      <c r="D94" s="48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</row>
    <row r="95" spans="1:148" ht="12.75">
      <c r="A95" s="48"/>
      <c r="B95" s="48"/>
      <c r="C95" s="48"/>
      <c r="D95" s="48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</row>
    <row r="96" spans="1:148" ht="12.75">
      <c r="A96" s="48"/>
      <c r="B96" s="48"/>
      <c r="C96" s="48"/>
      <c r="D96" s="48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</row>
    <row r="97" spans="1:148" ht="12.75">
      <c r="A97" s="48"/>
      <c r="B97" s="48"/>
      <c r="C97" s="48"/>
      <c r="D97" s="48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</row>
    <row r="98" spans="1:148" ht="12.75">
      <c r="A98" s="48"/>
      <c r="B98" s="48"/>
      <c r="C98" s="48"/>
      <c r="D98" s="48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</row>
    <row r="99" spans="1:148" ht="12.75">
      <c r="A99" s="48"/>
      <c r="B99" s="48"/>
      <c r="C99" s="48"/>
      <c r="D99" s="48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</row>
    <row r="100" spans="1:148" ht="12.75">
      <c r="A100" s="48"/>
      <c r="B100" s="48"/>
      <c r="C100" s="48"/>
      <c r="D100" s="48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</row>
    <row r="101" spans="1:148" ht="12.75">
      <c r="A101" s="48"/>
      <c r="B101" s="48"/>
      <c r="C101" s="48"/>
      <c r="D101" s="48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</row>
    <row r="102" spans="1:148" ht="12.75">
      <c r="A102" s="48"/>
      <c r="B102" s="48"/>
      <c r="C102" s="48"/>
      <c r="D102" s="48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</row>
    <row r="103" spans="1:148" ht="12.75">
      <c r="A103" s="48"/>
      <c r="B103" s="48"/>
      <c r="C103" s="48"/>
      <c r="D103" s="48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</row>
    <row r="104" spans="1:148" ht="12.75">
      <c r="A104" s="48"/>
      <c r="B104" s="48"/>
      <c r="C104" s="48"/>
      <c r="D104" s="48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</row>
    <row r="105" spans="1:148" ht="12.75">
      <c r="A105" s="48"/>
      <c r="B105" s="48"/>
      <c r="C105" s="48"/>
      <c r="D105" s="48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</row>
    <row r="106" spans="1:148" ht="12.75">
      <c r="A106" s="48"/>
      <c r="B106" s="48"/>
      <c r="C106" s="48"/>
      <c r="D106" s="48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</row>
    <row r="107" spans="1:148" ht="12.75">
      <c r="A107" s="48"/>
      <c r="B107" s="48"/>
      <c r="C107" s="48"/>
      <c r="D107" s="48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</row>
    <row r="108" spans="1:148" ht="12.75">
      <c r="A108" s="48"/>
      <c r="B108" s="48"/>
      <c r="C108" s="48"/>
      <c r="D108" s="48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</row>
    <row r="109" spans="1:148" ht="12.75">
      <c r="A109" s="48"/>
      <c r="B109" s="48"/>
      <c r="C109" s="48"/>
      <c r="D109" s="48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</row>
    <row r="110" spans="1:148" ht="12.75">
      <c r="A110" s="48"/>
      <c r="B110" s="48"/>
      <c r="C110" s="48"/>
      <c r="D110" s="48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</row>
    <row r="111" spans="1:148" ht="12.75">
      <c r="A111" s="48"/>
      <c r="B111" s="48"/>
      <c r="C111" s="48"/>
      <c r="D111" s="48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</row>
    <row r="112" spans="1:148" ht="12.75">
      <c r="A112" s="48"/>
      <c r="B112" s="48"/>
      <c r="C112" s="48"/>
      <c r="D112" s="48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</row>
    <row r="113" spans="1:148" ht="12.75">
      <c r="A113" s="48"/>
      <c r="B113" s="48"/>
      <c r="C113" s="48"/>
      <c r="D113" s="48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</row>
    <row r="114" spans="1:148" ht="12.75">
      <c r="A114" s="48"/>
      <c r="B114" s="48"/>
      <c r="C114" s="48"/>
      <c r="D114" s="48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</row>
    <row r="115" spans="1:148" ht="12.75">
      <c r="A115" s="48"/>
      <c r="B115" s="48"/>
      <c r="C115" s="48"/>
      <c r="D115" s="48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</row>
    <row r="116" spans="1:148" ht="12.75">
      <c r="A116" s="48"/>
      <c r="B116" s="48"/>
      <c r="C116" s="48"/>
      <c r="D116" s="48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</row>
    <row r="117" spans="1:148" ht="12.75">
      <c r="A117" s="48"/>
      <c r="B117" s="48"/>
      <c r="C117" s="48"/>
      <c r="D117" s="48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</row>
    <row r="118" spans="1:148" ht="12.75">
      <c r="A118" s="48"/>
      <c r="B118" s="48"/>
      <c r="C118" s="48"/>
      <c r="D118" s="48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</row>
    <row r="119" spans="1:148" ht="12.75">
      <c r="A119" s="48"/>
      <c r="B119" s="48"/>
      <c r="C119" s="48"/>
      <c r="D119" s="48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</row>
    <row r="120" spans="1:148" ht="12.75">
      <c r="A120" s="48"/>
      <c r="B120" s="48"/>
      <c r="C120" s="48"/>
      <c r="D120" s="48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</row>
    <row r="121" spans="1:148" ht="12.75">
      <c r="A121" s="48"/>
      <c r="B121" s="48"/>
      <c r="C121" s="48"/>
      <c r="D121" s="48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</row>
    <row r="122" spans="1:148" ht="12.75">
      <c r="A122" s="48"/>
      <c r="B122" s="48"/>
      <c r="C122" s="48"/>
      <c r="D122" s="48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</row>
    <row r="123" spans="1:148" ht="12.75">
      <c r="A123" s="48"/>
      <c r="B123" s="48"/>
      <c r="C123" s="48"/>
      <c r="D123" s="48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</row>
    <row r="124" spans="1:148" ht="12.75">
      <c r="A124" s="48"/>
      <c r="B124" s="48"/>
      <c r="C124" s="48"/>
      <c r="D124" s="48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</row>
    <row r="125" spans="1:148" ht="12.75">
      <c r="A125" s="48"/>
      <c r="B125" s="48"/>
      <c r="C125" s="48"/>
      <c r="D125" s="48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</row>
    <row r="126" spans="1:148" ht="12.75">
      <c r="A126" s="48"/>
      <c r="B126" s="48"/>
      <c r="C126" s="48"/>
      <c r="D126" s="48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</row>
    <row r="127" spans="1:148" ht="12.75">
      <c r="A127" s="48"/>
      <c r="B127" s="48"/>
      <c r="C127" s="48"/>
      <c r="D127" s="48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</row>
    <row r="128" spans="1:148" ht="12.75">
      <c r="A128" s="48"/>
      <c r="B128" s="48"/>
      <c r="C128" s="48"/>
      <c r="D128" s="48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</row>
    <row r="129" spans="1:148" ht="12.75">
      <c r="A129" s="48"/>
      <c r="B129" s="48"/>
      <c r="C129" s="48"/>
      <c r="D129" s="48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</row>
    <row r="130" spans="1:148" ht="12.75">
      <c r="A130" s="48"/>
      <c r="B130" s="48"/>
      <c r="C130" s="48"/>
      <c r="D130" s="48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</row>
    <row r="131" spans="1:148" ht="12.75">
      <c r="A131" s="48"/>
      <c r="B131" s="48"/>
      <c r="C131" s="48"/>
      <c r="D131" s="48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</row>
    <row r="132" spans="1:148" ht="12.75">
      <c r="A132" s="48"/>
      <c r="B132" s="48"/>
      <c r="C132" s="48"/>
      <c r="D132" s="48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</row>
    <row r="133" spans="1:148" ht="12.75">
      <c r="A133" s="48"/>
      <c r="B133" s="48"/>
      <c r="C133" s="48"/>
      <c r="D133" s="48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</row>
    <row r="134" spans="1:148" ht="12.75">
      <c r="A134" s="48"/>
      <c r="B134" s="48"/>
      <c r="C134" s="48"/>
      <c r="D134" s="48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</row>
    <row r="135" spans="1:148" ht="12.75">
      <c r="A135" s="48"/>
      <c r="B135" s="48"/>
      <c r="C135" s="48"/>
      <c r="D135" s="48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</row>
    <row r="136" spans="1:4" ht="12.75">
      <c r="A136" s="48"/>
      <c r="B136" s="48"/>
      <c r="C136" s="48"/>
      <c r="D136" s="48"/>
    </row>
    <row r="137" spans="1:4" ht="12.75">
      <c r="A137" s="48"/>
      <c r="B137" s="48"/>
      <c r="C137" s="48"/>
      <c r="D137" s="48"/>
    </row>
    <row r="138" spans="1:4" ht="12.75">
      <c r="A138" s="48"/>
      <c r="B138" s="48"/>
      <c r="C138" s="48"/>
      <c r="D138" s="48"/>
    </row>
    <row r="139" spans="1:4" ht="12.75">
      <c r="A139" s="48"/>
      <c r="B139" s="48"/>
      <c r="C139" s="48"/>
      <c r="D139" s="48"/>
    </row>
    <row r="140" spans="1:4" ht="12.75">
      <c r="A140" s="48"/>
      <c r="B140" s="48"/>
      <c r="C140" s="48"/>
      <c r="D140" s="48"/>
    </row>
    <row r="141" spans="1:4" ht="12.75">
      <c r="A141" s="48"/>
      <c r="B141" s="48"/>
      <c r="C141" s="48"/>
      <c r="D141" s="48"/>
    </row>
    <row r="142" spans="1:4" ht="12.75">
      <c r="A142" s="48"/>
      <c r="B142" s="48"/>
      <c r="C142" s="48"/>
      <c r="D142" s="48"/>
    </row>
    <row r="143" spans="1:4" ht="12.75">
      <c r="A143" s="48"/>
      <c r="B143" s="48"/>
      <c r="C143" s="48"/>
      <c r="D143" s="48"/>
    </row>
    <row r="144" spans="1:4" ht="12.75">
      <c r="A144" s="48"/>
      <c r="B144" s="48"/>
      <c r="C144" s="48"/>
      <c r="D144" s="48"/>
    </row>
    <row r="145" spans="1:4" ht="12.75">
      <c r="A145" s="48"/>
      <c r="B145" s="48"/>
      <c r="C145" s="48"/>
      <c r="D145" s="48"/>
    </row>
    <row r="146" spans="1:4" ht="12.75">
      <c r="A146" s="48"/>
      <c r="B146" s="48"/>
      <c r="C146" s="48"/>
      <c r="D146" s="48"/>
    </row>
    <row r="147" spans="1:4" ht="12.75">
      <c r="A147" s="48"/>
      <c r="B147" s="48"/>
      <c r="C147" s="48"/>
      <c r="D147" s="48"/>
    </row>
    <row r="148" spans="1:4" ht="12.75">
      <c r="A148" s="48"/>
      <c r="B148" s="48"/>
      <c r="C148" s="48"/>
      <c r="D148" s="48"/>
    </row>
    <row r="149" spans="1:4" ht="12.75">
      <c r="A149" s="48"/>
      <c r="B149" s="48"/>
      <c r="C149" s="48"/>
      <c r="D149" s="48"/>
    </row>
    <row r="150" spans="1:4" ht="12.75">
      <c r="A150" s="48"/>
      <c r="B150" s="48"/>
      <c r="C150" s="48"/>
      <c r="D150" s="48"/>
    </row>
    <row r="151" spans="1:4" ht="12.75">
      <c r="A151" s="48"/>
      <c r="B151" s="48"/>
      <c r="C151" s="48"/>
      <c r="D151" s="48"/>
    </row>
    <row r="152" spans="1:4" ht="12.75">
      <c r="A152" s="48"/>
      <c r="B152" s="48"/>
      <c r="C152" s="48"/>
      <c r="D152" s="48"/>
    </row>
    <row r="153" spans="1:4" ht="12.75">
      <c r="A153" s="48"/>
      <c r="B153" s="48"/>
      <c r="C153" s="48"/>
      <c r="D153" s="48"/>
    </row>
    <row r="154" spans="1:4" ht="12.75">
      <c r="A154" s="48"/>
      <c r="B154" s="48"/>
      <c r="C154" s="48"/>
      <c r="D154" s="48"/>
    </row>
    <row r="155" spans="1:4" ht="12.75">
      <c r="A155" s="48"/>
      <c r="B155" s="48"/>
      <c r="C155" s="48"/>
      <c r="D155" s="48"/>
    </row>
    <row r="156" spans="1:4" ht="12.75">
      <c r="A156" s="48"/>
      <c r="B156" s="48"/>
      <c r="C156" s="48"/>
      <c r="D156" s="48"/>
    </row>
    <row r="157" spans="1:4" ht="12.75">
      <c r="A157" s="48"/>
      <c r="B157" s="48"/>
      <c r="C157" s="48"/>
      <c r="D157" s="48"/>
    </row>
    <row r="158" spans="1:4" ht="12.75">
      <c r="A158" s="48"/>
      <c r="B158" s="48"/>
      <c r="C158" s="48"/>
      <c r="D158" s="48"/>
    </row>
    <row r="159" spans="1:4" ht="12.75">
      <c r="A159" s="48"/>
      <c r="B159" s="48"/>
      <c r="C159" s="48"/>
      <c r="D159" s="48"/>
    </row>
    <row r="160" spans="1:4" ht="12.75">
      <c r="A160" s="48"/>
      <c r="B160" s="48"/>
      <c r="C160" s="48"/>
      <c r="D160" s="48"/>
    </row>
    <row r="161" spans="1:4" ht="12.75">
      <c r="A161" s="48"/>
      <c r="B161" s="48"/>
      <c r="C161" s="48"/>
      <c r="D161" s="48"/>
    </row>
    <row r="162" spans="1:4" ht="12.75">
      <c r="A162" s="48"/>
      <c r="B162" s="48"/>
      <c r="C162" s="48"/>
      <c r="D162" s="48"/>
    </row>
    <row r="163" spans="1:4" ht="12.75">
      <c r="A163" s="48"/>
      <c r="B163" s="48"/>
      <c r="C163" s="48"/>
      <c r="D163" s="48"/>
    </row>
    <row r="164" spans="1:4" ht="12.75">
      <c r="A164" s="48"/>
      <c r="B164" s="48"/>
      <c r="C164" s="48"/>
      <c r="D164" s="48"/>
    </row>
    <row r="165" spans="1:4" ht="12.75">
      <c r="A165" s="48"/>
      <c r="B165" s="48"/>
      <c r="C165" s="48"/>
      <c r="D165" s="48"/>
    </row>
    <row r="166" spans="1:4" ht="12.75">
      <c r="A166" s="48"/>
      <c r="B166" s="48"/>
      <c r="C166" s="48"/>
      <c r="D166" s="48"/>
    </row>
    <row r="167" spans="1:4" ht="12.75">
      <c r="A167" s="48"/>
      <c r="B167" s="48"/>
      <c r="C167" s="48"/>
      <c r="D167" s="48"/>
    </row>
    <row r="168" spans="1:4" ht="12.75">
      <c r="A168" s="48"/>
      <c r="B168" s="48"/>
      <c r="C168" s="48"/>
      <c r="D168" s="48"/>
    </row>
    <row r="169" spans="1:4" ht="12.75">
      <c r="A169" s="48"/>
      <c r="B169" s="48"/>
      <c r="C169" s="48"/>
      <c r="D169" s="48"/>
    </row>
    <row r="170" spans="1:4" ht="12.75">
      <c r="A170" s="48"/>
      <c r="B170" s="48"/>
      <c r="C170" s="48"/>
      <c r="D170" s="48"/>
    </row>
    <row r="171" spans="1:4" ht="12.75">
      <c r="A171" s="48"/>
      <c r="B171" s="48"/>
      <c r="C171" s="48"/>
      <c r="D171" s="48"/>
    </row>
    <row r="172" spans="1:4" ht="12.75">
      <c r="A172" s="48"/>
      <c r="B172" s="48"/>
      <c r="C172" s="48"/>
      <c r="D172" s="48"/>
    </row>
    <row r="173" spans="1:4" ht="12.75">
      <c r="A173" s="48"/>
      <c r="B173" s="48"/>
      <c r="C173" s="48"/>
      <c r="D173" s="48"/>
    </row>
    <row r="174" spans="1:4" ht="12.75">
      <c r="A174" s="48"/>
      <c r="B174" s="48"/>
      <c r="C174" s="48"/>
      <c r="D174" s="48"/>
    </row>
    <row r="175" spans="1:4" ht="12.75">
      <c r="A175" s="48"/>
      <c r="B175" s="48"/>
      <c r="C175" s="48"/>
      <c r="D175" s="48"/>
    </row>
    <row r="176" spans="1:4" ht="12.75">
      <c r="A176" s="48"/>
      <c r="B176" s="48"/>
      <c r="C176" s="48"/>
      <c r="D176" s="48"/>
    </row>
    <row r="177" spans="1:4" ht="12.75">
      <c r="A177" s="48"/>
      <c r="B177" s="48"/>
      <c r="C177" s="48"/>
      <c r="D177" s="48"/>
    </row>
    <row r="178" spans="1:4" ht="12.75">
      <c r="A178" s="48"/>
      <c r="B178" s="48"/>
      <c r="C178" s="48"/>
      <c r="D178" s="48"/>
    </row>
    <row r="179" spans="1:4" ht="12.75">
      <c r="A179" s="48"/>
      <c r="B179" s="48"/>
      <c r="C179" s="48"/>
      <c r="D179" s="48"/>
    </row>
    <row r="180" spans="1:4" ht="12.75">
      <c r="A180" s="48"/>
      <c r="B180" s="48"/>
      <c r="C180" s="48"/>
      <c r="D180" s="48"/>
    </row>
    <row r="181" spans="1:4" ht="12.75">
      <c r="A181" s="48"/>
      <c r="B181" s="48"/>
      <c r="C181" s="48"/>
      <c r="D181" s="48"/>
    </row>
    <row r="182" spans="1:4" ht="12.75">
      <c r="A182" s="48"/>
      <c r="B182" s="48"/>
      <c r="C182" s="48"/>
      <c r="D182" s="48"/>
    </row>
    <row r="183" spans="1:4" ht="12.75">
      <c r="A183" s="48"/>
      <c r="B183" s="48"/>
      <c r="C183" s="48"/>
      <c r="D183" s="48"/>
    </row>
    <row r="184" spans="1:4" ht="12.75">
      <c r="A184" s="48"/>
      <c r="B184" s="48"/>
      <c r="C184" s="48"/>
      <c r="D184" s="48"/>
    </row>
    <row r="185" spans="1:4" ht="12.75">
      <c r="A185" s="48"/>
      <c r="B185" s="48"/>
      <c r="C185" s="48"/>
      <c r="D185" s="48"/>
    </row>
    <row r="186" spans="1:4" ht="12.75">
      <c r="A186" s="48"/>
      <c r="B186" s="48"/>
      <c r="C186" s="48"/>
      <c r="D186" s="48"/>
    </row>
    <row r="187" spans="1:4" ht="12.75">
      <c r="A187" s="48"/>
      <c r="B187" s="48"/>
      <c r="C187" s="48"/>
      <c r="D187" s="48"/>
    </row>
    <row r="188" spans="1:4" ht="12.75">
      <c r="A188" s="48"/>
      <c r="B188" s="48"/>
      <c r="C188" s="48"/>
      <c r="D188" s="48"/>
    </row>
    <row r="189" spans="1:4" ht="12.75">
      <c r="A189" s="48"/>
      <c r="B189" s="48"/>
      <c r="C189" s="48"/>
      <c r="D189" s="48"/>
    </row>
    <row r="190" spans="1:4" ht="12.75">
      <c r="A190" s="48"/>
      <c r="B190" s="48"/>
      <c r="C190" s="48"/>
      <c r="D190" s="48"/>
    </row>
    <row r="191" spans="1:4" ht="12.75">
      <c r="A191" s="48"/>
      <c r="B191" s="48"/>
      <c r="C191" s="48"/>
      <c r="D191" s="48"/>
    </row>
    <row r="192" spans="1:4" ht="12.75">
      <c r="A192" s="48"/>
      <c r="B192" s="48"/>
      <c r="C192" s="48"/>
      <c r="D192" s="48"/>
    </row>
    <row r="193" spans="1:4" ht="12.75">
      <c r="A193" s="48"/>
      <c r="B193" s="48"/>
      <c r="C193" s="48"/>
      <c r="D193" s="48"/>
    </row>
    <row r="194" spans="1:4" ht="12.75">
      <c r="A194" s="48"/>
      <c r="B194" s="48"/>
      <c r="C194" s="48"/>
      <c r="D194" s="48"/>
    </row>
    <row r="195" spans="1:4" ht="12.75">
      <c r="A195" s="48"/>
      <c r="B195" s="48"/>
      <c r="C195" s="48"/>
      <c r="D195" s="48"/>
    </row>
    <row r="196" spans="1:4" ht="12.75">
      <c r="A196" s="48"/>
      <c r="B196" s="48"/>
      <c r="C196" s="48"/>
      <c r="D196" s="48"/>
    </row>
    <row r="197" spans="1:4" ht="12.75">
      <c r="A197" s="48"/>
      <c r="B197" s="48"/>
      <c r="C197" s="48"/>
      <c r="D197" s="48"/>
    </row>
    <row r="198" spans="1:4" ht="12.75">
      <c r="A198" s="48"/>
      <c r="B198" s="48"/>
      <c r="C198" s="48"/>
      <c r="D198" s="48"/>
    </row>
    <row r="199" spans="1:4" ht="12.75">
      <c r="A199" s="48"/>
      <c r="B199" s="48"/>
      <c r="C199" s="48"/>
      <c r="D199" s="48"/>
    </row>
    <row r="200" spans="1:4" ht="12.75">
      <c r="A200" s="48"/>
      <c r="B200" s="48"/>
      <c r="C200" s="48"/>
      <c r="D200" s="48"/>
    </row>
    <row r="201" spans="1:4" ht="12.75">
      <c r="A201" s="48"/>
      <c r="B201" s="48"/>
      <c r="C201" s="48"/>
      <c r="D201" s="48"/>
    </row>
    <row r="202" spans="1:4" ht="12.75">
      <c r="A202" s="48"/>
      <c r="B202" s="48"/>
      <c r="C202" s="48"/>
      <c r="D202" s="48"/>
    </row>
    <row r="203" spans="1:4" ht="12.75">
      <c r="A203" s="48"/>
      <c r="B203" s="48"/>
      <c r="C203" s="48"/>
      <c r="D203" s="48"/>
    </row>
    <row r="204" spans="1:4" ht="12.75">
      <c r="A204" s="48"/>
      <c r="B204" s="48"/>
      <c r="C204" s="48"/>
      <c r="D204" s="48"/>
    </row>
    <row r="205" spans="1:4" ht="12.75">
      <c r="A205" s="48"/>
      <c r="B205" s="48"/>
      <c r="C205" s="48"/>
      <c r="D205" s="48"/>
    </row>
    <row r="206" spans="1:4" ht="12.75">
      <c r="A206" s="48"/>
      <c r="B206" s="48"/>
      <c r="C206" s="48"/>
      <c r="D206" s="48"/>
    </row>
    <row r="207" spans="1:4" ht="12.75">
      <c r="A207" s="48"/>
      <c r="B207" s="48"/>
      <c r="C207" s="48"/>
      <c r="D207" s="48"/>
    </row>
    <row r="208" spans="1:4" ht="12.75">
      <c r="A208" s="48"/>
      <c r="B208" s="48"/>
      <c r="C208" s="48"/>
      <c r="D208" s="48"/>
    </row>
    <row r="209" spans="1:4" ht="12.75">
      <c r="A209" s="48"/>
      <c r="B209" s="48"/>
      <c r="C209" s="48"/>
      <c r="D209" s="48"/>
    </row>
    <row r="210" spans="1:4" ht="12.75">
      <c r="A210" s="48"/>
      <c r="B210" s="48"/>
      <c r="C210" s="48"/>
      <c r="D210" s="48"/>
    </row>
    <row r="211" spans="1:4" ht="12.75">
      <c r="A211" s="48"/>
      <c r="B211" s="48"/>
      <c r="C211" s="48"/>
      <c r="D211" s="48"/>
    </row>
    <row r="212" spans="1:4" ht="12.75">
      <c r="A212" s="48"/>
      <c r="B212" s="48"/>
      <c r="C212" s="48"/>
      <c r="D212" s="48"/>
    </row>
    <row r="213" spans="1:4" ht="12.75">
      <c r="A213" s="48"/>
      <c r="B213" s="48"/>
      <c r="C213" s="48"/>
      <c r="D213" s="48"/>
    </row>
    <row r="214" spans="1:4" ht="12.75">
      <c r="A214" s="48"/>
      <c r="B214" s="48"/>
      <c r="C214" s="48"/>
      <c r="D214" s="48"/>
    </row>
    <row r="215" spans="1:4" ht="12.75">
      <c r="A215" s="48"/>
      <c r="B215" s="48"/>
      <c r="C215" s="48"/>
      <c r="D215" s="48"/>
    </row>
    <row r="216" spans="1:4" ht="12.75">
      <c r="A216" s="48"/>
      <c r="B216" s="48"/>
      <c r="C216" s="48"/>
      <c r="D216" s="48"/>
    </row>
    <row r="217" spans="1:4" ht="12.75">
      <c r="A217" s="48"/>
      <c r="B217" s="48"/>
      <c r="C217" s="48"/>
      <c r="D217" s="48"/>
    </row>
    <row r="218" spans="1:4" ht="12.75">
      <c r="A218" s="48"/>
      <c r="B218" s="48"/>
      <c r="C218" s="48"/>
      <c r="D218" s="48"/>
    </row>
    <row r="219" spans="1:4" ht="12.75">
      <c r="A219" s="48"/>
      <c r="B219" s="48"/>
      <c r="C219" s="48"/>
      <c r="D219" s="48"/>
    </row>
    <row r="220" spans="1:4" ht="12.75">
      <c r="A220" s="48"/>
      <c r="B220" s="48"/>
      <c r="C220" s="48"/>
      <c r="D220" s="48"/>
    </row>
    <row r="221" spans="1:4" ht="12.75">
      <c r="A221" s="48"/>
      <c r="B221" s="48"/>
      <c r="C221" s="48"/>
      <c r="D221" s="48"/>
    </row>
    <row r="222" spans="1:4" ht="12.75">
      <c r="A222" s="48"/>
      <c r="B222" s="48"/>
      <c r="C222" s="48"/>
      <c r="D222" s="48"/>
    </row>
    <row r="223" spans="1:4" ht="12.75">
      <c r="A223" s="48"/>
      <c r="B223" s="48"/>
      <c r="C223" s="48"/>
      <c r="D223" s="48"/>
    </row>
    <row r="224" spans="1:4" ht="12.75">
      <c r="A224" s="48"/>
      <c r="B224" s="48"/>
      <c r="C224" s="48"/>
      <c r="D224" s="48"/>
    </row>
    <row r="225" spans="1:4" ht="12.75">
      <c r="A225" s="48"/>
      <c r="B225" s="48"/>
      <c r="C225" s="48"/>
      <c r="D225" s="48"/>
    </row>
    <row r="226" spans="1:4" ht="12.75">
      <c r="A226" s="48"/>
      <c r="B226" s="48"/>
      <c r="C226" s="48"/>
      <c r="D226" s="48"/>
    </row>
    <row r="227" spans="1:4" ht="12.75">
      <c r="A227" s="48"/>
      <c r="B227" s="48"/>
      <c r="C227" s="48"/>
      <c r="D227" s="48"/>
    </row>
    <row r="228" spans="1:4" ht="12.75">
      <c r="A228" s="48"/>
      <c r="B228" s="48"/>
      <c r="C228" s="48"/>
      <c r="D228" s="48"/>
    </row>
    <row r="229" spans="1:4" ht="12.75">
      <c r="A229" s="48"/>
      <c r="B229" s="48"/>
      <c r="C229" s="48"/>
      <c r="D229" s="48"/>
    </row>
    <row r="230" spans="1:4" ht="12.75">
      <c r="A230" s="48"/>
      <c r="B230" s="48"/>
      <c r="C230" s="48"/>
      <c r="D230" s="48"/>
    </row>
    <row r="231" spans="1:4" ht="12.75">
      <c r="A231" s="48"/>
      <c r="B231" s="48"/>
      <c r="C231" s="48"/>
      <c r="D231" s="48"/>
    </row>
    <row r="232" spans="1:4" ht="12.75">
      <c r="A232" s="48"/>
      <c r="B232" s="48"/>
      <c r="C232" s="48"/>
      <c r="D232" s="48"/>
    </row>
    <row r="233" spans="1:4" ht="12.75">
      <c r="A233" s="48"/>
      <c r="B233" s="48"/>
      <c r="C233" s="48"/>
      <c r="D233" s="48"/>
    </row>
    <row r="234" spans="1:4" ht="12.75">
      <c r="A234" s="48"/>
      <c r="B234" s="48"/>
      <c r="C234" s="48"/>
      <c r="D234" s="48"/>
    </row>
    <row r="235" spans="1:4" ht="12.75">
      <c r="A235" s="48"/>
      <c r="B235" s="48"/>
      <c r="C235" s="48"/>
      <c r="D235" s="48"/>
    </row>
    <row r="236" spans="1:4" ht="12.75">
      <c r="A236" s="48"/>
      <c r="B236" s="48"/>
      <c r="C236" s="48"/>
      <c r="D236" s="48"/>
    </row>
    <row r="237" spans="1:4" ht="12.75">
      <c r="A237" s="48"/>
      <c r="B237" s="48"/>
      <c r="C237" s="48"/>
      <c r="D237" s="48"/>
    </row>
    <row r="238" spans="1:4" ht="12.75">
      <c r="A238" s="48"/>
      <c r="B238" s="48"/>
      <c r="C238" s="48"/>
      <c r="D238" s="48"/>
    </row>
    <row r="239" spans="1:4" ht="12.75">
      <c r="A239" s="48"/>
      <c r="B239" s="48"/>
      <c r="C239" s="48"/>
      <c r="D239" s="48"/>
    </row>
    <row r="240" spans="1:4" ht="12.75">
      <c r="A240" s="48"/>
      <c r="B240" s="48"/>
      <c r="C240" s="48"/>
      <c r="D240" s="48"/>
    </row>
    <row r="241" spans="1:4" ht="12.75">
      <c r="A241" s="48"/>
      <c r="B241" s="48"/>
      <c r="C241" s="48"/>
      <c r="D241" s="48"/>
    </row>
    <row r="242" spans="1:4" ht="12.75">
      <c r="A242" s="48"/>
      <c r="B242" s="48"/>
      <c r="C242" s="48"/>
      <c r="D242" s="48"/>
    </row>
    <row r="243" spans="1:4" ht="12.75">
      <c r="A243" s="48"/>
      <c r="B243" s="48"/>
      <c r="C243" s="48"/>
      <c r="D243" s="48"/>
    </row>
    <row r="244" spans="1:4" ht="12.75">
      <c r="A244" s="48"/>
      <c r="B244" s="48"/>
      <c r="C244" s="48"/>
      <c r="D244" s="48"/>
    </row>
    <row r="245" spans="1:4" ht="12.75">
      <c r="A245" s="48"/>
      <c r="B245" s="48"/>
      <c r="C245" s="48"/>
      <c r="D245" s="48"/>
    </row>
    <row r="246" spans="1:4" ht="12.75">
      <c r="A246" s="48"/>
      <c r="B246" s="48"/>
      <c r="C246" s="48"/>
      <c r="D246" s="48"/>
    </row>
    <row r="247" spans="1:4" ht="12.75">
      <c r="A247" s="48"/>
      <c r="B247" s="48"/>
      <c r="C247" s="48"/>
      <c r="D247" s="48"/>
    </row>
    <row r="248" spans="1:4" ht="12.75">
      <c r="A248" s="48"/>
      <c r="B248" s="48"/>
      <c r="C248" s="48"/>
      <c r="D248" s="48"/>
    </row>
    <row r="249" spans="1:4" ht="12.75">
      <c r="A249" s="48"/>
      <c r="B249" s="48"/>
      <c r="C249" s="48"/>
      <c r="D249" s="48"/>
    </row>
    <row r="250" spans="1:4" ht="12.75">
      <c r="A250" s="48"/>
      <c r="B250" s="48"/>
      <c r="C250" s="48"/>
      <c r="D250" s="48"/>
    </row>
    <row r="251" spans="1:4" ht="12.75">
      <c r="A251" s="48"/>
      <c r="B251" s="48"/>
      <c r="C251" s="48"/>
      <c r="D251" s="48"/>
    </row>
    <row r="252" spans="1:4" ht="12.75">
      <c r="A252" s="48"/>
      <c r="B252" s="48"/>
      <c r="C252" s="48"/>
      <c r="D252" s="48"/>
    </row>
    <row r="253" spans="1:4" ht="12.75">
      <c r="A253" s="48"/>
      <c r="B253" s="48"/>
      <c r="C253" s="48"/>
      <c r="D253" s="48"/>
    </row>
    <row r="254" spans="1:4" ht="12.75">
      <c r="A254" s="48"/>
      <c r="B254" s="48"/>
      <c r="C254" s="48"/>
      <c r="D254" s="48"/>
    </row>
    <row r="255" spans="1:4" ht="12.75">
      <c r="A255" s="48"/>
      <c r="B255" s="48"/>
      <c r="C255" s="48"/>
      <c r="D255" s="48"/>
    </row>
    <row r="256" spans="1:4" ht="12.75">
      <c r="A256" s="48"/>
      <c r="B256" s="48"/>
      <c r="C256" s="48"/>
      <c r="D256" s="48"/>
    </row>
    <row r="257" spans="1:4" ht="12.75">
      <c r="A257" s="48"/>
      <c r="B257" s="48"/>
      <c r="C257" s="48"/>
      <c r="D257" s="48"/>
    </row>
    <row r="258" spans="1:4" ht="12.75">
      <c r="A258" s="48"/>
      <c r="B258" s="48"/>
      <c r="C258" s="48"/>
      <c r="D258" s="48"/>
    </row>
    <row r="259" spans="1:4" ht="12.75">
      <c r="A259" s="48"/>
      <c r="B259" s="48"/>
      <c r="C259" s="48"/>
      <c r="D259" s="48"/>
    </row>
    <row r="260" spans="1:4" ht="12.75">
      <c r="A260" s="48"/>
      <c r="B260" s="48"/>
      <c r="C260" s="48"/>
      <c r="D260" s="48"/>
    </row>
    <row r="261" spans="1:4" ht="12.75">
      <c r="A261" s="48"/>
      <c r="B261" s="48"/>
      <c r="C261" s="48"/>
      <c r="D261" s="48"/>
    </row>
    <row r="262" spans="1:4" ht="12.75">
      <c r="A262" s="48"/>
      <c r="B262" s="48"/>
      <c r="C262" s="48"/>
      <c r="D262" s="48"/>
    </row>
    <row r="263" spans="1:4" ht="12.75">
      <c r="A263" s="48"/>
      <c r="B263" s="48"/>
      <c r="C263" s="48"/>
      <c r="D263" s="48"/>
    </row>
    <row r="264" spans="1:4" ht="12.75">
      <c r="A264" s="48"/>
      <c r="B264" s="48"/>
      <c r="C264" s="48"/>
      <c r="D264" s="48"/>
    </row>
    <row r="265" spans="1:4" ht="12.75">
      <c r="A265" s="48"/>
      <c r="B265" s="48"/>
      <c r="C265" s="48"/>
      <c r="D265" s="48"/>
    </row>
    <row r="266" spans="1:4" ht="12.75">
      <c r="A266" s="48"/>
      <c r="B266" s="48"/>
      <c r="C266" s="48"/>
      <c r="D266" s="48"/>
    </row>
    <row r="267" spans="1:4" ht="12.75">
      <c r="A267" s="48"/>
      <c r="B267" s="48"/>
      <c r="C267" s="48"/>
      <c r="D267" s="48"/>
    </row>
    <row r="268" spans="1:4" ht="12.75">
      <c r="A268" s="48"/>
      <c r="B268" s="48"/>
      <c r="C268" s="48"/>
      <c r="D268" s="48"/>
    </row>
    <row r="269" spans="1:4" ht="12.75">
      <c r="A269" s="48"/>
      <c r="B269" s="48"/>
      <c r="C269" s="48"/>
      <c r="D269" s="48"/>
    </row>
    <row r="270" spans="1:4" ht="12.75">
      <c r="A270" s="48"/>
      <c r="B270" s="48"/>
      <c r="C270" s="48"/>
      <c r="D270" s="48"/>
    </row>
    <row r="271" spans="1:4" ht="12.75">
      <c r="A271" s="48"/>
      <c r="B271" s="48"/>
      <c r="C271" s="48"/>
      <c r="D271" s="48"/>
    </row>
    <row r="272" spans="1:4" ht="12.75">
      <c r="A272" s="48"/>
      <c r="B272" s="48"/>
      <c r="C272" s="48"/>
      <c r="D272" s="48"/>
    </row>
    <row r="273" spans="1:4" ht="12.75">
      <c r="A273" s="48"/>
      <c r="B273" s="48"/>
      <c r="C273" s="48"/>
      <c r="D273" s="48"/>
    </row>
    <row r="274" spans="1:4" ht="12.75">
      <c r="A274" s="48"/>
      <c r="B274" s="48"/>
      <c r="C274" s="48"/>
      <c r="D274" s="48"/>
    </row>
    <row r="275" spans="1:4" ht="12.75">
      <c r="A275" s="48"/>
      <c r="B275" s="48"/>
      <c r="C275" s="48"/>
      <c r="D275" s="48"/>
    </row>
    <row r="276" spans="1:4" ht="12.75">
      <c r="A276" s="48"/>
      <c r="B276" s="48"/>
      <c r="C276" s="48"/>
      <c r="D276" s="48"/>
    </row>
    <row r="277" spans="1:4" ht="12.75">
      <c r="A277" s="48"/>
      <c r="B277" s="48"/>
      <c r="C277" s="48"/>
      <c r="D277" s="48"/>
    </row>
    <row r="278" spans="1:4" ht="12.75">
      <c r="A278" s="48"/>
      <c r="B278" s="48"/>
      <c r="C278" s="48"/>
      <c r="D278" s="48"/>
    </row>
    <row r="279" spans="1:4" ht="12.75">
      <c r="A279" s="48"/>
      <c r="B279" s="48"/>
      <c r="C279" s="48"/>
      <c r="D279" s="48"/>
    </row>
    <row r="280" spans="1:4" ht="12.75">
      <c r="A280" s="48"/>
      <c r="B280" s="48"/>
      <c r="C280" s="48"/>
      <c r="D280" s="48"/>
    </row>
    <row r="281" spans="1:4" ht="12.75">
      <c r="A281" s="48"/>
      <c r="B281" s="48"/>
      <c r="C281" s="48"/>
      <c r="D281" s="48"/>
    </row>
    <row r="282" spans="1:4" ht="12.75">
      <c r="A282" s="48"/>
      <c r="B282" s="48"/>
      <c r="C282" s="48"/>
      <c r="D282" s="48"/>
    </row>
    <row r="283" spans="1:4" ht="12.75">
      <c r="A283" s="48"/>
      <c r="B283" s="48"/>
      <c r="C283" s="48"/>
      <c r="D283" s="48"/>
    </row>
    <row r="284" spans="1:4" ht="12.75">
      <c r="A284" s="48"/>
      <c r="B284" s="48"/>
      <c r="C284" s="48"/>
      <c r="D284" s="48"/>
    </row>
    <row r="285" spans="1:4" ht="12.75">
      <c r="A285" s="48"/>
      <c r="B285" s="48"/>
      <c r="C285" s="48"/>
      <c r="D285" s="48"/>
    </row>
    <row r="286" spans="1:4" ht="12.75">
      <c r="A286" s="48"/>
      <c r="B286" s="48"/>
      <c r="C286" s="48"/>
      <c r="D286" s="48"/>
    </row>
    <row r="287" spans="1:4" ht="12.75">
      <c r="A287" s="48"/>
      <c r="B287" s="48"/>
      <c r="C287" s="48"/>
      <c r="D287" s="48"/>
    </row>
    <row r="288" spans="1:4" ht="12.75">
      <c r="A288" s="48"/>
      <c r="B288" s="48"/>
      <c r="C288" s="48"/>
      <c r="D288" s="48"/>
    </row>
    <row r="289" spans="1:4" ht="12.75">
      <c r="A289" s="48"/>
      <c r="B289" s="48"/>
      <c r="C289" s="48"/>
      <c r="D289" s="48"/>
    </row>
    <row r="290" spans="1:4" ht="12.75">
      <c r="A290" s="48"/>
      <c r="B290" s="48"/>
      <c r="C290" s="48"/>
      <c r="D290" s="48"/>
    </row>
    <row r="291" spans="1:4" ht="12.75">
      <c r="A291" s="48"/>
      <c r="B291" s="48"/>
      <c r="C291" s="48"/>
      <c r="D291" s="48"/>
    </row>
    <row r="292" spans="1:4" ht="12.75">
      <c r="A292" s="48"/>
      <c r="B292" s="48"/>
      <c r="C292" s="48"/>
      <c r="D292" s="48"/>
    </row>
    <row r="293" spans="1:4" ht="12.75">
      <c r="A293" s="48"/>
      <c r="B293" s="48"/>
      <c r="C293" s="48"/>
      <c r="D293" s="48"/>
    </row>
    <row r="294" spans="1:4" ht="12.75">
      <c r="A294" s="48"/>
      <c r="B294" s="48"/>
      <c r="C294" s="48"/>
      <c r="D294" s="48"/>
    </row>
    <row r="295" spans="1:4" ht="12.75">
      <c r="A295" s="48"/>
      <c r="B295" s="48"/>
      <c r="C295" s="48"/>
      <c r="D295" s="48"/>
    </row>
    <row r="296" spans="1:4" ht="12.75">
      <c r="A296" s="48"/>
      <c r="B296" s="48"/>
      <c r="C296" s="48"/>
      <c r="D296" s="48"/>
    </row>
    <row r="297" spans="1:4" ht="12.75">
      <c r="A297" s="48"/>
      <c r="B297" s="48"/>
      <c r="C297" s="48"/>
      <c r="D297" s="48"/>
    </row>
    <row r="298" spans="1:4" ht="12.75">
      <c r="A298" s="48"/>
      <c r="B298" s="48"/>
      <c r="C298" s="48"/>
      <c r="D298" s="48"/>
    </row>
    <row r="299" spans="1:4" ht="12.75">
      <c r="A299" s="48"/>
      <c r="B299" s="48"/>
      <c r="C299" s="48"/>
      <c r="D299" s="48"/>
    </row>
    <row r="300" spans="1:4" ht="12.75">
      <c r="A300" s="48"/>
      <c r="B300" s="48"/>
      <c r="C300" s="48"/>
      <c r="D300" s="48"/>
    </row>
    <row r="301" spans="1:4" ht="12.75">
      <c r="A301" s="48"/>
      <c r="B301" s="48"/>
      <c r="C301" s="48"/>
      <c r="D301" s="48"/>
    </row>
    <row r="302" spans="1:4" ht="12.75">
      <c r="A302" s="48"/>
      <c r="B302" s="48"/>
      <c r="C302" s="48"/>
      <c r="D302" s="48"/>
    </row>
    <row r="303" spans="1:4" ht="12.75">
      <c r="A303" s="48"/>
      <c r="B303" s="48"/>
      <c r="C303" s="48"/>
      <c r="D303" s="48"/>
    </row>
    <row r="304" spans="1:4" ht="12.75">
      <c r="A304" s="48"/>
      <c r="B304" s="48"/>
      <c r="C304" s="48"/>
      <c r="D304" s="48"/>
    </row>
    <row r="305" spans="1:4" ht="12.75">
      <c r="A305" s="48"/>
      <c r="B305" s="48"/>
      <c r="C305" s="48"/>
      <c r="D305" s="48"/>
    </row>
    <row r="306" spans="1:4" ht="12.75">
      <c r="A306" s="48"/>
      <c r="B306" s="48"/>
      <c r="C306" s="48"/>
      <c r="D306" s="48"/>
    </row>
    <row r="307" spans="1:4" ht="12.75">
      <c r="A307" s="48"/>
      <c r="B307" s="48"/>
      <c r="C307" s="48"/>
      <c r="D307" s="48"/>
    </row>
    <row r="308" spans="1:4" ht="12.75">
      <c r="A308" s="48"/>
      <c r="B308" s="48"/>
      <c r="C308" s="48"/>
      <c r="D308" s="48"/>
    </row>
    <row r="309" spans="1:4" ht="12.75">
      <c r="A309" s="48"/>
      <c r="B309" s="48"/>
      <c r="C309" s="48"/>
      <c r="D309" s="48"/>
    </row>
    <row r="310" spans="1:4" ht="12.75">
      <c r="A310" s="48"/>
      <c r="B310" s="48"/>
      <c r="C310" s="48"/>
      <c r="D310" s="48"/>
    </row>
    <row r="311" spans="1:4" ht="12.75">
      <c r="A311" s="48"/>
      <c r="B311" s="48"/>
      <c r="C311" s="48"/>
      <c r="D311" s="48"/>
    </row>
    <row r="312" spans="1:4" ht="12.75">
      <c r="A312" s="48"/>
      <c r="B312" s="48"/>
      <c r="C312" s="48"/>
      <c r="D312" s="48"/>
    </row>
    <row r="313" spans="1:4" ht="12.75">
      <c r="A313" s="48"/>
      <c r="B313" s="48"/>
      <c r="C313" s="48"/>
      <c r="D313" s="48"/>
    </row>
    <row r="314" spans="1:4" ht="12.75">
      <c r="A314" s="48"/>
      <c r="B314" s="48"/>
      <c r="C314" s="48"/>
      <c r="D314" s="48"/>
    </row>
    <row r="315" spans="1:4" ht="12.75">
      <c r="A315" s="48"/>
      <c r="B315" s="48"/>
      <c r="C315" s="48"/>
      <c r="D315" s="48"/>
    </row>
    <row r="316" spans="1:4" ht="12.75">
      <c r="A316" s="48"/>
      <c r="B316" s="48"/>
      <c r="C316" s="48"/>
      <c r="D316" s="48"/>
    </row>
    <row r="317" spans="1:4" ht="12.75">
      <c r="A317" s="48"/>
      <c r="B317" s="48"/>
      <c r="C317" s="48"/>
      <c r="D317" s="48"/>
    </row>
    <row r="318" spans="1:4" ht="12.75">
      <c r="A318" s="48"/>
      <c r="B318" s="48"/>
      <c r="C318" s="48"/>
      <c r="D318" s="48"/>
    </row>
    <row r="319" spans="1:4" ht="12.75">
      <c r="A319" s="48"/>
      <c r="B319" s="48"/>
      <c r="C319" s="48"/>
      <c r="D319" s="48"/>
    </row>
    <row r="320" spans="1:4" ht="12.75">
      <c r="A320" s="48"/>
      <c r="B320" s="48"/>
      <c r="C320" s="48"/>
      <c r="D320" s="48"/>
    </row>
    <row r="321" spans="1:4" ht="12.75">
      <c r="A321" s="48"/>
      <c r="B321" s="48"/>
      <c r="C321" s="48"/>
      <c r="D321" s="48"/>
    </row>
    <row r="322" spans="1:4" ht="12.75">
      <c r="A322" s="48"/>
      <c r="B322" s="48"/>
      <c r="C322" s="48"/>
      <c r="D322" s="48"/>
    </row>
    <row r="323" spans="1:4" ht="12.75">
      <c r="A323" s="48"/>
      <c r="B323" s="48"/>
      <c r="C323" s="48"/>
      <c r="D323" s="48"/>
    </row>
    <row r="324" spans="1:4" ht="12.75">
      <c r="A324" s="48"/>
      <c r="B324" s="48"/>
      <c r="C324" s="48"/>
      <c r="D324" s="48"/>
    </row>
    <row r="325" spans="1:4" ht="12.75">
      <c r="A325" s="48"/>
      <c r="B325" s="48"/>
      <c r="C325" s="48"/>
      <c r="D325" s="48"/>
    </row>
    <row r="326" spans="1:4" ht="12.75">
      <c r="A326" s="48"/>
      <c r="B326" s="48"/>
      <c r="C326" s="48"/>
      <c r="D326" s="48"/>
    </row>
    <row r="327" spans="1:4" ht="12.75">
      <c r="A327" s="48"/>
      <c r="B327" s="48"/>
      <c r="C327" s="48"/>
      <c r="D327" s="48"/>
    </row>
    <row r="328" spans="1:4" ht="12.75">
      <c r="A328" s="48"/>
      <c r="B328" s="48"/>
      <c r="C328" s="48"/>
      <c r="D328" s="48"/>
    </row>
    <row r="329" spans="1:4" ht="12.75">
      <c r="A329" s="48"/>
      <c r="B329" s="48"/>
      <c r="C329" s="48"/>
      <c r="D329" s="48"/>
    </row>
    <row r="330" spans="1:4" ht="12.75">
      <c r="A330" s="48"/>
      <c r="B330" s="48"/>
      <c r="C330" s="48"/>
      <c r="D330" s="48"/>
    </row>
    <row r="331" spans="1:4" ht="12.75">
      <c r="A331" s="48"/>
      <c r="B331" s="48"/>
      <c r="C331" s="48"/>
      <c r="D331" s="48"/>
    </row>
    <row r="332" spans="1:4" ht="12.75">
      <c r="A332" s="48"/>
      <c r="B332" s="48"/>
      <c r="C332" s="48"/>
      <c r="D332" s="48"/>
    </row>
    <row r="333" spans="1:4" ht="12.75">
      <c r="A333" s="48"/>
      <c r="B333" s="48"/>
      <c r="C333" s="48"/>
      <c r="D333" s="48"/>
    </row>
    <row r="334" spans="1:4" ht="12.75">
      <c r="A334" s="48"/>
      <c r="B334" s="48"/>
      <c r="C334" s="48"/>
      <c r="D334" s="48"/>
    </row>
    <row r="335" spans="1:4" ht="12.75">
      <c r="A335" s="48"/>
      <c r="B335" s="48"/>
      <c r="C335" s="48"/>
      <c r="D335" s="48"/>
    </row>
    <row r="336" spans="1:4" ht="12.75">
      <c r="A336" s="48"/>
      <c r="B336" s="48"/>
      <c r="C336" s="48"/>
      <c r="D336" s="48"/>
    </row>
    <row r="337" spans="1:4" ht="12.75">
      <c r="A337" s="48"/>
      <c r="B337" s="48"/>
      <c r="C337" s="48"/>
      <c r="D337" s="48"/>
    </row>
    <row r="338" spans="1:4" ht="12.75">
      <c r="A338" s="48"/>
      <c r="B338" s="48"/>
      <c r="C338" s="48"/>
      <c r="D338" s="48"/>
    </row>
    <row r="339" spans="1:4" ht="12.75">
      <c r="A339" s="48"/>
      <c r="B339" s="48"/>
      <c r="C339" s="48"/>
      <c r="D339" s="48"/>
    </row>
    <row r="340" spans="1:4" ht="12.75">
      <c r="A340" s="48"/>
      <c r="B340" s="48"/>
      <c r="C340" s="48"/>
      <c r="D340" s="48"/>
    </row>
    <row r="341" spans="1:4" ht="12.75">
      <c r="A341" s="48"/>
      <c r="B341" s="48"/>
      <c r="C341" s="48"/>
      <c r="D341" s="48"/>
    </row>
    <row r="342" spans="1:4" ht="12.75">
      <c r="A342" s="48"/>
      <c r="B342" s="48"/>
      <c r="C342" s="48"/>
      <c r="D342" s="48"/>
    </row>
    <row r="343" spans="1:4" ht="12.75">
      <c r="A343" s="48"/>
      <c r="B343" s="48"/>
      <c r="C343" s="48"/>
      <c r="D343" s="48"/>
    </row>
    <row r="344" spans="1:4" ht="12.75">
      <c r="A344" s="48"/>
      <c r="B344" s="48"/>
      <c r="C344" s="48"/>
      <c r="D344" s="48"/>
    </row>
    <row r="345" spans="1:4" ht="12.75">
      <c r="A345" s="48"/>
      <c r="B345" s="48"/>
      <c r="C345" s="48"/>
      <c r="D345" s="48"/>
    </row>
    <row r="346" spans="1:4" ht="12.75">
      <c r="A346" s="48"/>
      <c r="B346" s="48"/>
      <c r="C346" s="48"/>
      <c r="D346" s="48"/>
    </row>
    <row r="347" spans="1:4" ht="12.75">
      <c r="A347" s="48"/>
      <c r="B347" s="48"/>
      <c r="C347" s="48"/>
      <c r="D347" s="48"/>
    </row>
    <row r="348" spans="1:4" ht="12.75">
      <c r="A348" s="48"/>
      <c r="B348" s="48"/>
      <c r="C348" s="48"/>
      <c r="D348" s="48"/>
    </row>
    <row r="349" spans="1:4" ht="12.75">
      <c r="A349" s="48"/>
      <c r="B349" s="48"/>
      <c r="C349" s="48"/>
      <c r="D349" s="48"/>
    </row>
    <row r="350" spans="1:4" ht="12.75">
      <c r="A350" s="48"/>
      <c r="B350" s="48"/>
      <c r="C350" s="48"/>
      <c r="D350" s="48"/>
    </row>
    <row r="351" spans="1:4" ht="12.75">
      <c r="A351" s="48"/>
      <c r="B351" s="48"/>
      <c r="C351" s="48"/>
      <c r="D351" s="48"/>
    </row>
    <row r="352" spans="1:4" ht="12.75">
      <c r="A352" s="48"/>
      <c r="B352" s="48"/>
      <c r="C352" s="48"/>
      <c r="D352" s="48"/>
    </row>
    <row r="353" spans="1:4" ht="12.75">
      <c r="A353" s="48"/>
      <c r="B353" s="48"/>
      <c r="C353" s="48"/>
      <c r="D353" s="48"/>
    </row>
    <row r="354" spans="1:4" ht="12.75">
      <c r="A354" s="48"/>
      <c r="B354" s="48"/>
      <c r="C354" s="48"/>
      <c r="D354" s="48"/>
    </row>
    <row r="355" spans="1:4" ht="12.75">
      <c r="A355" s="48"/>
      <c r="B355" s="48"/>
      <c r="C355" s="48"/>
      <c r="D355" s="48"/>
    </row>
    <row r="356" spans="1:4" ht="12.75">
      <c r="A356" s="48"/>
      <c r="B356" s="48"/>
      <c r="C356" s="48"/>
      <c r="D356" s="48"/>
    </row>
    <row r="357" spans="1:4" ht="12.75">
      <c r="A357" s="48"/>
      <c r="B357" s="48"/>
      <c r="C357" s="48"/>
      <c r="D357" s="48"/>
    </row>
    <row r="358" spans="1:4" ht="12.75">
      <c r="A358" s="48"/>
      <c r="B358" s="48"/>
      <c r="C358" s="48"/>
      <c r="D358" s="48"/>
    </row>
    <row r="359" spans="1:4" ht="12.75">
      <c r="A359" s="48"/>
      <c r="B359" s="48"/>
      <c r="C359" s="48"/>
      <c r="D359" s="48"/>
    </row>
    <row r="360" spans="1:4" ht="12.75">
      <c r="A360" s="48"/>
      <c r="B360" s="48"/>
      <c r="C360" s="48"/>
      <c r="D360" s="48"/>
    </row>
    <row r="361" spans="1:4" ht="12.75">
      <c r="A361" s="48"/>
      <c r="B361" s="48"/>
      <c r="C361" s="48"/>
      <c r="D361" s="48"/>
    </row>
    <row r="362" spans="1:4" ht="12.75">
      <c r="A362" s="48"/>
      <c r="B362" s="48"/>
      <c r="C362" s="48"/>
      <c r="D362" s="48"/>
    </row>
    <row r="363" spans="1:4" ht="12.75">
      <c r="A363" s="48"/>
      <c r="B363" s="48"/>
      <c r="C363" s="48"/>
      <c r="D363" s="48"/>
    </row>
    <row r="364" spans="1:4" ht="12.75">
      <c r="A364" s="48"/>
      <c r="B364" s="48"/>
      <c r="C364" s="48"/>
      <c r="D364" s="48"/>
    </row>
    <row r="365" spans="1:4" ht="12.75">
      <c r="A365" s="48"/>
      <c r="B365" s="48"/>
      <c r="C365" s="48"/>
      <c r="D365" s="48"/>
    </row>
    <row r="366" spans="1:4" ht="12.75">
      <c r="A366" s="48"/>
      <c r="B366" s="48"/>
      <c r="C366" s="48"/>
      <c r="D366" s="48"/>
    </row>
    <row r="367" spans="1:4" ht="12.75">
      <c r="A367" s="48"/>
      <c r="B367" s="48"/>
      <c r="C367" s="48"/>
      <c r="D367" s="48"/>
    </row>
    <row r="368" spans="1:4" ht="12.75">
      <c r="A368" s="48"/>
      <c r="B368" s="48"/>
      <c r="C368" s="48"/>
      <c r="D368" s="48"/>
    </row>
    <row r="369" spans="1:4" ht="12.75">
      <c r="A369" s="48"/>
      <c r="B369" s="48"/>
      <c r="C369" s="48"/>
      <c r="D369" s="48"/>
    </row>
    <row r="370" spans="1:4" ht="12.75">
      <c r="A370" s="48"/>
      <c r="B370" s="48"/>
      <c r="C370" s="48"/>
      <c r="D370" s="48"/>
    </row>
    <row r="371" spans="1:4" ht="12.75">
      <c r="A371" s="48"/>
      <c r="B371" s="48"/>
      <c r="C371" s="48"/>
      <c r="D371" s="48"/>
    </row>
    <row r="372" spans="1:4" ht="12.75">
      <c r="A372" s="48"/>
      <c r="B372" s="48"/>
      <c r="C372" s="48"/>
      <c r="D372" s="48"/>
    </row>
    <row r="373" spans="1:4" ht="12.75">
      <c r="A373" s="48"/>
      <c r="B373" s="48"/>
      <c r="C373" s="48"/>
      <c r="D373" s="48"/>
    </row>
    <row r="374" spans="1:4" ht="12.75">
      <c r="A374" s="48"/>
      <c r="B374" s="48"/>
      <c r="C374" s="48"/>
      <c r="D374" s="48"/>
    </row>
    <row r="375" spans="1:4" ht="12.75">
      <c r="A375" s="48"/>
      <c r="B375" s="48"/>
      <c r="C375" s="48"/>
      <c r="D375" s="48"/>
    </row>
    <row r="376" spans="1:4" ht="12.75">
      <c r="A376" s="48"/>
      <c r="B376" s="48"/>
      <c r="C376" s="48"/>
      <c r="D376" s="48"/>
    </row>
    <row r="377" spans="1:4" ht="12.75">
      <c r="A377" s="48"/>
      <c r="B377" s="48"/>
      <c r="C377" s="48"/>
      <c r="D377" s="48"/>
    </row>
    <row r="378" spans="1:4" ht="12.75">
      <c r="A378" s="48"/>
      <c r="B378" s="48"/>
      <c r="C378" s="48"/>
      <c r="D378" s="48"/>
    </row>
    <row r="379" spans="1:4" ht="12.75">
      <c r="A379" s="48"/>
      <c r="B379" s="48"/>
      <c r="C379" s="48"/>
      <c r="D379" s="48"/>
    </row>
    <row r="380" spans="1:4" ht="12.75">
      <c r="A380" s="48"/>
      <c r="B380" s="48"/>
      <c r="C380" s="48"/>
      <c r="D380" s="48"/>
    </row>
    <row r="381" spans="1:4" ht="12.75">
      <c r="A381" s="48"/>
      <c r="B381" s="48"/>
      <c r="C381" s="48"/>
      <c r="D381" s="48"/>
    </row>
    <row r="382" spans="1:4" ht="12.75">
      <c r="A382" s="48"/>
      <c r="B382" s="48"/>
      <c r="C382" s="48"/>
      <c r="D382" s="48"/>
    </row>
    <row r="383" spans="1:4" ht="12.75">
      <c r="A383" s="48"/>
      <c r="B383" s="48"/>
      <c r="C383" s="48"/>
      <c r="D383" s="48"/>
    </row>
    <row r="384" spans="1:4" ht="12.75">
      <c r="A384" s="48"/>
      <c r="B384" s="48"/>
      <c r="C384" s="48"/>
      <c r="D384" s="48"/>
    </row>
    <row r="385" spans="1:4" ht="12.75">
      <c r="A385" s="48"/>
      <c r="B385" s="48"/>
      <c r="C385" s="48"/>
      <c r="D385" s="48"/>
    </row>
    <row r="386" spans="1:4" ht="12.75">
      <c r="A386" s="48"/>
      <c r="B386" s="48"/>
      <c r="C386" s="48"/>
      <c r="D386" s="48"/>
    </row>
    <row r="387" spans="1:4" ht="12.75">
      <c r="A387" s="48"/>
      <c r="B387" s="48"/>
      <c r="C387" s="48"/>
      <c r="D387" s="48"/>
    </row>
    <row r="388" spans="1:4" ht="12.75">
      <c r="A388" s="48"/>
      <c r="B388" s="48"/>
      <c r="C388" s="48"/>
      <c r="D388" s="48"/>
    </row>
    <row r="389" spans="1:4" ht="12.75">
      <c r="A389" s="48"/>
      <c r="B389" s="48"/>
      <c r="C389" s="48"/>
      <c r="D389" s="48"/>
    </row>
    <row r="390" spans="1:4" ht="12.75">
      <c r="A390" s="48"/>
      <c r="B390" s="48"/>
      <c r="C390" s="48"/>
      <c r="D390" s="48"/>
    </row>
    <row r="391" spans="1:4" ht="12.75">
      <c r="A391" s="48"/>
      <c r="B391" s="48"/>
      <c r="C391" s="48"/>
      <c r="D391" s="48"/>
    </row>
    <row r="392" spans="1:4" ht="12.75">
      <c r="A392" s="48"/>
      <c r="B392" s="48"/>
      <c r="C392" s="48"/>
      <c r="D392" s="48"/>
    </row>
    <row r="393" spans="1:4" ht="12.75">
      <c r="A393" s="48"/>
      <c r="B393" s="48"/>
      <c r="C393" s="48"/>
      <c r="D393" s="48"/>
    </row>
    <row r="394" spans="1:4" ht="12.75">
      <c r="A394" s="48"/>
      <c r="B394" s="48"/>
      <c r="C394" s="48"/>
      <c r="D394" s="48"/>
    </row>
    <row r="395" spans="1:4" ht="12.75">
      <c r="A395" s="48"/>
      <c r="B395" s="48"/>
      <c r="C395" s="48"/>
      <c r="D395" s="48"/>
    </row>
    <row r="396" spans="1:4" ht="12.75">
      <c r="A396" s="48"/>
      <c r="B396" s="48"/>
      <c r="C396" s="48"/>
      <c r="D396" s="48"/>
    </row>
  </sheetData>
  <sheetProtection/>
  <mergeCells count="159">
    <mergeCell ref="CD4:CF4"/>
    <mergeCell ref="EB4:ED4"/>
    <mergeCell ref="EB6:ED6"/>
    <mergeCell ref="EB34:EC34"/>
    <mergeCell ref="BP34:BQ34"/>
    <mergeCell ref="CJ34:CK34"/>
    <mergeCell ref="DJ4:DL4"/>
    <mergeCell ref="DJ6:DL6"/>
    <mergeCell ref="DJ34:DK34"/>
    <mergeCell ref="DG6:DI6"/>
    <mergeCell ref="DB4:DD4"/>
    <mergeCell ref="DB6:DD6"/>
    <mergeCell ref="DB34:DC34"/>
    <mergeCell ref="CM34:CN34"/>
    <mergeCell ref="CP6:CR6"/>
    <mergeCell ref="CY4:DA4"/>
    <mergeCell ref="CV6:CX6"/>
    <mergeCell ref="DG34:DH34"/>
    <mergeCell ref="CJ4:CL4"/>
    <mergeCell ref="CS6:CU6"/>
    <mergeCell ref="CS34:CT34"/>
    <mergeCell ref="BP4:BR4"/>
    <mergeCell ref="BP6:BR6"/>
    <mergeCell ref="CD34:CE34"/>
    <mergeCell ref="CJ6:CL6"/>
    <mergeCell ref="CM4:CO4"/>
    <mergeCell ref="CM6:CO6"/>
    <mergeCell ref="CA34:CB34"/>
    <mergeCell ref="CG4:CI4"/>
    <mergeCell ref="AY34:AZ34"/>
    <mergeCell ref="CS4:CU4"/>
    <mergeCell ref="BU34:BV34"/>
    <mergeCell ref="BX4:BZ4"/>
    <mergeCell ref="BX6:BZ6"/>
    <mergeCell ref="BX34:BY34"/>
    <mergeCell ref="CA4:CC4"/>
    <mergeCell ref="CA6:CC6"/>
    <mergeCell ref="BU4:BW4"/>
    <mergeCell ref="BU6:BW6"/>
    <mergeCell ref="AJ34:AK34"/>
    <mergeCell ref="P29:Q29"/>
    <mergeCell ref="AC6:AE6"/>
    <mergeCell ref="AC34:AD34"/>
    <mergeCell ref="AC4:AE4"/>
    <mergeCell ref="Z6:AB6"/>
    <mergeCell ref="T4:V4"/>
    <mergeCell ref="T6:V6"/>
    <mergeCell ref="A61:AG61"/>
    <mergeCell ref="A59:AG59"/>
    <mergeCell ref="B29:C29"/>
    <mergeCell ref="D29:E29"/>
    <mergeCell ref="F29:G29"/>
    <mergeCell ref="AG34:AH34"/>
    <mergeCell ref="T34:U34"/>
    <mergeCell ref="W34:X34"/>
    <mergeCell ref="R29:S29"/>
    <mergeCell ref="W4:Y4"/>
    <mergeCell ref="W6:Y6"/>
    <mergeCell ref="H29:I29"/>
    <mergeCell ref="Z4:AB4"/>
    <mergeCell ref="Z34:AA34"/>
    <mergeCell ref="J29:K29"/>
    <mergeCell ref="L29:M29"/>
    <mergeCell ref="N29:O29"/>
    <mergeCell ref="J4:K4"/>
    <mergeCell ref="L4:M4"/>
    <mergeCell ref="A1:H1"/>
    <mergeCell ref="L2:M2"/>
    <mergeCell ref="N2:O2"/>
    <mergeCell ref="J2:K2"/>
    <mergeCell ref="B2:C2"/>
    <mergeCell ref="D2:E2"/>
    <mergeCell ref="F2:G2"/>
    <mergeCell ref="H2:I2"/>
    <mergeCell ref="A2:A3"/>
    <mergeCell ref="R2:S2"/>
    <mergeCell ref="R4:S4"/>
    <mergeCell ref="B4:C4"/>
    <mergeCell ref="D4:E4"/>
    <mergeCell ref="F4:G4"/>
    <mergeCell ref="H4:I4"/>
    <mergeCell ref="P2:Q2"/>
    <mergeCell ref="P4:Q4"/>
    <mergeCell ref="N4:O4"/>
    <mergeCell ref="AV34:AW34"/>
    <mergeCell ref="AS6:AU6"/>
    <mergeCell ref="AM4:AO4"/>
    <mergeCell ref="AM6:AO6"/>
    <mergeCell ref="AM34:AN34"/>
    <mergeCell ref="AS34:AT34"/>
    <mergeCell ref="AP34:AQ34"/>
    <mergeCell ref="AS4:AU4"/>
    <mergeCell ref="AP4:AR4"/>
    <mergeCell ref="AV4:AX4"/>
    <mergeCell ref="AJ4:AL4"/>
    <mergeCell ref="AG6:AI6"/>
    <mergeCell ref="AJ6:AL6"/>
    <mergeCell ref="AP6:AR6"/>
    <mergeCell ref="AY6:BA6"/>
    <mergeCell ref="AV6:AX6"/>
    <mergeCell ref="AY4:BA4"/>
    <mergeCell ref="AG4:AI4"/>
    <mergeCell ref="CD6:CF6"/>
    <mergeCell ref="CG34:CH34"/>
    <mergeCell ref="CP4:CR4"/>
    <mergeCell ref="BF6:BH6"/>
    <mergeCell ref="BI6:BK6"/>
    <mergeCell ref="BI4:BK4"/>
    <mergeCell ref="CG6:CI6"/>
    <mergeCell ref="BF34:BG34"/>
    <mergeCell ref="BF4:BH4"/>
    <mergeCell ref="BI34:BJ34"/>
    <mergeCell ref="DP34:DQ34"/>
    <mergeCell ref="DS4:DU4"/>
    <mergeCell ref="DG4:DI4"/>
    <mergeCell ref="BB4:BD4"/>
    <mergeCell ref="BB6:BD6"/>
    <mergeCell ref="CP34:CQ34"/>
    <mergeCell ref="BB34:BC34"/>
    <mergeCell ref="BL4:BN4"/>
    <mergeCell ref="BL6:BN6"/>
    <mergeCell ref="CV4:CX4"/>
    <mergeCell ref="DY4:EA4"/>
    <mergeCell ref="DY6:EA6"/>
    <mergeCell ref="DY34:DZ34"/>
    <mergeCell ref="CV34:CW34"/>
    <mergeCell ref="DS6:DU6"/>
    <mergeCell ref="DS34:DT34"/>
    <mergeCell ref="DP4:DR4"/>
    <mergeCell ref="DP6:DR6"/>
    <mergeCell ref="DV6:DX6"/>
    <mergeCell ref="DV34:DW34"/>
    <mergeCell ref="EE4:EG4"/>
    <mergeCell ref="EK4:EM4"/>
    <mergeCell ref="EK6:EM6"/>
    <mergeCell ref="EK34:EL34"/>
    <mergeCell ref="EH4:EJ4"/>
    <mergeCell ref="EH6:EJ6"/>
    <mergeCell ref="EE6:EG6"/>
    <mergeCell ref="EE34:EF34"/>
    <mergeCell ref="EN4:EP4"/>
    <mergeCell ref="EN6:EP6"/>
    <mergeCell ref="EN34:EO34"/>
    <mergeCell ref="EH34:EI34"/>
    <mergeCell ref="CY6:DA6"/>
    <mergeCell ref="CY34:CZ34"/>
    <mergeCell ref="DM4:DO4"/>
    <mergeCell ref="DM6:DO6"/>
    <mergeCell ref="DM34:DN34"/>
    <mergeCell ref="DV4:DX4"/>
    <mergeCell ref="EM73:EO73"/>
    <mergeCell ref="EM75:EO75"/>
    <mergeCell ref="EQ75:ER75"/>
    <mergeCell ref="EM67:EO67"/>
    <mergeCell ref="EM68:EO68"/>
    <mergeCell ref="EM69:EO69"/>
    <mergeCell ref="EM70:EO70"/>
    <mergeCell ref="EM71:EO71"/>
    <mergeCell ref="EM72:EO72"/>
  </mergeCells>
  <printOptions/>
  <pageMargins left="0" right="0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2012-07-13T09:47:17Z</cp:lastPrinted>
  <dcterms:created xsi:type="dcterms:W3CDTF">2008-10-01T07:10:45Z</dcterms:created>
  <dcterms:modified xsi:type="dcterms:W3CDTF">2013-07-19T07:19:54Z</dcterms:modified>
  <cp:category/>
  <cp:version/>
  <cp:contentType/>
  <cp:contentStatus/>
</cp:coreProperties>
</file>