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'Лист1'!$EL$1:$EP$62</definedName>
  </definedNames>
  <calcPr fullCalcOnLoad="1"/>
</workbook>
</file>

<file path=xl/sharedStrings.xml><?xml version="1.0" encoding="utf-8"?>
<sst xmlns="http://schemas.openxmlformats.org/spreadsheetml/2006/main" count="1267" uniqueCount="512">
  <si>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</si>
  <si>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</si>
  <si>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</si>
  <si>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</si>
  <si>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</si>
  <si>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</si>
  <si>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</si>
  <si>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</si>
  <si>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</si>
  <si>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</si>
  <si>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</si>
  <si>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</si>
  <si>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</si>
  <si>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</si>
  <si>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</si>
  <si>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</si>
  <si>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</si>
  <si>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3549,9 м2</t>
  </si>
  <si>
    <t>1 м2</t>
  </si>
  <si>
    <t>автоматы АЕ1031 - 2 шт.,пак.вык. - 2 шт.</t>
  </si>
  <si>
    <t>Задвижки D80 - 2 шт.</t>
  </si>
  <si>
    <t>2 м2</t>
  </si>
  <si>
    <t>автоматы АЕ1031 - 2 шт.</t>
  </si>
  <si>
    <t>кабель АВВГ3х2,5 - 15 м, ЛОН - 5 шт., патрон - 1 шт.</t>
  </si>
  <si>
    <t>157 чел.</t>
  </si>
  <si>
    <t>156 чел.</t>
  </si>
  <si>
    <t>152 чел.</t>
  </si>
  <si>
    <t>октябрь</t>
  </si>
  <si>
    <t>151 чел.</t>
  </si>
  <si>
    <t>ноябрь</t>
  </si>
  <si>
    <t>154 чел.</t>
  </si>
  <si>
    <t>декабрь</t>
  </si>
  <si>
    <t>транс.тока - 3 шт.</t>
  </si>
  <si>
    <t>каб. АВВГ-3х2,5 - 15 м, выкл. - 1 шт., пак.вык. - 2 шт.</t>
  </si>
  <si>
    <t>кран шар. D15 - 2 шт.</t>
  </si>
  <si>
    <t>1 дверь</t>
  </si>
  <si>
    <t>150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</si>
  <si>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</si>
  <si>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</si>
  <si>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</si>
  <si>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</si>
  <si>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</si>
  <si>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</si>
  <si>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</si>
  <si>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</si>
  <si>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</si>
  <si>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</si>
  <si>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</si>
  <si>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(72,8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</si>
  <si>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</si>
  <si>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</si>
  <si>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</si>
  <si>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</si>
  <si>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</si>
  <si>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</si>
  <si>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</si>
  <si>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</si>
  <si>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</si>
  <si>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</si>
  <si>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</si>
  <si>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</si>
  <si>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</si>
  <si>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Пионерская , 1/20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</si>
  <si>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</si>
  <si>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</si>
  <si>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</si>
  <si>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</si>
  <si>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Гидравлическое испытание подогревателя горячего водоснабжения</t>
  </si>
  <si>
    <t>№ 4 от 12.02.09г.</t>
  </si>
  <si>
    <t>Проверка и восстановление работоспособности регуляторов БГВ</t>
  </si>
  <si>
    <t>№ 9 от 12.02.09г.</t>
  </si>
  <si>
    <t>Технический осмотр систем тепло-, водоснабжения, водоотведения</t>
  </si>
  <si>
    <t>№25 от 10.02.09г.</t>
  </si>
  <si>
    <t>Проверка бойлера на плотность</t>
  </si>
  <si>
    <t>№38 от 12.02.09г.</t>
  </si>
  <si>
    <t>Сбивание сосулек</t>
  </si>
  <si>
    <t>№19 от 19.02.09г.</t>
  </si>
  <si>
    <t>март 2009 г.</t>
  </si>
  <si>
    <t>Устранение течи в подвале , ревизия задвижек</t>
  </si>
  <si>
    <t>№ 155 от 20.03.09 г.</t>
  </si>
  <si>
    <t>№ 239 от 30.03.09г.</t>
  </si>
  <si>
    <t>Замена лампочки вподъезде - 1 шт.</t>
  </si>
  <si>
    <t>Смена крана шарового, врезка спускника в подвале</t>
  </si>
  <si>
    <t>№ 113 от 17.03.09г.</t>
  </si>
  <si>
    <t>Восстановление перил</t>
  </si>
  <si>
    <t>№ 2 от 03.03.09г.</t>
  </si>
  <si>
    <t>Проверка регуляторов РТДО по графику</t>
  </si>
  <si>
    <t>№ 174 от 24.03.09г.</t>
  </si>
  <si>
    <t>апрель 2009 г.</t>
  </si>
  <si>
    <t>Освещение подвала</t>
  </si>
  <si>
    <t>№ 218 от 29.04.09г.</t>
  </si>
  <si>
    <t>№ 114 от 14.04.09г.</t>
  </si>
  <si>
    <t>Вставка стекла</t>
  </si>
  <si>
    <t>№ 50 ОТ 15.04.09г.</t>
  </si>
  <si>
    <t>№ 53 от 15.04.09г.</t>
  </si>
  <si>
    <t>Приварка кабеля на эл.щиток</t>
  </si>
  <si>
    <t>№ 6 от 01.04.09г.</t>
  </si>
  <si>
    <t>Ревизия эл.щитка</t>
  </si>
  <si>
    <t>Ремонт проводки в эл.щитке</t>
  </si>
  <si>
    <t>№ 49/1 от 08.04.09г.</t>
  </si>
  <si>
    <t>Ревизия жилого дома, замена деталей, протяжка контактов</t>
  </si>
  <si>
    <t>№ 50 от 08.04.09г.</t>
  </si>
  <si>
    <t>Замена петли на 1 подвале</t>
  </si>
  <si>
    <t>№ 44 от 14.04.09г..</t>
  </si>
  <si>
    <t>маи 2009*г.</t>
  </si>
  <si>
    <t>июнь 2009г.</t>
  </si>
  <si>
    <t>Отключение отопления</t>
  </si>
  <si>
    <t>№ 16 от 04.05.09г.</t>
  </si>
  <si>
    <t>Проверка бойлеров на плотность по графику</t>
  </si>
  <si>
    <t>№ 25 от 05.05.09г.</t>
  </si>
  <si>
    <t>Проверка на плотность СТС /опрессовка/</t>
  </si>
  <si>
    <t>№ 140 от 20.05.09г.</t>
  </si>
  <si>
    <t>Замена лампочек в подъезде - 3шт.</t>
  </si>
  <si>
    <t>№ 114 от 22.05.09г.</t>
  </si>
  <si>
    <t>Ревизия выключателя</t>
  </si>
  <si>
    <t>№ 119 от 22.05.09г.</t>
  </si>
  <si>
    <t>Регулировка бойлеров</t>
  </si>
  <si>
    <t>№ 191 от 28.05.09г.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</si>
  <si>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</si>
  <si>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</si>
  <si>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</si>
  <si>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</si>
  <si>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</si>
  <si>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</si>
  <si>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№ 9/эл от 02.06.09г.</t>
  </si>
  <si>
    <t>№ 24/эл от 04.06.09г.</t>
  </si>
  <si>
    <t>Смена задвижек</t>
  </si>
  <si>
    <t>№ 88/сл от 10.06.09г.</t>
  </si>
  <si>
    <t>Осмотр проводки в эл.щитке</t>
  </si>
  <si>
    <t>№ 78/эл от 11.06.09г.</t>
  </si>
  <si>
    <t>Замена вх.вентилей</t>
  </si>
  <si>
    <t>№ 136/сл от 16.06.09г.</t>
  </si>
  <si>
    <t>Прочистка вентиляционной шахты</t>
  </si>
  <si>
    <t>№ 44/пк от 29.06.09г.</t>
  </si>
  <si>
    <t>Обслуживание приборов учета</t>
  </si>
  <si>
    <t>№ 274 ОТ 31.05.09Г.</t>
  </si>
  <si>
    <t>№ 154 от 30.04.09г.</t>
  </si>
  <si>
    <t>Управление МКД</t>
  </si>
  <si>
    <t>Ремонт дверей - 1 петля</t>
  </si>
  <si>
    <t>Прочистка вентиляции 12,5м</t>
  </si>
  <si>
    <t>Ревизхия запорной арматуры 15 шт.</t>
  </si>
  <si>
    <t>№ 5 от 01.07.09</t>
  </si>
  <si>
    <t>замена входных вентилей</t>
  </si>
  <si>
    <t>№ 172 от 16.07.09.</t>
  </si>
  <si>
    <t>ревизия входного вентиля</t>
  </si>
  <si>
    <t>№ 173 от 16.07.09.</t>
  </si>
  <si>
    <t>№ 188 от 20.07.09</t>
  </si>
  <si>
    <t>замена вентиля</t>
  </si>
  <si>
    <t>№ 197 от 20.07.09.</t>
  </si>
  <si>
    <t>замена лампочки</t>
  </si>
  <si>
    <t>Замена входного вентиля</t>
  </si>
  <si>
    <t>№ 199 от 21.07.09.</t>
  </si>
  <si>
    <t>№ 142 от 22.07.09</t>
  </si>
  <si>
    <t>Врезка вентилей под промывку</t>
  </si>
  <si>
    <t>№ 215 от 22.07.09.</t>
  </si>
  <si>
    <t>замена стекол</t>
  </si>
  <si>
    <t>№ 67 от 23.07.09.</t>
  </si>
  <si>
    <t>Замена входного вентиля - 2 шт.</t>
  </si>
  <si>
    <t>№221 от 23.07.09.</t>
  </si>
  <si>
    <t xml:space="preserve">освещение площадки </t>
  </si>
  <si>
    <t>№ 175 от 28.07.09.</t>
  </si>
  <si>
    <t>ревизия эл.сборки</t>
  </si>
  <si>
    <t>№ 205 от 31.07.09.</t>
  </si>
  <si>
    <t xml:space="preserve">ревизия эл.щитка </t>
  </si>
  <si>
    <t>№ 206 от 31.07.09.</t>
  </si>
  <si>
    <t>август 2009г.</t>
  </si>
  <si>
    <t>замена лампочек</t>
  </si>
  <si>
    <t>№ 35 от 05.08.09.</t>
  </si>
  <si>
    <t>подключение и отключение компрессора</t>
  </si>
  <si>
    <t>№ 87 от 11.08.09</t>
  </si>
  <si>
    <t>промывка системы отопления</t>
  </si>
  <si>
    <t>№ 79 от 11.08.09.</t>
  </si>
  <si>
    <t>№ 124 от 18.08.09.</t>
  </si>
  <si>
    <t>отключение системы теплоснабжения на ВВП</t>
  </si>
  <si>
    <t>№ 175 от 25.08.09.</t>
  </si>
  <si>
    <t>ремонт освещения</t>
  </si>
  <si>
    <t>№ 209 от 28.08.09.</t>
  </si>
  <si>
    <t>ревизия эл.щитка</t>
  </si>
  <si>
    <t>№ 212 от 28.08.09.</t>
  </si>
  <si>
    <t>№ 230 от 31.08.09.</t>
  </si>
  <si>
    <t>сентябрь 2009 г.</t>
  </si>
  <si>
    <t>замена лампочек в подъезде, ревизия патронов</t>
  </si>
  <si>
    <t>№ 37 от 07.09.09.</t>
  </si>
  <si>
    <t>проведение испытаний на плотность, прочность системы теплоснабжение</t>
  </si>
  <si>
    <t>№ 24 от 08.09.09.</t>
  </si>
  <si>
    <t>замена пакетника</t>
  </si>
  <si>
    <t>№ 48 от 09.09.09.</t>
  </si>
  <si>
    <t>замена стекла</t>
  </si>
  <si>
    <t>№ 4 от 08.09.09.</t>
  </si>
  <si>
    <t>ревизия патрона на лестничной площадке</t>
  </si>
  <si>
    <t>№ 118 от 17.09.09.</t>
  </si>
  <si>
    <t>июль 2009 г.</t>
  </si>
  <si>
    <t xml:space="preserve">дератизация в строениях 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</si>
  <si>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</si>
  <si>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</si>
  <si>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</si>
  <si>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</si>
  <si>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</si>
  <si>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дератизация в строениях</t>
  </si>
  <si>
    <t>№ 264 от 30.09.09.</t>
  </si>
  <si>
    <t>№ 239 от 31.08.09.</t>
  </si>
  <si>
    <t>№ 452 от 31.08.09.</t>
  </si>
  <si>
    <t>№ 35 от 05.09.09.</t>
  </si>
  <si>
    <t>октябрь 2009 г.</t>
  </si>
  <si>
    <t>дополнительные работы: по вывозу покош.травы, мусора на субботниках, стрижки кустарников, затраты на проведение голосования</t>
  </si>
  <si>
    <t>№ 572 от 31.10.09.</t>
  </si>
  <si>
    <t>№ 279 от 31.10.09.</t>
  </si>
  <si>
    <t>замена входных вентилей ф 15 с газосваркой</t>
  </si>
  <si>
    <t>920 от 12.10.09г.</t>
  </si>
  <si>
    <t>замена автомата АЕ 25 А</t>
  </si>
  <si>
    <t>944 от 20.10.09г.</t>
  </si>
  <si>
    <t>20 от 23.10.09г.</t>
  </si>
  <si>
    <t>ноябрь2009г.</t>
  </si>
  <si>
    <t>декабрь 2009г.</t>
  </si>
  <si>
    <t>замена лампочек 40 Вт в подъезде</t>
  </si>
  <si>
    <t>1102 от 31.12.09г.</t>
  </si>
  <si>
    <t>ревизия распаечной коробки</t>
  </si>
  <si>
    <t>1097/1 от 25.12.09г.</t>
  </si>
  <si>
    <t>ревизия эл.щитка -1 шт.</t>
  </si>
  <si>
    <t>замена вх.вентилей д.15 мм со свар.- 1шт.</t>
  </si>
  <si>
    <t>1092 от 18.12.09г.</t>
  </si>
  <si>
    <t>замена автомата АЕ 16А</t>
  </si>
  <si>
    <t>1093 от 18.12.09г.</t>
  </si>
  <si>
    <t>устранение течи вентиля</t>
  </si>
  <si>
    <t>1096 от 25.12.09г.</t>
  </si>
  <si>
    <t>замена входных вентилей ф 15</t>
  </si>
  <si>
    <t>986 от 02.11.09г.</t>
  </si>
  <si>
    <t>1023 от 13.11.09г.</t>
  </si>
  <si>
    <t>установка циркуляционного насоса</t>
  </si>
  <si>
    <t>ремонт циркуляционного насоса</t>
  </si>
  <si>
    <t>1028 от 13.11.09г.</t>
  </si>
  <si>
    <t>установка досок объявления</t>
  </si>
  <si>
    <t>1056 от 23.11.09г.</t>
  </si>
  <si>
    <t>1064 от 25.11.09г.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</si>
  <si>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</si>
  <si>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</si>
  <si>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</si>
  <si>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</si>
  <si>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</si>
  <si>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31.11.09г.</t>
  </si>
  <si>
    <t>январь 2010г.</t>
  </si>
  <si>
    <t>февраль 2010г.</t>
  </si>
  <si>
    <t>март 2010г.</t>
  </si>
  <si>
    <t>замена патрона подвесного и лампочки</t>
  </si>
  <si>
    <t>5 от 15.01.10г.</t>
  </si>
  <si>
    <t>21 от 31.01.10г.</t>
  </si>
  <si>
    <t>35 от 31.01.10</t>
  </si>
  <si>
    <t>закрашивание надписей на домах</t>
  </si>
  <si>
    <t>6 от 15.01.10</t>
  </si>
  <si>
    <t>апрель 2010г.</t>
  </si>
  <si>
    <t>проверка работы насоса</t>
  </si>
  <si>
    <t>25 от 26.02.10</t>
  </si>
  <si>
    <t>подключение циркуляционного насоса</t>
  </si>
  <si>
    <t>смена вентиля ф 15 мм с САГ</t>
  </si>
  <si>
    <t>4 от 15.01.10</t>
  </si>
  <si>
    <t>ремонт канализационного стояка</t>
  </si>
  <si>
    <t>12 от 29.01.10</t>
  </si>
  <si>
    <t>смена вентиля ф 15 мм с аппаратом для газовой сварки и резки</t>
  </si>
  <si>
    <t>22 от 19.02.10</t>
  </si>
  <si>
    <t>установка,смена циркуляционного насоса</t>
  </si>
  <si>
    <t>26 от 27.02.10</t>
  </si>
  <si>
    <t>смена вентиля ф 15 мм</t>
  </si>
  <si>
    <t>20 от 12.02.10</t>
  </si>
  <si>
    <t>определение в работе</t>
  </si>
  <si>
    <t>устранение течи батареи под контргайкой</t>
  </si>
  <si>
    <t>изготовление и установка досок объявлений</t>
  </si>
  <si>
    <t>16 от 5.02.10</t>
  </si>
  <si>
    <t>очистка карнизов крыш от сосулек и наледей</t>
  </si>
  <si>
    <t>42 от 12.03.10</t>
  </si>
  <si>
    <t>47 от 19.03.10</t>
  </si>
  <si>
    <t>ремонт канализации</t>
  </si>
  <si>
    <t>40 от 12.03.10</t>
  </si>
  <si>
    <t>46 от 26.03.10</t>
  </si>
  <si>
    <t>44 от 19.03.10</t>
  </si>
  <si>
    <t>ремонт кровли</t>
  </si>
  <si>
    <t>61 от 9.04.10</t>
  </si>
  <si>
    <t>герметизация межпанельных швов</t>
  </si>
  <si>
    <t>58 от 02.04.10</t>
  </si>
  <si>
    <t>57 от 02.04.10</t>
  </si>
  <si>
    <t>63 от 16.04.10</t>
  </si>
  <si>
    <t>65 от 23.04.10</t>
  </si>
  <si>
    <t>закрепление проводки</t>
  </si>
  <si>
    <t>70 от 30.04.10</t>
  </si>
  <si>
    <t>67 от 23.04.10</t>
  </si>
  <si>
    <t>типография</t>
  </si>
  <si>
    <t>май 2010г</t>
  </si>
  <si>
    <t>83 от 31.05.10</t>
  </si>
  <si>
    <t>открытие окон в подъезде</t>
  </si>
  <si>
    <t>84 от 31.05.10</t>
  </si>
  <si>
    <t>ревизия ШР</t>
  </si>
  <si>
    <t>76 от 14.05.10</t>
  </si>
  <si>
    <t>ревизия ШР и ШЭ</t>
  </si>
  <si>
    <t>установка розетки в подвале</t>
  </si>
  <si>
    <t>ревизия вентилей ф 15,20,25</t>
  </si>
  <si>
    <t>77 от 14.05.10</t>
  </si>
  <si>
    <t>гидравлическое испытание вх.запорной арматуры</t>
  </si>
  <si>
    <t>удаление воздушных пробок</t>
  </si>
  <si>
    <t>поверка приборов учета</t>
  </si>
  <si>
    <t>208 от 26.05.10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</si>
  <si>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</si>
  <si>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</si>
  <si>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</si>
  <si>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</si>
  <si>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</si>
  <si>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</si>
  <si>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</si>
  <si>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</si>
  <si>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</si>
  <si>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Главный экономист :                                            Т.С.Цалко</t>
  </si>
  <si>
    <t>обслуживание регуляторов тепла</t>
  </si>
  <si>
    <t>обслуживание водоподогревателей</t>
  </si>
  <si>
    <t>июнь 2010 г.</t>
  </si>
  <si>
    <t>87 от 04.06.10</t>
  </si>
  <si>
    <t>91 от 11.06.10</t>
  </si>
  <si>
    <t>июль 2010г.</t>
  </si>
  <si>
    <t>смена вентиля ф 15 мм с аппаратом для газовой сварки</t>
  </si>
  <si>
    <t>115 от 23.07.10</t>
  </si>
  <si>
    <t>109 от 09.07.10</t>
  </si>
  <si>
    <t>ревизия задвижек ф 50 мм</t>
  </si>
  <si>
    <t>119 от 30.07.10</t>
  </si>
  <si>
    <t>ревизия задвижек ф 80,100 мм</t>
  </si>
  <si>
    <t>ревизия и регулировка элеваторного узла</t>
  </si>
  <si>
    <t>промывка системы центрального отопления</t>
  </si>
  <si>
    <t>опрессовка системы центрального отопления</t>
  </si>
  <si>
    <t>заполнение системы отопления технической водой</t>
  </si>
  <si>
    <t>118 от 30.07.10</t>
  </si>
  <si>
    <t>август 2010 г.</t>
  </si>
  <si>
    <t>125 от 06.08.10</t>
  </si>
  <si>
    <t>установка розетки</t>
  </si>
  <si>
    <t>128 от 13.08.10</t>
  </si>
  <si>
    <t>установка КИП</t>
  </si>
  <si>
    <t>134 от 20.08.10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</si>
  <si>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</si>
  <si>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</si>
  <si>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</si>
  <si>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</si>
  <si>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запуск системы отопления</t>
  </si>
  <si>
    <t>161 от 24.09.10</t>
  </si>
  <si>
    <t>октябрь 2010г.</t>
  </si>
  <si>
    <t>замена лампочек 40 вт в подъезде</t>
  </si>
  <si>
    <t>176 от 22.10.10</t>
  </si>
  <si>
    <t>подключение к отоплению лестничных клеток МКД с удалением воздушных пробок</t>
  </si>
  <si>
    <t>177 от 22.10.10</t>
  </si>
  <si>
    <t>178 от 22.10.10</t>
  </si>
  <si>
    <t>Аварийное обслуживание</t>
  </si>
  <si>
    <t>Расчетно-кассовое обслуживание</t>
  </si>
  <si>
    <t>ноябрь 2010г.</t>
  </si>
  <si>
    <t>189 от 13.11.10</t>
  </si>
  <si>
    <t>осмотр и ревизия ВРУ</t>
  </si>
  <si>
    <t>замена лампочек 100 вт в подъезде</t>
  </si>
  <si>
    <t>192 от 19.11.10</t>
  </si>
  <si>
    <t>декабрь 2010г.</t>
  </si>
  <si>
    <t>смена вентиля ф 15мм</t>
  </si>
  <si>
    <t>219 от 24.12.10</t>
  </si>
  <si>
    <t>смена запорной арматуры</t>
  </si>
  <si>
    <t>замена патрона подвесного</t>
  </si>
  <si>
    <t>215 от 17.12.10</t>
  </si>
  <si>
    <t>замена лампочек, установка розетки в подвале</t>
  </si>
  <si>
    <t>январь 2011г.</t>
  </si>
  <si>
    <t>замена трубы хол.воды</t>
  </si>
  <si>
    <t>12 от 21.01.11</t>
  </si>
  <si>
    <t>установка датчика движения</t>
  </si>
  <si>
    <t>11 от 21.01.11</t>
  </si>
  <si>
    <t>февраль 2011 г.</t>
  </si>
  <si>
    <t>37 от 18.02.11</t>
  </si>
  <si>
    <t>март 2011г.</t>
  </si>
  <si>
    <t>ревизия эл.щитка, замена автомата АЕ 25А</t>
  </si>
  <si>
    <t>60 от 18.03.11</t>
  </si>
  <si>
    <t>обследование ВВП на предмет закипаниялатунных трубок</t>
  </si>
  <si>
    <t>65 от 25.03.11</t>
  </si>
  <si>
    <t>66 от 25.03.11</t>
  </si>
  <si>
    <t>очистка кровки от снега</t>
  </si>
  <si>
    <t>62 от 18.03.11</t>
  </si>
  <si>
    <t>пристреливание доски бъявлений</t>
  </si>
  <si>
    <t>56 от 11.03.11</t>
  </si>
  <si>
    <t>апрель 2011г.</t>
  </si>
  <si>
    <t>73 от 08.04.11</t>
  </si>
  <si>
    <t>устранение течи батареи</t>
  </si>
  <si>
    <t>83 от 29.04.11</t>
  </si>
  <si>
    <t>отключение системы теплоснабжения,ГВС</t>
  </si>
  <si>
    <t>Обороты с мая 2010г. по апрель 2011г.</t>
  </si>
  <si>
    <t>Остаток на 01.05.2011г.</t>
  </si>
  <si>
    <t>Генеральный директор:                                       А.В.Митрофанов</t>
  </si>
  <si>
    <t>Главный экономист:                                                          Т.С.Цалко</t>
  </si>
  <si>
    <t>май 2011г.</t>
  </si>
  <si>
    <t>гидравлические испытания вх.запорной арматуры</t>
  </si>
  <si>
    <t>94 от 13.05.11</t>
  </si>
  <si>
    <t>июнь 2011г.</t>
  </si>
  <si>
    <t>121 от 30.06.11</t>
  </si>
  <si>
    <t>ревизия задвижек отопления ф 50 мм</t>
  </si>
  <si>
    <t>122 от 30.06.11</t>
  </si>
  <si>
    <t>ревизия задвижек хвс ф 80,100</t>
  </si>
  <si>
    <t>ревизия задвижек гвс ф 50 мм</t>
  </si>
  <si>
    <t>ревизия задвижек гвс ф 80,100</t>
  </si>
  <si>
    <t>ревизия элеваторного узла сопло</t>
  </si>
  <si>
    <t>промывка фильтров в тепловом пункте</t>
  </si>
  <si>
    <t>июль 2011г.</t>
  </si>
  <si>
    <t>135 от 29.07.11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</si>
  <si>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</si>
  <si>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</si>
  <si>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</si>
  <si>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</si>
  <si>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</si>
  <si>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148 от 19.08.11</t>
  </si>
  <si>
    <t>смена чугунных задвижек на стальные</t>
  </si>
  <si>
    <t>142 от 05.08.11</t>
  </si>
  <si>
    <t>155 от 31.08.11</t>
  </si>
  <si>
    <t>отключение системы отопления</t>
  </si>
  <si>
    <t>152 от 26.08.11</t>
  </si>
  <si>
    <t>сентябрь 2011г.</t>
  </si>
  <si>
    <t>врезка кип</t>
  </si>
  <si>
    <t>172 от 16.09.11</t>
  </si>
  <si>
    <t>гидравлическое испытание вх.заполрной арматуры</t>
  </si>
  <si>
    <t>установка кип</t>
  </si>
  <si>
    <t>ремонт 6-ти секций1 водоподогревателя</t>
  </si>
  <si>
    <t>171 от 16.09.11</t>
  </si>
  <si>
    <t>подключение системы отопления</t>
  </si>
  <si>
    <t>178 от 30.09.11</t>
  </si>
  <si>
    <t>октябрь 2011г.</t>
  </si>
  <si>
    <t>192 от 21.10.11</t>
  </si>
  <si>
    <t>ноябрь 2011г.</t>
  </si>
  <si>
    <t>ревизия вру</t>
  </si>
  <si>
    <t>214 от 25.11.11</t>
  </si>
  <si>
    <t>замена трансформаторов тока</t>
  </si>
  <si>
    <t xml:space="preserve"> декабрь  2011г.</t>
  </si>
  <si>
    <t>ревизия эл щитка, замена автомата АЕ 16А</t>
  </si>
  <si>
    <t>230 от 09.12.11</t>
  </si>
  <si>
    <t>Ремонт кровли (локальная смета №5)</t>
  </si>
  <si>
    <t>228 от 02.12.11</t>
  </si>
  <si>
    <t>Ремонт системы водоотведения  №60/тр/11)</t>
  </si>
  <si>
    <t>239 от 23.12.11</t>
  </si>
  <si>
    <t>Ремонт системы водоотведения  №60/тр/11(доп)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</si>
  <si>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</si>
  <si>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</si>
  <si>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</si>
  <si>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</t>
  </si>
  <si>
    <t>Ревизия патрона (Калькуляция №6/эл)</t>
  </si>
  <si>
    <t>13 от 27.01.12</t>
  </si>
  <si>
    <t xml:space="preserve">Февраль  2012 г. </t>
  </si>
  <si>
    <t>Ремонт кровли (Локальная смета №5)</t>
  </si>
  <si>
    <t>9 от 20.01.12</t>
  </si>
  <si>
    <t>Очистка кровли от снега и скалывание сосулек (Калькуляция №6/кр/ТСС/11)</t>
  </si>
  <si>
    <t>6 от 13.01.12</t>
  </si>
  <si>
    <t>15 от 27.01.12</t>
  </si>
  <si>
    <t xml:space="preserve">Устранение течи батареи </t>
  </si>
  <si>
    <t>17 от 31.01.12</t>
  </si>
  <si>
    <t xml:space="preserve"> Март   2012 г. </t>
  </si>
  <si>
    <t>Прочистка вентеляционных каналов и канализационных вытяжек (Локальная смета №38)</t>
  </si>
  <si>
    <t>24 от 03.02.12</t>
  </si>
  <si>
    <t xml:space="preserve">отогрев стояка ХВС </t>
  </si>
  <si>
    <t>30 от 17.02.12 (акт № 26 от 14.02.12)</t>
  </si>
  <si>
    <t>Проверка бойлера на плотность ипрочность (Калькуляция №7/ТСС/11)</t>
  </si>
  <si>
    <t>33 от 24.02.12</t>
  </si>
  <si>
    <t>Проверка бойлера на предмет накипеобразования латунных трубок (со снятием  калачей)</t>
  </si>
  <si>
    <t>40 от 29.02.12</t>
  </si>
  <si>
    <t>Ремонт крылец</t>
  </si>
  <si>
    <t>82 от 30.03.12</t>
  </si>
  <si>
    <t>Уборка мусора в подвале</t>
  </si>
  <si>
    <t xml:space="preserve">Замена патрона и лампочек </t>
  </si>
  <si>
    <t>63 от 16.03.12 (акт № 7 от 11.03.12)</t>
  </si>
  <si>
    <t>Смена трубопроводов</t>
  </si>
  <si>
    <t>64 от 16.03.12</t>
  </si>
  <si>
    <t xml:space="preserve"> Апрель   2012 г. </t>
  </si>
  <si>
    <t>104 от 28.04.12</t>
  </si>
  <si>
    <t>Ревизия ЩЭ</t>
  </si>
  <si>
    <t>95 от 13.04.12</t>
  </si>
  <si>
    <t>Ревизия ШР</t>
  </si>
  <si>
    <t>89 от 06.04.12 (акт № 3 от 02.04.12)</t>
  </si>
  <si>
    <t xml:space="preserve">Ремонт стояка водоотведения </t>
  </si>
  <si>
    <t>90 от 06.04.12 (акт №10 от 05.04.12)</t>
  </si>
  <si>
    <t>Отключение системы отопления</t>
  </si>
  <si>
    <t>105 от 28.04.12</t>
  </si>
  <si>
    <t>Прочистка вентеляционных каналов  и канализационных вытяжек</t>
  </si>
  <si>
    <t>101 от 20.04.12</t>
  </si>
  <si>
    <t>Исследование горячей воды</t>
  </si>
  <si>
    <t>5/00719  от 12.04.12 (протокол №3067-3076)</t>
  </si>
  <si>
    <t>Проверка ВВП на плотность и прочность</t>
  </si>
  <si>
    <t>акт от 21.02.12</t>
  </si>
  <si>
    <t>Ревизия эл.щитка, замена днталей</t>
  </si>
  <si>
    <t>Генеральный директор</t>
  </si>
  <si>
    <t>А. В. Митрофанов</t>
  </si>
  <si>
    <t>Экономист 2-ой категории по учету лицевых счетов МКД</t>
  </si>
  <si>
    <t>Остаток на 01.05.2012г.</t>
  </si>
  <si>
    <t>Обороты с мая 2011г. по апрель 2012г.</t>
  </si>
  <si>
    <t>Ремонт перил на 2 этаже на площадке</t>
  </si>
  <si>
    <t>35  от 26.02.09</t>
  </si>
  <si>
    <t>Очистка кровельных участков жилых домов от сосулек</t>
  </si>
  <si>
    <t>22 от 10.03.09</t>
  </si>
  <si>
    <t>45/1 от 08.04.09</t>
  </si>
  <si>
    <t>Замена спускников на стояке горячей воды</t>
  </si>
  <si>
    <t>166 от 22.05.09</t>
  </si>
  <si>
    <t>Ревизия вх.вентиля на г/воде</t>
  </si>
  <si>
    <t>229/сл от 24.06.09</t>
  </si>
  <si>
    <t>Замена лампочки</t>
  </si>
  <si>
    <t>129/эл от 20.07.09</t>
  </si>
  <si>
    <t>202/эл от 28.08.09</t>
  </si>
  <si>
    <t>Замена вентиля по стояку</t>
  </si>
  <si>
    <t>61/сл от 14.09.09</t>
  </si>
  <si>
    <t>регулировка системы центрального отопления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</si>
  <si>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</si>
  <si>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</si>
  <si>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</si>
  <si>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</si>
  <si>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</si>
  <si>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</si>
  <si>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Выполнено работ заявочного характера</t>
  </si>
  <si>
    <t>11925,65 (по тарифу)</t>
  </si>
  <si>
    <t>восстановление циркуляции ГВС, сброс воздушных пробок</t>
  </si>
  <si>
    <t>Обслуживание вводных и внутренних газопроводов</t>
  </si>
  <si>
    <t>Итого: прогноз Экономия(+) / Долг(-) на 1.05.2012</t>
  </si>
  <si>
    <t>Е. П. Калинина</t>
  </si>
  <si>
    <t>Отчет по выполненным работам ул. Пионерская , 1/20 с мая 2011 г. по апрель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</si>
</sst>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8"/>
      <color indexed="10"/>
      <name val="Arial Cyr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8"/>
      <color rgb="FFFF0000"/>
      <name val="Arial Cyr"/>
      <family val="0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9" fillId="35" borderId="12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0" fontId="13" fillId="35" borderId="0" xfId="0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13" fillId="35" borderId="0" xfId="0" applyFont="1" applyFill="1" applyAlignment="1">
      <alignment wrapText="1"/>
    </xf>
    <xf numFmtId="0" fontId="0" fillId="35" borderId="11" xfId="0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 wrapText="1"/>
    </xf>
    <xf numFmtId="2" fontId="1" fillId="18" borderId="11" xfId="0" applyNumberFormat="1" applyFont="1" applyFill="1" applyBorder="1" applyAlignment="1">
      <alignment horizontal="center" vertical="center" wrapText="1"/>
    </xf>
    <xf numFmtId="2" fontId="1" fillId="18" borderId="12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9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/>
    </xf>
    <xf numFmtId="2" fontId="53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 wrapText="1"/>
    </xf>
    <xf numFmtId="2" fontId="54" fillId="35" borderId="11" xfId="0" applyNumberFormat="1" applyFont="1" applyFill="1" applyBorder="1" applyAlignment="1">
      <alignment horizontal="center" vertical="center"/>
    </xf>
    <xf numFmtId="2" fontId="54" fillId="35" borderId="0" xfId="0" applyNumberFormat="1" applyFont="1" applyFill="1" applyAlignment="1">
      <alignment/>
    </xf>
    <xf numFmtId="2" fontId="55" fillId="35" borderId="11" xfId="0" applyNumberFormat="1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left" vertical="center" wrapText="1"/>
    </xf>
    <xf numFmtId="0" fontId="13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361"/>
  <sheetViews>
    <sheetView tabSelected="1" zoomScalePageLayoutView="0" workbookViewId="0" topLeftCell="A1">
      <pane xSplit="1" topLeftCell="EH1" activePane="topRight" state="frozen"/>
      <selection pane="topLeft" activeCell="A1" sqref="A1"/>
      <selection pane="topRight" activeCell="EP70" sqref="EP70"/>
    </sheetView>
  </sheetViews>
  <sheetFormatPr defaultColWidth="9.00390625" defaultRowHeight="12.75"/>
  <cols>
    <col min="1" max="1" width="37.625" style="10" customWidth="1"/>
    <col min="2" max="19" width="12.253906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3.625" style="10" customWidth="1"/>
    <col min="30" max="32" width="12.125" style="10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69" width="9.625" style="10" customWidth="1"/>
    <col min="70" max="70" width="9.1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33.625" style="10" customWidth="1"/>
    <col min="96" max="97" width="12.125" style="10" customWidth="1"/>
    <col min="98" max="98" width="33.625" style="10" customWidth="1"/>
    <col min="99" max="100" width="12.125" style="10" customWidth="1"/>
    <col min="101" max="101" width="33.625" style="10" customWidth="1"/>
    <col min="102" max="103" width="12.125" style="10" customWidth="1"/>
    <col min="104" max="104" width="33.625" style="10" customWidth="1"/>
    <col min="105" max="106" width="12.125" style="10" customWidth="1"/>
    <col min="107" max="107" width="13.375" style="10" customWidth="1"/>
    <col min="108" max="108" width="11.875" style="10" customWidth="1"/>
    <col min="109" max="109" width="33.625" style="10" customWidth="1"/>
    <col min="110" max="111" width="12.125" style="10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6" width="12.125" style="10" customWidth="1"/>
    <col min="127" max="127" width="33.625" style="10" customWidth="1"/>
    <col min="128" max="129" width="12.125" style="10" customWidth="1"/>
    <col min="130" max="130" width="33.625" style="10" customWidth="1"/>
    <col min="131" max="132" width="12.125" style="10" customWidth="1"/>
    <col min="133" max="133" width="33.625" style="10" customWidth="1"/>
    <col min="134" max="135" width="12.125" style="10" customWidth="1"/>
    <col min="136" max="136" width="33.625" style="10" customWidth="1"/>
    <col min="137" max="138" width="12.125" style="10" customWidth="1"/>
    <col min="139" max="139" width="33.625" style="10" customWidth="1"/>
    <col min="140" max="141" width="12.125" style="10" customWidth="1"/>
    <col min="142" max="142" width="33.625" style="10" customWidth="1"/>
    <col min="143" max="146" width="12.125" style="10" customWidth="1"/>
  </cols>
  <sheetData>
    <row r="1" spans="1:146" s="7" customFormat="1" ht="13.5" customHeight="1">
      <c r="A1" s="97" t="s">
        <v>511</v>
      </c>
      <c r="B1" s="19"/>
      <c r="C1" s="19"/>
      <c r="D1" s="19"/>
      <c r="E1" s="19"/>
      <c r="F1" s="19"/>
      <c r="G1" s="19"/>
      <c r="H1" s="1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0"/>
      <c r="BR1" s="10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10"/>
      <c r="DD1" s="10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</row>
    <row r="2" spans="1:146" s="7" customFormat="1" ht="12.75" customHeight="1">
      <c r="A2" s="98"/>
      <c r="B2" s="19"/>
      <c r="C2" s="19"/>
      <c r="D2" s="19"/>
      <c r="E2" s="19"/>
      <c r="F2" s="19"/>
      <c r="G2" s="19"/>
      <c r="H2" s="1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0"/>
      <c r="BR2" s="10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10"/>
      <c r="DD2" s="10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</row>
    <row r="3" spans="1:146" s="7" customFormat="1" ht="25.5" customHeight="1">
      <c r="A3" s="99"/>
      <c r="B3" s="19"/>
      <c r="C3" s="19"/>
      <c r="D3" s="19"/>
      <c r="E3" s="19"/>
      <c r="F3" s="19"/>
      <c r="G3" s="19"/>
      <c r="H3" s="1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10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10"/>
      <c r="DD3" s="10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</row>
    <row r="4" spans="1:144" ht="12.75">
      <c r="A4" s="119"/>
      <c r="B4" s="118" t="s">
        <v>10</v>
      </c>
      <c r="C4" s="118"/>
      <c r="D4" s="118" t="s">
        <v>11</v>
      </c>
      <c r="E4" s="118"/>
      <c r="F4" s="114" t="s">
        <v>12</v>
      </c>
      <c r="G4" s="114"/>
      <c r="H4" s="114" t="s">
        <v>13</v>
      </c>
      <c r="I4" s="114"/>
      <c r="J4" s="114" t="s">
        <v>14</v>
      </c>
      <c r="K4" s="114"/>
      <c r="L4" s="107" t="s">
        <v>27</v>
      </c>
      <c r="M4" s="115"/>
      <c r="N4" s="107" t="s">
        <v>29</v>
      </c>
      <c r="O4" s="115"/>
      <c r="P4" s="107" t="s">
        <v>31</v>
      </c>
      <c r="Q4" s="115"/>
      <c r="R4" s="114" t="s">
        <v>9</v>
      </c>
      <c r="S4" s="114"/>
      <c r="T4" s="107" t="s">
        <v>122</v>
      </c>
      <c r="U4" s="108"/>
      <c r="V4" s="109"/>
      <c r="W4" s="107" t="s">
        <v>63</v>
      </c>
      <c r="X4" s="108"/>
      <c r="Y4" s="116"/>
      <c r="Z4" s="107" t="s">
        <v>77</v>
      </c>
      <c r="AA4" s="108"/>
      <c r="AB4" s="116"/>
      <c r="AC4" s="107" t="s">
        <v>88</v>
      </c>
      <c r="AD4" s="108"/>
      <c r="AE4" s="109"/>
      <c r="AF4" s="11"/>
      <c r="AG4" s="107" t="s">
        <v>104</v>
      </c>
      <c r="AH4" s="108"/>
      <c r="AI4" s="109"/>
      <c r="AJ4" s="107" t="s">
        <v>105</v>
      </c>
      <c r="AK4" s="108"/>
      <c r="AL4" s="109"/>
      <c r="AM4" s="107" t="s">
        <v>191</v>
      </c>
      <c r="AN4" s="108"/>
      <c r="AO4" s="109"/>
      <c r="AP4" s="107" t="s">
        <v>165</v>
      </c>
      <c r="AQ4" s="108"/>
      <c r="AR4" s="109"/>
      <c r="AS4" s="107" t="s">
        <v>180</v>
      </c>
      <c r="AT4" s="108"/>
      <c r="AU4" s="109"/>
      <c r="AV4" s="107" t="s">
        <v>203</v>
      </c>
      <c r="AW4" s="108"/>
      <c r="AX4" s="109"/>
      <c r="AY4" s="107" t="s">
        <v>212</v>
      </c>
      <c r="AZ4" s="108"/>
      <c r="BA4" s="109"/>
      <c r="BB4" s="107" t="s">
        <v>213</v>
      </c>
      <c r="BC4" s="108"/>
      <c r="BD4" s="109"/>
      <c r="BE4" s="107" t="s">
        <v>240</v>
      </c>
      <c r="BF4" s="108"/>
      <c r="BG4" s="109"/>
      <c r="BH4" s="107" t="s">
        <v>241</v>
      </c>
      <c r="BI4" s="108"/>
      <c r="BJ4" s="109"/>
      <c r="BK4" s="107" t="s">
        <v>242</v>
      </c>
      <c r="BL4" s="108"/>
      <c r="BM4" s="109"/>
      <c r="BN4" s="107" t="s">
        <v>249</v>
      </c>
      <c r="BO4" s="108"/>
      <c r="BP4" s="109"/>
      <c r="BS4" s="107" t="s">
        <v>285</v>
      </c>
      <c r="BT4" s="108"/>
      <c r="BU4" s="109"/>
      <c r="BV4" s="107" t="s">
        <v>311</v>
      </c>
      <c r="BW4" s="108"/>
      <c r="BX4" s="109"/>
      <c r="BY4" s="107" t="s">
        <v>314</v>
      </c>
      <c r="BZ4" s="108"/>
      <c r="CA4" s="109"/>
      <c r="CB4" s="107" t="s">
        <v>326</v>
      </c>
      <c r="CC4" s="108"/>
      <c r="CD4" s="109"/>
      <c r="CE4" s="107" t="s">
        <v>335</v>
      </c>
      <c r="CF4" s="108"/>
      <c r="CG4" s="109"/>
      <c r="CH4" s="107" t="s">
        <v>338</v>
      </c>
      <c r="CI4" s="108"/>
      <c r="CJ4" s="109"/>
      <c r="CK4" s="107" t="s">
        <v>346</v>
      </c>
      <c r="CL4" s="108"/>
      <c r="CM4" s="109"/>
      <c r="CN4" s="107" t="s">
        <v>351</v>
      </c>
      <c r="CO4" s="108"/>
      <c r="CP4" s="109"/>
      <c r="CQ4" s="107" t="s">
        <v>358</v>
      </c>
      <c r="CR4" s="108"/>
      <c r="CS4" s="109"/>
      <c r="CT4" s="107" t="s">
        <v>363</v>
      </c>
      <c r="CU4" s="108"/>
      <c r="CV4" s="109"/>
      <c r="CW4" s="107" t="s">
        <v>365</v>
      </c>
      <c r="CX4" s="108"/>
      <c r="CY4" s="109"/>
      <c r="CZ4" s="107" t="s">
        <v>375</v>
      </c>
      <c r="DA4" s="108"/>
      <c r="DB4" s="109"/>
      <c r="DE4" s="107" t="s">
        <v>384</v>
      </c>
      <c r="DF4" s="108"/>
      <c r="DG4" s="109"/>
      <c r="DH4" s="107" t="s">
        <v>387</v>
      </c>
      <c r="DI4" s="108"/>
      <c r="DJ4" s="109"/>
      <c r="DK4" s="107" t="s">
        <v>396</v>
      </c>
      <c r="DL4" s="108"/>
      <c r="DM4" s="109"/>
      <c r="DN4" s="107" t="s">
        <v>402</v>
      </c>
      <c r="DO4" s="108"/>
      <c r="DP4" s="109"/>
      <c r="DQ4" s="107" t="s">
        <v>409</v>
      </c>
      <c r="DR4" s="108"/>
      <c r="DS4" s="109"/>
      <c r="DT4" s="107" t="s">
        <v>418</v>
      </c>
      <c r="DU4" s="108"/>
      <c r="DV4" s="109"/>
      <c r="DW4" s="107" t="s">
        <v>420</v>
      </c>
      <c r="DX4" s="108"/>
      <c r="DY4" s="109"/>
      <c r="DZ4" s="107" t="s">
        <v>424</v>
      </c>
      <c r="EA4" s="108"/>
      <c r="EB4" s="109"/>
      <c r="EC4" s="107" t="s">
        <v>435</v>
      </c>
      <c r="ED4" s="108"/>
      <c r="EE4" s="109"/>
      <c r="EF4" s="107" t="s">
        <v>438</v>
      </c>
      <c r="EG4" s="108"/>
      <c r="EH4" s="109"/>
      <c r="EI4" s="107" t="s">
        <v>446</v>
      </c>
      <c r="EJ4" s="108"/>
      <c r="EK4" s="109"/>
      <c r="EL4" s="107" t="s">
        <v>462</v>
      </c>
      <c r="EM4" s="108"/>
      <c r="EN4" s="109"/>
    </row>
    <row r="5" spans="1:146" ht="30" customHeight="1">
      <c r="A5" s="120"/>
      <c r="B5" s="12" t="s">
        <v>1</v>
      </c>
      <c r="C5" s="12" t="s">
        <v>37</v>
      </c>
      <c r="D5" s="12" t="s">
        <v>1</v>
      </c>
      <c r="E5" s="12" t="s">
        <v>37</v>
      </c>
      <c r="F5" s="12" t="s">
        <v>1</v>
      </c>
      <c r="G5" s="12" t="s">
        <v>37</v>
      </c>
      <c r="H5" s="12" t="s">
        <v>1</v>
      </c>
      <c r="I5" s="12" t="s">
        <v>37</v>
      </c>
      <c r="J5" s="12" t="s">
        <v>1</v>
      </c>
      <c r="K5" s="12" t="s">
        <v>37</v>
      </c>
      <c r="L5" s="12" t="s">
        <v>1</v>
      </c>
      <c r="M5" s="12" t="s">
        <v>37</v>
      </c>
      <c r="N5" s="12" t="s">
        <v>1</v>
      </c>
      <c r="O5" s="12" t="s">
        <v>37</v>
      </c>
      <c r="P5" s="12" t="s">
        <v>1</v>
      </c>
      <c r="Q5" s="12" t="s">
        <v>37</v>
      </c>
      <c r="R5" s="12" t="s">
        <v>1</v>
      </c>
      <c r="S5" s="12" t="s">
        <v>37</v>
      </c>
      <c r="T5" s="12" t="s">
        <v>0</v>
      </c>
      <c r="U5" s="12" t="s">
        <v>64</v>
      </c>
      <c r="V5" s="12" t="s">
        <v>65</v>
      </c>
      <c r="W5" s="12" t="s">
        <v>0</v>
      </c>
      <c r="X5" s="12" t="s">
        <v>64</v>
      </c>
      <c r="Y5" s="13" t="s">
        <v>65</v>
      </c>
      <c r="Z5" s="12" t="s">
        <v>0</v>
      </c>
      <c r="AA5" s="12" t="s">
        <v>64</v>
      </c>
      <c r="AB5" s="13" t="s">
        <v>65</v>
      </c>
      <c r="AC5" s="12" t="s">
        <v>0</v>
      </c>
      <c r="AD5" s="12" t="s">
        <v>64</v>
      </c>
      <c r="AE5" s="12" t="s">
        <v>65</v>
      </c>
      <c r="AF5" s="12"/>
      <c r="AG5" s="12" t="s">
        <v>0</v>
      </c>
      <c r="AH5" s="12" t="s">
        <v>64</v>
      </c>
      <c r="AI5" s="12" t="s">
        <v>65</v>
      </c>
      <c r="AJ5" s="12" t="s">
        <v>0</v>
      </c>
      <c r="AK5" s="12" t="s">
        <v>64</v>
      </c>
      <c r="AL5" s="12" t="s">
        <v>65</v>
      </c>
      <c r="AM5" s="12" t="s">
        <v>0</v>
      </c>
      <c r="AN5" s="12" t="s">
        <v>64</v>
      </c>
      <c r="AO5" s="12" t="s">
        <v>65</v>
      </c>
      <c r="AP5" s="12" t="s">
        <v>0</v>
      </c>
      <c r="AQ5" s="12" t="s">
        <v>64</v>
      </c>
      <c r="AR5" s="12" t="s">
        <v>65</v>
      </c>
      <c r="AS5" s="12" t="s">
        <v>0</v>
      </c>
      <c r="AT5" s="12" t="s">
        <v>64</v>
      </c>
      <c r="AU5" s="12" t="s">
        <v>65</v>
      </c>
      <c r="AV5" s="12" t="s">
        <v>0</v>
      </c>
      <c r="AW5" s="12" t="s">
        <v>64</v>
      </c>
      <c r="AX5" s="12" t="s">
        <v>65</v>
      </c>
      <c r="AY5" s="12" t="s">
        <v>0</v>
      </c>
      <c r="AZ5" s="12" t="s">
        <v>64</v>
      </c>
      <c r="BA5" s="12" t="s">
        <v>65</v>
      </c>
      <c r="BB5" s="12" t="s">
        <v>0</v>
      </c>
      <c r="BC5" s="12" t="s">
        <v>64</v>
      </c>
      <c r="BD5" s="12" t="s">
        <v>65</v>
      </c>
      <c r="BE5" s="12" t="s">
        <v>0</v>
      </c>
      <c r="BF5" s="12" t="s">
        <v>64</v>
      </c>
      <c r="BG5" s="12" t="s">
        <v>65</v>
      </c>
      <c r="BH5" s="12" t="s">
        <v>0</v>
      </c>
      <c r="BI5" s="12" t="s">
        <v>64</v>
      </c>
      <c r="BJ5" s="12" t="s">
        <v>65</v>
      </c>
      <c r="BK5" s="12" t="s">
        <v>0</v>
      </c>
      <c r="BL5" s="12" t="s">
        <v>64</v>
      </c>
      <c r="BM5" s="12" t="s">
        <v>65</v>
      </c>
      <c r="BN5" s="12" t="s">
        <v>0</v>
      </c>
      <c r="BO5" s="12" t="s">
        <v>64</v>
      </c>
      <c r="BP5" s="12" t="s">
        <v>65</v>
      </c>
      <c r="BS5" s="12" t="s">
        <v>0</v>
      </c>
      <c r="BT5" s="12" t="s">
        <v>64</v>
      </c>
      <c r="BU5" s="12" t="s">
        <v>65</v>
      </c>
      <c r="BV5" s="12" t="s">
        <v>0</v>
      </c>
      <c r="BW5" s="12" t="s">
        <v>64</v>
      </c>
      <c r="BX5" s="12" t="s">
        <v>65</v>
      </c>
      <c r="BY5" s="12" t="s">
        <v>0</v>
      </c>
      <c r="BZ5" s="12" t="s">
        <v>64</v>
      </c>
      <c r="CA5" s="12" t="s">
        <v>65</v>
      </c>
      <c r="CB5" s="12" t="s">
        <v>0</v>
      </c>
      <c r="CC5" s="12" t="s">
        <v>64</v>
      </c>
      <c r="CD5" s="12" t="s">
        <v>65</v>
      </c>
      <c r="CE5" s="12" t="s">
        <v>0</v>
      </c>
      <c r="CF5" s="12" t="s">
        <v>64</v>
      </c>
      <c r="CG5" s="12" t="s">
        <v>65</v>
      </c>
      <c r="CH5" s="12" t="s">
        <v>0</v>
      </c>
      <c r="CI5" s="12" t="s">
        <v>64</v>
      </c>
      <c r="CJ5" s="12" t="s">
        <v>65</v>
      </c>
      <c r="CK5" s="12" t="s">
        <v>0</v>
      </c>
      <c r="CL5" s="12" t="s">
        <v>64</v>
      </c>
      <c r="CM5" s="12" t="s">
        <v>65</v>
      </c>
      <c r="CN5" s="12" t="s">
        <v>0</v>
      </c>
      <c r="CO5" s="12" t="s">
        <v>64</v>
      </c>
      <c r="CP5" s="12" t="s">
        <v>65</v>
      </c>
      <c r="CQ5" s="12" t="s">
        <v>0</v>
      </c>
      <c r="CR5" s="12" t="s">
        <v>64</v>
      </c>
      <c r="CS5" s="12" t="s">
        <v>65</v>
      </c>
      <c r="CT5" s="12" t="s">
        <v>0</v>
      </c>
      <c r="CU5" s="12" t="s">
        <v>64</v>
      </c>
      <c r="CV5" s="12" t="s">
        <v>65</v>
      </c>
      <c r="CW5" s="12" t="s">
        <v>0</v>
      </c>
      <c r="CX5" s="12" t="s">
        <v>64</v>
      </c>
      <c r="CY5" s="12" t="s">
        <v>65</v>
      </c>
      <c r="CZ5" s="12" t="s">
        <v>0</v>
      </c>
      <c r="DA5" s="12" t="s">
        <v>64</v>
      </c>
      <c r="DB5" s="12" t="s">
        <v>65</v>
      </c>
      <c r="DE5" s="12" t="s">
        <v>0</v>
      </c>
      <c r="DF5" s="12" t="s">
        <v>64</v>
      </c>
      <c r="DG5" s="12" t="s">
        <v>65</v>
      </c>
      <c r="DH5" s="12" t="s">
        <v>0</v>
      </c>
      <c r="DI5" s="12" t="s">
        <v>64</v>
      </c>
      <c r="DJ5" s="12" t="s">
        <v>65</v>
      </c>
      <c r="DK5" s="12" t="s">
        <v>0</v>
      </c>
      <c r="DL5" s="12" t="s">
        <v>64</v>
      </c>
      <c r="DM5" s="12" t="s">
        <v>65</v>
      </c>
      <c r="DN5" s="12" t="s">
        <v>0</v>
      </c>
      <c r="DO5" s="12" t="s">
        <v>64</v>
      </c>
      <c r="DP5" s="12" t="s">
        <v>65</v>
      </c>
      <c r="DQ5" s="12" t="s">
        <v>0</v>
      </c>
      <c r="DR5" s="12" t="s">
        <v>64</v>
      </c>
      <c r="DS5" s="12" t="s">
        <v>65</v>
      </c>
      <c r="DT5" s="12" t="s">
        <v>0</v>
      </c>
      <c r="DU5" s="12" t="s">
        <v>64</v>
      </c>
      <c r="DV5" s="12" t="s">
        <v>65</v>
      </c>
      <c r="DW5" s="12" t="s">
        <v>0</v>
      </c>
      <c r="DX5" s="12" t="s">
        <v>64</v>
      </c>
      <c r="DY5" s="12" t="s">
        <v>65</v>
      </c>
      <c r="DZ5" s="12" t="s">
        <v>0</v>
      </c>
      <c r="EA5" s="12" t="s">
        <v>64</v>
      </c>
      <c r="EB5" s="12" t="s">
        <v>65</v>
      </c>
      <c r="EC5" s="12" t="s">
        <v>0</v>
      </c>
      <c r="ED5" s="12" t="s">
        <v>64</v>
      </c>
      <c r="EE5" s="12" t="s">
        <v>65</v>
      </c>
      <c r="EF5" s="12" t="s">
        <v>0</v>
      </c>
      <c r="EG5" s="12" t="s">
        <v>64</v>
      </c>
      <c r="EH5" s="12" t="s">
        <v>65</v>
      </c>
      <c r="EI5" s="12" t="s">
        <v>0</v>
      </c>
      <c r="EJ5" s="12" t="s">
        <v>64</v>
      </c>
      <c r="EK5" s="12" t="s">
        <v>65</v>
      </c>
      <c r="EL5" s="12" t="s">
        <v>0</v>
      </c>
      <c r="EM5" s="12" t="s">
        <v>64</v>
      </c>
      <c r="EN5" s="12" t="s">
        <v>65</v>
      </c>
      <c r="EO5" s="12"/>
      <c r="EP5" s="12"/>
    </row>
    <row r="6" spans="1:144" ht="14.25" customHeight="1">
      <c r="A6" s="14"/>
      <c r="B6" s="113" t="s">
        <v>2</v>
      </c>
      <c r="C6" s="113"/>
      <c r="D6" s="113" t="s">
        <v>2</v>
      </c>
      <c r="E6" s="113"/>
      <c r="F6" s="113" t="s">
        <v>2</v>
      </c>
      <c r="G6" s="113"/>
      <c r="H6" s="113" t="s">
        <v>2</v>
      </c>
      <c r="I6" s="113"/>
      <c r="J6" s="113" t="s">
        <v>2</v>
      </c>
      <c r="K6" s="113"/>
      <c r="L6" s="113" t="s">
        <v>2</v>
      </c>
      <c r="M6" s="113"/>
      <c r="N6" s="113" t="s">
        <v>2</v>
      </c>
      <c r="O6" s="113"/>
      <c r="P6" s="113" t="s">
        <v>2</v>
      </c>
      <c r="Q6" s="113"/>
      <c r="R6" s="110" t="s">
        <v>2</v>
      </c>
      <c r="S6" s="117"/>
      <c r="T6" s="110"/>
      <c r="U6" s="111"/>
      <c r="V6" s="112"/>
      <c r="W6" s="110"/>
      <c r="X6" s="111"/>
      <c r="Y6" s="112"/>
      <c r="Z6" s="110"/>
      <c r="AA6" s="111"/>
      <c r="AB6" s="112"/>
      <c r="AC6" s="110"/>
      <c r="AD6" s="111"/>
      <c r="AE6" s="112"/>
      <c r="AF6" s="15"/>
      <c r="AG6" s="110"/>
      <c r="AH6" s="111"/>
      <c r="AI6" s="112"/>
      <c r="AJ6" s="110"/>
      <c r="AK6" s="111"/>
      <c r="AL6" s="112"/>
      <c r="AM6" s="110"/>
      <c r="AN6" s="111"/>
      <c r="AO6" s="112"/>
      <c r="AP6" s="110"/>
      <c r="AQ6" s="111"/>
      <c r="AR6" s="112"/>
      <c r="AS6" s="110"/>
      <c r="AT6" s="111"/>
      <c r="AU6" s="112"/>
      <c r="AV6" s="110"/>
      <c r="AW6" s="111"/>
      <c r="AX6" s="112"/>
      <c r="AY6" s="110"/>
      <c r="AZ6" s="111"/>
      <c r="BA6" s="112"/>
      <c r="BB6" s="110"/>
      <c r="BC6" s="111"/>
      <c r="BD6" s="112"/>
      <c r="BE6" s="110"/>
      <c r="BF6" s="111"/>
      <c r="BG6" s="112"/>
      <c r="BH6" s="110"/>
      <c r="BI6" s="111"/>
      <c r="BJ6" s="112"/>
      <c r="BK6" s="110"/>
      <c r="BL6" s="111"/>
      <c r="BM6" s="112"/>
      <c r="BN6" s="110"/>
      <c r="BO6" s="111"/>
      <c r="BP6" s="112"/>
      <c r="BS6" s="110"/>
      <c r="BT6" s="111"/>
      <c r="BU6" s="112"/>
      <c r="BV6" s="110"/>
      <c r="BW6" s="111"/>
      <c r="BX6" s="112"/>
      <c r="BY6" s="110"/>
      <c r="BZ6" s="111"/>
      <c r="CA6" s="112"/>
      <c r="CB6" s="110"/>
      <c r="CC6" s="111"/>
      <c r="CD6" s="112"/>
      <c r="CE6" s="110"/>
      <c r="CF6" s="111"/>
      <c r="CG6" s="112"/>
      <c r="CH6" s="110"/>
      <c r="CI6" s="111"/>
      <c r="CJ6" s="112"/>
      <c r="CK6" s="110"/>
      <c r="CL6" s="111"/>
      <c r="CM6" s="112"/>
      <c r="CN6" s="110"/>
      <c r="CO6" s="111"/>
      <c r="CP6" s="112"/>
      <c r="CQ6" s="110"/>
      <c r="CR6" s="111"/>
      <c r="CS6" s="112"/>
      <c r="CT6" s="110"/>
      <c r="CU6" s="111"/>
      <c r="CV6" s="112"/>
      <c r="CW6" s="110"/>
      <c r="CX6" s="111"/>
      <c r="CY6" s="112"/>
      <c r="CZ6" s="110"/>
      <c r="DA6" s="111"/>
      <c r="DB6" s="112"/>
      <c r="DE6" s="110"/>
      <c r="DF6" s="111"/>
      <c r="DG6" s="112"/>
      <c r="DH6" s="110"/>
      <c r="DI6" s="111"/>
      <c r="DJ6" s="112"/>
      <c r="DK6" s="110"/>
      <c r="DL6" s="111"/>
      <c r="DM6" s="112"/>
      <c r="DN6" s="110"/>
      <c r="DO6" s="111"/>
      <c r="DP6" s="112"/>
      <c r="DQ6" s="110"/>
      <c r="DR6" s="111"/>
      <c r="DS6" s="112"/>
      <c r="DT6" s="110"/>
      <c r="DU6" s="111"/>
      <c r="DV6" s="112"/>
      <c r="DW6" s="110"/>
      <c r="DX6" s="111"/>
      <c r="DY6" s="112"/>
      <c r="DZ6" s="110"/>
      <c r="EA6" s="111"/>
      <c r="EB6" s="112"/>
      <c r="EC6" s="110"/>
      <c r="ED6" s="111"/>
      <c r="EE6" s="112"/>
      <c r="EF6" s="110"/>
      <c r="EG6" s="111"/>
      <c r="EH6" s="112"/>
      <c r="EI6" s="110"/>
      <c r="EJ6" s="111"/>
      <c r="EK6" s="112"/>
      <c r="EL6" s="110"/>
      <c r="EM6" s="111"/>
      <c r="EN6" s="112"/>
    </row>
    <row r="7" spans="1:146" s="1" customFormat="1" ht="22.5" customHeight="1">
      <c r="A7" s="12"/>
      <c r="B7" s="16" t="s">
        <v>17</v>
      </c>
      <c r="C7" s="17">
        <v>6744.81</v>
      </c>
      <c r="D7" s="16" t="s">
        <v>17</v>
      </c>
      <c r="E7" s="17">
        <v>6744.81</v>
      </c>
      <c r="F7" s="16" t="s">
        <v>17</v>
      </c>
      <c r="G7" s="17">
        <v>6744.81</v>
      </c>
      <c r="H7" s="16" t="s">
        <v>17</v>
      </c>
      <c r="I7" s="17">
        <v>6744.81</v>
      </c>
      <c r="J7" s="16" t="s">
        <v>17</v>
      </c>
      <c r="K7" s="17">
        <v>6744.81</v>
      </c>
      <c r="L7" s="16" t="s">
        <v>17</v>
      </c>
      <c r="M7" s="17">
        <v>6744.81</v>
      </c>
      <c r="N7" s="16" t="s">
        <v>17</v>
      </c>
      <c r="O7" s="17">
        <v>6744.81</v>
      </c>
      <c r="P7" s="16" t="s">
        <v>17</v>
      </c>
      <c r="Q7" s="17">
        <v>6744.81</v>
      </c>
      <c r="R7" s="16" t="s">
        <v>17</v>
      </c>
      <c r="S7" s="18">
        <f>C7+E7+G7+I7+K7+M7+O7+Q7</f>
        <v>53958.479999999996</v>
      </c>
      <c r="T7" s="19" t="s">
        <v>66</v>
      </c>
      <c r="U7" s="16"/>
      <c r="V7" s="20">
        <v>6744.81</v>
      </c>
      <c r="W7" s="19" t="s">
        <v>66</v>
      </c>
      <c r="X7" s="21"/>
      <c r="Y7" s="20">
        <v>6744.81</v>
      </c>
      <c r="Z7" s="19" t="s">
        <v>66</v>
      </c>
      <c r="AA7" s="21"/>
      <c r="AB7" s="20">
        <v>6744.81</v>
      </c>
      <c r="AC7" s="19" t="s">
        <v>66</v>
      </c>
      <c r="AD7" s="16"/>
      <c r="AE7" s="20">
        <v>6744.81</v>
      </c>
      <c r="AF7" s="20"/>
      <c r="AG7" s="19" t="s">
        <v>66</v>
      </c>
      <c r="AH7" s="16"/>
      <c r="AI7" s="20">
        <v>6425.32</v>
      </c>
      <c r="AJ7" s="19" t="s">
        <v>66</v>
      </c>
      <c r="AK7" s="16"/>
      <c r="AL7" s="20">
        <v>6425.32</v>
      </c>
      <c r="AM7" s="19" t="s">
        <v>66</v>
      </c>
      <c r="AN7" s="16"/>
      <c r="AO7" s="20">
        <v>6425.32</v>
      </c>
      <c r="AP7" s="19" t="s">
        <v>66</v>
      </c>
      <c r="AQ7" s="16"/>
      <c r="AR7" s="20">
        <v>6425.32</v>
      </c>
      <c r="AS7" s="19" t="s">
        <v>66</v>
      </c>
      <c r="AT7" s="16"/>
      <c r="AU7" s="20">
        <v>6425.32</v>
      </c>
      <c r="AV7" s="19" t="s">
        <v>66</v>
      </c>
      <c r="AW7" s="16"/>
      <c r="AX7" s="20">
        <v>6425.32</v>
      </c>
      <c r="AY7" s="19" t="s">
        <v>66</v>
      </c>
      <c r="AZ7" s="16"/>
      <c r="BA7" s="20">
        <v>6425.32</v>
      </c>
      <c r="BB7" s="19" t="s">
        <v>66</v>
      </c>
      <c r="BC7" s="16"/>
      <c r="BD7" s="20">
        <v>6425.32</v>
      </c>
      <c r="BE7" s="19" t="s">
        <v>66</v>
      </c>
      <c r="BF7" s="16"/>
      <c r="BG7" s="20">
        <v>6425.32</v>
      </c>
      <c r="BH7" s="19" t="s">
        <v>66</v>
      </c>
      <c r="BI7" s="16"/>
      <c r="BJ7" s="20">
        <v>6425.32</v>
      </c>
      <c r="BK7" s="19" t="s">
        <v>66</v>
      </c>
      <c r="BL7" s="16"/>
      <c r="BM7" s="20">
        <v>6425.32</v>
      </c>
      <c r="BN7" s="19" t="s">
        <v>66</v>
      </c>
      <c r="BO7" s="16"/>
      <c r="BP7" s="20">
        <v>6425.32</v>
      </c>
      <c r="BQ7" s="10"/>
      <c r="BR7" s="10"/>
      <c r="BS7" s="19" t="s">
        <v>137</v>
      </c>
      <c r="BT7" s="16"/>
      <c r="BU7" s="20">
        <v>6602.26</v>
      </c>
      <c r="BV7" s="19" t="s">
        <v>137</v>
      </c>
      <c r="BW7" s="16"/>
      <c r="BX7" s="20">
        <v>6602.26</v>
      </c>
      <c r="BY7" s="19" t="s">
        <v>137</v>
      </c>
      <c r="BZ7" s="16"/>
      <c r="CA7" s="20">
        <v>6602.26</v>
      </c>
      <c r="CB7" s="19" t="s">
        <v>137</v>
      </c>
      <c r="CC7" s="16"/>
      <c r="CD7" s="20">
        <v>6602.26</v>
      </c>
      <c r="CE7" s="19" t="s">
        <v>137</v>
      </c>
      <c r="CF7" s="16"/>
      <c r="CG7" s="20">
        <v>6602.26</v>
      </c>
      <c r="CH7" s="19" t="s">
        <v>137</v>
      </c>
      <c r="CI7" s="16"/>
      <c r="CJ7" s="20">
        <v>6602.26</v>
      </c>
      <c r="CK7" s="19" t="s">
        <v>137</v>
      </c>
      <c r="CL7" s="16"/>
      <c r="CM7" s="20">
        <v>6602.26</v>
      </c>
      <c r="CN7" s="19" t="s">
        <v>137</v>
      </c>
      <c r="CO7" s="16"/>
      <c r="CP7" s="20">
        <v>6602.26</v>
      </c>
      <c r="CQ7" s="19" t="s">
        <v>137</v>
      </c>
      <c r="CR7" s="16"/>
      <c r="CS7" s="20">
        <v>6602.26</v>
      </c>
      <c r="CT7" s="19" t="s">
        <v>137</v>
      </c>
      <c r="CU7" s="16"/>
      <c r="CV7" s="20">
        <v>6602.26</v>
      </c>
      <c r="CW7" s="19" t="s">
        <v>137</v>
      </c>
      <c r="CX7" s="16"/>
      <c r="CY7" s="20">
        <v>6602.26</v>
      </c>
      <c r="CZ7" s="19" t="s">
        <v>137</v>
      </c>
      <c r="DA7" s="16"/>
      <c r="DB7" s="20">
        <v>6602.26</v>
      </c>
      <c r="DC7" s="10"/>
      <c r="DD7" s="10"/>
      <c r="DE7" s="19" t="s">
        <v>137</v>
      </c>
      <c r="DF7" s="16"/>
      <c r="DG7" s="74">
        <v>7418.04</v>
      </c>
      <c r="DH7" s="19" t="s">
        <v>137</v>
      </c>
      <c r="DI7" s="16"/>
      <c r="DJ7" s="74">
        <v>7418.04</v>
      </c>
      <c r="DK7" s="19" t="s">
        <v>137</v>
      </c>
      <c r="DL7" s="16"/>
      <c r="DM7" s="74">
        <v>7418.04</v>
      </c>
      <c r="DN7" s="19" t="s">
        <v>137</v>
      </c>
      <c r="DO7" s="16"/>
      <c r="DP7" s="74">
        <v>7418.04</v>
      </c>
      <c r="DQ7" s="19" t="s">
        <v>137</v>
      </c>
      <c r="DR7" s="16"/>
      <c r="DS7" s="74">
        <v>7418.04</v>
      </c>
      <c r="DT7" s="19" t="s">
        <v>137</v>
      </c>
      <c r="DU7" s="16"/>
      <c r="DV7" s="74">
        <v>7418.04</v>
      </c>
      <c r="DW7" s="19" t="s">
        <v>137</v>
      </c>
      <c r="DX7" s="16"/>
      <c r="DY7" s="74">
        <v>7418.04</v>
      </c>
      <c r="DZ7" s="19" t="s">
        <v>137</v>
      </c>
      <c r="EA7" s="16"/>
      <c r="EB7" s="74">
        <v>7418.04</v>
      </c>
      <c r="EC7" s="19" t="s">
        <v>137</v>
      </c>
      <c r="ED7" s="16"/>
      <c r="EE7" s="74">
        <v>7418.04</v>
      </c>
      <c r="EF7" s="19" t="s">
        <v>137</v>
      </c>
      <c r="EG7" s="16"/>
      <c r="EH7" s="74">
        <v>7418.04</v>
      </c>
      <c r="EI7" s="19" t="s">
        <v>137</v>
      </c>
      <c r="EJ7" s="16"/>
      <c r="EK7" s="74">
        <v>7418.04</v>
      </c>
      <c r="EL7" s="19" t="s">
        <v>137</v>
      </c>
      <c r="EM7" s="16"/>
      <c r="EN7" s="74">
        <v>7418.04</v>
      </c>
      <c r="EO7" s="20"/>
      <c r="EP7" s="20"/>
    </row>
    <row r="8" spans="1:146" s="1" customFormat="1" ht="29.25" customHeight="1">
      <c r="A8" s="12"/>
      <c r="B8" s="16" t="s">
        <v>17</v>
      </c>
      <c r="C8" s="17">
        <f>SUM(C9:C12)</f>
        <v>816.48</v>
      </c>
      <c r="D8" s="16" t="s">
        <v>17</v>
      </c>
      <c r="E8" s="17">
        <f>SUM(E9:E12)</f>
        <v>816.48</v>
      </c>
      <c r="F8" s="16" t="s">
        <v>17</v>
      </c>
      <c r="G8" s="17">
        <f>SUM(G9:G12)</f>
        <v>816.48</v>
      </c>
      <c r="H8" s="16" t="s">
        <v>17</v>
      </c>
      <c r="I8" s="17">
        <f>SUM(I9:I12)</f>
        <v>816.48</v>
      </c>
      <c r="J8" s="16" t="s">
        <v>17</v>
      </c>
      <c r="K8" s="17">
        <f>SUM(K9:K12)</f>
        <v>816.48</v>
      </c>
      <c r="L8" s="16" t="s">
        <v>17</v>
      </c>
      <c r="M8" s="17">
        <f>SUM(M9:M12)</f>
        <v>816.48</v>
      </c>
      <c r="N8" s="16" t="s">
        <v>17</v>
      </c>
      <c r="O8" s="17">
        <f>SUM(O9:O12)</f>
        <v>816.48</v>
      </c>
      <c r="P8" s="16" t="s">
        <v>17</v>
      </c>
      <c r="Q8" s="17">
        <f>SUM(Q9:Q12)</f>
        <v>816.48</v>
      </c>
      <c r="R8" s="16" t="s">
        <v>17</v>
      </c>
      <c r="S8" s="18">
        <f aca="true" t="shared" si="0" ref="S8:S37">C8+E8+G8+I8+K8+M8+O8+Q8</f>
        <v>6531.84</v>
      </c>
      <c r="T8" s="19" t="s">
        <v>5</v>
      </c>
      <c r="U8" s="21" t="s">
        <v>123</v>
      </c>
      <c r="V8" s="20">
        <v>91.19</v>
      </c>
      <c r="W8" s="61" t="s">
        <v>67</v>
      </c>
      <c r="X8" s="62" t="s">
        <v>68</v>
      </c>
      <c r="Y8" s="67">
        <v>721.03</v>
      </c>
      <c r="Z8" s="61" t="s">
        <v>78</v>
      </c>
      <c r="AA8" s="62" t="s">
        <v>79</v>
      </c>
      <c r="AB8" s="67">
        <v>2269.09</v>
      </c>
      <c r="AC8" s="72" t="s">
        <v>89</v>
      </c>
      <c r="AD8" s="73" t="s">
        <v>90</v>
      </c>
      <c r="AE8" s="74">
        <v>371.68</v>
      </c>
      <c r="AF8" s="20"/>
      <c r="AG8" s="72" t="s">
        <v>106</v>
      </c>
      <c r="AH8" s="73" t="s">
        <v>107</v>
      </c>
      <c r="AI8" s="75">
        <f>3156.9/13</f>
        <v>242.83846153846156</v>
      </c>
      <c r="AJ8" s="72" t="s">
        <v>97</v>
      </c>
      <c r="AK8" s="73" t="s">
        <v>124</v>
      </c>
      <c r="AL8" s="74">
        <v>298.25</v>
      </c>
      <c r="AM8" s="72" t="s">
        <v>140</v>
      </c>
      <c r="AN8" s="73" t="s">
        <v>141</v>
      </c>
      <c r="AO8" s="74">
        <v>3257.89</v>
      </c>
      <c r="AP8" s="72" t="s">
        <v>166</v>
      </c>
      <c r="AQ8" s="73" t="s">
        <v>167</v>
      </c>
      <c r="AR8" s="74">
        <v>164.95</v>
      </c>
      <c r="AS8" s="19" t="s">
        <v>166</v>
      </c>
      <c r="AT8" s="21" t="s">
        <v>202</v>
      </c>
      <c r="AU8" s="20">
        <v>164.95</v>
      </c>
      <c r="AV8" s="72" t="s">
        <v>207</v>
      </c>
      <c r="AW8" s="73" t="s">
        <v>208</v>
      </c>
      <c r="AX8" s="74">
        <v>846.68</v>
      </c>
      <c r="AY8" s="72" t="s">
        <v>225</v>
      </c>
      <c r="AZ8" s="73" t="s">
        <v>226</v>
      </c>
      <c r="BA8" s="74">
        <v>581.82</v>
      </c>
      <c r="BB8" s="19" t="s">
        <v>214</v>
      </c>
      <c r="BC8" s="21" t="s">
        <v>215</v>
      </c>
      <c r="BD8" s="20">
        <v>211.95</v>
      </c>
      <c r="BE8" s="19" t="s">
        <v>243</v>
      </c>
      <c r="BF8" s="21" t="s">
        <v>244</v>
      </c>
      <c r="BG8" s="20">
        <v>160.02</v>
      </c>
      <c r="BH8" s="19" t="s">
        <v>250</v>
      </c>
      <c r="BI8" s="21" t="s">
        <v>251</v>
      </c>
      <c r="BJ8" s="20">
        <v>90.23</v>
      </c>
      <c r="BK8" s="19" t="s">
        <v>267</v>
      </c>
      <c r="BL8" s="21" t="s">
        <v>268</v>
      </c>
      <c r="BM8" s="20">
        <v>581.82</v>
      </c>
      <c r="BN8" s="19" t="s">
        <v>274</v>
      </c>
      <c r="BO8" s="21" t="s">
        <v>275</v>
      </c>
      <c r="BP8" s="20">
        <v>3535.9</v>
      </c>
      <c r="BQ8" s="10"/>
      <c r="BR8" s="10"/>
      <c r="BS8" s="19" t="s">
        <v>66</v>
      </c>
      <c r="BT8" s="24"/>
      <c r="BU8" s="24">
        <v>2959.83</v>
      </c>
      <c r="BV8" s="19" t="s">
        <v>66</v>
      </c>
      <c r="BW8" s="24"/>
      <c r="BX8" s="24">
        <v>2959.83</v>
      </c>
      <c r="BY8" s="19" t="s">
        <v>66</v>
      </c>
      <c r="BZ8" s="24"/>
      <c r="CA8" s="24">
        <v>2959.83</v>
      </c>
      <c r="CB8" s="19" t="s">
        <v>66</v>
      </c>
      <c r="CC8" s="24"/>
      <c r="CD8" s="24">
        <v>2959.83</v>
      </c>
      <c r="CE8" s="19" t="s">
        <v>66</v>
      </c>
      <c r="CF8" s="24"/>
      <c r="CG8" s="24">
        <v>2959.83</v>
      </c>
      <c r="CH8" s="19" t="s">
        <v>66</v>
      </c>
      <c r="CI8" s="24"/>
      <c r="CJ8" s="24">
        <v>2959.83</v>
      </c>
      <c r="CK8" s="19" t="s">
        <v>66</v>
      </c>
      <c r="CL8" s="24"/>
      <c r="CM8" s="24">
        <v>2959.83</v>
      </c>
      <c r="CN8" s="19" t="s">
        <v>66</v>
      </c>
      <c r="CO8" s="24"/>
      <c r="CP8" s="24">
        <v>2959.83</v>
      </c>
      <c r="CQ8" s="19" t="s">
        <v>66</v>
      </c>
      <c r="CR8" s="24"/>
      <c r="CS8" s="24">
        <v>2959.83</v>
      </c>
      <c r="CT8" s="19" t="s">
        <v>66</v>
      </c>
      <c r="CU8" s="24"/>
      <c r="CV8" s="24">
        <v>2959.83</v>
      </c>
      <c r="CW8" s="19" t="s">
        <v>66</v>
      </c>
      <c r="CX8" s="24"/>
      <c r="CY8" s="24">
        <v>2959.83</v>
      </c>
      <c r="CZ8" s="19" t="s">
        <v>66</v>
      </c>
      <c r="DA8" s="24"/>
      <c r="DB8" s="24">
        <v>2959.83</v>
      </c>
      <c r="DC8" s="10"/>
      <c r="DD8" s="10"/>
      <c r="DE8" s="19" t="s">
        <v>66</v>
      </c>
      <c r="DF8" s="24"/>
      <c r="DG8" s="76">
        <v>3833.24</v>
      </c>
      <c r="DH8" s="19" t="s">
        <v>66</v>
      </c>
      <c r="DI8" s="24"/>
      <c r="DJ8" s="76">
        <v>3833.24</v>
      </c>
      <c r="DK8" s="19" t="s">
        <v>66</v>
      </c>
      <c r="DL8" s="24"/>
      <c r="DM8" s="76">
        <v>3833.24</v>
      </c>
      <c r="DN8" s="19" t="s">
        <v>66</v>
      </c>
      <c r="DO8" s="24"/>
      <c r="DP8" s="76">
        <v>3833.24</v>
      </c>
      <c r="DQ8" s="19" t="s">
        <v>66</v>
      </c>
      <c r="DR8" s="24"/>
      <c r="DS8" s="76">
        <v>3833.24</v>
      </c>
      <c r="DT8" s="19" t="s">
        <v>66</v>
      </c>
      <c r="DU8" s="24"/>
      <c r="DV8" s="76">
        <v>3833.24</v>
      </c>
      <c r="DW8" s="19" t="s">
        <v>66</v>
      </c>
      <c r="DX8" s="24"/>
      <c r="DY8" s="76">
        <v>3833.24</v>
      </c>
      <c r="DZ8" s="19" t="s">
        <v>66</v>
      </c>
      <c r="EA8" s="24"/>
      <c r="EB8" s="76">
        <v>3833.24</v>
      </c>
      <c r="EC8" s="19" t="s">
        <v>66</v>
      </c>
      <c r="ED8" s="24"/>
      <c r="EE8" s="76">
        <v>3833.24</v>
      </c>
      <c r="EF8" s="19" t="s">
        <v>66</v>
      </c>
      <c r="EG8" s="24"/>
      <c r="EH8" s="76">
        <v>3833.24</v>
      </c>
      <c r="EI8" s="19" t="s">
        <v>66</v>
      </c>
      <c r="EJ8" s="24"/>
      <c r="EK8" s="76">
        <v>3833.24</v>
      </c>
      <c r="EL8" s="19" t="s">
        <v>66</v>
      </c>
      <c r="EM8" s="24"/>
      <c r="EN8" s="76">
        <v>3833.24</v>
      </c>
      <c r="EO8" s="24"/>
      <c r="EP8" s="24"/>
    </row>
    <row r="9" spans="1:146" ht="34.5" customHeight="1">
      <c r="A9" s="16"/>
      <c r="B9" s="16" t="s">
        <v>17</v>
      </c>
      <c r="C9" s="25">
        <v>674.48</v>
      </c>
      <c r="D9" s="16" t="s">
        <v>17</v>
      </c>
      <c r="E9" s="25">
        <v>674.48</v>
      </c>
      <c r="F9" s="16" t="s">
        <v>17</v>
      </c>
      <c r="G9" s="25">
        <v>674.48</v>
      </c>
      <c r="H9" s="16" t="s">
        <v>17</v>
      </c>
      <c r="I9" s="25">
        <v>674.48</v>
      </c>
      <c r="J9" s="16" t="s">
        <v>17</v>
      </c>
      <c r="K9" s="25">
        <v>674.48</v>
      </c>
      <c r="L9" s="16" t="s">
        <v>17</v>
      </c>
      <c r="M9" s="25">
        <v>674.48</v>
      </c>
      <c r="N9" s="16" t="s">
        <v>17</v>
      </c>
      <c r="O9" s="25">
        <v>674.48</v>
      </c>
      <c r="P9" s="16" t="s">
        <v>17</v>
      </c>
      <c r="Q9" s="25">
        <v>674.48</v>
      </c>
      <c r="R9" s="16" t="s">
        <v>17</v>
      </c>
      <c r="S9" s="18">
        <f t="shared" si="0"/>
        <v>5395.84</v>
      </c>
      <c r="T9" s="16" t="s">
        <v>7</v>
      </c>
      <c r="U9" s="17"/>
      <c r="V9" s="17">
        <v>674.48</v>
      </c>
      <c r="W9" s="61" t="s">
        <v>69</v>
      </c>
      <c r="X9" s="62" t="s">
        <v>70</v>
      </c>
      <c r="Y9" s="63">
        <v>721.03</v>
      </c>
      <c r="Z9" s="61" t="s">
        <v>81</v>
      </c>
      <c r="AA9" s="62" t="s">
        <v>80</v>
      </c>
      <c r="AB9" s="63">
        <v>174.37</v>
      </c>
      <c r="AC9" s="61" t="s">
        <v>86</v>
      </c>
      <c r="AD9" s="62" t="s">
        <v>91</v>
      </c>
      <c r="AE9" s="71">
        <f>5897.26/7</f>
        <v>842.4657142857143</v>
      </c>
      <c r="AF9" s="25"/>
      <c r="AG9" s="61" t="s">
        <v>108</v>
      </c>
      <c r="AH9" s="62" t="s">
        <v>109</v>
      </c>
      <c r="AI9" s="62">
        <f>3156.9/9</f>
        <v>350.76666666666665</v>
      </c>
      <c r="AJ9" s="61" t="s">
        <v>97</v>
      </c>
      <c r="AK9" s="62" t="s">
        <v>125</v>
      </c>
      <c r="AL9" s="62">
        <v>298.25</v>
      </c>
      <c r="AM9" s="61" t="s">
        <v>142</v>
      </c>
      <c r="AN9" s="62" t="s">
        <v>143</v>
      </c>
      <c r="AO9" s="62">
        <v>1309.63</v>
      </c>
      <c r="AP9" s="61" t="s">
        <v>168</v>
      </c>
      <c r="AQ9" s="62" t="s">
        <v>169</v>
      </c>
      <c r="AR9" s="62">
        <v>447.36</v>
      </c>
      <c r="AS9" s="61" t="s">
        <v>181</v>
      </c>
      <c r="AT9" s="62" t="s">
        <v>182</v>
      </c>
      <c r="AU9" s="62">
        <v>314.08</v>
      </c>
      <c r="AV9" s="61" t="s">
        <v>209</v>
      </c>
      <c r="AW9" s="62" t="s">
        <v>210</v>
      </c>
      <c r="AX9" s="62">
        <v>225.23</v>
      </c>
      <c r="AY9" s="16" t="s">
        <v>228</v>
      </c>
      <c r="AZ9" s="19" t="s">
        <v>227</v>
      </c>
      <c r="BA9" s="17">
        <v>4524.9</v>
      </c>
      <c r="BB9" s="16" t="s">
        <v>216</v>
      </c>
      <c r="BC9" s="17" t="s">
        <v>217</v>
      </c>
      <c r="BD9" s="17">
        <v>360.93</v>
      </c>
      <c r="BE9" s="16" t="s">
        <v>247</v>
      </c>
      <c r="BF9" s="17" t="s">
        <v>248</v>
      </c>
      <c r="BG9" s="17">
        <v>131.91</v>
      </c>
      <c r="BH9" s="16" t="s">
        <v>252</v>
      </c>
      <c r="BI9" s="17" t="s">
        <v>251</v>
      </c>
      <c r="BJ9" s="17">
        <v>139.64</v>
      </c>
      <c r="BK9" s="16" t="s">
        <v>261</v>
      </c>
      <c r="BL9" s="17" t="s">
        <v>269</v>
      </c>
      <c r="BM9" s="17">
        <v>1064.66</v>
      </c>
      <c r="BN9" s="16" t="s">
        <v>276</v>
      </c>
      <c r="BO9" s="17" t="s">
        <v>277</v>
      </c>
      <c r="BP9" s="17">
        <v>62844.24</v>
      </c>
      <c r="BS9" s="19" t="s">
        <v>195</v>
      </c>
      <c r="BT9" s="21"/>
      <c r="BU9" s="20">
        <v>1599.34</v>
      </c>
      <c r="BV9" s="19" t="s">
        <v>195</v>
      </c>
      <c r="BW9" s="21"/>
      <c r="BX9" s="20">
        <v>1599.34</v>
      </c>
      <c r="BY9" s="19" t="s">
        <v>195</v>
      </c>
      <c r="BZ9" s="21"/>
      <c r="CA9" s="20">
        <v>1599.34</v>
      </c>
      <c r="CB9" s="19" t="s">
        <v>195</v>
      </c>
      <c r="CC9" s="21"/>
      <c r="CD9" s="20">
        <v>1599.34</v>
      </c>
      <c r="CE9" s="19" t="s">
        <v>195</v>
      </c>
      <c r="CF9" s="21"/>
      <c r="CG9" s="20">
        <v>1599.34</v>
      </c>
      <c r="CH9" s="19" t="s">
        <v>195</v>
      </c>
      <c r="CI9" s="21"/>
      <c r="CJ9" s="20">
        <v>1599.34</v>
      </c>
      <c r="CK9" s="19" t="s">
        <v>195</v>
      </c>
      <c r="CL9" s="21"/>
      <c r="CM9" s="20">
        <v>1599.34</v>
      </c>
      <c r="CN9" s="19" t="s">
        <v>195</v>
      </c>
      <c r="CO9" s="21"/>
      <c r="CP9" s="20">
        <v>1599.34</v>
      </c>
      <c r="CQ9" s="19" t="s">
        <v>195</v>
      </c>
      <c r="CR9" s="21"/>
      <c r="CS9" s="20">
        <v>1599.34</v>
      </c>
      <c r="CT9" s="19" t="s">
        <v>195</v>
      </c>
      <c r="CU9" s="21"/>
      <c r="CV9" s="20">
        <v>1599.34</v>
      </c>
      <c r="CW9" s="19" t="s">
        <v>195</v>
      </c>
      <c r="CX9" s="21"/>
      <c r="CY9" s="20">
        <v>1599.34</v>
      </c>
      <c r="CZ9" s="19" t="s">
        <v>195</v>
      </c>
      <c r="DA9" s="21"/>
      <c r="DB9" s="20">
        <v>1599.34</v>
      </c>
      <c r="DE9" s="19" t="s">
        <v>195</v>
      </c>
      <c r="DF9" s="21"/>
      <c r="DG9" s="74">
        <v>283.94</v>
      </c>
      <c r="DH9" s="19" t="s">
        <v>195</v>
      </c>
      <c r="DI9" s="21"/>
      <c r="DJ9" s="74">
        <v>283.94</v>
      </c>
      <c r="DK9" s="19" t="s">
        <v>339</v>
      </c>
      <c r="DL9" s="21" t="s">
        <v>397</v>
      </c>
      <c r="DM9" s="78">
        <v>192.18</v>
      </c>
      <c r="DN9" s="19" t="s">
        <v>216</v>
      </c>
      <c r="DO9" s="21" t="s">
        <v>403</v>
      </c>
      <c r="DP9" s="78">
        <v>605.17</v>
      </c>
      <c r="DQ9" s="16" t="s">
        <v>410</v>
      </c>
      <c r="DR9" s="17" t="s">
        <v>411</v>
      </c>
      <c r="DS9" s="62">
        <v>1170.87</v>
      </c>
      <c r="DT9" s="16" t="s">
        <v>177</v>
      </c>
      <c r="DU9" s="17" t="s">
        <v>419</v>
      </c>
      <c r="DV9" s="79">
        <v>205.33</v>
      </c>
      <c r="DW9" s="16" t="s">
        <v>421</v>
      </c>
      <c r="DX9" s="17" t="s">
        <v>422</v>
      </c>
      <c r="DY9" s="62">
        <v>678.69</v>
      </c>
      <c r="DZ9" s="16" t="s">
        <v>425</v>
      </c>
      <c r="EA9" s="17" t="s">
        <v>426</v>
      </c>
      <c r="EB9" s="79">
        <v>393.46</v>
      </c>
      <c r="EC9" s="16" t="s">
        <v>436</v>
      </c>
      <c r="ED9" s="17" t="s">
        <v>437</v>
      </c>
      <c r="EE9" s="79">
        <v>101.89</v>
      </c>
      <c r="EF9" s="16" t="s">
        <v>447</v>
      </c>
      <c r="EG9" s="17" t="s">
        <v>448</v>
      </c>
      <c r="EH9" s="62">
        <v>166.25</v>
      </c>
      <c r="EI9" s="16" t="s">
        <v>455</v>
      </c>
      <c r="EJ9" s="17" t="s">
        <v>456</v>
      </c>
      <c r="EK9" s="62">
        <v>17199.66</v>
      </c>
      <c r="EL9" s="16" t="s">
        <v>97</v>
      </c>
      <c r="EM9" s="17" t="s">
        <v>463</v>
      </c>
      <c r="EN9" s="79">
        <v>205.33</v>
      </c>
      <c r="EO9" s="17"/>
      <c r="EP9" s="17"/>
    </row>
    <row r="10" spans="1:146" ht="33" customHeight="1">
      <c r="A10" s="16"/>
      <c r="B10" s="16"/>
      <c r="C10" s="25"/>
      <c r="D10" s="16"/>
      <c r="E10" s="25"/>
      <c r="F10" s="16"/>
      <c r="G10" s="25"/>
      <c r="H10" s="16"/>
      <c r="I10" s="25"/>
      <c r="J10" s="16"/>
      <c r="K10" s="25"/>
      <c r="L10" s="16"/>
      <c r="M10" s="25"/>
      <c r="N10" s="16"/>
      <c r="O10" s="25"/>
      <c r="P10" s="16"/>
      <c r="Q10" s="25"/>
      <c r="R10" s="16"/>
      <c r="S10" s="18">
        <f t="shared" si="0"/>
        <v>0</v>
      </c>
      <c r="T10" s="16" t="s">
        <v>38</v>
      </c>
      <c r="U10" s="17"/>
      <c r="V10" s="25">
        <v>35.5</v>
      </c>
      <c r="W10" s="61" t="s">
        <v>71</v>
      </c>
      <c r="X10" s="62" t="s">
        <v>72</v>
      </c>
      <c r="Y10" s="67">
        <v>337.02</v>
      </c>
      <c r="Z10" s="61" t="s">
        <v>82</v>
      </c>
      <c r="AA10" s="62" t="s">
        <v>83</v>
      </c>
      <c r="AB10" s="67">
        <v>4783.25</v>
      </c>
      <c r="AC10" s="61" t="s">
        <v>92</v>
      </c>
      <c r="AD10" s="62" t="s">
        <v>93</v>
      </c>
      <c r="AE10" s="71">
        <v>422.92</v>
      </c>
      <c r="AF10" s="25"/>
      <c r="AG10" s="61" t="s">
        <v>110</v>
      </c>
      <c r="AH10" s="62" t="s">
        <v>111</v>
      </c>
      <c r="AI10" s="71">
        <f>3156.9/12</f>
        <v>263.075</v>
      </c>
      <c r="AJ10" s="72" t="s">
        <v>126</v>
      </c>
      <c r="AK10" s="72" t="s">
        <v>127</v>
      </c>
      <c r="AL10" s="72">
        <v>2469.93</v>
      </c>
      <c r="AM10" s="72" t="s">
        <v>144</v>
      </c>
      <c r="AN10" s="72" t="s">
        <v>145</v>
      </c>
      <c r="AO10" s="72">
        <v>812.3</v>
      </c>
      <c r="AP10" s="19" t="s">
        <v>170</v>
      </c>
      <c r="AQ10" s="19" t="s">
        <v>171</v>
      </c>
      <c r="AR10" s="77">
        <v>1444.8</v>
      </c>
      <c r="AS10" s="72" t="s">
        <v>183</v>
      </c>
      <c r="AT10" s="73" t="s">
        <v>184</v>
      </c>
      <c r="AU10" s="74">
        <v>263.07</v>
      </c>
      <c r="AV10" s="72" t="s">
        <v>155</v>
      </c>
      <c r="AW10" s="73" t="s">
        <v>211</v>
      </c>
      <c r="AX10" s="74">
        <v>4218.99</v>
      </c>
      <c r="AY10" s="19" t="s">
        <v>229</v>
      </c>
      <c r="AZ10" s="19" t="s">
        <v>230</v>
      </c>
      <c r="BA10" s="19">
        <v>90.23</v>
      </c>
      <c r="BB10" s="19" t="s">
        <v>218</v>
      </c>
      <c r="BC10" s="19" t="s">
        <v>217</v>
      </c>
      <c r="BD10" s="19">
        <v>180.46</v>
      </c>
      <c r="BE10" s="19" t="s">
        <v>253</v>
      </c>
      <c r="BF10" s="19" t="s">
        <v>254</v>
      </c>
      <c r="BG10" s="19">
        <v>2186.8</v>
      </c>
      <c r="BH10" s="16" t="s">
        <v>257</v>
      </c>
      <c r="BI10" s="17" t="s">
        <v>258</v>
      </c>
      <c r="BJ10" s="17">
        <v>1064.66</v>
      </c>
      <c r="BK10" s="19" t="s">
        <v>270</v>
      </c>
      <c r="BL10" s="19" t="s">
        <v>271</v>
      </c>
      <c r="BM10" s="19">
        <v>801.61</v>
      </c>
      <c r="BN10" s="16" t="s">
        <v>253</v>
      </c>
      <c r="BO10" s="17" t="s">
        <v>278</v>
      </c>
      <c r="BP10" s="19">
        <v>2186.8</v>
      </c>
      <c r="BS10" s="19" t="s">
        <v>301</v>
      </c>
      <c r="BT10" s="19" t="s">
        <v>300</v>
      </c>
      <c r="BU10" s="17">
        <v>112.96</v>
      </c>
      <c r="BV10" s="19" t="s">
        <v>250</v>
      </c>
      <c r="BW10" s="19" t="s">
        <v>312</v>
      </c>
      <c r="BX10" s="17">
        <v>90.23</v>
      </c>
      <c r="BY10" s="19" t="s">
        <v>315</v>
      </c>
      <c r="BZ10" s="19" t="s">
        <v>316</v>
      </c>
      <c r="CA10" s="17">
        <v>1064.66</v>
      </c>
      <c r="CB10" s="19" t="s">
        <v>261</v>
      </c>
      <c r="CC10" s="19" t="s">
        <v>327</v>
      </c>
      <c r="CD10" s="17">
        <v>930.21</v>
      </c>
      <c r="CE10" s="19" t="s">
        <v>336</v>
      </c>
      <c r="CF10" s="19" t="s">
        <v>337</v>
      </c>
      <c r="CG10" s="17">
        <v>265.97</v>
      </c>
      <c r="CH10" s="19" t="s">
        <v>339</v>
      </c>
      <c r="CI10" s="19" t="s">
        <v>340</v>
      </c>
      <c r="CJ10" s="17">
        <v>1082.43</v>
      </c>
      <c r="CK10" s="19" t="s">
        <v>177</v>
      </c>
      <c r="CL10" s="17" t="s">
        <v>347</v>
      </c>
      <c r="CM10" s="24">
        <v>180.46</v>
      </c>
      <c r="CN10" s="19" t="s">
        <v>352</v>
      </c>
      <c r="CO10" s="17" t="s">
        <v>353</v>
      </c>
      <c r="CP10" s="24">
        <v>930.21</v>
      </c>
      <c r="CQ10" s="19" t="s">
        <v>359</v>
      </c>
      <c r="CR10" s="17" t="s">
        <v>360</v>
      </c>
      <c r="CS10" s="24">
        <v>379.99</v>
      </c>
      <c r="CT10" s="16" t="s">
        <v>339</v>
      </c>
      <c r="CU10" s="17" t="s">
        <v>364</v>
      </c>
      <c r="CV10" s="17">
        <v>56.97</v>
      </c>
      <c r="CW10" s="16" t="s">
        <v>366</v>
      </c>
      <c r="CX10" s="17" t="s">
        <v>367</v>
      </c>
      <c r="CY10" s="17">
        <v>405.7</v>
      </c>
      <c r="CZ10" s="16" t="s">
        <v>177</v>
      </c>
      <c r="DA10" s="17" t="s">
        <v>376</v>
      </c>
      <c r="DB10" s="17">
        <v>180.46</v>
      </c>
      <c r="DE10" s="16" t="s">
        <v>385</v>
      </c>
      <c r="DF10" s="17" t="s">
        <v>386</v>
      </c>
      <c r="DG10" s="62">
        <v>511.05</v>
      </c>
      <c r="DH10" s="16" t="s">
        <v>339</v>
      </c>
      <c r="DI10" s="17" t="s">
        <v>388</v>
      </c>
      <c r="DJ10" s="79">
        <v>64.06</v>
      </c>
      <c r="DK10" s="16" t="s">
        <v>398</v>
      </c>
      <c r="DL10" s="17" t="s">
        <v>399</v>
      </c>
      <c r="DM10" s="62">
        <v>4777.09</v>
      </c>
      <c r="DN10" s="16" t="s">
        <v>404</v>
      </c>
      <c r="DO10" s="17" t="s">
        <v>405</v>
      </c>
      <c r="DP10" s="79">
        <v>5470.86</v>
      </c>
      <c r="DQ10" s="16" t="s">
        <v>412</v>
      </c>
      <c r="DR10" s="17" t="s">
        <v>411</v>
      </c>
      <c r="DS10" s="62">
        <v>511.05</v>
      </c>
      <c r="DT10" s="16" t="s">
        <v>400</v>
      </c>
      <c r="DU10" s="17"/>
      <c r="DV10" s="62">
        <v>384.87</v>
      </c>
      <c r="DW10" s="16" t="s">
        <v>423</v>
      </c>
      <c r="DX10" s="17" t="s">
        <v>422</v>
      </c>
      <c r="DY10" s="62">
        <v>3000</v>
      </c>
      <c r="DZ10" s="16" t="s">
        <v>427</v>
      </c>
      <c r="EA10" s="17" t="s">
        <v>428</v>
      </c>
      <c r="EB10" s="62">
        <v>32284.25</v>
      </c>
      <c r="EC10" s="16" t="s">
        <v>439</v>
      </c>
      <c r="ED10" s="17" t="s">
        <v>440</v>
      </c>
      <c r="EE10" s="62">
        <v>26535</v>
      </c>
      <c r="EF10" s="16" t="s">
        <v>449</v>
      </c>
      <c r="EG10" s="17" t="s">
        <v>450</v>
      </c>
      <c r="EH10" s="79">
        <v>611.74</v>
      </c>
      <c r="EI10" s="16" t="s">
        <v>457</v>
      </c>
      <c r="EJ10" s="17" t="s">
        <v>456</v>
      </c>
      <c r="EK10" s="79">
        <v>21837.23</v>
      </c>
      <c r="EL10" s="16" t="s">
        <v>464</v>
      </c>
      <c r="EM10" s="17" t="s">
        <v>465</v>
      </c>
      <c r="EN10" s="62">
        <v>6032.8</v>
      </c>
      <c r="EO10" s="17"/>
      <c r="EP10" s="17"/>
    </row>
    <row r="11" spans="1:146" ht="26.25" customHeight="1">
      <c r="A11" s="16"/>
      <c r="B11" s="16" t="s">
        <v>17</v>
      </c>
      <c r="C11" s="17">
        <v>35.5</v>
      </c>
      <c r="D11" s="16" t="s">
        <v>17</v>
      </c>
      <c r="E11" s="17">
        <v>35.5</v>
      </c>
      <c r="F11" s="16" t="s">
        <v>17</v>
      </c>
      <c r="G11" s="17">
        <v>35.5</v>
      </c>
      <c r="H11" s="16" t="s">
        <v>17</v>
      </c>
      <c r="I11" s="17">
        <v>35.5</v>
      </c>
      <c r="J11" s="16" t="s">
        <v>17</v>
      </c>
      <c r="K11" s="17">
        <v>35.5</v>
      </c>
      <c r="L11" s="16" t="s">
        <v>17</v>
      </c>
      <c r="M11" s="17">
        <v>35.5</v>
      </c>
      <c r="N11" s="16" t="s">
        <v>17</v>
      </c>
      <c r="O11" s="17">
        <v>35.5</v>
      </c>
      <c r="P11" s="16" t="s">
        <v>17</v>
      </c>
      <c r="Q11" s="17">
        <v>35.5</v>
      </c>
      <c r="R11" s="16" t="s">
        <v>17</v>
      </c>
      <c r="S11" s="18">
        <f t="shared" si="0"/>
        <v>284</v>
      </c>
      <c r="T11" s="16" t="s">
        <v>15</v>
      </c>
      <c r="U11" s="17"/>
      <c r="V11" s="25">
        <v>35.5</v>
      </c>
      <c r="W11" s="61" t="s">
        <v>73</v>
      </c>
      <c r="X11" s="62" t="s">
        <v>74</v>
      </c>
      <c r="Y11" s="67">
        <v>560.8</v>
      </c>
      <c r="Z11" s="61" t="s">
        <v>84</v>
      </c>
      <c r="AA11" s="62" t="s">
        <v>85</v>
      </c>
      <c r="AB11" s="67">
        <v>335.05</v>
      </c>
      <c r="AC11" s="61" t="s">
        <v>92</v>
      </c>
      <c r="AD11" s="62" t="s">
        <v>94</v>
      </c>
      <c r="AE11" s="71">
        <v>731.82</v>
      </c>
      <c r="AF11" s="25"/>
      <c r="AG11" s="72" t="s">
        <v>112</v>
      </c>
      <c r="AH11" s="72" t="s">
        <v>113</v>
      </c>
      <c r="AI11" s="76">
        <v>318.07</v>
      </c>
      <c r="AJ11" s="72" t="s">
        <v>128</v>
      </c>
      <c r="AK11" s="72" t="s">
        <v>129</v>
      </c>
      <c r="AL11" s="76">
        <v>149.12</v>
      </c>
      <c r="AM11" s="72" t="s">
        <v>142</v>
      </c>
      <c r="AN11" s="72" t="s">
        <v>146</v>
      </c>
      <c r="AO11" s="76">
        <v>936.22</v>
      </c>
      <c r="AP11" s="72" t="s">
        <v>147</v>
      </c>
      <c r="AQ11" s="72" t="s">
        <v>172</v>
      </c>
      <c r="AR11" s="76">
        <v>950.03</v>
      </c>
      <c r="AS11" s="72" t="s">
        <v>185</v>
      </c>
      <c r="AT11" s="72" t="s">
        <v>186</v>
      </c>
      <c r="AU11" s="76">
        <v>668.2</v>
      </c>
      <c r="AV11" s="16" t="s">
        <v>195</v>
      </c>
      <c r="AW11" s="17" t="s">
        <v>205</v>
      </c>
      <c r="AX11" s="17">
        <v>859.66</v>
      </c>
      <c r="AY11" s="19" t="s">
        <v>231</v>
      </c>
      <c r="AZ11" s="19" t="s">
        <v>232</v>
      </c>
      <c r="BA11" s="19">
        <v>241.98</v>
      </c>
      <c r="BB11" s="19" t="s">
        <v>219</v>
      </c>
      <c r="BC11" s="19" t="s">
        <v>220</v>
      </c>
      <c r="BD11" s="19">
        <v>902.46</v>
      </c>
      <c r="BE11" s="19" t="s">
        <v>255</v>
      </c>
      <c r="BF11" s="19" t="s">
        <v>254</v>
      </c>
      <c r="BG11" s="19">
        <v>9213</v>
      </c>
      <c r="BH11" s="19" t="s">
        <v>259</v>
      </c>
      <c r="BI11" s="19" t="s">
        <v>260</v>
      </c>
      <c r="BJ11" s="19">
        <v>6673.25</v>
      </c>
      <c r="BK11" s="19" t="s">
        <v>214</v>
      </c>
      <c r="BL11" s="19" t="s">
        <v>272</v>
      </c>
      <c r="BM11" s="19">
        <v>56.97</v>
      </c>
      <c r="BN11" s="19" t="s">
        <v>223</v>
      </c>
      <c r="BO11" s="19" t="s">
        <v>279</v>
      </c>
      <c r="BP11" s="19">
        <v>306.6</v>
      </c>
      <c r="BS11" s="12" t="s">
        <v>299</v>
      </c>
      <c r="BT11" s="17" t="s">
        <v>300</v>
      </c>
      <c r="BU11" s="24">
        <v>91.19</v>
      </c>
      <c r="BV11" s="12" t="s">
        <v>263</v>
      </c>
      <c r="BW11" s="17" t="s">
        <v>313</v>
      </c>
      <c r="BX11" s="24">
        <v>96.97</v>
      </c>
      <c r="BY11" s="12" t="s">
        <v>223</v>
      </c>
      <c r="BZ11" s="17" t="s">
        <v>317</v>
      </c>
      <c r="CA11" s="24">
        <v>306.6</v>
      </c>
      <c r="CB11" s="19" t="s">
        <v>328</v>
      </c>
      <c r="CC11" s="17" t="s">
        <v>329</v>
      </c>
      <c r="CD11" s="24">
        <v>254.88</v>
      </c>
      <c r="CE11" s="16" t="s">
        <v>306</v>
      </c>
      <c r="CF11" s="17"/>
      <c r="CG11" s="17">
        <v>670.29</v>
      </c>
      <c r="CH11" s="16" t="s">
        <v>341</v>
      </c>
      <c r="CI11" s="17" t="s">
        <v>342</v>
      </c>
      <c r="CJ11" s="17">
        <v>1072.44</v>
      </c>
      <c r="CK11" s="19" t="s">
        <v>348</v>
      </c>
      <c r="CL11" s="17" t="s">
        <v>347</v>
      </c>
      <c r="CM11" s="24">
        <v>603.26</v>
      </c>
      <c r="CN11" s="19" t="s">
        <v>354</v>
      </c>
      <c r="CO11" s="17" t="s">
        <v>353</v>
      </c>
      <c r="CP11" s="24">
        <v>109347.59</v>
      </c>
      <c r="CQ11" s="19" t="s">
        <v>361</v>
      </c>
      <c r="CR11" s="17" t="s">
        <v>362</v>
      </c>
      <c r="CS11" s="24">
        <v>3147.19</v>
      </c>
      <c r="CT11" s="19"/>
      <c r="CU11" s="17"/>
      <c r="CV11" s="24"/>
      <c r="CW11" s="19" t="s">
        <v>368</v>
      </c>
      <c r="CX11" s="17" t="s">
        <v>369</v>
      </c>
      <c r="CY11" s="24">
        <v>1154.2</v>
      </c>
      <c r="CZ11" s="19" t="s">
        <v>377</v>
      </c>
      <c r="DA11" s="17" t="s">
        <v>378</v>
      </c>
      <c r="DB11" s="24">
        <v>329.11</v>
      </c>
      <c r="DE11" s="16" t="s">
        <v>299</v>
      </c>
      <c r="DF11" s="17"/>
      <c r="DG11" s="62">
        <v>106.479</v>
      </c>
      <c r="DH11" s="19" t="s">
        <v>168</v>
      </c>
      <c r="DI11" s="17" t="s">
        <v>388</v>
      </c>
      <c r="DJ11" s="93">
        <v>205.33</v>
      </c>
      <c r="DK11" s="16" t="s">
        <v>299</v>
      </c>
      <c r="DL11" s="17"/>
      <c r="DM11" s="62">
        <v>106.479</v>
      </c>
      <c r="DN11" s="16" t="s">
        <v>299</v>
      </c>
      <c r="DO11" s="17"/>
      <c r="DP11" s="62">
        <v>106.479</v>
      </c>
      <c r="DQ11" s="16" t="s">
        <v>299</v>
      </c>
      <c r="DR11" s="17"/>
      <c r="DS11" s="62">
        <v>106.479</v>
      </c>
      <c r="DT11" s="16" t="s">
        <v>299</v>
      </c>
      <c r="DU11" s="17"/>
      <c r="DV11" s="62">
        <v>106.479</v>
      </c>
      <c r="DW11" s="16"/>
      <c r="DX11" s="17"/>
      <c r="DY11" s="17"/>
      <c r="DZ11" s="16"/>
      <c r="EA11" s="17"/>
      <c r="EB11" s="17"/>
      <c r="EC11" s="16"/>
      <c r="ED11" s="17"/>
      <c r="EE11" s="17"/>
      <c r="EF11" s="16"/>
      <c r="EG11" s="17"/>
      <c r="EH11" s="17"/>
      <c r="EI11" s="16"/>
      <c r="EJ11" s="17"/>
      <c r="EK11" s="17"/>
      <c r="EL11" s="16"/>
      <c r="EM11" s="17"/>
      <c r="EN11" s="17"/>
      <c r="EO11" s="17"/>
      <c r="EP11" s="17"/>
    </row>
    <row r="12" spans="1:146" ht="35.25" customHeight="1">
      <c r="A12" s="16"/>
      <c r="B12" s="16" t="s">
        <v>17</v>
      </c>
      <c r="C12" s="17">
        <v>106.5</v>
      </c>
      <c r="D12" s="16" t="s">
        <v>17</v>
      </c>
      <c r="E12" s="17">
        <v>106.5</v>
      </c>
      <c r="F12" s="16" t="s">
        <v>17</v>
      </c>
      <c r="G12" s="17">
        <v>106.5</v>
      </c>
      <c r="H12" s="16" t="s">
        <v>17</v>
      </c>
      <c r="I12" s="17">
        <v>106.5</v>
      </c>
      <c r="J12" s="16" t="s">
        <v>17</v>
      </c>
      <c r="K12" s="17">
        <v>106.5</v>
      </c>
      <c r="L12" s="16" t="s">
        <v>17</v>
      </c>
      <c r="M12" s="17">
        <v>106.5</v>
      </c>
      <c r="N12" s="16" t="s">
        <v>17</v>
      </c>
      <c r="O12" s="17">
        <v>106.5</v>
      </c>
      <c r="P12" s="16" t="s">
        <v>17</v>
      </c>
      <c r="Q12" s="17">
        <v>106.5</v>
      </c>
      <c r="R12" s="16" t="s">
        <v>17</v>
      </c>
      <c r="S12" s="18">
        <f t="shared" si="0"/>
        <v>852</v>
      </c>
      <c r="T12" s="16" t="s">
        <v>16</v>
      </c>
      <c r="U12" s="17"/>
      <c r="V12" s="25">
        <v>106.5</v>
      </c>
      <c r="W12" s="61" t="s">
        <v>75</v>
      </c>
      <c r="X12" s="62" t="s">
        <v>76</v>
      </c>
      <c r="Y12" s="63">
        <v>670.1</v>
      </c>
      <c r="Z12" s="61" t="s">
        <v>86</v>
      </c>
      <c r="AA12" s="62" t="s">
        <v>87</v>
      </c>
      <c r="AB12" s="71">
        <v>824.03</v>
      </c>
      <c r="AC12" s="61" t="s">
        <v>95</v>
      </c>
      <c r="AD12" s="62" t="s">
        <v>96</v>
      </c>
      <c r="AE12" s="63">
        <v>149.12</v>
      </c>
      <c r="AF12" s="26"/>
      <c r="AG12" s="61" t="s">
        <v>114</v>
      </c>
      <c r="AH12" s="62" t="s">
        <v>115</v>
      </c>
      <c r="AI12" s="63">
        <v>149.12</v>
      </c>
      <c r="AJ12" s="61" t="s">
        <v>130</v>
      </c>
      <c r="AK12" s="62" t="s">
        <v>131</v>
      </c>
      <c r="AL12" s="76">
        <v>1607.93</v>
      </c>
      <c r="AM12" s="61" t="s">
        <v>147</v>
      </c>
      <c r="AN12" s="62" t="s">
        <v>148</v>
      </c>
      <c r="AO12" s="63">
        <v>936.22</v>
      </c>
      <c r="AP12" s="61" t="s">
        <v>173</v>
      </c>
      <c r="AQ12" s="62" t="s">
        <v>174</v>
      </c>
      <c r="AR12" s="62">
        <v>228.36</v>
      </c>
      <c r="AS12" s="61" t="s">
        <v>187</v>
      </c>
      <c r="AT12" s="62" t="s">
        <v>188</v>
      </c>
      <c r="AU12" s="63">
        <v>4086.32</v>
      </c>
      <c r="AV12" s="19" t="s">
        <v>198</v>
      </c>
      <c r="AW12" s="19" t="s">
        <v>206</v>
      </c>
      <c r="AX12" s="19">
        <v>91.19</v>
      </c>
      <c r="AY12" s="27" t="s">
        <v>177</v>
      </c>
      <c r="AZ12" s="19" t="s">
        <v>233</v>
      </c>
      <c r="BA12" s="17">
        <v>180.46</v>
      </c>
      <c r="BB12" s="20" t="s">
        <v>221</v>
      </c>
      <c r="BC12" s="19" t="s">
        <v>222</v>
      </c>
      <c r="BD12" s="17">
        <v>500.13</v>
      </c>
      <c r="BE12" s="20" t="s">
        <v>253</v>
      </c>
      <c r="BF12" s="19" t="s">
        <v>256</v>
      </c>
      <c r="BG12" s="17">
        <v>2186.8</v>
      </c>
      <c r="BH12" s="20" t="s">
        <v>250</v>
      </c>
      <c r="BI12" s="19" t="s">
        <v>260</v>
      </c>
      <c r="BJ12" s="17">
        <v>90.23</v>
      </c>
      <c r="BK12" s="20" t="s">
        <v>261</v>
      </c>
      <c r="BL12" s="19" t="s">
        <v>273</v>
      </c>
      <c r="BM12" s="17">
        <v>620.14</v>
      </c>
      <c r="BN12" s="20" t="s">
        <v>263</v>
      </c>
      <c r="BO12" s="19" t="s">
        <v>279</v>
      </c>
      <c r="BP12" s="17">
        <v>96.97</v>
      </c>
      <c r="BS12" s="20" t="s">
        <v>257</v>
      </c>
      <c r="BT12" s="19" t="s">
        <v>286</v>
      </c>
      <c r="BU12" s="17">
        <v>1596.99</v>
      </c>
      <c r="BV12" s="19" t="s">
        <v>301</v>
      </c>
      <c r="BW12" s="19"/>
      <c r="BX12" s="17">
        <v>112.96</v>
      </c>
      <c r="BY12" s="19" t="s">
        <v>301</v>
      </c>
      <c r="BZ12" s="19"/>
      <c r="CA12" s="17">
        <v>112.96</v>
      </c>
      <c r="CB12" s="19" t="s">
        <v>301</v>
      </c>
      <c r="CC12" s="19"/>
      <c r="CD12" s="17">
        <v>112.96</v>
      </c>
      <c r="CE12" s="19" t="s">
        <v>301</v>
      </c>
      <c r="CF12" s="19"/>
      <c r="CG12" s="17">
        <v>112.96</v>
      </c>
      <c r="CH12" s="19" t="s">
        <v>301</v>
      </c>
      <c r="CI12" s="19"/>
      <c r="CJ12" s="17">
        <v>112.96</v>
      </c>
      <c r="CK12" s="16" t="s">
        <v>306</v>
      </c>
      <c r="CL12" s="17"/>
      <c r="CM12" s="17">
        <v>670.29</v>
      </c>
      <c r="CN12" s="16" t="s">
        <v>306</v>
      </c>
      <c r="CO12" s="17"/>
      <c r="CP12" s="17">
        <v>670.29</v>
      </c>
      <c r="CQ12" s="16" t="s">
        <v>306</v>
      </c>
      <c r="CR12" s="17"/>
      <c r="CS12" s="17">
        <v>670.29</v>
      </c>
      <c r="CT12" s="16" t="s">
        <v>306</v>
      </c>
      <c r="CU12" s="17"/>
      <c r="CV12" s="17">
        <v>670.29</v>
      </c>
      <c r="CW12" s="16" t="s">
        <v>306</v>
      </c>
      <c r="CX12" s="17"/>
      <c r="CY12" s="17">
        <v>670.29</v>
      </c>
      <c r="CZ12" s="16" t="s">
        <v>306</v>
      </c>
      <c r="DA12" s="17"/>
      <c r="DB12" s="17">
        <v>670.29</v>
      </c>
      <c r="DE12" s="19" t="s">
        <v>301</v>
      </c>
      <c r="DF12" s="19"/>
      <c r="DG12" s="62">
        <v>70.986</v>
      </c>
      <c r="DH12" s="16" t="s">
        <v>389</v>
      </c>
      <c r="DI12" s="17" t="s">
        <v>390</v>
      </c>
      <c r="DJ12" s="62">
        <v>7341.44</v>
      </c>
      <c r="DK12" s="19" t="s">
        <v>301</v>
      </c>
      <c r="DL12" s="19"/>
      <c r="DM12" s="62">
        <v>70.986</v>
      </c>
      <c r="DN12" s="19" t="s">
        <v>301</v>
      </c>
      <c r="DO12" s="19"/>
      <c r="DP12" s="62">
        <v>70.986</v>
      </c>
      <c r="DQ12" s="19" t="s">
        <v>301</v>
      </c>
      <c r="DR12" s="19"/>
      <c r="DS12" s="62">
        <v>70.986</v>
      </c>
      <c r="DT12" s="19" t="s">
        <v>301</v>
      </c>
      <c r="DU12" s="19"/>
      <c r="DV12" s="62">
        <v>70.986</v>
      </c>
      <c r="DW12" s="16" t="s">
        <v>400</v>
      </c>
      <c r="DX12" s="17"/>
      <c r="DY12" s="62">
        <v>384.87</v>
      </c>
      <c r="DZ12" s="19" t="s">
        <v>429</v>
      </c>
      <c r="EA12" s="19" t="s">
        <v>430</v>
      </c>
      <c r="EB12" s="62">
        <v>13269.78</v>
      </c>
      <c r="EC12" s="19" t="s">
        <v>441</v>
      </c>
      <c r="ED12" s="19" t="s">
        <v>442</v>
      </c>
      <c r="EE12" s="62">
        <v>4288.8</v>
      </c>
      <c r="EF12" s="19" t="s">
        <v>451</v>
      </c>
      <c r="EG12" s="19" t="s">
        <v>452</v>
      </c>
      <c r="EH12" s="62">
        <v>649.27</v>
      </c>
      <c r="EI12" s="19" t="s">
        <v>458</v>
      </c>
      <c r="EJ12" s="19" t="s">
        <v>459</v>
      </c>
      <c r="EK12" s="79">
        <v>930.37</v>
      </c>
      <c r="EL12" s="19" t="s">
        <v>466</v>
      </c>
      <c r="EM12" s="19" t="s">
        <v>465</v>
      </c>
      <c r="EN12" s="62">
        <v>1055.73</v>
      </c>
      <c r="EO12" s="17"/>
      <c r="EP12" s="17"/>
    </row>
    <row r="13" spans="1:146" s="1" customFormat="1" ht="35.25" customHeight="1">
      <c r="A13" s="12"/>
      <c r="B13" s="16" t="s">
        <v>17</v>
      </c>
      <c r="C13" s="17">
        <f>SUM(C14:C24)</f>
        <v>3336.92</v>
      </c>
      <c r="D13" s="16" t="s">
        <v>17</v>
      </c>
      <c r="E13" s="17">
        <f>SUM(E14:E24)</f>
        <v>3336.92</v>
      </c>
      <c r="F13" s="16" t="s">
        <v>17</v>
      </c>
      <c r="G13" s="17">
        <f>SUM(G14:G24)</f>
        <v>3336.92</v>
      </c>
      <c r="H13" s="16" t="s">
        <v>17</v>
      </c>
      <c r="I13" s="17">
        <f>SUM(I14:I24)</f>
        <v>3336.92</v>
      </c>
      <c r="J13" s="16" t="s">
        <v>17</v>
      </c>
      <c r="K13" s="17">
        <f>SUM(K14:K24)</f>
        <v>3336.92</v>
      </c>
      <c r="L13" s="16" t="s">
        <v>17</v>
      </c>
      <c r="M13" s="17">
        <f>SUM(M14:M24)</f>
        <v>3336.92</v>
      </c>
      <c r="N13" s="16" t="s">
        <v>17</v>
      </c>
      <c r="O13" s="17">
        <f>SUM(O14:O24)</f>
        <v>3336.92</v>
      </c>
      <c r="P13" s="16" t="s">
        <v>17</v>
      </c>
      <c r="Q13" s="17">
        <f>SUM(Q14:Q24)</f>
        <v>3336.92</v>
      </c>
      <c r="R13" s="16" t="s">
        <v>17</v>
      </c>
      <c r="S13" s="18">
        <f t="shared" si="0"/>
        <v>26695.359999999993</v>
      </c>
      <c r="T13" s="16" t="s">
        <v>39</v>
      </c>
      <c r="U13" s="17"/>
      <c r="V13" s="17">
        <v>567.98</v>
      </c>
      <c r="W13" s="12" t="s">
        <v>4</v>
      </c>
      <c r="X13" s="17"/>
      <c r="Y13" s="17">
        <v>5644.34</v>
      </c>
      <c r="Z13" s="12" t="s">
        <v>4</v>
      </c>
      <c r="AA13" s="17"/>
      <c r="AB13" s="17">
        <v>5644.34</v>
      </c>
      <c r="AC13" s="61" t="s">
        <v>98</v>
      </c>
      <c r="AD13" s="62" t="s">
        <v>99</v>
      </c>
      <c r="AE13" s="62">
        <v>596.49</v>
      </c>
      <c r="AF13" s="17"/>
      <c r="AG13" s="61" t="s">
        <v>116</v>
      </c>
      <c r="AH13" s="62" t="s">
        <v>117</v>
      </c>
      <c r="AI13" s="71">
        <f>3156.9/16</f>
        <v>197.30625</v>
      </c>
      <c r="AJ13" s="61" t="s">
        <v>132</v>
      </c>
      <c r="AK13" s="62" t="s">
        <v>133</v>
      </c>
      <c r="AL13" s="62">
        <v>641</v>
      </c>
      <c r="AM13" s="61" t="s">
        <v>150</v>
      </c>
      <c r="AN13" s="62" t="s">
        <v>151</v>
      </c>
      <c r="AO13" s="62">
        <v>436.54</v>
      </c>
      <c r="AP13" s="61" t="s">
        <v>175</v>
      </c>
      <c r="AQ13" s="62" t="s">
        <v>176</v>
      </c>
      <c r="AR13" s="62">
        <v>298.25</v>
      </c>
      <c r="AS13" s="61" t="s">
        <v>189</v>
      </c>
      <c r="AT13" s="62" t="s">
        <v>190</v>
      </c>
      <c r="AU13" s="62">
        <v>298.25</v>
      </c>
      <c r="AV13" s="12" t="s">
        <v>4</v>
      </c>
      <c r="AW13" s="17"/>
      <c r="AX13" s="17">
        <v>5715.34</v>
      </c>
      <c r="AY13" s="16" t="s">
        <v>195</v>
      </c>
      <c r="AZ13" s="17" t="s">
        <v>239</v>
      </c>
      <c r="BA13" s="17">
        <v>859.66</v>
      </c>
      <c r="BB13" s="16" t="s">
        <v>223</v>
      </c>
      <c r="BC13" s="17" t="s">
        <v>224</v>
      </c>
      <c r="BD13" s="17">
        <v>145.63</v>
      </c>
      <c r="BE13" s="16"/>
      <c r="BF13" s="17"/>
      <c r="BG13" s="17"/>
      <c r="BH13" s="16" t="s">
        <v>261</v>
      </c>
      <c r="BI13" s="17" t="s">
        <v>262</v>
      </c>
      <c r="BJ13" s="17">
        <v>2186.8</v>
      </c>
      <c r="BK13" s="16" t="s">
        <v>284</v>
      </c>
      <c r="BL13" s="17"/>
      <c r="BM13" s="17">
        <v>187.95</v>
      </c>
      <c r="BN13" s="16" t="s">
        <v>281</v>
      </c>
      <c r="BO13" s="17" t="s">
        <v>280</v>
      </c>
      <c r="BP13" s="17">
        <v>356.2</v>
      </c>
      <c r="BQ13" s="10"/>
      <c r="BR13" s="10"/>
      <c r="BS13" s="16" t="s">
        <v>261</v>
      </c>
      <c r="BT13" s="17" t="s">
        <v>286</v>
      </c>
      <c r="BU13" s="17">
        <v>620.14</v>
      </c>
      <c r="BV13" s="16" t="s">
        <v>306</v>
      </c>
      <c r="BW13" s="17"/>
      <c r="BX13" s="17">
        <v>670.29</v>
      </c>
      <c r="BY13" s="16" t="s">
        <v>318</v>
      </c>
      <c r="BZ13" s="17" t="s">
        <v>319</v>
      </c>
      <c r="CA13" s="17">
        <v>3265.2</v>
      </c>
      <c r="CB13" s="16" t="s">
        <v>330</v>
      </c>
      <c r="CC13" s="17" t="s">
        <v>331</v>
      </c>
      <c r="CD13" s="17">
        <v>22583.27</v>
      </c>
      <c r="CE13" s="16"/>
      <c r="CF13" s="17"/>
      <c r="CG13" s="17"/>
      <c r="CH13" s="16" t="s">
        <v>274</v>
      </c>
      <c r="CI13" s="17" t="s">
        <v>343</v>
      </c>
      <c r="CJ13" s="17">
        <v>10607.7</v>
      </c>
      <c r="CK13" s="16" t="s">
        <v>349</v>
      </c>
      <c r="CL13" s="17" t="s">
        <v>350</v>
      </c>
      <c r="CM13" s="17">
        <v>171.33</v>
      </c>
      <c r="CN13" s="16" t="s">
        <v>355</v>
      </c>
      <c r="CO13" s="17" t="s">
        <v>356</v>
      </c>
      <c r="CP13" s="17">
        <v>148.92</v>
      </c>
      <c r="CQ13" s="16"/>
      <c r="CR13" s="17"/>
      <c r="CS13" s="17"/>
      <c r="CT13" s="16"/>
      <c r="CU13" s="17"/>
      <c r="CV13" s="17"/>
      <c r="CW13" s="16" t="s">
        <v>274</v>
      </c>
      <c r="CX13" s="17" t="s">
        <v>370</v>
      </c>
      <c r="CY13" s="17">
        <v>42430.8</v>
      </c>
      <c r="CZ13" s="16" t="s">
        <v>379</v>
      </c>
      <c r="DA13" s="17" t="s">
        <v>378</v>
      </c>
      <c r="DB13" s="17">
        <v>193.94</v>
      </c>
      <c r="DC13" s="10"/>
      <c r="DD13" s="10"/>
      <c r="DE13" s="16" t="s">
        <v>400</v>
      </c>
      <c r="DF13" s="17"/>
      <c r="DG13" s="62">
        <v>384.87</v>
      </c>
      <c r="DH13" s="16" t="s">
        <v>391</v>
      </c>
      <c r="DI13" s="17" t="s">
        <v>390</v>
      </c>
      <c r="DJ13" s="62">
        <v>1969.65</v>
      </c>
      <c r="DK13" s="16" t="s">
        <v>400</v>
      </c>
      <c r="DL13" s="17"/>
      <c r="DM13" s="62">
        <v>384.87</v>
      </c>
      <c r="DN13" s="16" t="s">
        <v>216</v>
      </c>
      <c r="DO13" s="17" t="s">
        <v>406</v>
      </c>
      <c r="DP13" s="79">
        <v>605.17</v>
      </c>
      <c r="DQ13" s="16" t="s">
        <v>413</v>
      </c>
      <c r="DR13" s="17" t="s">
        <v>411</v>
      </c>
      <c r="DS13" s="62">
        <v>6652.91</v>
      </c>
      <c r="DT13" s="19" t="s">
        <v>195</v>
      </c>
      <c r="DU13" s="21"/>
      <c r="DV13" s="74">
        <v>283.94</v>
      </c>
      <c r="DW13" s="19" t="s">
        <v>195</v>
      </c>
      <c r="DX13" s="21"/>
      <c r="DY13" s="74">
        <v>283.94</v>
      </c>
      <c r="DZ13" s="16" t="s">
        <v>431</v>
      </c>
      <c r="EA13" s="17" t="s">
        <v>430</v>
      </c>
      <c r="EB13" s="79">
        <v>3790.42</v>
      </c>
      <c r="EC13" s="19" t="s">
        <v>441</v>
      </c>
      <c r="ED13" s="17" t="s">
        <v>443</v>
      </c>
      <c r="EE13" s="62">
        <v>4288.8</v>
      </c>
      <c r="EF13" s="16" t="s">
        <v>453</v>
      </c>
      <c r="EG13" s="17" t="s">
        <v>454</v>
      </c>
      <c r="EH13" s="62">
        <v>1298.54</v>
      </c>
      <c r="EI13" s="16" t="s">
        <v>460</v>
      </c>
      <c r="EJ13" s="17" t="s">
        <v>461</v>
      </c>
      <c r="EK13" s="62">
        <v>68925.58</v>
      </c>
      <c r="EL13" s="16" t="s">
        <v>478</v>
      </c>
      <c r="EM13" s="17" t="s">
        <v>467</v>
      </c>
      <c r="EN13" s="79">
        <v>678.62</v>
      </c>
      <c r="EO13" s="17"/>
      <c r="EP13" s="17"/>
    </row>
    <row r="14" spans="1:146" ht="39" customHeight="1">
      <c r="A14" s="16"/>
      <c r="B14" s="16" t="s">
        <v>17</v>
      </c>
      <c r="C14" s="17">
        <v>567.98</v>
      </c>
      <c r="D14" s="16" t="s">
        <v>17</v>
      </c>
      <c r="E14" s="17">
        <v>567.98</v>
      </c>
      <c r="F14" s="16" t="s">
        <v>17</v>
      </c>
      <c r="G14" s="17">
        <v>567.98</v>
      </c>
      <c r="H14" s="16" t="s">
        <v>17</v>
      </c>
      <c r="I14" s="17">
        <v>567.98</v>
      </c>
      <c r="J14" s="16" t="s">
        <v>17</v>
      </c>
      <c r="K14" s="17">
        <v>567.98</v>
      </c>
      <c r="L14" s="16" t="s">
        <v>17</v>
      </c>
      <c r="M14" s="17">
        <v>567.98</v>
      </c>
      <c r="N14" s="16" t="s">
        <v>17</v>
      </c>
      <c r="O14" s="17">
        <v>567.98</v>
      </c>
      <c r="P14" s="16" t="s">
        <v>17</v>
      </c>
      <c r="Q14" s="17">
        <v>567.98</v>
      </c>
      <c r="R14" s="16" t="s">
        <v>17</v>
      </c>
      <c r="S14" s="18">
        <f t="shared" si="0"/>
        <v>4543.84</v>
      </c>
      <c r="T14" s="16" t="s">
        <v>40</v>
      </c>
      <c r="U14" s="17"/>
      <c r="V14" s="17">
        <v>35.5</v>
      </c>
      <c r="W14" s="12" t="s">
        <v>6</v>
      </c>
      <c r="X14" s="17"/>
      <c r="Y14" s="17">
        <v>2378.43</v>
      </c>
      <c r="Z14" s="12" t="s">
        <v>6</v>
      </c>
      <c r="AA14" s="17"/>
      <c r="AB14" s="17">
        <v>2378.43</v>
      </c>
      <c r="AC14" s="61" t="s">
        <v>100</v>
      </c>
      <c r="AD14" s="62" t="s">
        <v>101</v>
      </c>
      <c r="AE14" s="62">
        <v>3071.5</v>
      </c>
      <c r="AF14" s="17"/>
      <c r="AG14" s="16" t="s">
        <v>120</v>
      </c>
      <c r="AH14" s="17" t="s">
        <v>121</v>
      </c>
      <c r="AI14" s="26">
        <v>112.96</v>
      </c>
      <c r="AJ14" s="12" t="s">
        <v>4</v>
      </c>
      <c r="AK14" s="17"/>
      <c r="AL14" s="17">
        <v>5715.34</v>
      </c>
      <c r="AM14" s="61" t="s">
        <v>149</v>
      </c>
      <c r="AN14" s="62" t="s">
        <v>152</v>
      </c>
      <c r="AO14" s="62">
        <v>165.52</v>
      </c>
      <c r="AP14" s="61" t="s">
        <v>177</v>
      </c>
      <c r="AQ14" s="62" t="s">
        <v>178</v>
      </c>
      <c r="AR14" s="62">
        <v>298.25</v>
      </c>
      <c r="AS14" s="16" t="s">
        <v>195</v>
      </c>
      <c r="AT14" s="17" t="s">
        <v>197</v>
      </c>
      <c r="AU14" s="17">
        <v>859.66</v>
      </c>
      <c r="AV14" s="16" t="s">
        <v>137</v>
      </c>
      <c r="AW14" s="17"/>
      <c r="AX14" s="17">
        <v>6070.33</v>
      </c>
      <c r="AY14" s="12" t="s">
        <v>4</v>
      </c>
      <c r="AZ14" s="17"/>
      <c r="BA14" s="17">
        <v>5715.34</v>
      </c>
      <c r="BB14" s="19" t="s">
        <v>236</v>
      </c>
      <c r="BC14" s="21" t="s">
        <v>237</v>
      </c>
      <c r="BD14" s="17">
        <v>52.32</v>
      </c>
      <c r="BE14" s="19"/>
      <c r="BF14" s="21"/>
      <c r="BG14" s="17"/>
      <c r="BH14" s="19" t="s">
        <v>263</v>
      </c>
      <c r="BI14" s="21" t="s">
        <v>262</v>
      </c>
      <c r="BJ14" s="17">
        <v>193.94</v>
      </c>
      <c r="BK14" s="19"/>
      <c r="BL14" s="21"/>
      <c r="BM14" s="17"/>
      <c r="BN14" s="19" t="s">
        <v>187</v>
      </c>
      <c r="BO14" s="21" t="s">
        <v>282</v>
      </c>
      <c r="BP14" s="17">
        <v>400.05</v>
      </c>
      <c r="BS14" s="19" t="s">
        <v>287</v>
      </c>
      <c r="BT14" s="21" t="s">
        <v>288</v>
      </c>
      <c r="BU14" s="17">
        <v>164.56</v>
      </c>
      <c r="BV14" s="19"/>
      <c r="BW14" s="21"/>
      <c r="BX14" s="17"/>
      <c r="BY14" s="19" t="s">
        <v>320</v>
      </c>
      <c r="BZ14" s="21" t="s">
        <v>319</v>
      </c>
      <c r="CA14" s="17">
        <v>6419.27</v>
      </c>
      <c r="CB14" s="16" t="s">
        <v>332</v>
      </c>
      <c r="CC14" s="17" t="s">
        <v>333</v>
      </c>
      <c r="CD14" s="24">
        <v>96.97</v>
      </c>
      <c r="CE14" s="16"/>
      <c r="CF14" s="17"/>
      <c r="CG14" s="24"/>
      <c r="CH14" s="16" t="s">
        <v>306</v>
      </c>
      <c r="CI14" s="17"/>
      <c r="CJ14" s="17">
        <v>670.29</v>
      </c>
      <c r="CK14" s="16"/>
      <c r="CL14" s="17"/>
      <c r="CM14" s="24"/>
      <c r="CN14" s="16" t="s">
        <v>357</v>
      </c>
      <c r="CO14" s="17" t="s">
        <v>356</v>
      </c>
      <c r="CP14" s="24">
        <v>1103.78</v>
      </c>
      <c r="CQ14" s="16"/>
      <c r="CR14" s="17"/>
      <c r="CS14" s="24"/>
      <c r="CT14" s="16"/>
      <c r="CU14" s="17"/>
      <c r="CV14" s="24"/>
      <c r="CW14" s="16" t="s">
        <v>371</v>
      </c>
      <c r="CX14" s="17" t="s">
        <v>372</v>
      </c>
      <c r="CY14" s="24">
        <v>3856.39</v>
      </c>
      <c r="CZ14" s="16"/>
      <c r="DA14" s="17"/>
      <c r="DB14" s="24"/>
      <c r="DE14" s="16"/>
      <c r="DF14" s="17"/>
      <c r="DG14" s="24"/>
      <c r="DH14" s="16" t="s">
        <v>392</v>
      </c>
      <c r="DI14" s="17" t="s">
        <v>390</v>
      </c>
      <c r="DJ14" s="76">
        <v>458.84</v>
      </c>
      <c r="DK14" s="19" t="s">
        <v>195</v>
      </c>
      <c r="DL14" s="21"/>
      <c r="DM14" s="74">
        <v>283.94</v>
      </c>
      <c r="DN14" s="16" t="s">
        <v>407</v>
      </c>
      <c r="DO14" s="17" t="s">
        <v>408</v>
      </c>
      <c r="DP14" s="79">
        <v>322</v>
      </c>
      <c r="DQ14" s="16" t="s">
        <v>413</v>
      </c>
      <c r="DR14" s="17" t="s">
        <v>411</v>
      </c>
      <c r="DS14" s="79">
        <v>914.9</v>
      </c>
      <c r="DT14" s="16"/>
      <c r="DU14" s="17"/>
      <c r="DV14" s="17"/>
      <c r="DW14" s="16" t="s">
        <v>299</v>
      </c>
      <c r="DX14" s="17"/>
      <c r="DY14" s="62">
        <v>106.479</v>
      </c>
      <c r="DZ14" s="16" t="s">
        <v>432</v>
      </c>
      <c r="EA14" s="17" t="s">
        <v>433</v>
      </c>
      <c r="EB14" s="79">
        <v>128.1</v>
      </c>
      <c r="EC14" s="16" t="s">
        <v>444</v>
      </c>
      <c r="ED14" s="17" t="s">
        <v>445</v>
      </c>
      <c r="EE14" s="79">
        <v>392.95</v>
      </c>
      <c r="EF14" s="16" t="s">
        <v>476</v>
      </c>
      <c r="EG14" s="17" t="s">
        <v>477</v>
      </c>
      <c r="EH14" s="62">
        <v>649.27</v>
      </c>
      <c r="EI14" s="16" t="s">
        <v>460</v>
      </c>
      <c r="EJ14" s="17" t="s">
        <v>461</v>
      </c>
      <c r="EK14" s="79">
        <v>35817.99</v>
      </c>
      <c r="EL14" s="16" t="s">
        <v>468</v>
      </c>
      <c r="EM14" s="17" t="s">
        <v>469</v>
      </c>
      <c r="EN14" s="79">
        <v>2083.74</v>
      </c>
      <c r="EO14" s="17"/>
      <c r="EP14" s="17"/>
    </row>
    <row r="15" spans="1:146" ht="27.75" customHeight="1">
      <c r="A15" s="16"/>
      <c r="B15" s="16" t="s">
        <v>17</v>
      </c>
      <c r="C15" s="17">
        <v>35.5</v>
      </c>
      <c r="D15" s="16" t="s">
        <v>17</v>
      </c>
      <c r="E15" s="17">
        <v>35.5</v>
      </c>
      <c r="F15" s="16" t="s">
        <v>17</v>
      </c>
      <c r="G15" s="17">
        <v>35.5</v>
      </c>
      <c r="H15" s="16" t="s">
        <v>17</v>
      </c>
      <c r="I15" s="17">
        <v>35.5</v>
      </c>
      <c r="J15" s="16" t="s">
        <v>17</v>
      </c>
      <c r="K15" s="17">
        <v>35.5</v>
      </c>
      <c r="L15" s="16" t="s">
        <v>17</v>
      </c>
      <c r="M15" s="17">
        <v>35.5</v>
      </c>
      <c r="N15" s="16" t="s">
        <v>17</v>
      </c>
      <c r="O15" s="17">
        <v>35.5</v>
      </c>
      <c r="P15" s="16" t="s">
        <v>17</v>
      </c>
      <c r="Q15" s="17">
        <v>35.5</v>
      </c>
      <c r="R15" s="16" t="s">
        <v>17</v>
      </c>
      <c r="S15" s="18">
        <f t="shared" si="0"/>
        <v>284</v>
      </c>
      <c r="T15" s="16" t="s">
        <v>41</v>
      </c>
      <c r="U15" s="17"/>
      <c r="V15" s="17">
        <v>142</v>
      </c>
      <c r="W15" s="19" t="s">
        <v>5</v>
      </c>
      <c r="X15" s="21"/>
      <c r="Y15" s="20">
        <v>91.19</v>
      </c>
      <c r="Z15" s="19" t="s">
        <v>5</v>
      </c>
      <c r="AA15" s="21"/>
      <c r="AB15" s="20">
        <v>91.19</v>
      </c>
      <c r="AC15" s="61" t="s">
        <v>102</v>
      </c>
      <c r="AD15" s="62" t="s">
        <v>103</v>
      </c>
      <c r="AE15" s="62">
        <v>878.56</v>
      </c>
      <c r="AF15" s="17"/>
      <c r="AG15" s="16" t="s">
        <v>134</v>
      </c>
      <c r="AH15" s="17" t="s">
        <v>135</v>
      </c>
      <c r="AI15" s="17">
        <v>859.66</v>
      </c>
      <c r="AJ15" s="16" t="s">
        <v>137</v>
      </c>
      <c r="AK15" s="17"/>
      <c r="AL15" s="17">
        <v>6070.33</v>
      </c>
      <c r="AM15" s="61" t="s">
        <v>153</v>
      </c>
      <c r="AN15" s="62" t="s">
        <v>154</v>
      </c>
      <c r="AO15" s="62">
        <v>2894.74</v>
      </c>
      <c r="AP15" s="61" t="s">
        <v>177</v>
      </c>
      <c r="AQ15" s="62" t="s">
        <v>179</v>
      </c>
      <c r="AR15" s="62">
        <v>298.25</v>
      </c>
      <c r="AS15" s="19" t="s">
        <v>198</v>
      </c>
      <c r="AT15" s="19" t="s">
        <v>199</v>
      </c>
      <c r="AU15" s="19">
        <v>91.19</v>
      </c>
      <c r="AV15" s="16" t="s">
        <v>204</v>
      </c>
      <c r="AW15" s="17"/>
      <c r="AX15" s="26">
        <v>1380.87</v>
      </c>
      <c r="AY15" s="16" t="s">
        <v>137</v>
      </c>
      <c r="AZ15" s="17"/>
      <c r="BA15" s="17">
        <v>6070.33</v>
      </c>
      <c r="BB15" s="19" t="s">
        <v>198</v>
      </c>
      <c r="BC15" s="17" t="s">
        <v>234</v>
      </c>
      <c r="BD15" s="17">
        <v>91.19</v>
      </c>
      <c r="BE15" s="19" t="s">
        <v>198</v>
      </c>
      <c r="BF15" s="19" t="s">
        <v>245</v>
      </c>
      <c r="BG15" s="17">
        <v>91.19</v>
      </c>
      <c r="BH15" s="19" t="s">
        <v>198</v>
      </c>
      <c r="BI15" s="17"/>
      <c r="BJ15" s="17">
        <v>91.19</v>
      </c>
      <c r="BK15" s="19" t="s">
        <v>198</v>
      </c>
      <c r="BL15" s="17"/>
      <c r="BM15" s="17">
        <v>91.19</v>
      </c>
      <c r="BN15" s="19" t="s">
        <v>198</v>
      </c>
      <c r="BO15" s="17"/>
      <c r="BP15" s="17">
        <v>91.19</v>
      </c>
      <c r="BS15" s="19" t="s">
        <v>289</v>
      </c>
      <c r="BT15" s="17" t="s">
        <v>290</v>
      </c>
      <c r="BU15" s="17">
        <v>938.4</v>
      </c>
      <c r="BV15" s="19"/>
      <c r="BW15" s="17"/>
      <c r="BX15" s="17"/>
      <c r="BY15" s="19" t="s">
        <v>321</v>
      </c>
      <c r="BZ15" s="17" t="s">
        <v>319</v>
      </c>
      <c r="CA15" s="17">
        <v>3462.72</v>
      </c>
      <c r="CB15" s="16" t="s">
        <v>334</v>
      </c>
      <c r="CC15" s="17" t="s">
        <v>333</v>
      </c>
      <c r="CD15" s="17">
        <v>96.97</v>
      </c>
      <c r="CE15" s="16"/>
      <c r="CF15" s="17"/>
      <c r="CG15" s="17"/>
      <c r="CH15" s="16"/>
      <c r="CI15" s="17"/>
      <c r="CJ15" s="17"/>
      <c r="CK15" s="16"/>
      <c r="CL15" s="17"/>
      <c r="CM15" s="17"/>
      <c r="CN15" s="16"/>
      <c r="CO15" s="17"/>
      <c r="CP15" s="17"/>
      <c r="CQ15" s="16"/>
      <c r="CR15" s="17"/>
      <c r="CS15" s="17"/>
      <c r="CT15" s="16"/>
      <c r="CU15" s="17"/>
      <c r="CV15" s="17"/>
      <c r="CW15" s="16" t="s">
        <v>373</v>
      </c>
      <c r="CX15" s="17" t="s">
        <v>374</v>
      </c>
      <c r="CY15" s="17">
        <v>203.48</v>
      </c>
      <c r="CZ15" s="16"/>
      <c r="DA15" s="17"/>
      <c r="DB15" s="17"/>
      <c r="DE15" s="16"/>
      <c r="DF15" s="17"/>
      <c r="DG15" s="17"/>
      <c r="DH15" s="16" t="s">
        <v>393</v>
      </c>
      <c r="DI15" s="17" t="s">
        <v>390</v>
      </c>
      <c r="DJ15" s="62">
        <v>656.55</v>
      </c>
      <c r="DK15" s="16"/>
      <c r="DL15" s="17"/>
      <c r="DM15" s="17"/>
      <c r="DN15" s="16" t="s">
        <v>400</v>
      </c>
      <c r="DO15" s="17"/>
      <c r="DP15" s="62">
        <v>384.87</v>
      </c>
      <c r="DQ15" s="16" t="s">
        <v>414</v>
      </c>
      <c r="DR15" s="17" t="s">
        <v>411</v>
      </c>
      <c r="DS15" s="62">
        <v>23943.65</v>
      </c>
      <c r="DT15" s="16"/>
      <c r="DU15" s="17"/>
      <c r="DV15" s="17"/>
      <c r="DW15" s="19" t="s">
        <v>301</v>
      </c>
      <c r="DX15" s="19"/>
      <c r="DY15" s="62">
        <v>70.986</v>
      </c>
      <c r="DZ15" s="16" t="s">
        <v>434</v>
      </c>
      <c r="EA15" s="17" t="s">
        <v>433</v>
      </c>
      <c r="EB15" s="79">
        <v>409.22</v>
      </c>
      <c r="EC15" s="16" t="s">
        <v>400</v>
      </c>
      <c r="ED15" s="17"/>
      <c r="EE15" s="62">
        <v>384.87</v>
      </c>
      <c r="EF15" s="16" t="s">
        <v>400</v>
      </c>
      <c r="EG15" s="17"/>
      <c r="EH15" s="62">
        <v>384.87</v>
      </c>
      <c r="EI15" s="16" t="s">
        <v>400</v>
      </c>
      <c r="EJ15" s="17"/>
      <c r="EK15" s="62">
        <v>384.87</v>
      </c>
      <c r="EL15" s="16" t="s">
        <v>470</v>
      </c>
      <c r="EM15" s="17" t="s">
        <v>471</v>
      </c>
      <c r="EN15" s="62">
        <v>322</v>
      </c>
      <c r="EO15" s="17"/>
      <c r="EP15" s="17"/>
    </row>
    <row r="16" spans="1:146" ht="32.25" customHeight="1">
      <c r="A16" s="16"/>
      <c r="B16" s="16" t="s">
        <v>17</v>
      </c>
      <c r="C16" s="17">
        <v>142</v>
      </c>
      <c r="D16" s="16" t="s">
        <v>17</v>
      </c>
      <c r="E16" s="17">
        <v>142</v>
      </c>
      <c r="F16" s="16" t="s">
        <v>17</v>
      </c>
      <c r="G16" s="17">
        <v>142</v>
      </c>
      <c r="H16" s="16" t="s">
        <v>17</v>
      </c>
      <c r="I16" s="17">
        <v>142</v>
      </c>
      <c r="J16" s="16" t="s">
        <v>17</v>
      </c>
      <c r="K16" s="17">
        <v>142</v>
      </c>
      <c r="L16" s="16" t="s">
        <v>17</v>
      </c>
      <c r="M16" s="17">
        <v>142</v>
      </c>
      <c r="N16" s="16" t="s">
        <v>17</v>
      </c>
      <c r="O16" s="17">
        <v>142</v>
      </c>
      <c r="P16" s="16" t="s">
        <v>17</v>
      </c>
      <c r="Q16" s="17">
        <v>142</v>
      </c>
      <c r="R16" s="16" t="s">
        <v>17</v>
      </c>
      <c r="S16" s="18">
        <f t="shared" si="0"/>
        <v>1136</v>
      </c>
      <c r="T16" s="16" t="s">
        <v>42</v>
      </c>
      <c r="U16" s="17"/>
      <c r="V16" s="17">
        <v>461.49</v>
      </c>
      <c r="W16" s="16" t="s">
        <v>134</v>
      </c>
      <c r="X16" s="17"/>
      <c r="Y16" s="22">
        <v>859.66</v>
      </c>
      <c r="Z16" s="16" t="s">
        <v>134</v>
      </c>
      <c r="AA16" s="17"/>
      <c r="AB16" s="22">
        <v>859.66</v>
      </c>
      <c r="AC16" s="16" t="s">
        <v>118</v>
      </c>
      <c r="AD16" s="17" t="s">
        <v>119</v>
      </c>
      <c r="AE16" s="25">
        <v>91.19</v>
      </c>
      <c r="AF16" s="25"/>
      <c r="AG16" s="12" t="s">
        <v>4</v>
      </c>
      <c r="AH16" s="17"/>
      <c r="AI16" s="17">
        <v>5715.34</v>
      </c>
      <c r="AJ16" s="61" t="s">
        <v>120</v>
      </c>
      <c r="AK16" s="62"/>
      <c r="AL16" s="62">
        <v>112.96</v>
      </c>
      <c r="AM16" s="61" t="s">
        <v>155</v>
      </c>
      <c r="AN16" s="62" t="s">
        <v>156</v>
      </c>
      <c r="AO16" s="62">
        <v>6428.73</v>
      </c>
      <c r="AP16" s="12" t="s">
        <v>4</v>
      </c>
      <c r="AQ16" s="17"/>
      <c r="AR16" s="17">
        <v>5715.34</v>
      </c>
      <c r="AS16" s="19" t="s">
        <v>194</v>
      </c>
      <c r="AT16" s="19" t="s">
        <v>199</v>
      </c>
      <c r="AU16" s="19">
        <v>112.96</v>
      </c>
      <c r="AV16" s="16" t="s">
        <v>305</v>
      </c>
      <c r="AW16" s="17"/>
      <c r="AX16" s="17">
        <v>35.5</v>
      </c>
      <c r="AY16" s="19" t="s">
        <v>198</v>
      </c>
      <c r="AZ16" s="19" t="s">
        <v>238</v>
      </c>
      <c r="BA16" s="17">
        <v>91.19</v>
      </c>
      <c r="BB16" s="16" t="s">
        <v>195</v>
      </c>
      <c r="BC16" s="17" t="s">
        <v>235</v>
      </c>
      <c r="BD16" s="17">
        <v>859.66</v>
      </c>
      <c r="BE16" s="16" t="s">
        <v>195</v>
      </c>
      <c r="BF16" s="17" t="s">
        <v>246</v>
      </c>
      <c r="BG16" s="17">
        <v>859.66</v>
      </c>
      <c r="BH16" s="16" t="s">
        <v>195</v>
      </c>
      <c r="BI16" s="17"/>
      <c r="BJ16" s="17">
        <v>859.66</v>
      </c>
      <c r="BK16" s="16" t="s">
        <v>195</v>
      </c>
      <c r="BL16" s="17"/>
      <c r="BM16" s="17">
        <v>859.66</v>
      </c>
      <c r="BN16" s="16" t="s">
        <v>195</v>
      </c>
      <c r="BO16" s="17"/>
      <c r="BP16" s="17">
        <v>859.66</v>
      </c>
      <c r="BS16" s="16" t="s">
        <v>291</v>
      </c>
      <c r="BT16" s="17" t="s">
        <v>290</v>
      </c>
      <c r="BU16" s="17">
        <v>337.71</v>
      </c>
      <c r="BV16" s="16"/>
      <c r="BW16" s="17"/>
      <c r="BX16" s="17"/>
      <c r="BY16" s="16" t="s">
        <v>322</v>
      </c>
      <c r="BZ16" s="17" t="s">
        <v>319</v>
      </c>
      <c r="CA16" s="17">
        <v>5145.91</v>
      </c>
      <c r="CB16" s="16" t="s">
        <v>306</v>
      </c>
      <c r="CC16" s="17"/>
      <c r="CD16" s="17">
        <v>670.29</v>
      </c>
      <c r="CE16" s="16"/>
      <c r="CF16" s="17"/>
      <c r="CG16" s="17"/>
      <c r="CH16" s="16"/>
      <c r="CI16" s="17"/>
      <c r="CJ16" s="17"/>
      <c r="CK16" s="16"/>
      <c r="CL16" s="17"/>
      <c r="CM16" s="17"/>
      <c r="CN16" s="16"/>
      <c r="CO16" s="17"/>
      <c r="CP16" s="17"/>
      <c r="CQ16" s="16"/>
      <c r="CR16" s="17"/>
      <c r="CS16" s="17"/>
      <c r="CT16" s="16"/>
      <c r="CU16" s="17"/>
      <c r="CV16" s="17"/>
      <c r="CW16" s="16"/>
      <c r="CX16" s="17"/>
      <c r="CY16" s="17"/>
      <c r="CZ16" s="16"/>
      <c r="DA16" s="17"/>
      <c r="DB16" s="17"/>
      <c r="DE16" s="16"/>
      <c r="DF16" s="17"/>
      <c r="DG16" s="17"/>
      <c r="DH16" s="16" t="s">
        <v>394</v>
      </c>
      <c r="DI16" s="17" t="s">
        <v>390</v>
      </c>
      <c r="DJ16" s="62">
        <v>1947.81</v>
      </c>
      <c r="DK16" s="16"/>
      <c r="DL16" s="17"/>
      <c r="DM16" s="17"/>
      <c r="DN16" s="19" t="s">
        <v>195</v>
      </c>
      <c r="DO16" s="21"/>
      <c r="DP16" s="74">
        <v>283.94</v>
      </c>
      <c r="DQ16" s="16" t="s">
        <v>349</v>
      </c>
      <c r="DR16" s="17" t="s">
        <v>415</v>
      </c>
      <c r="DS16" s="79">
        <v>64.26</v>
      </c>
      <c r="DT16" s="16"/>
      <c r="DU16" s="17"/>
      <c r="DV16" s="17"/>
      <c r="DW16" s="16"/>
      <c r="DX16" s="17"/>
      <c r="DY16" s="17"/>
      <c r="DZ16" s="16" t="s">
        <v>400</v>
      </c>
      <c r="EA16" s="17"/>
      <c r="EB16" s="62">
        <v>384.87</v>
      </c>
      <c r="EC16" s="19" t="s">
        <v>195</v>
      </c>
      <c r="ED16" s="21"/>
      <c r="EE16" s="74">
        <v>283.94</v>
      </c>
      <c r="EF16" s="19" t="s">
        <v>195</v>
      </c>
      <c r="EG16" s="21"/>
      <c r="EH16" s="74">
        <v>283.94</v>
      </c>
      <c r="EI16" s="19" t="s">
        <v>195</v>
      </c>
      <c r="EJ16" s="21"/>
      <c r="EK16" s="74">
        <v>283.94</v>
      </c>
      <c r="EL16" s="16" t="s">
        <v>472</v>
      </c>
      <c r="EM16" s="17" t="s">
        <v>473</v>
      </c>
      <c r="EN16" s="62">
        <v>166.25</v>
      </c>
      <c r="EO16" s="17"/>
      <c r="EP16" s="17"/>
    </row>
    <row r="17" spans="1:146" ht="54" customHeight="1">
      <c r="A17" s="16"/>
      <c r="B17" s="16" t="s">
        <v>17</v>
      </c>
      <c r="C17" s="17">
        <v>461.49</v>
      </c>
      <c r="D17" s="16" t="s">
        <v>17</v>
      </c>
      <c r="E17" s="17">
        <v>461.49</v>
      </c>
      <c r="F17" s="16" t="s">
        <v>17</v>
      </c>
      <c r="G17" s="17">
        <v>461.49</v>
      </c>
      <c r="H17" s="16" t="s">
        <v>17</v>
      </c>
      <c r="I17" s="17">
        <v>461.49</v>
      </c>
      <c r="J17" s="16" t="s">
        <v>17</v>
      </c>
      <c r="K17" s="17">
        <v>461.49</v>
      </c>
      <c r="L17" s="16" t="s">
        <v>17</v>
      </c>
      <c r="M17" s="17">
        <v>461.49</v>
      </c>
      <c r="N17" s="16" t="s">
        <v>17</v>
      </c>
      <c r="O17" s="17">
        <v>461.49</v>
      </c>
      <c r="P17" s="16" t="s">
        <v>17</v>
      </c>
      <c r="Q17" s="17">
        <v>461.49</v>
      </c>
      <c r="R17" s="16" t="s">
        <v>17</v>
      </c>
      <c r="S17" s="18">
        <f t="shared" si="0"/>
        <v>3691.919999999999</v>
      </c>
      <c r="T17" s="16" t="s">
        <v>43</v>
      </c>
      <c r="U17" s="17"/>
      <c r="V17" s="17">
        <v>35.5</v>
      </c>
      <c r="W17" s="64" t="s">
        <v>484</v>
      </c>
      <c r="X17" s="65" t="s">
        <v>485</v>
      </c>
      <c r="Y17" s="66">
        <v>1855.2</v>
      </c>
      <c r="Z17" s="68" t="s">
        <v>486</v>
      </c>
      <c r="AA17" s="69" t="s">
        <v>487</v>
      </c>
      <c r="AB17" s="70">
        <v>1227.29</v>
      </c>
      <c r="AC17" s="16" t="s">
        <v>134</v>
      </c>
      <c r="AD17" s="17" t="s">
        <v>136</v>
      </c>
      <c r="AE17" s="25">
        <v>859.66</v>
      </c>
      <c r="AF17" s="25"/>
      <c r="AG17" s="16" t="s">
        <v>137</v>
      </c>
      <c r="AH17" s="17"/>
      <c r="AI17" s="17">
        <v>6070.33</v>
      </c>
      <c r="AJ17" s="16" t="s">
        <v>204</v>
      </c>
      <c r="AK17" s="17"/>
      <c r="AL17" s="17">
        <v>5365.14</v>
      </c>
      <c r="AM17" s="61" t="s">
        <v>157</v>
      </c>
      <c r="AN17" s="62" t="s">
        <v>158</v>
      </c>
      <c r="AO17" s="62">
        <v>1884.61</v>
      </c>
      <c r="AP17" s="19" t="s">
        <v>198</v>
      </c>
      <c r="AQ17" s="17" t="s">
        <v>200</v>
      </c>
      <c r="AR17" s="25">
        <v>91.19</v>
      </c>
      <c r="AS17" s="12" t="s">
        <v>4</v>
      </c>
      <c r="AT17" s="17"/>
      <c r="AU17" s="17">
        <v>5715.34</v>
      </c>
      <c r="AV17" s="16" t="s">
        <v>306</v>
      </c>
      <c r="AW17" s="17"/>
      <c r="AX17" s="17">
        <v>35.5</v>
      </c>
      <c r="AY17" s="16" t="s">
        <v>305</v>
      </c>
      <c r="AZ17" s="17"/>
      <c r="BA17" s="17">
        <v>35.5</v>
      </c>
      <c r="BB17" s="12" t="s">
        <v>4</v>
      </c>
      <c r="BC17" s="17"/>
      <c r="BD17" s="17">
        <v>5715.34</v>
      </c>
      <c r="BE17" s="12" t="s">
        <v>4</v>
      </c>
      <c r="BF17" s="17"/>
      <c r="BG17" s="17">
        <v>5715.34</v>
      </c>
      <c r="BH17" s="12" t="s">
        <v>4</v>
      </c>
      <c r="BI17" s="17"/>
      <c r="BJ17" s="17">
        <v>5715.34</v>
      </c>
      <c r="BK17" s="12" t="s">
        <v>4</v>
      </c>
      <c r="BL17" s="17"/>
      <c r="BM17" s="17">
        <v>5715.34</v>
      </c>
      <c r="BN17" s="12" t="s">
        <v>4</v>
      </c>
      <c r="BO17" s="17"/>
      <c r="BP17" s="17">
        <v>5715.34</v>
      </c>
      <c r="BS17" s="12" t="s">
        <v>292</v>
      </c>
      <c r="BT17" s="17" t="s">
        <v>290</v>
      </c>
      <c r="BU17" s="17">
        <v>254.88</v>
      </c>
      <c r="BV17" s="12"/>
      <c r="BW17" s="17"/>
      <c r="BX17" s="17"/>
      <c r="BY17" s="16" t="s">
        <v>323</v>
      </c>
      <c r="BZ17" s="17" t="s">
        <v>319</v>
      </c>
      <c r="CA17" s="17">
        <v>302.84</v>
      </c>
      <c r="CB17" s="16" t="s">
        <v>310</v>
      </c>
      <c r="CC17" s="17"/>
      <c r="CD17" s="17">
        <v>241.82</v>
      </c>
      <c r="CE17" s="16"/>
      <c r="CF17" s="17"/>
      <c r="CG17" s="17"/>
      <c r="CH17" s="16"/>
      <c r="CI17" s="17"/>
      <c r="CJ17" s="17"/>
      <c r="CK17" s="16"/>
      <c r="CL17" s="17"/>
      <c r="CM17" s="17"/>
      <c r="CN17" s="16"/>
      <c r="CO17" s="17"/>
      <c r="CP17" s="17"/>
      <c r="CQ17" s="16"/>
      <c r="CR17" s="17"/>
      <c r="CS17" s="17"/>
      <c r="CT17" s="16"/>
      <c r="CU17" s="17"/>
      <c r="CV17" s="17"/>
      <c r="CW17" s="16"/>
      <c r="CX17" s="17"/>
      <c r="CY17" s="17"/>
      <c r="CZ17" s="16"/>
      <c r="DA17" s="17"/>
      <c r="DB17" s="17"/>
      <c r="DE17" s="16"/>
      <c r="DF17" s="17"/>
      <c r="DG17" s="17"/>
      <c r="DH17" s="16" t="s">
        <v>395</v>
      </c>
      <c r="DI17" s="17" t="s">
        <v>390</v>
      </c>
      <c r="DJ17" s="62">
        <v>973.89</v>
      </c>
      <c r="DK17" s="16"/>
      <c r="DL17" s="17"/>
      <c r="DM17" s="17"/>
      <c r="DN17" s="16"/>
      <c r="DO17" s="17"/>
      <c r="DP17" s="17"/>
      <c r="DQ17" s="19" t="s">
        <v>416</v>
      </c>
      <c r="DR17" s="17" t="s">
        <v>417</v>
      </c>
      <c r="DS17" s="63">
        <v>322</v>
      </c>
      <c r="DT17" s="19"/>
      <c r="DU17" s="17"/>
      <c r="DV17" s="26"/>
      <c r="DW17" s="19"/>
      <c r="DX17" s="17"/>
      <c r="DY17" s="26"/>
      <c r="DZ17" s="19" t="s">
        <v>195</v>
      </c>
      <c r="EA17" s="21"/>
      <c r="EB17" s="74">
        <v>283.94</v>
      </c>
      <c r="EC17" s="16" t="s">
        <v>299</v>
      </c>
      <c r="ED17" s="17"/>
      <c r="EE17" s="62">
        <v>106.479</v>
      </c>
      <c r="EF17" s="16" t="s">
        <v>299</v>
      </c>
      <c r="EG17" s="17"/>
      <c r="EH17" s="62">
        <v>106.479</v>
      </c>
      <c r="EI17" s="16" t="s">
        <v>299</v>
      </c>
      <c r="EJ17" s="17"/>
      <c r="EK17" s="62">
        <v>106.479</v>
      </c>
      <c r="EL17" s="19" t="s">
        <v>474</v>
      </c>
      <c r="EM17" s="17" t="s">
        <v>475</v>
      </c>
      <c r="EN17" s="25"/>
      <c r="EO17" s="25"/>
      <c r="EP17" s="25"/>
    </row>
    <row r="18" spans="1:146" ht="34.5" customHeight="1">
      <c r="A18" s="16"/>
      <c r="B18" s="16" t="s">
        <v>17</v>
      </c>
      <c r="C18" s="17">
        <v>35.5</v>
      </c>
      <c r="D18" s="16" t="s">
        <v>17</v>
      </c>
      <c r="E18" s="17">
        <v>35.5</v>
      </c>
      <c r="F18" s="16" t="s">
        <v>17</v>
      </c>
      <c r="G18" s="17">
        <v>35.5</v>
      </c>
      <c r="H18" s="16" t="s">
        <v>17</v>
      </c>
      <c r="I18" s="17">
        <v>35.5</v>
      </c>
      <c r="J18" s="16" t="s">
        <v>17</v>
      </c>
      <c r="K18" s="17">
        <v>35.5</v>
      </c>
      <c r="L18" s="16" t="s">
        <v>17</v>
      </c>
      <c r="M18" s="17">
        <v>35.5</v>
      </c>
      <c r="N18" s="16" t="s">
        <v>17</v>
      </c>
      <c r="O18" s="17">
        <v>35.5</v>
      </c>
      <c r="P18" s="16" t="s">
        <v>17</v>
      </c>
      <c r="Q18" s="17">
        <v>35.5</v>
      </c>
      <c r="R18" s="16" t="s">
        <v>17</v>
      </c>
      <c r="S18" s="18">
        <f t="shared" si="0"/>
        <v>284</v>
      </c>
      <c r="T18" s="16" t="s">
        <v>44</v>
      </c>
      <c r="U18" s="17"/>
      <c r="V18" s="17">
        <v>496.99</v>
      </c>
      <c r="W18" s="16"/>
      <c r="X18" s="17"/>
      <c r="Y18" s="22"/>
      <c r="Z18" s="16"/>
      <c r="AA18" s="17"/>
      <c r="AB18" s="22"/>
      <c r="AC18" s="12" t="s">
        <v>4</v>
      </c>
      <c r="AD18" s="17"/>
      <c r="AE18" s="17">
        <v>5644.34</v>
      </c>
      <c r="AF18" s="17"/>
      <c r="AG18" s="16" t="s">
        <v>305</v>
      </c>
      <c r="AH18" s="17"/>
      <c r="AI18" s="17">
        <v>35.5</v>
      </c>
      <c r="AJ18" s="16" t="s">
        <v>134</v>
      </c>
      <c r="AK18" s="17"/>
      <c r="AL18" s="17">
        <v>859.66</v>
      </c>
      <c r="AM18" s="61" t="s">
        <v>159</v>
      </c>
      <c r="AN18" s="62" t="s">
        <v>160</v>
      </c>
      <c r="AO18" s="62">
        <v>157.32</v>
      </c>
      <c r="AP18" s="16" t="s">
        <v>194</v>
      </c>
      <c r="AQ18" s="17" t="s">
        <v>200</v>
      </c>
      <c r="AR18" s="17">
        <v>112.96</v>
      </c>
      <c r="AS18" s="16" t="s">
        <v>137</v>
      </c>
      <c r="AT18" s="17"/>
      <c r="AU18" s="17">
        <v>6070.33</v>
      </c>
      <c r="AV18" s="16" t="s">
        <v>307</v>
      </c>
      <c r="AW18" s="17"/>
      <c r="AX18" s="17">
        <v>603.44</v>
      </c>
      <c r="AY18" s="16" t="s">
        <v>306</v>
      </c>
      <c r="AZ18" s="17"/>
      <c r="BA18" s="17">
        <v>35.5</v>
      </c>
      <c r="BB18" s="16" t="s">
        <v>137</v>
      </c>
      <c r="BC18" s="17"/>
      <c r="BD18" s="17">
        <v>6070.33</v>
      </c>
      <c r="BE18" s="16" t="s">
        <v>137</v>
      </c>
      <c r="BF18" s="17"/>
      <c r="BG18" s="17">
        <v>6070.33</v>
      </c>
      <c r="BH18" s="16" t="s">
        <v>137</v>
      </c>
      <c r="BI18" s="17"/>
      <c r="BJ18" s="17">
        <v>6070.33</v>
      </c>
      <c r="BK18" s="16" t="s">
        <v>137</v>
      </c>
      <c r="BL18" s="17"/>
      <c r="BM18" s="17">
        <v>6070.33</v>
      </c>
      <c r="BN18" s="16" t="s">
        <v>137</v>
      </c>
      <c r="BO18" s="17"/>
      <c r="BP18" s="17">
        <v>6070.33</v>
      </c>
      <c r="BS18" s="16" t="s">
        <v>293</v>
      </c>
      <c r="BT18" s="17" t="s">
        <v>294</v>
      </c>
      <c r="BU18" s="17">
        <v>338.76</v>
      </c>
      <c r="BV18" s="16"/>
      <c r="BW18" s="17"/>
      <c r="BX18" s="17"/>
      <c r="BY18" s="16" t="s">
        <v>324</v>
      </c>
      <c r="BZ18" s="17" t="s">
        <v>319</v>
      </c>
      <c r="CA18" s="17">
        <v>153.93</v>
      </c>
      <c r="CB18" s="16"/>
      <c r="CC18" s="17"/>
      <c r="CD18" s="17"/>
      <c r="CE18" s="16"/>
      <c r="CF18" s="17"/>
      <c r="CG18" s="17"/>
      <c r="CH18" s="16"/>
      <c r="CI18" s="17"/>
      <c r="CJ18" s="17"/>
      <c r="CK18" s="16"/>
      <c r="CL18" s="17"/>
      <c r="CM18" s="17"/>
      <c r="CN18" s="16"/>
      <c r="CO18" s="17"/>
      <c r="CP18" s="17"/>
      <c r="CQ18" s="16"/>
      <c r="CR18" s="17"/>
      <c r="CS18" s="17"/>
      <c r="CT18" s="16"/>
      <c r="CU18" s="17"/>
      <c r="CV18" s="17"/>
      <c r="CW18" s="16"/>
      <c r="CX18" s="17"/>
      <c r="CY18" s="17"/>
      <c r="CZ18" s="16"/>
      <c r="DA18" s="17"/>
      <c r="DB18" s="17"/>
      <c r="DE18" s="16"/>
      <c r="DF18" s="17"/>
      <c r="DG18" s="17"/>
      <c r="DH18" s="16" t="s">
        <v>322</v>
      </c>
      <c r="DI18" s="17" t="s">
        <v>390</v>
      </c>
      <c r="DJ18" s="62">
        <v>5789.25</v>
      </c>
      <c r="DK18" s="16"/>
      <c r="DL18" s="17"/>
      <c r="DM18" s="17"/>
      <c r="DN18" s="16"/>
      <c r="DO18" s="17"/>
      <c r="DP18" s="17"/>
      <c r="DQ18" s="16" t="s">
        <v>400</v>
      </c>
      <c r="DR18" s="17"/>
      <c r="DS18" s="62">
        <v>384.87</v>
      </c>
      <c r="DT18" s="16"/>
      <c r="DU18" s="17"/>
      <c r="DV18" s="17"/>
      <c r="DW18" s="16"/>
      <c r="DX18" s="17"/>
      <c r="DY18" s="17"/>
      <c r="DZ18" s="16" t="s">
        <v>299</v>
      </c>
      <c r="EA18" s="17"/>
      <c r="EB18" s="62">
        <v>106.479</v>
      </c>
      <c r="EC18" s="19" t="s">
        <v>301</v>
      </c>
      <c r="ED18" s="19"/>
      <c r="EE18" s="62">
        <v>70.986</v>
      </c>
      <c r="EF18" s="19" t="s">
        <v>301</v>
      </c>
      <c r="EG18" s="19"/>
      <c r="EH18" s="62">
        <v>70.986</v>
      </c>
      <c r="EI18" s="19" t="s">
        <v>301</v>
      </c>
      <c r="EJ18" s="19"/>
      <c r="EK18" s="62">
        <v>70.986</v>
      </c>
      <c r="EL18" s="16" t="s">
        <v>400</v>
      </c>
      <c r="EM18" s="17"/>
      <c r="EN18" s="62">
        <v>384.87</v>
      </c>
      <c r="EO18" s="17"/>
      <c r="EP18" s="17"/>
    </row>
    <row r="19" spans="1:146" ht="29.25" customHeight="1">
      <c r="A19" s="16"/>
      <c r="B19" s="16" t="s">
        <v>17</v>
      </c>
      <c r="C19" s="17">
        <v>496.99</v>
      </c>
      <c r="D19" s="16" t="s">
        <v>17</v>
      </c>
      <c r="E19" s="17">
        <v>496.99</v>
      </c>
      <c r="F19" s="16" t="s">
        <v>17</v>
      </c>
      <c r="G19" s="17">
        <v>496.99</v>
      </c>
      <c r="H19" s="16" t="s">
        <v>17</v>
      </c>
      <c r="I19" s="17">
        <v>496.99</v>
      </c>
      <c r="J19" s="16" t="s">
        <v>17</v>
      </c>
      <c r="K19" s="17">
        <v>496.99</v>
      </c>
      <c r="L19" s="16" t="s">
        <v>17</v>
      </c>
      <c r="M19" s="17">
        <v>496.99</v>
      </c>
      <c r="N19" s="16" t="s">
        <v>17</v>
      </c>
      <c r="O19" s="17">
        <v>496.99</v>
      </c>
      <c r="P19" s="16" t="s">
        <v>17</v>
      </c>
      <c r="Q19" s="17">
        <v>496.99</v>
      </c>
      <c r="R19" s="16" t="s">
        <v>17</v>
      </c>
      <c r="S19" s="18">
        <f t="shared" si="0"/>
        <v>3975.919999999999</v>
      </c>
      <c r="T19" s="16" t="s">
        <v>45</v>
      </c>
      <c r="U19" s="17"/>
      <c r="V19" s="17">
        <v>35.5</v>
      </c>
      <c r="W19" s="16"/>
      <c r="X19" s="17"/>
      <c r="Y19" s="22"/>
      <c r="Z19" s="16"/>
      <c r="AA19" s="17"/>
      <c r="AB19" s="22"/>
      <c r="AC19" s="12" t="s">
        <v>6</v>
      </c>
      <c r="AD19" s="17"/>
      <c r="AE19" s="17">
        <v>2378.43</v>
      </c>
      <c r="AF19" s="17"/>
      <c r="AG19" s="16" t="s">
        <v>306</v>
      </c>
      <c r="AH19" s="17"/>
      <c r="AI19" s="17">
        <v>35.5</v>
      </c>
      <c r="AJ19" s="16" t="s">
        <v>305</v>
      </c>
      <c r="AK19" s="17"/>
      <c r="AL19" s="17">
        <v>35.5</v>
      </c>
      <c r="AM19" s="61" t="s">
        <v>161</v>
      </c>
      <c r="AN19" s="62" t="s">
        <v>162</v>
      </c>
      <c r="AO19" s="63">
        <v>298.25</v>
      </c>
      <c r="AP19" s="16" t="s">
        <v>195</v>
      </c>
      <c r="AQ19" s="17" t="s">
        <v>201</v>
      </c>
      <c r="AR19" s="17">
        <v>859.66</v>
      </c>
      <c r="AS19" s="16" t="s">
        <v>204</v>
      </c>
      <c r="AT19" s="17"/>
      <c r="AU19" s="26">
        <v>1380.87</v>
      </c>
      <c r="AV19" s="16" t="s">
        <v>236</v>
      </c>
      <c r="AW19" s="17"/>
      <c r="AX19" s="17">
        <v>106.49</v>
      </c>
      <c r="AY19" s="16" t="s">
        <v>236</v>
      </c>
      <c r="AZ19" s="17"/>
      <c r="BA19" s="17">
        <v>106.49</v>
      </c>
      <c r="BB19" s="16" t="s">
        <v>305</v>
      </c>
      <c r="BC19" s="17"/>
      <c r="BD19" s="17">
        <v>35.5</v>
      </c>
      <c r="BE19" s="16" t="s">
        <v>305</v>
      </c>
      <c r="BF19" s="17"/>
      <c r="BG19" s="17">
        <v>35.5</v>
      </c>
      <c r="BH19" s="16" t="s">
        <v>264</v>
      </c>
      <c r="BI19" s="17" t="s">
        <v>262</v>
      </c>
      <c r="BJ19" s="26">
        <v>306.6</v>
      </c>
      <c r="BK19" s="16" t="s">
        <v>305</v>
      </c>
      <c r="BL19" s="17"/>
      <c r="BM19" s="17">
        <v>35.5</v>
      </c>
      <c r="BN19" s="16" t="s">
        <v>263</v>
      </c>
      <c r="BO19" s="17" t="s">
        <v>283</v>
      </c>
      <c r="BP19" s="26">
        <v>96.97</v>
      </c>
      <c r="BS19" s="16" t="s">
        <v>261</v>
      </c>
      <c r="BT19" s="17" t="s">
        <v>294</v>
      </c>
      <c r="BU19" s="26">
        <v>310.07</v>
      </c>
      <c r="BV19" s="16"/>
      <c r="BW19" s="17"/>
      <c r="BX19" s="26"/>
      <c r="BY19" s="16" t="s">
        <v>168</v>
      </c>
      <c r="BZ19" s="17" t="s">
        <v>325</v>
      </c>
      <c r="CA19" s="17">
        <v>180.46</v>
      </c>
      <c r="CB19" s="16"/>
      <c r="CC19" s="17"/>
      <c r="CD19" s="17"/>
      <c r="CE19" s="16"/>
      <c r="CF19" s="17"/>
      <c r="CG19" s="17"/>
      <c r="CH19" s="16"/>
      <c r="CI19" s="17"/>
      <c r="CJ19" s="17"/>
      <c r="CK19" s="16"/>
      <c r="CL19" s="17"/>
      <c r="CM19" s="17"/>
      <c r="CN19" s="16"/>
      <c r="CO19" s="17"/>
      <c r="CP19" s="17"/>
      <c r="CQ19" s="16"/>
      <c r="CR19" s="17"/>
      <c r="CS19" s="17"/>
      <c r="CT19" s="16"/>
      <c r="CU19" s="17"/>
      <c r="CV19" s="17"/>
      <c r="CW19" s="16"/>
      <c r="CX19" s="17"/>
      <c r="CY19" s="17"/>
      <c r="CZ19" s="16"/>
      <c r="DA19" s="17"/>
      <c r="DB19" s="17"/>
      <c r="DE19" s="16"/>
      <c r="DF19" s="17"/>
      <c r="DG19" s="17"/>
      <c r="DH19" s="16" t="s">
        <v>323</v>
      </c>
      <c r="DI19" s="17" t="s">
        <v>390</v>
      </c>
      <c r="DJ19" s="62">
        <v>681.4</v>
      </c>
      <c r="DK19" s="16"/>
      <c r="DL19" s="17"/>
      <c r="DM19" s="17"/>
      <c r="DN19" s="16"/>
      <c r="DO19" s="17"/>
      <c r="DP19" s="17"/>
      <c r="DQ19" s="19" t="s">
        <v>195</v>
      </c>
      <c r="DR19" s="21"/>
      <c r="DS19" s="74">
        <v>283.94</v>
      </c>
      <c r="DT19" s="16"/>
      <c r="DU19" s="17"/>
      <c r="DV19" s="17"/>
      <c r="DW19" s="16"/>
      <c r="DX19" s="17"/>
      <c r="DY19" s="17"/>
      <c r="DZ19" s="19" t="s">
        <v>301</v>
      </c>
      <c r="EA19" s="19"/>
      <c r="EB19" s="62">
        <v>70.986</v>
      </c>
      <c r="EC19" s="16"/>
      <c r="ED19" s="17"/>
      <c r="EE19" s="17"/>
      <c r="EF19" s="16" t="s">
        <v>507</v>
      </c>
      <c r="EG19" s="17"/>
      <c r="EH19" s="62">
        <v>1298.52</v>
      </c>
      <c r="EI19" s="16"/>
      <c r="EJ19" s="17"/>
      <c r="EK19" s="17"/>
      <c r="EL19" s="19" t="s">
        <v>195</v>
      </c>
      <c r="EM19" s="21"/>
      <c r="EN19" s="74">
        <v>283.94</v>
      </c>
      <c r="EO19" s="17"/>
      <c r="EP19" s="17"/>
    </row>
    <row r="20" spans="1:146" ht="23.25" customHeight="1">
      <c r="A20" s="16"/>
      <c r="B20" s="16" t="s">
        <v>17</v>
      </c>
      <c r="C20" s="17">
        <v>35.5</v>
      </c>
      <c r="D20" s="16" t="s">
        <v>17</v>
      </c>
      <c r="E20" s="17">
        <v>35.5</v>
      </c>
      <c r="F20" s="16" t="s">
        <v>17</v>
      </c>
      <c r="G20" s="17">
        <v>35.5</v>
      </c>
      <c r="H20" s="16" t="s">
        <v>17</v>
      </c>
      <c r="I20" s="17">
        <v>35.5</v>
      </c>
      <c r="J20" s="16" t="s">
        <v>17</v>
      </c>
      <c r="K20" s="17">
        <v>35.5</v>
      </c>
      <c r="L20" s="16" t="s">
        <v>17</v>
      </c>
      <c r="M20" s="17">
        <v>35.5</v>
      </c>
      <c r="N20" s="16" t="s">
        <v>17</v>
      </c>
      <c r="O20" s="17">
        <v>35.5</v>
      </c>
      <c r="P20" s="16" t="s">
        <v>17</v>
      </c>
      <c r="Q20" s="17">
        <v>35.5</v>
      </c>
      <c r="R20" s="16" t="s">
        <v>17</v>
      </c>
      <c r="S20" s="18">
        <f t="shared" si="0"/>
        <v>284</v>
      </c>
      <c r="T20" s="16" t="s">
        <v>46</v>
      </c>
      <c r="U20" s="17"/>
      <c r="V20" s="17">
        <v>35.5</v>
      </c>
      <c r="W20" s="16"/>
      <c r="X20" s="17"/>
      <c r="Y20" s="22"/>
      <c r="Z20" s="16"/>
      <c r="AA20" s="17"/>
      <c r="AB20" s="22"/>
      <c r="AC20" s="68" t="s">
        <v>97</v>
      </c>
      <c r="AD20" s="69" t="s">
        <v>488</v>
      </c>
      <c r="AE20" s="69">
        <v>301.97</v>
      </c>
      <c r="AF20" s="17"/>
      <c r="AG20" s="16" t="s">
        <v>236</v>
      </c>
      <c r="AH20" s="17"/>
      <c r="AI20" s="17">
        <v>106.49</v>
      </c>
      <c r="AJ20" s="16" t="s">
        <v>306</v>
      </c>
      <c r="AK20" s="17"/>
      <c r="AL20" s="17">
        <v>35.5</v>
      </c>
      <c r="AM20" s="61" t="s">
        <v>163</v>
      </c>
      <c r="AN20" s="62" t="s">
        <v>164</v>
      </c>
      <c r="AO20" s="62">
        <v>298.25</v>
      </c>
      <c r="AP20" s="16" t="s">
        <v>137</v>
      </c>
      <c r="AQ20" s="17"/>
      <c r="AR20" s="17">
        <v>6070.33</v>
      </c>
      <c r="AS20" s="16" t="s">
        <v>305</v>
      </c>
      <c r="AT20" s="17"/>
      <c r="AU20" s="17">
        <v>35.5</v>
      </c>
      <c r="AV20" s="16"/>
      <c r="AW20" s="17"/>
      <c r="AX20" s="17"/>
      <c r="AY20" s="16"/>
      <c r="AZ20" s="17"/>
      <c r="BA20" s="17"/>
      <c r="BB20" s="16" t="s">
        <v>306</v>
      </c>
      <c r="BC20" s="17"/>
      <c r="BD20" s="17">
        <v>35.5</v>
      </c>
      <c r="BE20" s="16" t="s">
        <v>306</v>
      </c>
      <c r="BF20" s="17"/>
      <c r="BG20" s="17">
        <v>35.5</v>
      </c>
      <c r="BH20" s="16" t="s">
        <v>265</v>
      </c>
      <c r="BI20" s="17" t="s">
        <v>266</v>
      </c>
      <c r="BJ20" s="17">
        <v>653.97</v>
      </c>
      <c r="BK20" s="16" t="s">
        <v>306</v>
      </c>
      <c r="BL20" s="17"/>
      <c r="BM20" s="17">
        <v>35.5</v>
      </c>
      <c r="BN20" s="16" t="s">
        <v>305</v>
      </c>
      <c r="BO20" s="17"/>
      <c r="BP20" s="17">
        <v>35.5</v>
      </c>
      <c r="BS20" s="16" t="s">
        <v>295</v>
      </c>
      <c r="BT20" s="17" t="s">
        <v>294</v>
      </c>
      <c r="BU20" s="17">
        <v>908.52</v>
      </c>
      <c r="BV20" s="16"/>
      <c r="BW20" s="17"/>
      <c r="BX20" s="17"/>
      <c r="BY20" s="16" t="s">
        <v>306</v>
      </c>
      <c r="BZ20" s="17"/>
      <c r="CA20" s="17">
        <v>670.29</v>
      </c>
      <c r="CB20" s="16"/>
      <c r="CC20" s="17"/>
      <c r="CD20" s="17"/>
      <c r="CE20" s="16"/>
      <c r="CF20" s="17"/>
      <c r="CG20" s="17"/>
      <c r="CH20" s="16"/>
      <c r="CI20" s="17"/>
      <c r="CJ20" s="17"/>
      <c r="CK20" s="16"/>
      <c r="CL20" s="17"/>
      <c r="CM20" s="17"/>
      <c r="CN20" s="16"/>
      <c r="CO20" s="17"/>
      <c r="CP20" s="17"/>
      <c r="CQ20" s="16"/>
      <c r="CR20" s="17"/>
      <c r="CS20" s="17"/>
      <c r="CT20" s="16"/>
      <c r="CU20" s="17"/>
      <c r="CV20" s="17"/>
      <c r="CW20" s="16"/>
      <c r="CX20" s="17"/>
      <c r="CY20" s="17"/>
      <c r="CZ20" s="16"/>
      <c r="DA20" s="17"/>
      <c r="DB20" s="17"/>
      <c r="DE20" s="16"/>
      <c r="DF20" s="17"/>
      <c r="DG20" s="17"/>
      <c r="DH20" s="16" t="s">
        <v>324</v>
      </c>
      <c r="DI20" s="17" t="s">
        <v>390</v>
      </c>
      <c r="DJ20" s="62">
        <v>2267.18</v>
      </c>
      <c r="DK20" s="16"/>
      <c r="DL20" s="17"/>
      <c r="DM20" s="17"/>
      <c r="DN20" s="16"/>
      <c r="DO20" s="17"/>
      <c r="DP20" s="17"/>
      <c r="DQ20" s="16" t="s">
        <v>498</v>
      </c>
      <c r="DR20" s="17"/>
      <c r="DS20" s="62">
        <v>6375.09</v>
      </c>
      <c r="DT20" s="16"/>
      <c r="DU20" s="17"/>
      <c r="DV20" s="17"/>
      <c r="DW20" s="16"/>
      <c r="DX20" s="17"/>
      <c r="DY20" s="17"/>
      <c r="DZ20" s="16"/>
      <c r="EA20" s="17"/>
      <c r="EB20" s="17"/>
      <c r="EC20" s="16"/>
      <c r="ED20" s="17"/>
      <c r="EE20" s="17"/>
      <c r="EF20" s="16"/>
      <c r="EG20" s="17"/>
      <c r="EH20" s="17"/>
      <c r="EI20" s="16"/>
      <c r="EJ20" s="17"/>
      <c r="EK20" s="17"/>
      <c r="EL20" s="16" t="s">
        <v>299</v>
      </c>
      <c r="EM20" s="17"/>
      <c r="EN20" s="62">
        <v>106.479</v>
      </c>
      <c r="EO20" s="17"/>
      <c r="EP20" s="17"/>
    </row>
    <row r="21" spans="1:146" ht="32.25" customHeight="1">
      <c r="A21" s="16"/>
      <c r="B21" s="16" t="s">
        <v>17</v>
      </c>
      <c r="C21" s="17">
        <v>35.5</v>
      </c>
      <c r="D21" s="16" t="s">
        <v>17</v>
      </c>
      <c r="E21" s="17">
        <v>35.5</v>
      </c>
      <c r="F21" s="16" t="s">
        <v>17</v>
      </c>
      <c r="G21" s="17">
        <v>35.5</v>
      </c>
      <c r="H21" s="16" t="s">
        <v>17</v>
      </c>
      <c r="I21" s="17">
        <v>35.5</v>
      </c>
      <c r="J21" s="16" t="s">
        <v>17</v>
      </c>
      <c r="K21" s="17">
        <v>35.5</v>
      </c>
      <c r="L21" s="16" t="s">
        <v>17</v>
      </c>
      <c r="M21" s="17">
        <v>35.5</v>
      </c>
      <c r="N21" s="16" t="s">
        <v>17</v>
      </c>
      <c r="O21" s="17">
        <v>35.5</v>
      </c>
      <c r="P21" s="16" t="s">
        <v>17</v>
      </c>
      <c r="Q21" s="17">
        <v>35.5</v>
      </c>
      <c r="R21" s="16" t="s">
        <v>17</v>
      </c>
      <c r="S21" s="18">
        <f t="shared" si="0"/>
        <v>284</v>
      </c>
      <c r="T21" s="16" t="s">
        <v>48</v>
      </c>
      <c r="U21" s="17"/>
      <c r="V21" s="17">
        <v>354.99</v>
      </c>
      <c r="W21" s="16"/>
      <c r="X21" s="17"/>
      <c r="Y21" s="22"/>
      <c r="Z21" s="16"/>
      <c r="AA21" s="17"/>
      <c r="AB21" s="22"/>
      <c r="AC21" s="16"/>
      <c r="AD21" s="17"/>
      <c r="AE21" s="17"/>
      <c r="AF21" s="17"/>
      <c r="AG21" s="68" t="s">
        <v>489</v>
      </c>
      <c r="AH21" s="69" t="s">
        <v>490</v>
      </c>
      <c r="AI21" s="69">
        <v>420.13</v>
      </c>
      <c r="AJ21" s="16" t="s">
        <v>236</v>
      </c>
      <c r="AK21" s="17"/>
      <c r="AL21" s="17">
        <v>106.49</v>
      </c>
      <c r="AM21" s="16" t="s">
        <v>192</v>
      </c>
      <c r="AN21" s="17" t="s">
        <v>193</v>
      </c>
      <c r="AO21" s="17">
        <v>91.19</v>
      </c>
      <c r="AP21" s="16" t="s">
        <v>305</v>
      </c>
      <c r="AQ21" s="17"/>
      <c r="AR21" s="17">
        <v>35.5</v>
      </c>
      <c r="AS21" s="16" t="s">
        <v>306</v>
      </c>
      <c r="AT21" s="17"/>
      <c r="AU21" s="17">
        <v>35.5</v>
      </c>
      <c r="AV21" s="16"/>
      <c r="AW21" s="17"/>
      <c r="AX21" s="17"/>
      <c r="AY21" s="16"/>
      <c r="AZ21" s="17"/>
      <c r="BA21" s="17"/>
      <c r="BB21" s="16" t="s">
        <v>236</v>
      </c>
      <c r="BC21" s="17"/>
      <c r="BD21" s="17">
        <v>106.49</v>
      </c>
      <c r="BE21" s="16" t="s">
        <v>307</v>
      </c>
      <c r="BF21" s="17"/>
      <c r="BG21" s="17">
        <v>603.44</v>
      </c>
      <c r="BH21" s="16" t="s">
        <v>305</v>
      </c>
      <c r="BI21" s="17"/>
      <c r="BJ21" s="17">
        <v>35.5</v>
      </c>
      <c r="BK21" s="16" t="s">
        <v>236</v>
      </c>
      <c r="BL21" s="17"/>
      <c r="BM21" s="17">
        <v>106.49</v>
      </c>
      <c r="BN21" s="16" t="s">
        <v>306</v>
      </c>
      <c r="BO21" s="17"/>
      <c r="BP21" s="17">
        <v>35.5</v>
      </c>
      <c r="BS21" s="19" t="s">
        <v>296</v>
      </c>
      <c r="BT21" s="17" t="s">
        <v>294</v>
      </c>
      <c r="BU21" s="17">
        <v>387.88</v>
      </c>
      <c r="BV21" s="19"/>
      <c r="BW21" s="17"/>
      <c r="BX21" s="17"/>
      <c r="BY21" s="19"/>
      <c r="BZ21" s="17"/>
      <c r="CA21" s="17"/>
      <c r="CB21" s="19"/>
      <c r="CC21" s="17"/>
      <c r="CD21" s="17"/>
      <c r="CE21" s="19"/>
      <c r="CF21" s="17"/>
      <c r="CG21" s="17"/>
      <c r="CH21" s="19"/>
      <c r="CI21" s="17"/>
      <c r="CJ21" s="17"/>
      <c r="CK21" s="19"/>
      <c r="CL21" s="17"/>
      <c r="CM21" s="17"/>
      <c r="CN21" s="19"/>
      <c r="CO21" s="17"/>
      <c r="CP21" s="17"/>
      <c r="CQ21" s="19"/>
      <c r="CR21" s="17"/>
      <c r="CS21" s="17"/>
      <c r="CT21" s="19"/>
      <c r="CU21" s="17"/>
      <c r="CV21" s="17"/>
      <c r="CW21" s="19"/>
      <c r="CX21" s="17"/>
      <c r="CY21" s="17"/>
      <c r="CZ21" s="19"/>
      <c r="DA21" s="17"/>
      <c r="DB21" s="17"/>
      <c r="DE21" s="19"/>
      <c r="DF21" s="17"/>
      <c r="DG21" s="17"/>
      <c r="DH21" s="16" t="s">
        <v>299</v>
      </c>
      <c r="DI21" s="17"/>
      <c r="DJ21" s="62">
        <v>106.479</v>
      </c>
      <c r="DK21" s="19"/>
      <c r="DL21" s="17"/>
      <c r="DM21" s="17"/>
      <c r="DN21" s="19"/>
      <c r="DO21" s="17"/>
      <c r="DP21" s="17"/>
      <c r="DQ21" s="19"/>
      <c r="DR21" s="17"/>
      <c r="DS21" s="17"/>
      <c r="DT21" s="19"/>
      <c r="DU21" s="17"/>
      <c r="DV21" s="17"/>
      <c r="DW21" s="19"/>
      <c r="DX21" s="17"/>
      <c r="DY21" s="17"/>
      <c r="DZ21" s="19"/>
      <c r="EA21" s="17"/>
      <c r="EB21" s="17"/>
      <c r="EC21" s="19"/>
      <c r="ED21" s="17"/>
      <c r="EE21" s="17"/>
      <c r="EF21" s="19"/>
      <c r="EG21" s="17"/>
      <c r="EH21" s="17"/>
      <c r="EI21" s="19"/>
      <c r="EJ21" s="17"/>
      <c r="EK21" s="17"/>
      <c r="EL21" s="19" t="s">
        <v>301</v>
      </c>
      <c r="EM21" s="19"/>
      <c r="EN21" s="62">
        <v>70.986</v>
      </c>
      <c r="EO21" s="17"/>
      <c r="EP21" s="17"/>
    </row>
    <row r="22" spans="1:146" ht="22.5" customHeight="1">
      <c r="A22" s="16"/>
      <c r="B22" s="16" t="s">
        <v>17</v>
      </c>
      <c r="C22" s="17">
        <v>354.99</v>
      </c>
      <c r="D22" s="16" t="s">
        <v>17</v>
      </c>
      <c r="E22" s="17">
        <v>354.99</v>
      </c>
      <c r="F22" s="16" t="s">
        <v>17</v>
      </c>
      <c r="G22" s="17">
        <v>354.99</v>
      </c>
      <c r="H22" s="16" t="s">
        <v>17</v>
      </c>
      <c r="I22" s="17">
        <v>354.99</v>
      </c>
      <c r="J22" s="16" t="s">
        <v>17</v>
      </c>
      <c r="K22" s="17">
        <v>354.99</v>
      </c>
      <c r="L22" s="16" t="s">
        <v>17</v>
      </c>
      <c r="M22" s="17">
        <v>354.99</v>
      </c>
      <c r="N22" s="16" t="s">
        <v>17</v>
      </c>
      <c r="O22" s="17">
        <v>354.99</v>
      </c>
      <c r="P22" s="16" t="s">
        <v>17</v>
      </c>
      <c r="Q22" s="17">
        <v>354.99</v>
      </c>
      <c r="R22" s="16" t="s">
        <v>17</v>
      </c>
      <c r="S22" s="18">
        <f t="shared" si="0"/>
        <v>2839.92</v>
      </c>
      <c r="T22" s="16" t="s">
        <v>47</v>
      </c>
      <c r="U22" s="17"/>
      <c r="V22" s="17">
        <v>993.97</v>
      </c>
      <c r="W22" s="16"/>
      <c r="X22" s="17"/>
      <c r="Y22" s="22"/>
      <c r="Z22" s="16"/>
      <c r="AA22" s="17"/>
      <c r="AB22" s="22"/>
      <c r="AC22" s="16"/>
      <c r="AD22" s="17"/>
      <c r="AE22" s="17"/>
      <c r="AF22" s="17"/>
      <c r="AG22" s="16"/>
      <c r="AH22" s="17"/>
      <c r="AI22" s="17"/>
      <c r="AJ22" s="68" t="s">
        <v>5</v>
      </c>
      <c r="AK22" s="69"/>
      <c r="AL22" s="69">
        <v>91.19</v>
      </c>
      <c r="AM22" s="16" t="s">
        <v>194</v>
      </c>
      <c r="AN22" s="17" t="s">
        <v>193</v>
      </c>
      <c r="AO22" s="17">
        <v>112.96</v>
      </c>
      <c r="AP22" s="16" t="s">
        <v>306</v>
      </c>
      <c r="AQ22" s="17"/>
      <c r="AR22" s="17">
        <v>35.5</v>
      </c>
      <c r="AS22" s="16" t="s">
        <v>236</v>
      </c>
      <c r="AT22" s="17"/>
      <c r="AU22" s="17">
        <v>106.49</v>
      </c>
      <c r="AV22" s="16"/>
      <c r="AW22" s="17"/>
      <c r="AX22" s="17"/>
      <c r="AY22" s="16"/>
      <c r="AZ22" s="17"/>
      <c r="BA22" s="17"/>
      <c r="BB22" s="16"/>
      <c r="BC22" s="17"/>
      <c r="BD22" s="17"/>
      <c r="BE22" s="16" t="s">
        <v>236</v>
      </c>
      <c r="BF22" s="17"/>
      <c r="BG22" s="17">
        <v>106.49</v>
      </c>
      <c r="BH22" s="16" t="s">
        <v>306</v>
      </c>
      <c r="BI22" s="17"/>
      <c r="BJ22" s="17">
        <v>35.5</v>
      </c>
      <c r="BK22" s="16"/>
      <c r="BL22" s="17"/>
      <c r="BM22" s="17"/>
      <c r="BN22" s="16" t="s">
        <v>307</v>
      </c>
      <c r="BO22" s="17"/>
      <c r="BP22" s="17">
        <v>603.44</v>
      </c>
      <c r="BS22" s="16" t="s">
        <v>297</v>
      </c>
      <c r="BT22" s="17" t="s">
        <v>298</v>
      </c>
      <c r="BU22" s="17">
        <v>8000</v>
      </c>
      <c r="BV22" s="16"/>
      <c r="BW22" s="17"/>
      <c r="BX22" s="17"/>
      <c r="BY22" s="16"/>
      <c r="BZ22" s="17"/>
      <c r="CA22" s="17"/>
      <c r="CB22" s="16"/>
      <c r="CC22" s="17"/>
      <c r="CD22" s="17"/>
      <c r="CE22" s="16"/>
      <c r="CF22" s="17"/>
      <c r="CG22" s="17"/>
      <c r="CH22" s="16"/>
      <c r="CI22" s="17"/>
      <c r="CJ22" s="17"/>
      <c r="CK22" s="16" t="s">
        <v>310</v>
      </c>
      <c r="CL22" s="17"/>
      <c r="CM22" s="17">
        <v>241.82</v>
      </c>
      <c r="CN22" s="16"/>
      <c r="CO22" s="17"/>
      <c r="CP22" s="17"/>
      <c r="CQ22" s="16"/>
      <c r="CR22" s="17"/>
      <c r="CS22" s="17"/>
      <c r="CT22" s="16" t="s">
        <v>310</v>
      </c>
      <c r="CU22" s="17"/>
      <c r="CV22" s="17">
        <v>241.82</v>
      </c>
      <c r="CW22" s="16"/>
      <c r="CX22" s="17"/>
      <c r="CY22" s="17"/>
      <c r="CZ22" s="16"/>
      <c r="DA22" s="17"/>
      <c r="DB22" s="17"/>
      <c r="DE22" s="16"/>
      <c r="DF22" s="17"/>
      <c r="DG22" s="17"/>
      <c r="DH22" s="19" t="s">
        <v>301</v>
      </c>
      <c r="DI22" s="19"/>
      <c r="DJ22" s="62">
        <v>70.986</v>
      </c>
      <c r="DK22" s="16"/>
      <c r="DL22" s="17"/>
      <c r="DM22" s="17"/>
      <c r="DN22" s="16"/>
      <c r="DO22" s="17"/>
      <c r="DP22" s="17"/>
      <c r="DQ22" s="16"/>
      <c r="DR22" s="17"/>
      <c r="DS22" s="17"/>
      <c r="DT22" s="16"/>
      <c r="DU22" s="17"/>
      <c r="DV22" s="17"/>
      <c r="DW22" s="16"/>
      <c r="DX22" s="17"/>
      <c r="DY22" s="17"/>
      <c r="DZ22" s="16"/>
      <c r="EA22" s="17"/>
      <c r="EB22" s="17"/>
      <c r="EC22" s="16"/>
      <c r="ED22" s="17"/>
      <c r="EE22" s="17"/>
      <c r="EF22" s="16"/>
      <c r="EG22" s="17"/>
      <c r="EH22" s="17"/>
      <c r="EI22" s="16"/>
      <c r="EJ22" s="17"/>
      <c r="EK22" s="17"/>
      <c r="EL22" s="16"/>
      <c r="EM22" s="17"/>
      <c r="EN22" s="17"/>
      <c r="EO22" s="17"/>
      <c r="EP22" s="17"/>
    </row>
    <row r="23" spans="1:146" ht="28.5" customHeight="1">
      <c r="A23" s="16"/>
      <c r="B23" s="16" t="s">
        <v>17</v>
      </c>
      <c r="C23" s="17">
        <v>993.97</v>
      </c>
      <c r="D23" s="16" t="s">
        <v>17</v>
      </c>
      <c r="E23" s="17">
        <v>993.97</v>
      </c>
      <c r="F23" s="16" t="s">
        <v>17</v>
      </c>
      <c r="G23" s="17">
        <v>993.97</v>
      </c>
      <c r="H23" s="16" t="s">
        <v>17</v>
      </c>
      <c r="I23" s="17">
        <v>993.97</v>
      </c>
      <c r="J23" s="16" t="s">
        <v>17</v>
      </c>
      <c r="K23" s="17">
        <v>993.97</v>
      </c>
      <c r="L23" s="16" t="s">
        <v>17</v>
      </c>
      <c r="M23" s="17">
        <v>993.97</v>
      </c>
      <c r="N23" s="16" t="s">
        <v>17</v>
      </c>
      <c r="O23" s="17">
        <v>993.97</v>
      </c>
      <c r="P23" s="16" t="s">
        <v>17</v>
      </c>
      <c r="Q23" s="17">
        <v>993.97</v>
      </c>
      <c r="R23" s="16" t="s">
        <v>17</v>
      </c>
      <c r="S23" s="18">
        <f t="shared" si="0"/>
        <v>7951.760000000001</v>
      </c>
      <c r="T23" s="16" t="s">
        <v>3</v>
      </c>
      <c r="U23" s="17"/>
      <c r="V23" s="17">
        <v>177.5</v>
      </c>
      <c r="W23" s="16"/>
      <c r="X23" s="17"/>
      <c r="Y23" s="22"/>
      <c r="Z23" s="16"/>
      <c r="AA23" s="17"/>
      <c r="AB23" s="22"/>
      <c r="AC23" s="16"/>
      <c r="AD23" s="17"/>
      <c r="AE23" s="17"/>
      <c r="AF23" s="17"/>
      <c r="AG23" s="16"/>
      <c r="AH23" s="17"/>
      <c r="AI23" s="17"/>
      <c r="AJ23" s="68" t="s">
        <v>491</v>
      </c>
      <c r="AK23" s="69" t="s">
        <v>492</v>
      </c>
      <c r="AL23" s="69">
        <v>394.62</v>
      </c>
      <c r="AM23" s="16" t="s">
        <v>195</v>
      </c>
      <c r="AN23" s="17" t="s">
        <v>196</v>
      </c>
      <c r="AO23" s="17">
        <v>859.66</v>
      </c>
      <c r="AP23" s="16" t="s">
        <v>236</v>
      </c>
      <c r="AQ23" s="17"/>
      <c r="AR23" s="17">
        <v>106.49</v>
      </c>
      <c r="AS23" s="68" t="s">
        <v>496</v>
      </c>
      <c r="AT23" s="69" t="s">
        <v>497</v>
      </c>
      <c r="AU23" s="69">
        <v>611.62</v>
      </c>
      <c r="AV23" s="16"/>
      <c r="AW23" s="17"/>
      <c r="AX23" s="17"/>
      <c r="AY23" s="16"/>
      <c r="AZ23" s="17"/>
      <c r="BA23" s="17"/>
      <c r="BB23" s="16"/>
      <c r="BC23" s="17"/>
      <c r="BD23" s="17"/>
      <c r="BE23" s="16"/>
      <c r="BF23" s="17"/>
      <c r="BG23" s="17"/>
      <c r="BH23" s="16" t="s">
        <v>236</v>
      </c>
      <c r="BI23" s="17"/>
      <c r="BJ23" s="17">
        <v>106.49</v>
      </c>
      <c r="BK23" s="16"/>
      <c r="BL23" s="17"/>
      <c r="BM23" s="17"/>
      <c r="BN23" s="16" t="s">
        <v>236</v>
      </c>
      <c r="BO23" s="17"/>
      <c r="BP23" s="17">
        <v>106.49</v>
      </c>
      <c r="BS23" s="16" t="s">
        <v>309</v>
      </c>
      <c r="BT23" s="17"/>
      <c r="BU23" s="17">
        <v>268.11</v>
      </c>
      <c r="BV23" s="16" t="s">
        <v>309</v>
      </c>
      <c r="BW23" s="17"/>
      <c r="BX23" s="17">
        <v>268.11</v>
      </c>
      <c r="BY23" s="16" t="s">
        <v>309</v>
      </c>
      <c r="BZ23" s="17"/>
      <c r="CA23" s="17">
        <v>268.11</v>
      </c>
      <c r="CB23" s="16" t="s">
        <v>309</v>
      </c>
      <c r="CC23" s="17"/>
      <c r="CD23" s="17">
        <v>268.11</v>
      </c>
      <c r="CE23" s="16" t="s">
        <v>309</v>
      </c>
      <c r="CF23" s="17"/>
      <c r="CG23" s="17">
        <v>268.11</v>
      </c>
      <c r="CH23" s="16" t="s">
        <v>309</v>
      </c>
      <c r="CI23" s="17"/>
      <c r="CJ23" s="17">
        <v>268.11</v>
      </c>
      <c r="CK23" s="16" t="s">
        <v>309</v>
      </c>
      <c r="CL23" s="17"/>
      <c r="CM23" s="17">
        <v>268.11</v>
      </c>
      <c r="CN23" s="16" t="s">
        <v>309</v>
      </c>
      <c r="CO23" s="17"/>
      <c r="CP23" s="17">
        <v>268.11</v>
      </c>
      <c r="CQ23" s="16" t="s">
        <v>309</v>
      </c>
      <c r="CR23" s="17"/>
      <c r="CS23" s="17">
        <v>268.11</v>
      </c>
      <c r="CT23" s="16" t="s">
        <v>309</v>
      </c>
      <c r="CU23" s="17"/>
      <c r="CV23" s="17">
        <v>268.11</v>
      </c>
      <c r="CW23" s="16" t="s">
        <v>309</v>
      </c>
      <c r="CX23" s="17"/>
      <c r="CY23" s="17">
        <v>268.11</v>
      </c>
      <c r="CZ23" s="16" t="s">
        <v>309</v>
      </c>
      <c r="DA23" s="17"/>
      <c r="DB23" s="17">
        <v>268.11</v>
      </c>
      <c r="DE23" s="16"/>
      <c r="DF23" s="17"/>
      <c r="DG23" s="17"/>
      <c r="DH23" s="16" t="s">
        <v>400</v>
      </c>
      <c r="DI23" s="17"/>
      <c r="DJ23" s="62">
        <v>384.87</v>
      </c>
      <c r="DK23" s="16"/>
      <c r="DL23" s="17"/>
      <c r="DM23" s="17"/>
      <c r="DN23" s="16"/>
      <c r="DO23" s="17"/>
      <c r="DP23" s="17"/>
      <c r="DQ23" s="16"/>
      <c r="DR23" s="17"/>
      <c r="DS23" s="17"/>
      <c r="DT23" s="16"/>
      <c r="DU23" s="17"/>
      <c r="DV23" s="17"/>
      <c r="DW23" s="16"/>
      <c r="DX23" s="17"/>
      <c r="DY23" s="17"/>
      <c r="DZ23" s="16"/>
      <c r="EA23" s="17"/>
      <c r="EB23" s="17"/>
      <c r="EC23" s="16"/>
      <c r="ED23" s="17"/>
      <c r="EE23" s="17"/>
      <c r="EF23" s="16"/>
      <c r="EG23" s="17"/>
      <c r="EH23" s="17"/>
      <c r="EI23" s="16"/>
      <c r="EJ23" s="17"/>
      <c r="EK23" s="17"/>
      <c r="EL23" s="16"/>
      <c r="EM23" s="17"/>
      <c r="EN23" s="17"/>
      <c r="EO23" s="17"/>
      <c r="EP23" s="17"/>
    </row>
    <row r="24" spans="1:146" ht="24.75" customHeight="1">
      <c r="A24" s="16"/>
      <c r="B24" s="16" t="s">
        <v>17</v>
      </c>
      <c r="C24" s="17">
        <v>177.5</v>
      </c>
      <c r="D24" s="16" t="s">
        <v>17</v>
      </c>
      <c r="E24" s="17">
        <v>177.5</v>
      </c>
      <c r="F24" s="16" t="s">
        <v>17</v>
      </c>
      <c r="G24" s="17">
        <v>177.5</v>
      </c>
      <c r="H24" s="16" t="s">
        <v>17</v>
      </c>
      <c r="I24" s="17">
        <v>177.5</v>
      </c>
      <c r="J24" s="16" t="s">
        <v>17</v>
      </c>
      <c r="K24" s="17">
        <v>177.5</v>
      </c>
      <c r="L24" s="16" t="s">
        <v>17</v>
      </c>
      <c r="M24" s="17">
        <v>177.5</v>
      </c>
      <c r="N24" s="16" t="s">
        <v>17</v>
      </c>
      <c r="O24" s="17">
        <v>177.5</v>
      </c>
      <c r="P24" s="16" t="s">
        <v>17</v>
      </c>
      <c r="Q24" s="17">
        <v>177.5</v>
      </c>
      <c r="R24" s="16" t="s">
        <v>17</v>
      </c>
      <c r="S24" s="18">
        <f t="shared" si="0"/>
        <v>1420</v>
      </c>
      <c r="T24" s="12" t="s">
        <v>4</v>
      </c>
      <c r="U24" s="17"/>
      <c r="V24" s="17">
        <v>5644.34</v>
      </c>
      <c r="W24" s="16"/>
      <c r="X24" s="17"/>
      <c r="Y24" s="22"/>
      <c r="Z24" s="16"/>
      <c r="AA24" s="17"/>
      <c r="AB24" s="22"/>
      <c r="AC24" s="16"/>
      <c r="AD24" s="17"/>
      <c r="AE24" s="17"/>
      <c r="AF24" s="17"/>
      <c r="AG24" s="16"/>
      <c r="AH24" s="17"/>
      <c r="AI24" s="17"/>
      <c r="AJ24" s="16"/>
      <c r="AK24" s="17"/>
      <c r="AL24" s="17"/>
      <c r="AM24" s="12" t="s">
        <v>4</v>
      </c>
      <c r="AN24" s="17"/>
      <c r="AO24" s="17">
        <v>5715.34</v>
      </c>
      <c r="AP24" s="68" t="s">
        <v>166</v>
      </c>
      <c r="AQ24" s="69" t="s">
        <v>495</v>
      </c>
      <c r="AR24" s="69">
        <v>314.08</v>
      </c>
      <c r="AS24" s="16"/>
      <c r="AT24" s="17"/>
      <c r="AU24" s="17"/>
      <c r="AV24" s="16"/>
      <c r="AW24" s="17"/>
      <c r="AX24" s="17"/>
      <c r="AY24" s="16"/>
      <c r="AZ24" s="17"/>
      <c r="BA24" s="17"/>
      <c r="BB24" s="16"/>
      <c r="BC24" s="17"/>
      <c r="BD24" s="17"/>
      <c r="BE24" s="16"/>
      <c r="BF24" s="17"/>
      <c r="BG24" s="17"/>
      <c r="BH24" s="16"/>
      <c r="BI24" s="17"/>
      <c r="BJ24" s="17"/>
      <c r="BK24" s="16"/>
      <c r="BL24" s="17"/>
      <c r="BM24" s="17"/>
      <c r="BN24" s="16"/>
      <c r="BO24" s="17"/>
      <c r="BP24" s="17"/>
      <c r="BS24" s="16" t="s">
        <v>310</v>
      </c>
      <c r="BT24" s="17"/>
      <c r="BU24" s="17">
        <v>241.82</v>
      </c>
      <c r="BV24" s="16"/>
      <c r="BW24" s="17"/>
      <c r="BX24" s="17"/>
      <c r="BY24" s="16" t="s">
        <v>344</v>
      </c>
      <c r="BZ24" s="17"/>
      <c r="CA24" s="17">
        <v>5714.86</v>
      </c>
      <c r="CB24" s="16" t="s">
        <v>344</v>
      </c>
      <c r="CC24" s="17"/>
      <c r="CD24" s="17">
        <v>5714.86</v>
      </c>
      <c r="CE24" s="16" t="s">
        <v>344</v>
      </c>
      <c r="CF24" s="17"/>
      <c r="CG24" s="17">
        <v>5714.86</v>
      </c>
      <c r="CH24" s="16" t="s">
        <v>344</v>
      </c>
      <c r="CI24" s="17"/>
      <c r="CJ24" s="17">
        <v>5714.86</v>
      </c>
      <c r="CK24" s="16" t="s">
        <v>344</v>
      </c>
      <c r="CL24" s="17"/>
      <c r="CM24" s="17">
        <v>5714.86</v>
      </c>
      <c r="CN24" s="16" t="s">
        <v>344</v>
      </c>
      <c r="CO24" s="17"/>
      <c r="CP24" s="17">
        <v>5714.86</v>
      </c>
      <c r="CQ24" s="16" t="s">
        <v>344</v>
      </c>
      <c r="CR24" s="17"/>
      <c r="CS24" s="17">
        <v>5714.86</v>
      </c>
      <c r="CT24" s="16" t="s">
        <v>344</v>
      </c>
      <c r="CU24" s="17"/>
      <c r="CV24" s="17">
        <v>5714.86</v>
      </c>
      <c r="CW24" s="16" t="s">
        <v>344</v>
      </c>
      <c r="CX24" s="17"/>
      <c r="CY24" s="17">
        <v>5714.86</v>
      </c>
      <c r="CZ24" s="16" t="s">
        <v>344</v>
      </c>
      <c r="DA24" s="17"/>
      <c r="DB24" s="17">
        <v>5714.86</v>
      </c>
      <c r="DE24" s="16" t="s">
        <v>344</v>
      </c>
      <c r="DF24" s="17"/>
      <c r="DG24" s="62">
        <v>6424.23</v>
      </c>
      <c r="DH24" s="16" t="s">
        <v>344</v>
      </c>
      <c r="DI24" s="17"/>
      <c r="DJ24" s="62">
        <v>6424.23</v>
      </c>
      <c r="DK24" s="16" t="s">
        <v>344</v>
      </c>
      <c r="DL24" s="17"/>
      <c r="DM24" s="62">
        <v>6424.23</v>
      </c>
      <c r="DN24" s="16" t="s">
        <v>344</v>
      </c>
      <c r="DO24" s="17"/>
      <c r="DP24" s="62">
        <v>6424.23</v>
      </c>
      <c r="DQ24" s="16" t="s">
        <v>344</v>
      </c>
      <c r="DR24" s="17"/>
      <c r="DS24" s="62">
        <v>6424.23</v>
      </c>
      <c r="DT24" s="16" t="s">
        <v>344</v>
      </c>
      <c r="DU24" s="17"/>
      <c r="DV24" s="62">
        <v>6424.23</v>
      </c>
      <c r="DW24" s="16" t="s">
        <v>344</v>
      </c>
      <c r="DX24" s="17"/>
      <c r="DY24" s="62">
        <v>6424.23</v>
      </c>
      <c r="DZ24" s="16" t="s">
        <v>344</v>
      </c>
      <c r="EA24" s="17"/>
      <c r="EB24" s="62">
        <v>6424.23</v>
      </c>
      <c r="EC24" s="16" t="s">
        <v>344</v>
      </c>
      <c r="ED24" s="17"/>
      <c r="EE24" s="62">
        <v>6424.23</v>
      </c>
      <c r="EF24" s="16" t="s">
        <v>344</v>
      </c>
      <c r="EG24" s="17"/>
      <c r="EH24" s="62">
        <v>6424.23</v>
      </c>
      <c r="EI24" s="16" t="s">
        <v>344</v>
      </c>
      <c r="EJ24" s="17"/>
      <c r="EK24" s="62">
        <v>6424.23</v>
      </c>
      <c r="EL24" s="16" t="s">
        <v>344</v>
      </c>
      <c r="EM24" s="17"/>
      <c r="EN24" s="62">
        <v>6424.23</v>
      </c>
      <c r="EO24" s="17"/>
      <c r="EP24" s="17"/>
    </row>
    <row r="25" spans="1:146" s="1" customFormat="1" ht="18.75" customHeight="1">
      <c r="A25" s="12"/>
      <c r="B25" s="16" t="s">
        <v>17</v>
      </c>
      <c r="C25" s="17">
        <v>5644.34</v>
      </c>
      <c r="D25" s="16" t="s">
        <v>17</v>
      </c>
      <c r="E25" s="17">
        <v>5644.34</v>
      </c>
      <c r="F25" s="16" t="s">
        <v>17</v>
      </c>
      <c r="G25" s="17">
        <v>5644.34</v>
      </c>
      <c r="H25" s="16" t="s">
        <v>17</v>
      </c>
      <c r="I25" s="17">
        <v>5644.34</v>
      </c>
      <c r="J25" s="16" t="s">
        <v>17</v>
      </c>
      <c r="K25" s="17">
        <v>5644.34</v>
      </c>
      <c r="L25" s="16" t="s">
        <v>17</v>
      </c>
      <c r="M25" s="17">
        <v>5644.34</v>
      </c>
      <c r="N25" s="16" t="s">
        <v>17</v>
      </c>
      <c r="O25" s="17">
        <v>5644.34</v>
      </c>
      <c r="P25" s="16" t="s">
        <v>17</v>
      </c>
      <c r="Q25" s="17">
        <v>5644.34</v>
      </c>
      <c r="R25" s="16" t="s">
        <v>17</v>
      </c>
      <c r="S25" s="18">
        <f t="shared" si="0"/>
        <v>45154.72</v>
      </c>
      <c r="T25" s="12" t="s">
        <v>6</v>
      </c>
      <c r="U25" s="17"/>
      <c r="V25" s="17">
        <v>2378.43</v>
      </c>
      <c r="W25" s="16"/>
      <c r="X25" s="17"/>
      <c r="Y25" s="22"/>
      <c r="Z25" s="16"/>
      <c r="AA25" s="17"/>
      <c r="AB25" s="22"/>
      <c r="AC25" s="16"/>
      <c r="AD25" s="17"/>
      <c r="AE25" s="17"/>
      <c r="AF25" s="17"/>
      <c r="AG25" s="16"/>
      <c r="AH25" s="17"/>
      <c r="AI25" s="17"/>
      <c r="AJ25" s="16"/>
      <c r="AK25" s="17"/>
      <c r="AL25" s="17"/>
      <c r="AM25" s="16" t="s">
        <v>137</v>
      </c>
      <c r="AN25" s="17"/>
      <c r="AO25" s="17">
        <v>6070.33</v>
      </c>
      <c r="AP25" s="16"/>
      <c r="AQ25" s="17"/>
      <c r="AR25" s="17"/>
      <c r="AS25" s="16"/>
      <c r="AT25" s="17"/>
      <c r="AU25" s="17"/>
      <c r="AV25" s="16"/>
      <c r="AW25" s="17"/>
      <c r="AX25" s="17"/>
      <c r="AY25" s="16"/>
      <c r="AZ25" s="17"/>
      <c r="BA25" s="17"/>
      <c r="BB25" s="16"/>
      <c r="BC25" s="17"/>
      <c r="BD25" s="17"/>
      <c r="BE25" s="16"/>
      <c r="BF25" s="17"/>
      <c r="BG25" s="17"/>
      <c r="BH25" s="16"/>
      <c r="BI25" s="17"/>
      <c r="BJ25" s="17"/>
      <c r="BK25" s="16"/>
      <c r="BL25" s="17"/>
      <c r="BM25" s="17"/>
      <c r="BN25" s="16"/>
      <c r="BO25" s="17"/>
      <c r="BP25" s="17"/>
      <c r="BQ25" s="10"/>
      <c r="BR25" s="10"/>
      <c r="BS25" s="16" t="s">
        <v>344</v>
      </c>
      <c r="BT25" s="17"/>
      <c r="BU25" s="17">
        <v>5714.86</v>
      </c>
      <c r="BV25" s="16" t="s">
        <v>344</v>
      </c>
      <c r="BW25" s="17"/>
      <c r="BX25" s="17">
        <v>5714.86</v>
      </c>
      <c r="BY25" s="16" t="s">
        <v>345</v>
      </c>
      <c r="BZ25" s="17"/>
      <c r="CA25" s="17">
        <v>1774.8</v>
      </c>
      <c r="CB25" s="16" t="s">
        <v>345</v>
      </c>
      <c r="CC25" s="17"/>
      <c r="CD25" s="17">
        <v>1774.8</v>
      </c>
      <c r="CE25" s="16" t="s">
        <v>345</v>
      </c>
      <c r="CF25" s="17"/>
      <c r="CG25" s="17">
        <v>1774.8</v>
      </c>
      <c r="CH25" s="16" t="s">
        <v>345</v>
      </c>
      <c r="CI25" s="17"/>
      <c r="CJ25" s="17">
        <v>1774.8</v>
      </c>
      <c r="CK25" s="16" t="s">
        <v>345</v>
      </c>
      <c r="CL25" s="17"/>
      <c r="CM25" s="17">
        <v>1774.8</v>
      </c>
      <c r="CN25" s="16" t="s">
        <v>345</v>
      </c>
      <c r="CO25" s="17"/>
      <c r="CP25" s="17">
        <v>1774.8</v>
      </c>
      <c r="CQ25" s="16" t="s">
        <v>345</v>
      </c>
      <c r="CR25" s="17"/>
      <c r="CS25" s="17">
        <v>1774.8</v>
      </c>
      <c r="CT25" s="16" t="s">
        <v>345</v>
      </c>
      <c r="CU25" s="17"/>
      <c r="CV25" s="17">
        <v>1774.8</v>
      </c>
      <c r="CW25" s="16" t="s">
        <v>345</v>
      </c>
      <c r="CX25" s="17"/>
      <c r="CY25" s="17">
        <v>1774.8</v>
      </c>
      <c r="CZ25" s="16" t="s">
        <v>345</v>
      </c>
      <c r="DA25" s="17"/>
      <c r="DB25" s="17">
        <v>1774.8</v>
      </c>
      <c r="DC25" s="10"/>
      <c r="DD25" s="10"/>
      <c r="DE25" s="16" t="s">
        <v>345</v>
      </c>
      <c r="DF25" s="17"/>
      <c r="DG25" s="62">
        <v>1987.61</v>
      </c>
      <c r="DH25" s="16" t="s">
        <v>345</v>
      </c>
      <c r="DI25" s="17"/>
      <c r="DJ25" s="62">
        <v>1987.61</v>
      </c>
      <c r="DK25" s="16" t="s">
        <v>345</v>
      </c>
      <c r="DL25" s="17"/>
      <c r="DM25" s="62">
        <v>1987.61</v>
      </c>
      <c r="DN25" s="16" t="s">
        <v>345</v>
      </c>
      <c r="DO25" s="17"/>
      <c r="DP25" s="62">
        <v>1987.61</v>
      </c>
      <c r="DQ25" s="16" t="s">
        <v>345</v>
      </c>
      <c r="DR25" s="17"/>
      <c r="DS25" s="62">
        <v>1987.61</v>
      </c>
      <c r="DT25" s="16" t="s">
        <v>345</v>
      </c>
      <c r="DU25" s="17"/>
      <c r="DV25" s="62">
        <v>1987.61</v>
      </c>
      <c r="DW25" s="16" t="s">
        <v>345</v>
      </c>
      <c r="DX25" s="17"/>
      <c r="DY25" s="62">
        <v>1987.61</v>
      </c>
      <c r="DZ25" s="16" t="s">
        <v>345</v>
      </c>
      <c r="EA25" s="17"/>
      <c r="EB25" s="62">
        <v>1987.61</v>
      </c>
      <c r="EC25" s="16" t="s">
        <v>345</v>
      </c>
      <c r="ED25" s="17"/>
      <c r="EE25" s="62">
        <v>1987.61</v>
      </c>
      <c r="EF25" s="16" t="s">
        <v>345</v>
      </c>
      <c r="EG25" s="17"/>
      <c r="EH25" s="62">
        <v>1987.61</v>
      </c>
      <c r="EI25" s="16" t="s">
        <v>345</v>
      </c>
      <c r="EJ25" s="17"/>
      <c r="EK25" s="62">
        <v>1987.61</v>
      </c>
      <c r="EL25" s="16" t="s">
        <v>345</v>
      </c>
      <c r="EM25" s="17"/>
      <c r="EN25" s="62">
        <v>1987.61</v>
      </c>
      <c r="EO25" s="17"/>
      <c r="EP25" s="17"/>
    </row>
    <row r="26" spans="1:146" s="1" customFormat="1" ht="19.5" customHeight="1">
      <c r="A26" s="12"/>
      <c r="B26" s="16" t="s">
        <v>17</v>
      </c>
      <c r="C26" s="17">
        <v>106.5</v>
      </c>
      <c r="D26" s="16" t="s">
        <v>17</v>
      </c>
      <c r="E26" s="17">
        <v>106.5</v>
      </c>
      <c r="F26" s="16" t="s">
        <v>17</v>
      </c>
      <c r="G26" s="17">
        <v>106.5</v>
      </c>
      <c r="H26" s="16" t="s">
        <v>17</v>
      </c>
      <c r="I26" s="17">
        <v>106.5</v>
      </c>
      <c r="J26" s="16" t="s">
        <v>17</v>
      </c>
      <c r="K26" s="17">
        <v>106.5</v>
      </c>
      <c r="L26" s="16" t="s">
        <v>17</v>
      </c>
      <c r="M26" s="17">
        <v>106.5</v>
      </c>
      <c r="N26" s="16" t="s">
        <v>17</v>
      </c>
      <c r="O26" s="17">
        <v>106.5</v>
      </c>
      <c r="P26" s="16" t="s">
        <v>17</v>
      </c>
      <c r="Q26" s="17">
        <v>106.5</v>
      </c>
      <c r="R26" s="16" t="s">
        <v>17</v>
      </c>
      <c r="S26" s="18">
        <f t="shared" si="0"/>
        <v>852</v>
      </c>
      <c r="T26" s="28" t="s">
        <v>138</v>
      </c>
      <c r="U26" s="17"/>
      <c r="V26" s="17">
        <v>207.09</v>
      </c>
      <c r="W26" s="28"/>
      <c r="X26" s="17"/>
      <c r="Y26" s="22"/>
      <c r="Z26" s="28"/>
      <c r="AA26" s="17"/>
      <c r="AB26" s="22"/>
      <c r="AC26" s="28"/>
      <c r="AD26" s="17"/>
      <c r="AE26" s="17"/>
      <c r="AF26" s="17"/>
      <c r="AG26" s="28"/>
      <c r="AH26" s="17"/>
      <c r="AI26" s="17"/>
      <c r="AJ26" s="28"/>
      <c r="AK26" s="17"/>
      <c r="AL26" s="17"/>
      <c r="AM26" s="16" t="s">
        <v>305</v>
      </c>
      <c r="AN26" s="17"/>
      <c r="AO26" s="17">
        <v>35.5</v>
      </c>
      <c r="AP26" s="28"/>
      <c r="AQ26" s="17"/>
      <c r="AR26" s="17"/>
      <c r="AS26" s="28"/>
      <c r="AT26" s="17"/>
      <c r="AU26" s="17"/>
      <c r="AV26" s="28"/>
      <c r="AW26" s="17"/>
      <c r="AX26" s="17"/>
      <c r="AY26" s="28"/>
      <c r="AZ26" s="17"/>
      <c r="BA26" s="17"/>
      <c r="BB26" s="28"/>
      <c r="BC26" s="17"/>
      <c r="BD26" s="17"/>
      <c r="BE26" s="28"/>
      <c r="BF26" s="17"/>
      <c r="BG26" s="17"/>
      <c r="BH26" s="28"/>
      <c r="BI26" s="17"/>
      <c r="BJ26" s="17"/>
      <c r="BK26" s="28"/>
      <c r="BL26" s="17"/>
      <c r="BM26" s="17"/>
      <c r="BN26" s="28"/>
      <c r="BO26" s="17"/>
      <c r="BP26" s="17"/>
      <c r="BQ26" s="10"/>
      <c r="BR26" s="10"/>
      <c r="BS26" s="16" t="s">
        <v>345</v>
      </c>
      <c r="BT26" s="17"/>
      <c r="BU26" s="17">
        <v>1774.8</v>
      </c>
      <c r="BV26" s="16" t="s">
        <v>345</v>
      </c>
      <c r="BW26" s="17"/>
      <c r="BX26" s="17">
        <v>1774.8</v>
      </c>
      <c r="BY26" s="28"/>
      <c r="BZ26" s="17"/>
      <c r="CA26" s="17"/>
      <c r="CB26" s="28"/>
      <c r="CC26" s="17"/>
      <c r="CD26" s="17"/>
      <c r="CE26" s="28"/>
      <c r="CF26" s="17"/>
      <c r="CG26" s="17"/>
      <c r="CH26" s="28"/>
      <c r="CI26" s="17"/>
      <c r="CJ26" s="17"/>
      <c r="CK26" s="28"/>
      <c r="CL26" s="17"/>
      <c r="CM26" s="17"/>
      <c r="CN26" s="28"/>
      <c r="CO26" s="17"/>
      <c r="CP26" s="17"/>
      <c r="CQ26" s="28"/>
      <c r="CR26" s="17"/>
      <c r="CS26" s="17"/>
      <c r="CT26" s="28"/>
      <c r="CU26" s="17"/>
      <c r="CV26" s="17"/>
      <c r="CW26" s="28"/>
      <c r="CX26" s="17"/>
      <c r="CY26" s="17"/>
      <c r="CZ26" s="28"/>
      <c r="DA26" s="17"/>
      <c r="DB26" s="17"/>
      <c r="DC26" s="10"/>
      <c r="DD26" s="10"/>
      <c r="DE26" s="28"/>
      <c r="DF26" s="17"/>
      <c r="DG26" s="62"/>
      <c r="DH26" s="28"/>
      <c r="DI26" s="17"/>
      <c r="DJ26" s="62"/>
      <c r="DK26" s="28"/>
      <c r="DL26" s="17"/>
      <c r="DM26" s="62"/>
      <c r="DN26" s="28"/>
      <c r="DO26" s="17"/>
      <c r="DP26" s="62"/>
      <c r="DQ26" s="28"/>
      <c r="DR26" s="17"/>
      <c r="DS26" s="62"/>
      <c r="DT26" s="28"/>
      <c r="DU26" s="17"/>
      <c r="DV26" s="62"/>
      <c r="DW26" s="28"/>
      <c r="DX26" s="17"/>
      <c r="DY26" s="62"/>
      <c r="DZ26" s="28"/>
      <c r="EA26" s="17"/>
      <c r="EB26" s="62"/>
      <c r="EC26" s="28"/>
      <c r="ED26" s="17"/>
      <c r="EE26" s="62"/>
      <c r="EF26" s="28"/>
      <c r="EG26" s="17"/>
      <c r="EH26" s="62"/>
      <c r="EI26" s="28"/>
      <c r="EJ26" s="17"/>
      <c r="EK26" s="62"/>
      <c r="EL26" s="28"/>
      <c r="EM26" s="17"/>
      <c r="EN26" s="62"/>
      <c r="EO26" s="17"/>
      <c r="EP26" s="17"/>
    </row>
    <row r="27" spans="1:146" s="1" customFormat="1" ht="45">
      <c r="A27" s="12"/>
      <c r="B27" s="16" t="s">
        <v>17</v>
      </c>
      <c r="C27" s="17">
        <v>71</v>
      </c>
      <c r="D27" s="16" t="s">
        <v>17</v>
      </c>
      <c r="E27" s="17">
        <v>71</v>
      </c>
      <c r="F27" s="16" t="s">
        <v>17</v>
      </c>
      <c r="G27" s="17">
        <v>71</v>
      </c>
      <c r="H27" s="16" t="s">
        <v>17</v>
      </c>
      <c r="I27" s="17">
        <v>71</v>
      </c>
      <c r="J27" s="16" t="s">
        <v>17</v>
      </c>
      <c r="K27" s="17">
        <v>71</v>
      </c>
      <c r="L27" s="16" t="s">
        <v>17</v>
      </c>
      <c r="M27" s="17">
        <v>71</v>
      </c>
      <c r="N27" s="16" t="s">
        <v>17</v>
      </c>
      <c r="O27" s="17">
        <v>71</v>
      </c>
      <c r="P27" s="16" t="s">
        <v>17</v>
      </c>
      <c r="Q27" s="17">
        <v>71</v>
      </c>
      <c r="R27" s="16" t="s">
        <v>17</v>
      </c>
      <c r="S27" s="18">
        <f t="shared" si="0"/>
        <v>568</v>
      </c>
      <c r="T27" s="16" t="s">
        <v>139</v>
      </c>
      <c r="U27" s="17"/>
      <c r="V27" s="17">
        <v>342.27</v>
      </c>
      <c r="W27" s="16"/>
      <c r="X27" s="17"/>
      <c r="Y27" s="22"/>
      <c r="Z27" s="16"/>
      <c r="AA27" s="17"/>
      <c r="AB27" s="22"/>
      <c r="AC27" s="16"/>
      <c r="AD27" s="17"/>
      <c r="AE27" s="17"/>
      <c r="AF27" s="17"/>
      <c r="AG27" s="16"/>
      <c r="AH27" s="17"/>
      <c r="AI27" s="17"/>
      <c r="AJ27" s="16"/>
      <c r="AK27" s="17"/>
      <c r="AL27" s="17"/>
      <c r="AM27" s="16" t="s">
        <v>306</v>
      </c>
      <c r="AN27" s="17"/>
      <c r="AO27" s="17">
        <v>35.5</v>
      </c>
      <c r="AP27" s="16"/>
      <c r="AQ27" s="17"/>
      <c r="AR27" s="17"/>
      <c r="AS27" s="16"/>
      <c r="AT27" s="17"/>
      <c r="AU27" s="17"/>
      <c r="AV27" s="16"/>
      <c r="AW27" s="17"/>
      <c r="AX27" s="17"/>
      <c r="AY27" s="16"/>
      <c r="AZ27" s="17"/>
      <c r="BA27" s="17"/>
      <c r="BB27" s="16"/>
      <c r="BC27" s="17"/>
      <c r="BD27" s="17"/>
      <c r="BE27" s="16"/>
      <c r="BF27" s="17"/>
      <c r="BG27" s="17"/>
      <c r="BH27" s="16"/>
      <c r="BI27" s="17"/>
      <c r="BJ27" s="17"/>
      <c r="BK27" s="16"/>
      <c r="BL27" s="17"/>
      <c r="BM27" s="17"/>
      <c r="BN27" s="16"/>
      <c r="BO27" s="17"/>
      <c r="BP27" s="17"/>
      <c r="BQ27" s="10"/>
      <c r="BR27" s="10"/>
      <c r="BS27" s="16" t="s">
        <v>306</v>
      </c>
      <c r="BT27" s="17"/>
      <c r="BU27" s="17">
        <v>670.29</v>
      </c>
      <c r="BV27" s="16"/>
      <c r="BW27" s="17"/>
      <c r="BX27" s="17"/>
      <c r="BY27" s="16"/>
      <c r="BZ27" s="17"/>
      <c r="CA27" s="17"/>
      <c r="CB27" s="16"/>
      <c r="CC27" s="17"/>
      <c r="CD27" s="17"/>
      <c r="CE27" s="16"/>
      <c r="CF27" s="17"/>
      <c r="CG27" s="17"/>
      <c r="CH27" s="16"/>
      <c r="CI27" s="17"/>
      <c r="CJ27" s="17"/>
      <c r="CK27" s="16"/>
      <c r="CL27" s="17"/>
      <c r="CM27" s="17"/>
      <c r="CN27" s="16"/>
      <c r="CO27" s="17"/>
      <c r="CP27" s="17"/>
      <c r="CQ27" s="16"/>
      <c r="CR27" s="17"/>
      <c r="CS27" s="17"/>
      <c r="CT27" s="16"/>
      <c r="CU27" s="17"/>
      <c r="CV27" s="17"/>
      <c r="CW27" s="16"/>
      <c r="CX27" s="17"/>
      <c r="CY27" s="17"/>
      <c r="CZ27" s="16"/>
      <c r="DA27" s="17"/>
      <c r="DB27" s="17"/>
      <c r="DC27" s="10"/>
      <c r="DD27" s="10"/>
      <c r="DE27" s="16" t="s">
        <v>3</v>
      </c>
      <c r="DF27" s="17"/>
      <c r="DG27" s="62">
        <v>106.479</v>
      </c>
      <c r="DH27" s="16" t="s">
        <v>3</v>
      </c>
      <c r="DI27" s="17"/>
      <c r="DJ27" s="62">
        <v>106.479</v>
      </c>
      <c r="DK27" s="16" t="s">
        <v>3</v>
      </c>
      <c r="DL27" s="17"/>
      <c r="DM27" s="62">
        <v>106.479</v>
      </c>
      <c r="DN27" s="16" t="s">
        <v>3</v>
      </c>
      <c r="DO27" s="17"/>
      <c r="DP27" s="62">
        <v>106.479</v>
      </c>
      <c r="DQ27" s="16" t="s">
        <v>3</v>
      </c>
      <c r="DR27" s="17"/>
      <c r="DS27" s="62">
        <v>106.479</v>
      </c>
      <c r="DT27" s="16" t="s">
        <v>3</v>
      </c>
      <c r="DU27" s="17"/>
      <c r="DV27" s="62">
        <v>106.479</v>
      </c>
      <c r="DW27" s="16" t="s">
        <v>3</v>
      </c>
      <c r="DX27" s="17"/>
      <c r="DY27" s="62">
        <v>106.479</v>
      </c>
      <c r="DZ27" s="16" t="s">
        <v>3</v>
      </c>
      <c r="EA27" s="17"/>
      <c r="EB27" s="62">
        <v>106.479</v>
      </c>
      <c r="EC27" s="16" t="s">
        <v>3</v>
      </c>
      <c r="ED27" s="17"/>
      <c r="EE27" s="62">
        <v>106.479</v>
      </c>
      <c r="EF27" s="16" t="s">
        <v>3</v>
      </c>
      <c r="EG27" s="17"/>
      <c r="EH27" s="62">
        <v>106.479</v>
      </c>
      <c r="EI27" s="16" t="s">
        <v>3</v>
      </c>
      <c r="EJ27" s="17"/>
      <c r="EK27" s="62">
        <v>106.479</v>
      </c>
      <c r="EL27" s="16" t="s">
        <v>3</v>
      </c>
      <c r="EM27" s="17"/>
      <c r="EN27" s="62">
        <v>106.479</v>
      </c>
      <c r="EO27" s="17"/>
      <c r="EP27" s="17"/>
    </row>
    <row r="28" spans="1:146" s="1" customFormat="1" ht="26.25" customHeight="1">
      <c r="A28" s="12"/>
      <c r="B28" s="16" t="s">
        <v>17</v>
      </c>
      <c r="C28" s="17">
        <v>2378.43</v>
      </c>
      <c r="D28" s="16" t="s">
        <v>17</v>
      </c>
      <c r="E28" s="17">
        <v>2378.43</v>
      </c>
      <c r="F28" s="16" t="s">
        <v>17</v>
      </c>
      <c r="G28" s="17">
        <v>2378.43</v>
      </c>
      <c r="H28" s="16" t="s">
        <v>17</v>
      </c>
      <c r="I28" s="17">
        <v>2378.43</v>
      </c>
      <c r="J28" s="16" t="s">
        <v>17</v>
      </c>
      <c r="K28" s="17">
        <v>2378.43</v>
      </c>
      <c r="L28" s="16" t="s">
        <v>17</v>
      </c>
      <c r="M28" s="17">
        <v>2378.43</v>
      </c>
      <c r="N28" s="16" t="s">
        <v>17</v>
      </c>
      <c r="O28" s="17">
        <v>2378.43</v>
      </c>
      <c r="P28" s="16" t="s">
        <v>17</v>
      </c>
      <c r="Q28" s="17">
        <v>2378.43</v>
      </c>
      <c r="R28" s="16" t="s">
        <v>17</v>
      </c>
      <c r="S28" s="18">
        <f t="shared" si="0"/>
        <v>19027.44</v>
      </c>
      <c r="T28" s="16"/>
      <c r="U28" s="17"/>
      <c r="V28" s="17"/>
      <c r="W28" s="16"/>
      <c r="X28" s="17"/>
      <c r="Y28" s="22"/>
      <c r="Z28" s="16"/>
      <c r="AA28" s="17"/>
      <c r="AB28" s="22"/>
      <c r="AC28" s="16"/>
      <c r="AD28" s="17"/>
      <c r="AE28" s="17"/>
      <c r="AF28" s="17"/>
      <c r="AG28" s="16"/>
      <c r="AH28" s="17"/>
      <c r="AI28" s="17"/>
      <c r="AJ28" s="16"/>
      <c r="AK28" s="17"/>
      <c r="AL28" s="17"/>
      <c r="AM28" s="16" t="s">
        <v>307</v>
      </c>
      <c r="AN28" s="17"/>
      <c r="AO28" s="17">
        <v>603.44</v>
      </c>
      <c r="AP28" s="16"/>
      <c r="AQ28" s="17"/>
      <c r="AR28" s="17"/>
      <c r="AS28" s="16"/>
      <c r="AT28" s="17"/>
      <c r="AU28" s="17"/>
      <c r="AV28" s="16"/>
      <c r="AW28" s="17"/>
      <c r="AX28" s="17"/>
      <c r="AY28" s="16"/>
      <c r="AZ28" s="17"/>
      <c r="BA28" s="17"/>
      <c r="BB28" s="16"/>
      <c r="BC28" s="17"/>
      <c r="BD28" s="17"/>
      <c r="BE28" s="16"/>
      <c r="BF28" s="17"/>
      <c r="BG28" s="17"/>
      <c r="BH28" s="16"/>
      <c r="BI28" s="17"/>
      <c r="BJ28" s="17"/>
      <c r="BK28" s="16"/>
      <c r="BL28" s="17"/>
      <c r="BM28" s="17"/>
      <c r="BN28" s="16"/>
      <c r="BO28" s="17"/>
      <c r="BP28" s="17"/>
      <c r="BQ28" s="10"/>
      <c r="BR28" s="10"/>
      <c r="BS28" s="16"/>
      <c r="BT28" s="17"/>
      <c r="BU28" s="17"/>
      <c r="BV28" s="16"/>
      <c r="BW28" s="17"/>
      <c r="BX28" s="17"/>
      <c r="BY28" s="16"/>
      <c r="BZ28" s="17"/>
      <c r="CA28" s="17"/>
      <c r="CB28" s="16"/>
      <c r="CC28" s="17"/>
      <c r="CD28" s="17"/>
      <c r="CE28" s="16"/>
      <c r="CF28" s="17"/>
      <c r="CG28" s="17"/>
      <c r="CH28" s="16"/>
      <c r="CI28" s="17"/>
      <c r="CJ28" s="17"/>
      <c r="CK28" s="16"/>
      <c r="CL28" s="17"/>
      <c r="CM28" s="17"/>
      <c r="CN28" s="16"/>
      <c r="CO28" s="17"/>
      <c r="CP28" s="17"/>
      <c r="CQ28" s="16"/>
      <c r="CR28" s="17"/>
      <c r="CS28" s="17"/>
      <c r="CT28" s="16"/>
      <c r="CU28" s="17"/>
      <c r="CV28" s="17"/>
      <c r="CW28" s="16"/>
      <c r="CX28" s="17"/>
      <c r="CY28" s="17"/>
      <c r="CZ28" s="16"/>
      <c r="DA28" s="17"/>
      <c r="DB28" s="17"/>
      <c r="DC28" s="10"/>
      <c r="DD28" s="10"/>
      <c r="DE28" s="16" t="s">
        <v>508</v>
      </c>
      <c r="DF28" s="17"/>
      <c r="DG28" s="62">
        <v>461.41</v>
      </c>
      <c r="DH28" s="16" t="s">
        <v>401</v>
      </c>
      <c r="DI28" s="17"/>
      <c r="DJ28" s="62">
        <v>1362.77</v>
      </c>
      <c r="DK28" s="16" t="s">
        <v>508</v>
      </c>
      <c r="DL28" s="17"/>
      <c r="DM28" s="62">
        <v>461.41</v>
      </c>
      <c r="DN28" s="16" t="s">
        <v>508</v>
      </c>
      <c r="DO28" s="17"/>
      <c r="DP28" s="62">
        <v>461.41</v>
      </c>
      <c r="DQ28" s="16" t="s">
        <v>508</v>
      </c>
      <c r="DR28" s="17"/>
      <c r="DS28" s="62">
        <v>461.41</v>
      </c>
      <c r="DT28" s="16" t="s">
        <v>508</v>
      </c>
      <c r="DU28" s="17"/>
      <c r="DV28" s="62">
        <v>461.41</v>
      </c>
      <c r="DW28" s="16" t="s">
        <v>508</v>
      </c>
      <c r="DX28" s="17"/>
      <c r="DY28" s="62">
        <v>461.41</v>
      </c>
      <c r="DZ28" s="16" t="s">
        <v>508</v>
      </c>
      <c r="EA28" s="17"/>
      <c r="EB28" s="62">
        <v>461.41</v>
      </c>
      <c r="EC28" s="16" t="s">
        <v>508</v>
      </c>
      <c r="ED28" s="17"/>
      <c r="EE28" s="62">
        <v>461.41</v>
      </c>
      <c r="EF28" s="16" t="s">
        <v>508</v>
      </c>
      <c r="EG28" s="17"/>
      <c r="EH28" s="62">
        <v>461.41</v>
      </c>
      <c r="EI28" s="16" t="s">
        <v>508</v>
      </c>
      <c r="EJ28" s="17"/>
      <c r="EK28" s="62">
        <v>461.41</v>
      </c>
      <c r="EL28" s="16" t="s">
        <v>508</v>
      </c>
      <c r="EM28" s="17"/>
      <c r="EN28" s="62">
        <v>461.41</v>
      </c>
      <c r="EO28" s="17"/>
      <c r="EP28" s="17"/>
    </row>
    <row r="29" spans="1:146" s="1" customFormat="1" ht="24" customHeight="1">
      <c r="A29" s="12"/>
      <c r="B29" s="16" t="s">
        <v>24</v>
      </c>
      <c r="C29" s="17">
        <v>2505.72</v>
      </c>
      <c r="D29" s="16" t="s">
        <v>25</v>
      </c>
      <c r="E29" s="17">
        <v>2489.76</v>
      </c>
      <c r="F29" s="16" t="s">
        <v>24</v>
      </c>
      <c r="G29" s="17">
        <v>2505.72</v>
      </c>
      <c r="H29" s="16" t="s">
        <v>24</v>
      </c>
      <c r="I29" s="17">
        <v>2505.72</v>
      </c>
      <c r="J29" s="16" t="s">
        <v>26</v>
      </c>
      <c r="K29" s="17">
        <v>2425.92</v>
      </c>
      <c r="L29" s="17" t="s">
        <v>28</v>
      </c>
      <c r="M29" s="17">
        <v>2409.96</v>
      </c>
      <c r="N29" s="17" t="s">
        <v>28</v>
      </c>
      <c r="O29" s="17">
        <v>2409.96</v>
      </c>
      <c r="P29" s="17" t="s">
        <v>36</v>
      </c>
      <c r="Q29" s="17">
        <v>2394</v>
      </c>
      <c r="R29" s="16" t="s">
        <v>30</v>
      </c>
      <c r="S29" s="18">
        <f t="shared" si="0"/>
        <v>19646.76</v>
      </c>
      <c r="T29" s="28"/>
      <c r="U29" s="17"/>
      <c r="V29" s="17"/>
      <c r="W29" s="28"/>
      <c r="X29" s="17"/>
      <c r="Y29" s="22"/>
      <c r="Z29" s="28"/>
      <c r="AA29" s="17"/>
      <c r="AB29" s="22"/>
      <c r="AC29" s="28"/>
      <c r="AD29" s="17"/>
      <c r="AE29" s="17"/>
      <c r="AF29" s="17"/>
      <c r="AG29" s="28"/>
      <c r="AH29" s="17"/>
      <c r="AI29" s="17"/>
      <c r="AJ29" s="28"/>
      <c r="AK29" s="17"/>
      <c r="AL29" s="17"/>
      <c r="AM29" s="16" t="s">
        <v>236</v>
      </c>
      <c r="AN29" s="17"/>
      <c r="AO29" s="17">
        <v>106.49</v>
      </c>
      <c r="AP29" s="28"/>
      <c r="AQ29" s="17"/>
      <c r="AR29" s="17"/>
      <c r="AS29" s="28"/>
      <c r="AT29" s="17"/>
      <c r="AU29" s="17"/>
      <c r="AV29" s="28"/>
      <c r="AW29" s="17"/>
      <c r="AX29" s="17"/>
      <c r="AY29" s="28"/>
      <c r="AZ29" s="17"/>
      <c r="BA29" s="17"/>
      <c r="BB29" s="28"/>
      <c r="BC29" s="17"/>
      <c r="BD29" s="17"/>
      <c r="BE29" s="28"/>
      <c r="BF29" s="17"/>
      <c r="BG29" s="17"/>
      <c r="BH29" s="28"/>
      <c r="BI29" s="17"/>
      <c r="BJ29" s="17"/>
      <c r="BK29" s="28"/>
      <c r="BL29" s="17"/>
      <c r="BM29" s="17"/>
      <c r="BN29" s="28"/>
      <c r="BO29" s="17"/>
      <c r="BP29" s="17"/>
      <c r="BQ29" s="10"/>
      <c r="BR29" s="10"/>
      <c r="BS29" s="28"/>
      <c r="BT29" s="17"/>
      <c r="BU29" s="17"/>
      <c r="BV29" s="28"/>
      <c r="BW29" s="17"/>
      <c r="BX29" s="17"/>
      <c r="BY29" s="28"/>
      <c r="BZ29" s="17"/>
      <c r="CA29" s="17"/>
      <c r="CB29" s="28"/>
      <c r="CC29" s="17"/>
      <c r="CD29" s="17"/>
      <c r="CE29" s="28"/>
      <c r="CF29" s="17"/>
      <c r="CG29" s="17"/>
      <c r="CH29" s="28"/>
      <c r="CI29" s="17"/>
      <c r="CJ29" s="17"/>
      <c r="CK29" s="28"/>
      <c r="CL29" s="17"/>
      <c r="CM29" s="17"/>
      <c r="CN29" s="28"/>
      <c r="CO29" s="17"/>
      <c r="CP29" s="17"/>
      <c r="CQ29" s="28"/>
      <c r="CR29" s="17"/>
      <c r="CS29" s="17"/>
      <c r="CT29" s="28"/>
      <c r="CU29" s="17"/>
      <c r="CV29" s="17"/>
      <c r="CW29" s="28"/>
      <c r="CX29" s="17"/>
      <c r="CY29" s="17"/>
      <c r="CZ29" s="28"/>
      <c r="DA29" s="17"/>
      <c r="DB29" s="17"/>
      <c r="DC29" s="10"/>
      <c r="DD29" s="10"/>
      <c r="DE29" s="28"/>
      <c r="DF29" s="17"/>
      <c r="DG29" s="17"/>
      <c r="DH29" s="16" t="s">
        <v>508</v>
      </c>
      <c r="DI29" s="17"/>
      <c r="DJ29" s="62">
        <v>461.41</v>
      </c>
      <c r="DK29" s="28"/>
      <c r="DL29" s="17"/>
      <c r="DM29" s="17"/>
      <c r="DN29" s="28"/>
      <c r="DO29" s="17"/>
      <c r="DP29" s="17"/>
      <c r="DQ29" s="28"/>
      <c r="DR29" s="17"/>
      <c r="DS29" s="17"/>
      <c r="DT29" s="28"/>
      <c r="DU29" s="17"/>
      <c r="DV29" s="17"/>
      <c r="DW29" s="28"/>
      <c r="DX29" s="17"/>
      <c r="DY29" s="17"/>
      <c r="DZ29" s="28"/>
      <c r="EA29" s="17"/>
      <c r="EB29" s="17"/>
      <c r="EC29" s="28"/>
      <c r="ED29" s="17"/>
      <c r="EE29" s="17"/>
      <c r="EF29" s="28"/>
      <c r="EG29" s="17"/>
      <c r="EH29" s="17"/>
      <c r="EI29" s="28"/>
      <c r="EJ29" s="17"/>
      <c r="EK29" s="17"/>
      <c r="EL29" s="28"/>
      <c r="EM29" s="17"/>
      <c r="EN29" s="17"/>
      <c r="EO29" s="17"/>
      <c r="EP29" s="17"/>
    </row>
    <row r="30" spans="1:146" ht="21.75" customHeight="1">
      <c r="A30" s="14"/>
      <c r="B30" s="113" t="s">
        <v>8</v>
      </c>
      <c r="C30" s="113"/>
      <c r="D30" s="113" t="s">
        <v>8</v>
      </c>
      <c r="E30" s="113"/>
      <c r="F30" s="113" t="s">
        <v>8</v>
      </c>
      <c r="G30" s="113"/>
      <c r="H30" s="113" t="s">
        <v>8</v>
      </c>
      <c r="I30" s="113"/>
      <c r="J30" s="113" t="s">
        <v>8</v>
      </c>
      <c r="K30" s="113"/>
      <c r="L30" s="113" t="s">
        <v>8</v>
      </c>
      <c r="M30" s="113"/>
      <c r="N30" s="113" t="s">
        <v>8</v>
      </c>
      <c r="O30" s="113"/>
      <c r="P30" s="113" t="s">
        <v>8</v>
      </c>
      <c r="Q30" s="113"/>
      <c r="R30" s="113" t="s">
        <v>8</v>
      </c>
      <c r="S30" s="113"/>
      <c r="T30" s="17"/>
      <c r="U30" s="17"/>
      <c r="V30" s="17"/>
      <c r="W30" s="17"/>
      <c r="X30" s="17"/>
      <c r="Y30" s="22"/>
      <c r="Z30" s="17"/>
      <c r="AA30" s="17"/>
      <c r="AB30" s="22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69" t="s">
        <v>493</v>
      </c>
      <c r="AN30" s="69" t="s">
        <v>494</v>
      </c>
      <c r="AO30" s="69">
        <v>247.43</v>
      </c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</row>
    <row r="31" spans="1:146" ht="12" customHeight="1">
      <c r="A31" s="16"/>
      <c r="B31" s="16" t="s">
        <v>18</v>
      </c>
      <c r="C31" s="17">
        <v>190.45</v>
      </c>
      <c r="D31" s="16"/>
      <c r="E31" s="17"/>
      <c r="F31" s="16"/>
      <c r="G31" s="17"/>
      <c r="H31" s="16" t="s">
        <v>21</v>
      </c>
      <c r="I31" s="17">
        <v>380.9</v>
      </c>
      <c r="J31" s="16"/>
      <c r="K31" s="17"/>
      <c r="L31" s="17"/>
      <c r="M31" s="17"/>
      <c r="N31" s="17"/>
      <c r="O31" s="17"/>
      <c r="P31" s="17"/>
      <c r="Q31" s="17"/>
      <c r="R31" s="29"/>
      <c r="S31" s="18">
        <f t="shared" si="0"/>
        <v>571.3499999999999</v>
      </c>
      <c r="T31" s="17"/>
      <c r="U31" s="17"/>
      <c r="V31" s="17"/>
      <c r="W31" s="17"/>
      <c r="X31" s="17"/>
      <c r="Y31" s="22"/>
      <c r="Z31" s="17"/>
      <c r="AA31" s="17"/>
      <c r="AB31" s="22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</row>
    <row r="32" spans="1:146" ht="19.5" customHeight="1">
      <c r="A32" s="16"/>
      <c r="B32" s="16"/>
      <c r="C32" s="17"/>
      <c r="D32" s="16" t="s">
        <v>19</v>
      </c>
      <c r="E32" s="17">
        <v>755.03</v>
      </c>
      <c r="F32" s="16"/>
      <c r="G32" s="17"/>
      <c r="H32" s="16"/>
      <c r="I32" s="17"/>
      <c r="J32" s="16" t="s">
        <v>23</v>
      </c>
      <c r="K32" s="30">
        <v>2665.97</v>
      </c>
      <c r="L32" s="30"/>
      <c r="M32" s="30"/>
      <c r="N32" s="30"/>
      <c r="O32" s="30"/>
      <c r="P32" s="30" t="s">
        <v>33</v>
      </c>
      <c r="Q32" s="30">
        <v>2938.37</v>
      </c>
      <c r="R32" s="29"/>
      <c r="S32" s="18">
        <f t="shared" si="0"/>
        <v>6359.37</v>
      </c>
      <c r="T32" s="17"/>
      <c r="U32" s="17"/>
      <c r="V32" s="17"/>
      <c r="W32" s="17"/>
      <c r="X32" s="17"/>
      <c r="Y32" s="22"/>
      <c r="Z32" s="17"/>
      <c r="AA32" s="17"/>
      <c r="AB32" s="22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</row>
    <row r="33" spans="1:146" ht="21" customHeight="1">
      <c r="A33" s="16"/>
      <c r="B33" s="16"/>
      <c r="C33" s="17"/>
      <c r="D33" s="16"/>
      <c r="E33" s="17"/>
      <c r="F33" s="16"/>
      <c r="G33" s="17"/>
      <c r="H33" s="16" t="s">
        <v>20</v>
      </c>
      <c r="I33" s="17">
        <v>7213.65</v>
      </c>
      <c r="J33" s="16"/>
      <c r="K33" s="17"/>
      <c r="L33" s="17"/>
      <c r="M33" s="17"/>
      <c r="N33" s="17"/>
      <c r="O33" s="17"/>
      <c r="P33" s="17"/>
      <c r="Q33" s="17"/>
      <c r="R33" s="29"/>
      <c r="S33" s="18">
        <f t="shared" si="0"/>
        <v>7213.65</v>
      </c>
      <c r="T33" s="113"/>
      <c r="U33" s="113"/>
      <c r="V33" s="9"/>
      <c r="W33" s="113"/>
      <c r="X33" s="113"/>
      <c r="Y33" s="9"/>
      <c r="Z33" s="113"/>
      <c r="AA33" s="113"/>
      <c r="AB33" s="9"/>
      <c r="AC33" s="113"/>
      <c r="AD33" s="113"/>
      <c r="AE33" s="9"/>
      <c r="AF33" s="9"/>
      <c r="AG33" s="113"/>
      <c r="AH33" s="113"/>
      <c r="AI33" s="9"/>
      <c r="AJ33" s="113"/>
      <c r="AK33" s="113"/>
      <c r="AL33" s="9"/>
      <c r="AM33" s="113"/>
      <c r="AN33" s="113"/>
      <c r="AO33" s="9"/>
      <c r="AP33" s="113"/>
      <c r="AQ33" s="113"/>
      <c r="AR33" s="9"/>
      <c r="AS33" s="113"/>
      <c r="AT33" s="113"/>
      <c r="AU33" s="9"/>
      <c r="AV33" s="113"/>
      <c r="AW33" s="113"/>
      <c r="AX33" s="9"/>
      <c r="AY33" s="113"/>
      <c r="AZ33" s="113"/>
      <c r="BA33" s="9"/>
      <c r="BB33" s="113"/>
      <c r="BC33" s="113"/>
      <c r="BD33" s="9"/>
      <c r="BE33" s="113"/>
      <c r="BF33" s="113"/>
      <c r="BG33" s="9"/>
      <c r="BH33" s="113"/>
      <c r="BI33" s="113"/>
      <c r="BJ33" s="9"/>
      <c r="BK33" s="113"/>
      <c r="BL33" s="113"/>
      <c r="BM33" s="9"/>
      <c r="BN33" s="113"/>
      <c r="BO33" s="113"/>
      <c r="BP33" s="9"/>
      <c r="BS33" s="113"/>
      <c r="BT33" s="113"/>
      <c r="BU33" s="9"/>
      <c r="BV33" s="113"/>
      <c r="BW33" s="113"/>
      <c r="BX33" s="9"/>
      <c r="BY33" s="113"/>
      <c r="BZ33" s="113"/>
      <c r="CA33" s="9"/>
      <c r="CB33" s="113"/>
      <c r="CC33" s="113"/>
      <c r="CD33" s="9"/>
      <c r="CE33" s="113"/>
      <c r="CF33" s="113"/>
      <c r="CG33" s="9"/>
      <c r="CH33" s="113"/>
      <c r="CI33" s="113"/>
      <c r="CJ33" s="9"/>
      <c r="CK33" s="113"/>
      <c r="CL33" s="113"/>
      <c r="CM33" s="9"/>
      <c r="CN33" s="113"/>
      <c r="CO33" s="113"/>
      <c r="CP33" s="9"/>
      <c r="CQ33" s="113"/>
      <c r="CR33" s="113"/>
      <c r="CS33" s="9"/>
      <c r="CT33" s="113"/>
      <c r="CU33" s="113"/>
      <c r="CV33" s="9"/>
      <c r="CW33" s="113"/>
      <c r="CX33" s="113"/>
      <c r="CY33" s="9"/>
      <c r="CZ33" s="113"/>
      <c r="DA33" s="113"/>
      <c r="DB33" s="9"/>
      <c r="DE33" s="113"/>
      <c r="DF33" s="113"/>
      <c r="DG33" s="9"/>
      <c r="DH33" s="113"/>
      <c r="DI33" s="113"/>
      <c r="DJ33" s="9"/>
      <c r="DK33" s="113"/>
      <c r="DL33" s="113"/>
      <c r="DM33" s="9"/>
      <c r="DN33" s="113"/>
      <c r="DO33" s="113"/>
      <c r="DP33" s="9"/>
      <c r="DQ33" s="113"/>
      <c r="DR33" s="113"/>
      <c r="DS33" s="9"/>
      <c r="DT33" s="113"/>
      <c r="DU33" s="113"/>
      <c r="DV33" s="9"/>
      <c r="DW33" s="113"/>
      <c r="DX33" s="113"/>
      <c r="DY33" s="9"/>
      <c r="DZ33" s="113"/>
      <c r="EA33" s="113"/>
      <c r="EB33" s="9"/>
      <c r="EC33" s="113"/>
      <c r="ED33" s="113"/>
      <c r="EE33" s="9"/>
      <c r="EF33" s="113"/>
      <c r="EG33" s="113"/>
      <c r="EH33" s="9"/>
      <c r="EI33" s="113"/>
      <c r="EJ33" s="113"/>
      <c r="EK33" s="9"/>
      <c r="EL33" s="113"/>
      <c r="EM33" s="113"/>
      <c r="EN33" s="9"/>
      <c r="EO33" s="9"/>
      <c r="EP33" s="9"/>
    </row>
    <row r="34" spans="1:146" ht="21" customHeight="1">
      <c r="A34" s="16"/>
      <c r="B34" s="16"/>
      <c r="C34" s="17"/>
      <c r="D34" s="16"/>
      <c r="E34" s="17"/>
      <c r="F34" s="16"/>
      <c r="G34" s="17"/>
      <c r="H34" s="16"/>
      <c r="I34" s="17"/>
      <c r="J34" s="16" t="s">
        <v>22</v>
      </c>
      <c r="K34" s="17">
        <v>386.85</v>
      </c>
      <c r="L34" s="17"/>
      <c r="M34" s="17"/>
      <c r="N34" s="17"/>
      <c r="O34" s="17"/>
      <c r="P34" s="17" t="s">
        <v>32</v>
      </c>
      <c r="Q34" s="17">
        <v>2426.42</v>
      </c>
      <c r="R34" s="29"/>
      <c r="S34" s="18">
        <f t="shared" si="0"/>
        <v>2813.27</v>
      </c>
      <c r="T34" s="31"/>
      <c r="U34" s="31"/>
      <c r="V34" s="31"/>
      <c r="W34" s="31"/>
      <c r="X34" s="31"/>
      <c r="Y34" s="32"/>
      <c r="Z34" s="31"/>
      <c r="AA34" s="31"/>
      <c r="AB34" s="32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</row>
    <row r="35" spans="1:146" ht="21" customHeight="1">
      <c r="A35" s="16"/>
      <c r="B35" s="16"/>
      <c r="C35" s="17"/>
      <c r="D35" s="16"/>
      <c r="E35" s="17"/>
      <c r="F35" s="16"/>
      <c r="G35" s="17"/>
      <c r="H35" s="16"/>
      <c r="I35" s="17"/>
      <c r="J35" s="16"/>
      <c r="K35" s="17"/>
      <c r="L35" s="17"/>
      <c r="M35" s="17"/>
      <c r="N35" s="17"/>
      <c r="O35" s="17"/>
      <c r="P35" s="17" t="s">
        <v>34</v>
      </c>
      <c r="Q35" s="17">
        <v>454.84</v>
      </c>
      <c r="R35" s="29"/>
      <c r="S35" s="18">
        <f t="shared" si="0"/>
        <v>454.84</v>
      </c>
      <c r="T35" s="31"/>
      <c r="U35" s="31"/>
      <c r="V35" s="31"/>
      <c r="W35" s="31"/>
      <c r="X35" s="31"/>
      <c r="Y35" s="32"/>
      <c r="Z35" s="31"/>
      <c r="AA35" s="31"/>
      <c r="AB35" s="32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</row>
    <row r="36" spans="1:146" ht="24.75" customHeight="1">
      <c r="A36" s="16"/>
      <c r="B36" s="16"/>
      <c r="C36" s="17"/>
      <c r="D36" s="16"/>
      <c r="E36" s="17"/>
      <c r="F36" s="16"/>
      <c r="G36" s="17"/>
      <c r="H36" s="16"/>
      <c r="I36" s="17"/>
      <c r="J36" s="16"/>
      <c r="K36" s="17"/>
      <c r="L36" s="17"/>
      <c r="M36" s="17"/>
      <c r="N36" s="17"/>
      <c r="O36" s="17"/>
      <c r="P36" s="17" t="s">
        <v>35</v>
      </c>
      <c r="Q36" s="17">
        <v>233.73</v>
      </c>
      <c r="R36" s="29"/>
      <c r="S36" s="18">
        <f t="shared" si="0"/>
        <v>233.73</v>
      </c>
      <c r="T36" s="31"/>
      <c r="U36" s="31"/>
      <c r="V36" s="31"/>
      <c r="W36" s="31"/>
      <c r="X36" s="31"/>
      <c r="Y36" s="32"/>
      <c r="Z36" s="31"/>
      <c r="AA36" s="31"/>
      <c r="AB36" s="32"/>
      <c r="AC36" s="31"/>
      <c r="AD36" s="31"/>
      <c r="AE36" s="31"/>
      <c r="AF36" s="33" t="s">
        <v>302</v>
      </c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4" t="s">
        <v>303</v>
      </c>
      <c r="BR36" s="34" t="s">
        <v>304</v>
      </c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4" t="s">
        <v>380</v>
      </c>
      <c r="DD36" s="34" t="s">
        <v>381</v>
      </c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</row>
    <row r="37" spans="1:146" s="8" customFormat="1" ht="12.75">
      <c r="A37" s="12" t="s">
        <v>9</v>
      </c>
      <c r="B37" s="12"/>
      <c r="C37" s="35">
        <f>SUM(C7:C8)+C13+SUM(C25:C29)+SUM(C31:C36)</f>
        <v>21794.65</v>
      </c>
      <c r="D37" s="12"/>
      <c r="E37" s="35">
        <f>SUM(E7:E8)+E13+SUM(E25:E29)+SUM(E31:E36)</f>
        <v>22343.27</v>
      </c>
      <c r="F37" s="29"/>
      <c r="G37" s="35">
        <f>SUM(G7:G8)+G13+SUM(G25:G29)+SUM(G31:G36)</f>
        <v>21604.2</v>
      </c>
      <c r="H37" s="29"/>
      <c r="I37" s="35">
        <f>SUM(I7:I8)+I13+SUM(I25:I29)+SUM(I31:I36)</f>
        <v>29198.75</v>
      </c>
      <c r="J37" s="12"/>
      <c r="K37" s="35">
        <f>SUM(K7:K8)+K13+SUM(K25:K29)+SUM(K31:K36)</f>
        <v>24577.22</v>
      </c>
      <c r="L37" s="35"/>
      <c r="M37" s="35">
        <f>SUM(M7:M8)+M13+SUM(M25:M29)+SUM(M31:M36)</f>
        <v>21508.440000000002</v>
      </c>
      <c r="N37" s="35"/>
      <c r="O37" s="35">
        <f>SUM(O7:O8)+O13+SUM(O25:O29)+SUM(O31:O36)</f>
        <v>21508.440000000002</v>
      </c>
      <c r="P37" s="35"/>
      <c r="Q37" s="35">
        <f>SUM(Q7:Q8)+Q13+SUM(Q25:Q29)+SUM(Q31:Q36)</f>
        <v>27545.840000000004</v>
      </c>
      <c r="R37" s="29"/>
      <c r="S37" s="18">
        <f t="shared" si="0"/>
        <v>190080.81</v>
      </c>
      <c r="T37" s="36"/>
      <c r="U37" s="36"/>
      <c r="V37" s="36">
        <f aca="true" t="shared" si="1" ref="V37:AE37">SUM(V7:V36)</f>
        <v>19597.03</v>
      </c>
      <c r="W37" s="37">
        <f t="shared" si="1"/>
        <v>0</v>
      </c>
      <c r="X37" s="37">
        <f t="shared" si="1"/>
        <v>0</v>
      </c>
      <c r="Y37" s="37">
        <f t="shared" si="1"/>
        <v>20583.609999999997</v>
      </c>
      <c r="Z37" s="37">
        <f t="shared" si="1"/>
        <v>0</v>
      </c>
      <c r="AA37" s="37">
        <f t="shared" si="1"/>
        <v>0</v>
      </c>
      <c r="AB37" s="37">
        <f t="shared" si="1"/>
        <v>25331.510000000002</v>
      </c>
      <c r="AC37" s="37">
        <f t="shared" si="1"/>
        <v>0</v>
      </c>
      <c r="AD37" s="37">
        <f t="shared" si="1"/>
        <v>0</v>
      </c>
      <c r="AE37" s="37">
        <f t="shared" si="1"/>
        <v>23084.955714285716</v>
      </c>
      <c r="AF37" s="23">
        <f>S37+V37+Y37+AB37+AE37</f>
        <v>278677.9157142857</v>
      </c>
      <c r="AG37" s="37">
        <f aca="true" t="shared" si="2" ref="AG37:AL37">SUM(AG7:AG36)</f>
        <v>0</v>
      </c>
      <c r="AH37" s="37">
        <f t="shared" si="2"/>
        <v>0</v>
      </c>
      <c r="AI37" s="37">
        <f t="shared" si="2"/>
        <v>21302.40637820513</v>
      </c>
      <c r="AJ37" s="37">
        <f t="shared" si="2"/>
        <v>0</v>
      </c>
      <c r="AK37" s="37">
        <f t="shared" si="2"/>
        <v>0</v>
      </c>
      <c r="AL37" s="37">
        <f t="shared" si="2"/>
        <v>30676.53</v>
      </c>
      <c r="AM37" s="38"/>
      <c r="AN37" s="38"/>
      <c r="AO37" s="38">
        <f aca="true" t="shared" si="3" ref="AO37:AU37">SUM(AO7:AO36)</f>
        <v>40119.38</v>
      </c>
      <c r="AP37" s="38">
        <f t="shared" si="3"/>
        <v>0</v>
      </c>
      <c r="AQ37" s="38">
        <f t="shared" si="3"/>
        <v>0</v>
      </c>
      <c r="AR37" s="38">
        <f t="shared" si="3"/>
        <v>23896.620000000006</v>
      </c>
      <c r="AS37" s="38">
        <f t="shared" si="3"/>
        <v>0</v>
      </c>
      <c r="AT37" s="38">
        <f t="shared" si="3"/>
        <v>0</v>
      </c>
      <c r="AU37" s="38">
        <f t="shared" si="3"/>
        <v>27239.649999999998</v>
      </c>
      <c r="AV37" s="38"/>
      <c r="AW37" s="38"/>
      <c r="AX37" s="38">
        <f aca="true" t="shared" si="4" ref="AX37:BP37">SUM(AX7:AX36)</f>
        <v>26614.539999999997</v>
      </c>
      <c r="AY37" s="38">
        <f t="shared" si="4"/>
        <v>0</v>
      </c>
      <c r="AZ37" s="38">
        <f t="shared" si="4"/>
        <v>0</v>
      </c>
      <c r="BA37" s="38">
        <f t="shared" si="4"/>
        <v>24958.72</v>
      </c>
      <c r="BB37" s="38">
        <f t="shared" si="4"/>
        <v>0</v>
      </c>
      <c r="BC37" s="38">
        <f t="shared" si="4"/>
        <v>0</v>
      </c>
      <c r="BD37" s="38">
        <f t="shared" si="4"/>
        <v>21693.210000000003</v>
      </c>
      <c r="BE37" s="38">
        <f t="shared" si="4"/>
        <v>0</v>
      </c>
      <c r="BF37" s="38">
        <f t="shared" si="4"/>
        <v>0</v>
      </c>
      <c r="BG37" s="38">
        <f t="shared" si="4"/>
        <v>33821.299999999996</v>
      </c>
      <c r="BH37" s="38">
        <f t="shared" si="4"/>
        <v>0</v>
      </c>
      <c r="BI37" s="38">
        <f t="shared" si="4"/>
        <v>0</v>
      </c>
      <c r="BJ37" s="38">
        <f t="shared" si="4"/>
        <v>30738.649999999998</v>
      </c>
      <c r="BK37" s="38">
        <f t="shared" si="4"/>
        <v>0</v>
      </c>
      <c r="BL37" s="38">
        <f t="shared" si="4"/>
        <v>0</v>
      </c>
      <c r="BM37" s="38">
        <f t="shared" si="4"/>
        <v>22652.48</v>
      </c>
      <c r="BN37" s="38">
        <f t="shared" si="4"/>
        <v>0</v>
      </c>
      <c r="BO37" s="38">
        <f t="shared" si="4"/>
        <v>0</v>
      </c>
      <c r="BP37" s="38">
        <f t="shared" si="4"/>
        <v>89766.50000000001</v>
      </c>
      <c r="BQ37" s="23">
        <f>BP37+BM37+BJ37+BG37+BD37+BA37+AX37+AU37+AR37+AO37+AL37+AI37</f>
        <v>393479.98637820507</v>
      </c>
      <c r="BR37" s="23">
        <f>BQ37+AF37</f>
        <v>672157.9020924908</v>
      </c>
      <c r="BS37" s="38"/>
      <c r="BT37" s="38"/>
      <c r="BU37" s="38">
        <f>SUM(BU7:BU36)</f>
        <v>33893.37</v>
      </c>
      <c r="BV37" s="38"/>
      <c r="BW37" s="38"/>
      <c r="BX37" s="38">
        <f>SUM(BX7:BX36)</f>
        <v>19889.649999999998</v>
      </c>
      <c r="BY37" s="38"/>
      <c r="BZ37" s="38"/>
      <c r="CA37" s="38">
        <f>SUM(CA7:CA36)</f>
        <v>40004.04</v>
      </c>
      <c r="CB37" s="38"/>
      <c r="CC37" s="38"/>
      <c r="CD37" s="38">
        <f>SUM(CD7:CD36)</f>
        <v>43906.57000000001</v>
      </c>
      <c r="CE37" s="38"/>
      <c r="CF37" s="38"/>
      <c r="CG37" s="38">
        <f>SUM(CG7:CG36)</f>
        <v>19968.42</v>
      </c>
      <c r="CH37" s="38"/>
      <c r="CI37" s="38"/>
      <c r="CJ37" s="38">
        <f>SUM(CJ7:CJ36)</f>
        <v>32465.02</v>
      </c>
      <c r="CK37" s="38"/>
      <c r="CL37" s="38"/>
      <c r="CM37" s="38">
        <f>SUM(CM7:CM36)</f>
        <v>20786.359999999997</v>
      </c>
      <c r="CN37" s="38"/>
      <c r="CO37" s="38"/>
      <c r="CP37" s="38">
        <f>SUM(CP7:CP36)</f>
        <v>131119.99</v>
      </c>
      <c r="CQ37" s="38"/>
      <c r="CR37" s="38"/>
      <c r="CS37" s="38">
        <f>SUM(CS7:CS36)</f>
        <v>23116.670000000002</v>
      </c>
      <c r="CT37" s="38"/>
      <c r="CU37" s="38"/>
      <c r="CV37" s="38">
        <f>SUM(CV7:CV36)</f>
        <v>19888.28</v>
      </c>
      <c r="CW37" s="38"/>
      <c r="CX37" s="38"/>
      <c r="CY37" s="38">
        <f>SUM(CY7:CY36)</f>
        <v>67640.06000000001</v>
      </c>
      <c r="CZ37" s="38"/>
      <c r="DA37" s="38"/>
      <c r="DB37" s="38">
        <f>SUM(DB7:DB36)</f>
        <v>20293</v>
      </c>
      <c r="DC37" s="10">
        <f>DB37+CY37+CV37+CS37+CP37+CM37+CJ37+CG37+CD37+CA37+BX37+BU37</f>
        <v>472971.43</v>
      </c>
      <c r="DD37" s="39">
        <f>DC37+BR37</f>
        <v>1145129.3320924907</v>
      </c>
      <c r="DE37" s="38"/>
      <c r="DF37" s="38"/>
      <c r="DG37" s="38">
        <f>SUM(DG7:DG36)</f>
        <v>21588.334</v>
      </c>
      <c r="DH37" s="38"/>
      <c r="DI37" s="38"/>
      <c r="DJ37" s="38">
        <f>SUM(DJ7:DJ36)</f>
        <v>44795.454</v>
      </c>
      <c r="DK37" s="38"/>
      <c r="DL37" s="38"/>
      <c r="DM37" s="38">
        <f>SUM(DM7:DM36)</f>
        <v>26046.553999999996</v>
      </c>
      <c r="DN37" s="38"/>
      <c r="DO37" s="38"/>
      <c r="DP37" s="38">
        <f>SUM(DP7:DP36)</f>
        <v>28080.483999999993</v>
      </c>
      <c r="DQ37" s="38"/>
      <c r="DR37" s="38"/>
      <c r="DS37" s="38">
        <f>SUM(DS7:DS36)</f>
        <v>61032.014</v>
      </c>
      <c r="DT37" s="38"/>
      <c r="DU37" s="38"/>
      <c r="DV37" s="38">
        <f>SUM(DV7:DV36)</f>
        <v>21282.613999999998</v>
      </c>
      <c r="DW37" s="38"/>
      <c r="DX37" s="38"/>
      <c r="DY37" s="38">
        <f>SUM(DY7:DY36)</f>
        <v>24755.974</v>
      </c>
      <c r="DZ37" s="38"/>
      <c r="EA37" s="38"/>
      <c r="EB37" s="38">
        <f>SUM(EB7:EB36)</f>
        <v>71352.51400000001</v>
      </c>
      <c r="EC37" s="38"/>
      <c r="ED37" s="38"/>
      <c r="EE37" s="38">
        <f>SUM(EE7:EE36)</f>
        <v>56684.72400000001</v>
      </c>
      <c r="EF37" s="38"/>
      <c r="EG37" s="38"/>
      <c r="EH37" s="38">
        <f>SUM(EH7:EH36)</f>
        <v>25750.874</v>
      </c>
      <c r="EI37" s="38"/>
      <c r="EJ37" s="38"/>
      <c r="EK37" s="38">
        <f>SUM(EK7:EK36)</f>
        <v>165788.11399999997</v>
      </c>
      <c r="EL37" s="38"/>
      <c r="EM37" s="38"/>
      <c r="EN37" s="38">
        <f>SUM(EN7:EN36)</f>
        <v>31621.753999999997</v>
      </c>
      <c r="EO37" s="38">
        <f>SUM(EO7:EO36)</f>
        <v>0</v>
      </c>
      <c r="EP37" s="38">
        <f>SUM(EP7:EP36)</f>
        <v>0</v>
      </c>
    </row>
    <row r="38" spans="1:146" s="2" customFormat="1" ht="51" customHeight="1">
      <c r="A38" s="40" t="s">
        <v>62</v>
      </c>
      <c r="B38" s="41" t="s">
        <v>49</v>
      </c>
      <c r="C38" s="42"/>
      <c r="D38" s="42"/>
      <c r="E38" s="42"/>
      <c r="F38" s="43"/>
      <c r="G38" s="42"/>
      <c r="H38" s="42"/>
      <c r="I38" s="42"/>
      <c r="J38" s="41"/>
      <c r="K38" s="42"/>
      <c r="L38" s="42"/>
      <c r="M38" s="42"/>
      <c r="N38" s="41"/>
      <c r="O38" s="42"/>
      <c r="P38" s="42"/>
      <c r="Q38" s="42"/>
      <c r="R38" s="41" t="s">
        <v>50</v>
      </c>
      <c r="S38" s="42"/>
      <c r="T38" s="31"/>
      <c r="U38" s="31"/>
      <c r="V38" s="31"/>
      <c r="W38" s="31"/>
      <c r="X38" s="31"/>
      <c r="Y38" s="32"/>
      <c r="Z38" s="31"/>
      <c r="AA38" s="31"/>
      <c r="AB38" s="32"/>
      <c r="AC38" s="31"/>
      <c r="AD38" s="31"/>
      <c r="AE38" s="31"/>
      <c r="AF38" s="23">
        <f aca="true" t="shared" si="5" ref="AF38:AF53">S38+V38+Y38+AB38+AE38</f>
        <v>0</v>
      </c>
      <c r="AG38" s="31"/>
      <c r="AH38" s="31"/>
      <c r="AI38" s="31"/>
      <c r="AJ38" s="31"/>
      <c r="AK38" s="31"/>
      <c r="AL38" s="31"/>
      <c r="AM38" s="38"/>
      <c r="AN38" s="31"/>
      <c r="AO38" s="31"/>
      <c r="AP38" s="38"/>
      <c r="AQ38" s="31"/>
      <c r="AR38" s="31"/>
      <c r="AS38" s="38"/>
      <c r="AT38" s="31"/>
      <c r="AU38" s="31"/>
      <c r="AV38" s="3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23">
        <f aca="true" t="shared" si="6" ref="BQ38:BQ53">BP38+BM38+BJ38+BG38+BD38+BA38+AX38+AU38+AR38+AO38+AL38+AI38</f>
        <v>0</v>
      </c>
      <c r="BR38" s="23">
        <f aca="true" t="shared" si="7" ref="BR38:BR53">BQ38+AF38</f>
        <v>0</v>
      </c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10">
        <f aca="true" t="shared" si="8" ref="DC38:DC53">DB38+CY38+CV38+CS38+CP38+CM38+CJ38+CG38+CD38+CA38+BX38+BU38</f>
        <v>0</v>
      </c>
      <c r="DD38" s="39">
        <f aca="true" t="shared" si="9" ref="DD38:DD53">DC38+BR38</f>
        <v>0</v>
      </c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60" t="s">
        <v>483</v>
      </c>
      <c r="EP38" s="60" t="s">
        <v>482</v>
      </c>
    </row>
    <row r="39" spans="1:146" s="3" customFormat="1" ht="21">
      <c r="A39" s="44" t="s">
        <v>51</v>
      </c>
      <c r="B39" s="12"/>
      <c r="C39" s="18">
        <f>C37-C29</f>
        <v>19288.93</v>
      </c>
      <c r="D39" s="18"/>
      <c r="E39" s="18">
        <f aca="true" t="shared" si="10" ref="E39:Q39">E37-E29</f>
        <v>19853.510000000002</v>
      </c>
      <c r="F39" s="18"/>
      <c r="G39" s="18">
        <f t="shared" si="10"/>
        <v>19098.48</v>
      </c>
      <c r="H39" s="18"/>
      <c r="I39" s="18">
        <f t="shared" si="10"/>
        <v>26693.03</v>
      </c>
      <c r="J39" s="18"/>
      <c r="K39" s="18">
        <f t="shared" si="10"/>
        <v>22151.300000000003</v>
      </c>
      <c r="L39" s="18"/>
      <c r="M39" s="18">
        <f t="shared" si="10"/>
        <v>19098.480000000003</v>
      </c>
      <c r="N39" s="18"/>
      <c r="O39" s="18">
        <f t="shared" si="10"/>
        <v>19098.480000000003</v>
      </c>
      <c r="P39" s="18"/>
      <c r="Q39" s="18">
        <f t="shared" si="10"/>
        <v>25151.840000000004</v>
      </c>
      <c r="R39" s="18"/>
      <c r="S39" s="18">
        <f>C39+E39+G39+I39+K39+M39+O39+Q39</f>
        <v>170434.05000000002</v>
      </c>
      <c r="T39" s="36"/>
      <c r="U39" s="36"/>
      <c r="V39" s="36">
        <f>V37</f>
        <v>19597.03</v>
      </c>
      <c r="W39" s="37">
        <f aca="true" t="shared" si="11" ref="W39:AL39">W37</f>
        <v>0</v>
      </c>
      <c r="X39" s="37">
        <f t="shared" si="11"/>
        <v>0</v>
      </c>
      <c r="Y39" s="37">
        <f t="shared" si="11"/>
        <v>20583.609999999997</v>
      </c>
      <c r="Z39" s="37">
        <f t="shared" si="11"/>
        <v>0</v>
      </c>
      <c r="AA39" s="37">
        <f t="shared" si="11"/>
        <v>0</v>
      </c>
      <c r="AB39" s="37">
        <f t="shared" si="11"/>
        <v>25331.510000000002</v>
      </c>
      <c r="AC39" s="37">
        <f t="shared" si="11"/>
        <v>0</v>
      </c>
      <c r="AD39" s="37">
        <f t="shared" si="11"/>
        <v>0</v>
      </c>
      <c r="AE39" s="37">
        <f t="shared" si="11"/>
        <v>23084.955714285716</v>
      </c>
      <c r="AF39" s="23">
        <f t="shared" si="5"/>
        <v>259031.15571428573</v>
      </c>
      <c r="AG39" s="37">
        <f t="shared" si="11"/>
        <v>0</v>
      </c>
      <c r="AH39" s="37">
        <f t="shared" si="11"/>
        <v>0</v>
      </c>
      <c r="AI39" s="37">
        <f t="shared" si="11"/>
        <v>21302.40637820513</v>
      </c>
      <c r="AJ39" s="37">
        <f t="shared" si="11"/>
        <v>0</v>
      </c>
      <c r="AK39" s="37">
        <f t="shared" si="11"/>
        <v>0</v>
      </c>
      <c r="AL39" s="37">
        <f t="shared" si="11"/>
        <v>30676.53</v>
      </c>
      <c r="AM39" s="38"/>
      <c r="AN39" s="38"/>
      <c r="AO39" s="38">
        <f>AO37</f>
        <v>40119.38</v>
      </c>
      <c r="AP39" s="38">
        <f aca="true" t="shared" si="12" ref="AP39:AU39">AP37</f>
        <v>0</v>
      </c>
      <c r="AQ39" s="38">
        <f t="shared" si="12"/>
        <v>0</v>
      </c>
      <c r="AR39" s="38">
        <f t="shared" si="12"/>
        <v>23896.620000000006</v>
      </c>
      <c r="AS39" s="38">
        <f t="shared" si="12"/>
        <v>0</v>
      </c>
      <c r="AT39" s="38">
        <f t="shared" si="12"/>
        <v>0</v>
      </c>
      <c r="AU39" s="38">
        <f t="shared" si="12"/>
        <v>27239.649999999998</v>
      </c>
      <c r="AV39" s="38"/>
      <c r="AW39" s="38"/>
      <c r="AX39" s="38">
        <f>AX37</f>
        <v>26614.539999999997</v>
      </c>
      <c r="AY39" s="38">
        <f aca="true" t="shared" si="13" ref="AY39:BD39">AY37</f>
        <v>0</v>
      </c>
      <c r="AZ39" s="38">
        <f t="shared" si="13"/>
        <v>0</v>
      </c>
      <c r="BA39" s="38">
        <f t="shared" si="13"/>
        <v>24958.72</v>
      </c>
      <c r="BB39" s="38">
        <f t="shared" si="13"/>
        <v>0</v>
      </c>
      <c r="BC39" s="38">
        <f t="shared" si="13"/>
        <v>0</v>
      </c>
      <c r="BD39" s="38">
        <f t="shared" si="13"/>
        <v>21693.210000000003</v>
      </c>
      <c r="BE39" s="38">
        <f aca="true" t="shared" si="14" ref="BE39:BM39">BE37</f>
        <v>0</v>
      </c>
      <c r="BF39" s="38">
        <f t="shared" si="14"/>
        <v>0</v>
      </c>
      <c r="BG39" s="38">
        <f t="shared" si="14"/>
        <v>33821.299999999996</v>
      </c>
      <c r="BH39" s="38">
        <f t="shared" si="14"/>
        <v>0</v>
      </c>
      <c r="BI39" s="38">
        <f t="shared" si="14"/>
        <v>0</v>
      </c>
      <c r="BJ39" s="38">
        <f t="shared" si="14"/>
        <v>30738.649999999998</v>
      </c>
      <c r="BK39" s="38">
        <f t="shared" si="14"/>
        <v>0</v>
      </c>
      <c r="BL39" s="38">
        <f t="shared" si="14"/>
        <v>0</v>
      </c>
      <c r="BM39" s="38">
        <f t="shared" si="14"/>
        <v>22652.48</v>
      </c>
      <c r="BN39" s="38">
        <f>BN37</f>
        <v>0</v>
      </c>
      <c r="BO39" s="38">
        <f>BO37</f>
        <v>0</v>
      </c>
      <c r="BP39" s="38">
        <f>BP37</f>
        <v>89766.50000000001</v>
      </c>
      <c r="BQ39" s="23">
        <f t="shared" si="6"/>
        <v>393479.98637820507</v>
      </c>
      <c r="BR39" s="23">
        <f t="shared" si="7"/>
        <v>652511.1420924908</v>
      </c>
      <c r="BS39" s="38"/>
      <c r="BT39" s="38"/>
      <c r="BU39" s="38">
        <f>BU37</f>
        <v>33893.37</v>
      </c>
      <c r="BV39" s="38"/>
      <c r="BW39" s="38"/>
      <c r="BX39" s="38">
        <f>BX37</f>
        <v>19889.649999999998</v>
      </c>
      <c r="BY39" s="38"/>
      <c r="BZ39" s="38"/>
      <c r="CA39" s="38">
        <f>CA37</f>
        <v>40004.04</v>
      </c>
      <c r="CB39" s="38"/>
      <c r="CC39" s="38"/>
      <c r="CD39" s="38">
        <f>CD37</f>
        <v>43906.57000000001</v>
      </c>
      <c r="CE39" s="38"/>
      <c r="CF39" s="38"/>
      <c r="CG39" s="38">
        <f>CG37</f>
        <v>19968.42</v>
      </c>
      <c r="CH39" s="38"/>
      <c r="CI39" s="38"/>
      <c r="CJ39" s="38">
        <f>CJ37</f>
        <v>32465.02</v>
      </c>
      <c r="CK39" s="38"/>
      <c r="CL39" s="38"/>
      <c r="CM39" s="38">
        <f>CM37</f>
        <v>20786.359999999997</v>
      </c>
      <c r="CN39" s="38"/>
      <c r="CO39" s="38"/>
      <c r="CP39" s="38">
        <f>CP37</f>
        <v>131119.99</v>
      </c>
      <c r="CQ39" s="38"/>
      <c r="CR39" s="38"/>
      <c r="CS39" s="38">
        <f>CS37</f>
        <v>23116.670000000002</v>
      </c>
      <c r="CT39" s="38"/>
      <c r="CU39" s="38"/>
      <c r="CV39" s="38">
        <f>CV37</f>
        <v>19888.28</v>
      </c>
      <c r="CW39" s="38"/>
      <c r="CX39" s="38"/>
      <c r="CY39" s="38">
        <f>CY37</f>
        <v>67640.06000000001</v>
      </c>
      <c r="CZ39" s="38"/>
      <c r="DA39" s="38"/>
      <c r="DB39" s="38">
        <f>DB37</f>
        <v>20293</v>
      </c>
      <c r="DC39" s="10">
        <f t="shared" si="8"/>
        <v>472971.43</v>
      </c>
      <c r="DD39" s="39">
        <f t="shared" si="9"/>
        <v>1125482.5720924907</v>
      </c>
      <c r="DE39" s="38"/>
      <c r="DF39" s="38"/>
      <c r="DG39" s="38">
        <f>DG37</f>
        <v>21588.334</v>
      </c>
      <c r="DH39" s="38"/>
      <c r="DI39" s="38"/>
      <c r="DJ39" s="38">
        <f>DJ37</f>
        <v>44795.454</v>
      </c>
      <c r="DK39" s="38"/>
      <c r="DL39" s="38"/>
      <c r="DM39" s="38">
        <f>DM37</f>
        <v>26046.553999999996</v>
      </c>
      <c r="DN39" s="38"/>
      <c r="DO39" s="38"/>
      <c r="DP39" s="38">
        <f>DP37</f>
        <v>28080.483999999993</v>
      </c>
      <c r="DQ39" s="38"/>
      <c r="DR39" s="38"/>
      <c r="DS39" s="38">
        <f>DS37</f>
        <v>61032.014</v>
      </c>
      <c r="DT39" s="38"/>
      <c r="DU39" s="38"/>
      <c r="DV39" s="38">
        <f>DV37</f>
        <v>21282.613999999998</v>
      </c>
      <c r="DW39" s="38"/>
      <c r="DX39" s="38"/>
      <c r="DY39" s="38">
        <f>DY37</f>
        <v>24755.974</v>
      </c>
      <c r="DZ39" s="38"/>
      <c r="EA39" s="38"/>
      <c r="EB39" s="38">
        <f>EB37</f>
        <v>71352.51400000001</v>
      </c>
      <c r="EC39" s="38"/>
      <c r="ED39" s="38"/>
      <c r="EE39" s="38">
        <f>EE37</f>
        <v>56684.72400000001</v>
      </c>
      <c r="EF39" s="38"/>
      <c r="EG39" s="38"/>
      <c r="EH39" s="38">
        <f>EH37</f>
        <v>25750.874</v>
      </c>
      <c r="EI39" s="38"/>
      <c r="EJ39" s="38"/>
      <c r="EK39" s="38">
        <f>EK37</f>
        <v>165788.11399999997</v>
      </c>
      <c r="EL39" s="38"/>
      <c r="EM39" s="38"/>
      <c r="EN39" s="38">
        <f>EN37</f>
        <v>31621.753999999997</v>
      </c>
      <c r="EO39" s="25">
        <f>SUM(DG39:EN39)</f>
        <v>578779.4079999999</v>
      </c>
      <c r="EP39" s="38">
        <f>EP37</f>
        <v>0</v>
      </c>
    </row>
    <row r="40" spans="1:146" s="87" customFormat="1" ht="12.75">
      <c r="A40" s="80" t="s">
        <v>52</v>
      </c>
      <c r="B40" s="72"/>
      <c r="C40" s="81">
        <v>19192</v>
      </c>
      <c r="D40" s="81"/>
      <c r="E40" s="81">
        <v>22459.95</v>
      </c>
      <c r="F40" s="81"/>
      <c r="G40" s="81">
        <v>22525.51</v>
      </c>
      <c r="H40" s="81"/>
      <c r="I40" s="81">
        <v>22527.88</v>
      </c>
      <c r="J40" s="82"/>
      <c r="K40" s="81">
        <v>22493.44</v>
      </c>
      <c r="L40" s="81"/>
      <c r="M40" s="81">
        <v>22331.27</v>
      </c>
      <c r="N40" s="82"/>
      <c r="O40" s="81">
        <v>22717.56</v>
      </c>
      <c r="P40" s="81"/>
      <c r="Q40" s="81">
        <v>22626.35</v>
      </c>
      <c r="R40" s="82"/>
      <c r="S40" s="83">
        <f>C40+E40+G40+I40+K40+M40+O40+Q40</f>
        <v>176873.96</v>
      </c>
      <c r="T40" s="74"/>
      <c r="U40" s="75"/>
      <c r="V40" s="75">
        <v>28112.86</v>
      </c>
      <c r="W40" s="74"/>
      <c r="X40" s="75"/>
      <c r="Y40" s="84">
        <v>28112.86</v>
      </c>
      <c r="Z40" s="74"/>
      <c r="AA40" s="75"/>
      <c r="AB40" s="84">
        <v>28112.86</v>
      </c>
      <c r="AC40" s="74"/>
      <c r="AD40" s="75"/>
      <c r="AE40" s="75">
        <v>28112.86</v>
      </c>
      <c r="AF40" s="75">
        <f t="shared" si="5"/>
        <v>289325.39999999997</v>
      </c>
      <c r="AG40" s="74"/>
      <c r="AH40" s="75"/>
      <c r="AI40" s="75">
        <v>29000.25</v>
      </c>
      <c r="AJ40" s="74"/>
      <c r="AK40" s="75"/>
      <c r="AL40" s="75">
        <v>29000.25</v>
      </c>
      <c r="AM40" s="74"/>
      <c r="AN40" s="75"/>
      <c r="AO40" s="75">
        <v>29000.25</v>
      </c>
      <c r="AP40" s="74"/>
      <c r="AQ40" s="75"/>
      <c r="AR40" s="75">
        <v>29000.25</v>
      </c>
      <c r="AS40" s="74"/>
      <c r="AT40" s="75"/>
      <c r="AU40" s="75">
        <v>29000.25</v>
      </c>
      <c r="AV40" s="74"/>
      <c r="AW40" s="75"/>
      <c r="AX40" s="75">
        <v>29000.25</v>
      </c>
      <c r="AY40" s="74"/>
      <c r="AZ40" s="75"/>
      <c r="BA40" s="75">
        <v>29000.25</v>
      </c>
      <c r="BB40" s="74"/>
      <c r="BC40" s="75"/>
      <c r="BD40" s="75">
        <v>29000.25</v>
      </c>
      <c r="BE40" s="74"/>
      <c r="BF40" s="75"/>
      <c r="BG40" s="75">
        <v>29000.25</v>
      </c>
      <c r="BH40" s="74"/>
      <c r="BI40" s="75"/>
      <c r="BJ40" s="75">
        <v>29000.25</v>
      </c>
      <c r="BK40" s="74"/>
      <c r="BL40" s="75"/>
      <c r="BM40" s="75">
        <v>29000.25</v>
      </c>
      <c r="BN40" s="74"/>
      <c r="BO40" s="75"/>
      <c r="BP40" s="75">
        <v>28999.92</v>
      </c>
      <c r="BQ40" s="75">
        <f t="shared" si="6"/>
        <v>348002.67</v>
      </c>
      <c r="BR40" s="75">
        <f t="shared" si="7"/>
        <v>637328.07</v>
      </c>
      <c r="BS40" s="74"/>
      <c r="BT40" s="75"/>
      <c r="BU40" s="75">
        <v>45892.46</v>
      </c>
      <c r="BV40" s="74"/>
      <c r="BW40" s="75"/>
      <c r="BX40" s="75">
        <v>45892.46</v>
      </c>
      <c r="BY40" s="74"/>
      <c r="BZ40" s="75"/>
      <c r="CA40" s="75">
        <v>45892.46</v>
      </c>
      <c r="CB40" s="74"/>
      <c r="CC40" s="75"/>
      <c r="CD40" s="75">
        <v>45892.46</v>
      </c>
      <c r="CE40" s="74"/>
      <c r="CF40" s="75"/>
      <c r="CG40" s="75">
        <v>45892.46</v>
      </c>
      <c r="CH40" s="74"/>
      <c r="CI40" s="75"/>
      <c r="CJ40" s="75">
        <v>45892.46</v>
      </c>
      <c r="CK40" s="74"/>
      <c r="CL40" s="75"/>
      <c r="CM40" s="75">
        <v>45892.46</v>
      </c>
      <c r="CN40" s="74"/>
      <c r="CO40" s="75"/>
      <c r="CP40" s="75">
        <v>45892.46</v>
      </c>
      <c r="CQ40" s="74"/>
      <c r="CR40" s="75"/>
      <c r="CS40" s="75">
        <v>45892.46</v>
      </c>
      <c r="CT40" s="74"/>
      <c r="CU40" s="75"/>
      <c r="CV40" s="75">
        <v>45892.46</v>
      </c>
      <c r="CW40" s="74"/>
      <c r="CX40" s="75"/>
      <c r="CY40" s="75">
        <v>45892.46</v>
      </c>
      <c r="CZ40" s="74"/>
      <c r="DA40" s="75"/>
      <c r="DB40" s="75">
        <v>45892.46</v>
      </c>
      <c r="DC40" s="85">
        <f t="shared" si="8"/>
        <v>550709.5200000001</v>
      </c>
      <c r="DD40" s="86">
        <f t="shared" si="9"/>
        <v>1188037.59</v>
      </c>
      <c r="DE40" s="74"/>
      <c r="DF40" s="75"/>
      <c r="DG40" s="75">
        <v>47702.57</v>
      </c>
      <c r="DH40" s="74"/>
      <c r="DI40" s="75"/>
      <c r="DJ40" s="75">
        <v>47702.57</v>
      </c>
      <c r="DK40" s="74"/>
      <c r="DL40" s="75"/>
      <c r="DM40" s="75">
        <v>47702.57</v>
      </c>
      <c r="DN40" s="74"/>
      <c r="DO40" s="75"/>
      <c r="DP40" s="75">
        <v>47702.57</v>
      </c>
      <c r="DQ40" s="74"/>
      <c r="DR40" s="75"/>
      <c r="DS40" s="75">
        <v>47702.57</v>
      </c>
      <c r="DT40" s="74"/>
      <c r="DU40" s="75"/>
      <c r="DV40" s="75">
        <v>47702.57</v>
      </c>
      <c r="DW40" s="74"/>
      <c r="DX40" s="75"/>
      <c r="DY40" s="75">
        <v>47702.57</v>
      </c>
      <c r="DZ40" s="74"/>
      <c r="EA40" s="75"/>
      <c r="EB40" s="75">
        <v>47702.57</v>
      </c>
      <c r="EC40" s="74"/>
      <c r="ED40" s="75"/>
      <c r="EE40" s="75">
        <v>47702.57</v>
      </c>
      <c r="EF40" s="74"/>
      <c r="EG40" s="75"/>
      <c r="EH40" s="75">
        <v>47702.57</v>
      </c>
      <c r="EI40" s="74"/>
      <c r="EJ40" s="75"/>
      <c r="EK40" s="75">
        <v>47702.57</v>
      </c>
      <c r="EL40" s="74"/>
      <c r="EM40" s="75"/>
      <c r="EN40" s="75">
        <v>47702.57</v>
      </c>
      <c r="EO40" s="71">
        <f aca="true" t="shared" si="15" ref="EO40:EO53">SUM(DG40:EN40)</f>
        <v>572430.84</v>
      </c>
      <c r="EP40" s="75">
        <f>EO40+DD40</f>
        <v>1760468.4300000002</v>
      </c>
    </row>
    <row r="41" spans="1:146" s="87" customFormat="1" ht="12.75">
      <c r="A41" s="80" t="s">
        <v>53</v>
      </c>
      <c r="B41" s="72"/>
      <c r="C41" s="81">
        <v>19604.28</v>
      </c>
      <c r="D41" s="81"/>
      <c r="E41" s="81">
        <v>20157.95</v>
      </c>
      <c r="F41" s="81"/>
      <c r="G41" s="81">
        <v>20948.75</v>
      </c>
      <c r="H41" s="81"/>
      <c r="I41" s="81">
        <v>24007.72</v>
      </c>
      <c r="J41" s="82"/>
      <c r="K41" s="81">
        <v>24816.42</v>
      </c>
      <c r="L41" s="81"/>
      <c r="M41" s="81">
        <v>22946.64</v>
      </c>
      <c r="N41" s="82"/>
      <c r="O41" s="81">
        <v>22008.72</v>
      </c>
      <c r="P41" s="81"/>
      <c r="Q41" s="81">
        <v>23670.21</v>
      </c>
      <c r="R41" s="82"/>
      <c r="S41" s="83">
        <f>C41+E41+G41+I41+K41+M41+O41+Q41</f>
        <v>178160.69</v>
      </c>
      <c r="T41" s="75"/>
      <c r="U41" s="75"/>
      <c r="V41" s="75">
        <f>5514.1+24669.13</f>
        <v>30183.230000000003</v>
      </c>
      <c r="W41" s="75"/>
      <c r="X41" s="75"/>
      <c r="Y41" s="84">
        <f>5514.1+19479.45</f>
        <v>24993.550000000003</v>
      </c>
      <c r="Z41" s="75"/>
      <c r="AA41" s="75"/>
      <c r="AB41" s="84">
        <f>5511.95+25058.99</f>
        <v>30570.940000000002</v>
      </c>
      <c r="AC41" s="75"/>
      <c r="AD41" s="75"/>
      <c r="AE41" s="75">
        <f>5511.72+20814.36</f>
        <v>26326.08</v>
      </c>
      <c r="AF41" s="75">
        <f t="shared" si="5"/>
        <v>290234.49000000005</v>
      </c>
      <c r="AG41" s="75"/>
      <c r="AH41" s="75"/>
      <c r="AI41" s="75">
        <f>5685.84+21987.26</f>
        <v>27673.1</v>
      </c>
      <c r="AJ41" s="75"/>
      <c r="AK41" s="75"/>
      <c r="AL41" s="75">
        <f>5685.84+23357.57</f>
        <v>29043.41</v>
      </c>
      <c r="AM41" s="75"/>
      <c r="AN41" s="75"/>
      <c r="AO41" s="75">
        <f>5745.14+22610.47</f>
        <v>28355.61</v>
      </c>
      <c r="AP41" s="75"/>
      <c r="AQ41" s="75"/>
      <c r="AR41" s="75">
        <f>5767.28+24025.29</f>
        <v>29792.57</v>
      </c>
      <c r="AS41" s="75"/>
      <c r="AT41" s="75"/>
      <c r="AU41" s="75">
        <f>5771.63+25075.42</f>
        <v>30847.05</v>
      </c>
      <c r="AV41" s="75"/>
      <c r="AW41" s="75"/>
      <c r="AX41" s="75">
        <f>5736.05+22039.03</f>
        <v>27775.079999999998</v>
      </c>
      <c r="AY41" s="75"/>
      <c r="AZ41" s="75"/>
      <c r="BA41" s="75">
        <f>5732.41+23845.24</f>
        <v>29577.65</v>
      </c>
      <c r="BB41" s="75"/>
      <c r="BC41" s="75"/>
      <c r="BD41" s="75">
        <v>24636</v>
      </c>
      <c r="BE41" s="75"/>
      <c r="BF41" s="75"/>
      <c r="BG41" s="75">
        <v>26175.8</v>
      </c>
      <c r="BH41" s="75"/>
      <c r="BI41" s="75"/>
      <c r="BJ41" s="75">
        <v>29417.87</v>
      </c>
      <c r="BK41" s="75"/>
      <c r="BL41" s="75"/>
      <c r="BM41" s="75">
        <v>30326.57</v>
      </c>
      <c r="BN41" s="75"/>
      <c r="BO41" s="75"/>
      <c r="BP41" s="75">
        <v>29856.62</v>
      </c>
      <c r="BQ41" s="75">
        <f t="shared" si="6"/>
        <v>343477.3299999999</v>
      </c>
      <c r="BR41" s="75">
        <f t="shared" si="7"/>
        <v>633711.82</v>
      </c>
      <c r="BS41" s="75"/>
      <c r="BT41" s="75"/>
      <c r="BU41" s="75">
        <v>25627.07</v>
      </c>
      <c r="BV41" s="75"/>
      <c r="BW41" s="75"/>
      <c r="BX41" s="75">
        <v>45288.73</v>
      </c>
      <c r="BY41" s="75"/>
      <c r="BZ41" s="75"/>
      <c r="CA41" s="75">
        <v>47945.31</v>
      </c>
      <c r="CB41" s="75"/>
      <c r="CC41" s="75"/>
      <c r="CD41" s="75">
        <v>43934.94</v>
      </c>
      <c r="CE41" s="75"/>
      <c r="CF41" s="75"/>
      <c r="CG41" s="75">
        <v>44427.84</v>
      </c>
      <c r="CH41" s="75"/>
      <c r="CI41" s="75"/>
      <c r="CJ41" s="75">
        <v>47755.79</v>
      </c>
      <c r="CK41" s="75"/>
      <c r="CL41" s="75"/>
      <c r="CM41" s="75">
        <v>46825.71</v>
      </c>
      <c r="CN41" s="75"/>
      <c r="CO41" s="75"/>
      <c r="CP41" s="75">
        <v>44349.54</v>
      </c>
      <c r="CQ41" s="75"/>
      <c r="CR41" s="75"/>
      <c r="CS41" s="75">
        <v>44780.18</v>
      </c>
      <c r="CT41" s="75"/>
      <c r="CU41" s="75"/>
      <c r="CV41" s="75">
        <v>44132.55</v>
      </c>
      <c r="CW41" s="75"/>
      <c r="CX41" s="75"/>
      <c r="CY41" s="75">
        <v>47643.89</v>
      </c>
      <c r="CZ41" s="75"/>
      <c r="DA41" s="75"/>
      <c r="DB41" s="75">
        <v>43893.37</v>
      </c>
      <c r="DC41" s="85">
        <f t="shared" si="8"/>
        <v>526604.9199999999</v>
      </c>
      <c r="DD41" s="86">
        <f t="shared" si="9"/>
        <v>1160316.7399999998</v>
      </c>
      <c r="DE41" s="75"/>
      <c r="DF41" s="75"/>
      <c r="DG41" s="75">
        <v>42872.95</v>
      </c>
      <c r="DH41" s="75"/>
      <c r="DI41" s="75"/>
      <c r="DJ41" s="75">
        <v>46198.74</v>
      </c>
      <c r="DK41" s="75"/>
      <c r="DL41" s="75"/>
      <c r="DM41" s="75">
        <v>47736.64</v>
      </c>
      <c r="DN41" s="75"/>
      <c r="DO41" s="75"/>
      <c r="DP41" s="75">
        <v>51315.27</v>
      </c>
      <c r="DQ41" s="75"/>
      <c r="DR41" s="75"/>
      <c r="DS41" s="75">
        <v>45023.85</v>
      </c>
      <c r="DT41" s="75"/>
      <c r="DU41" s="75"/>
      <c r="DV41" s="75">
        <v>45899.52</v>
      </c>
      <c r="DW41" s="75"/>
      <c r="DX41" s="75"/>
      <c r="DY41" s="75">
        <v>46580.26</v>
      </c>
      <c r="DZ41" s="75"/>
      <c r="EA41" s="75"/>
      <c r="EB41" s="75">
        <v>50731.37</v>
      </c>
      <c r="EC41" s="75"/>
      <c r="ED41" s="75"/>
      <c r="EE41" s="75">
        <v>43486.79</v>
      </c>
      <c r="EF41" s="75"/>
      <c r="EG41" s="75"/>
      <c r="EH41" s="75">
        <v>47364.22</v>
      </c>
      <c r="EI41" s="75"/>
      <c r="EJ41" s="75"/>
      <c r="EK41" s="75">
        <v>44646.31</v>
      </c>
      <c r="EL41" s="75"/>
      <c r="EM41" s="75"/>
      <c r="EN41" s="75">
        <v>52146.05</v>
      </c>
      <c r="EO41" s="71">
        <f t="shared" si="15"/>
        <v>564001.97</v>
      </c>
      <c r="EP41" s="75">
        <f aca="true" t="shared" si="16" ref="EP41:EP53">EO41+DD41</f>
        <v>1724318.7099999997</v>
      </c>
    </row>
    <row r="42" spans="1:146" s="4" customFormat="1" ht="18" customHeight="1">
      <c r="A42" s="41" t="s">
        <v>54</v>
      </c>
      <c r="B42" s="19">
        <v>26727.16</v>
      </c>
      <c r="C42" s="45">
        <f>C40-C41</f>
        <v>-412.27999999999884</v>
      </c>
      <c r="D42" s="45"/>
      <c r="E42" s="45">
        <f aca="true" t="shared" si="17" ref="E42:Q42">E40-E41</f>
        <v>2302</v>
      </c>
      <c r="F42" s="45"/>
      <c r="G42" s="45">
        <f t="shared" si="17"/>
        <v>1576.7599999999984</v>
      </c>
      <c r="H42" s="45"/>
      <c r="I42" s="45">
        <f t="shared" si="17"/>
        <v>-1479.8400000000001</v>
      </c>
      <c r="J42" s="45"/>
      <c r="K42" s="45">
        <f t="shared" si="17"/>
        <v>-2322.9799999999996</v>
      </c>
      <c r="L42" s="45"/>
      <c r="M42" s="45">
        <f t="shared" si="17"/>
        <v>-615.369999999999</v>
      </c>
      <c r="N42" s="45"/>
      <c r="O42" s="45">
        <f t="shared" si="17"/>
        <v>708.8400000000001</v>
      </c>
      <c r="P42" s="45"/>
      <c r="Q42" s="45">
        <f t="shared" si="17"/>
        <v>-1043.8600000000006</v>
      </c>
      <c r="R42" s="45">
        <v>25440.43</v>
      </c>
      <c r="S42" s="18">
        <f>C42+E42+G42+I42+K42+M42+O42+Q42</f>
        <v>-1286.7299999999996</v>
      </c>
      <c r="T42" s="23"/>
      <c r="U42" s="23"/>
      <c r="V42" s="23">
        <f>V40-V41</f>
        <v>-2070.3700000000026</v>
      </c>
      <c r="W42" s="23">
        <f aca="true" t="shared" si="18" ref="W42:AL42">W40-W41</f>
        <v>0</v>
      </c>
      <c r="X42" s="23">
        <f t="shared" si="18"/>
        <v>0</v>
      </c>
      <c r="Y42" s="23">
        <f t="shared" si="18"/>
        <v>3119.3099999999977</v>
      </c>
      <c r="Z42" s="23">
        <f t="shared" si="18"/>
        <v>0</v>
      </c>
      <c r="AA42" s="23">
        <f t="shared" si="18"/>
        <v>0</v>
      </c>
      <c r="AB42" s="23">
        <f t="shared" si="18"/>
        <v>-2458.0800000000017</v>
      </c>
      <c r="AC42" s="23">
        <f t="shared" si="18"/>
        <v>0</v>
      </c>
      <c r="AD42" s="23">
        <f t="shared" si="18"/>
        <v>0</v>
      </c>
      <c r="AE42" s="23">
        <f t="shared" si="18"/>
        <v>1786.7799999999988</v>
      </c>
      <c r="AF42" s="23">
        <f t="shared" si="5"/>
        <v>-909.0900000000074</v>
      </c>
      <c r="AG42" s="23">
        <f t="shared" si="18"/>
        <v>0</v>
      </c>
      <c r="AH42" s="23">
        <f t="shared" si="18"/>
        <v>0</v>
      </c>
      <c r="AI42" s="23">
        <f t="shared" si="18"/>
        <v>1327.1500000000015</v>
      </c>
      <c r="AJ42" s="23">
        <f t="shared" si="18"/>
        <v>0</v>
      </c>
      <c r="AK42" s="23">
        <f t="shared" si="18"/>
        <v>0</v>
      </c>
      <c r="AL42" s="23">
        <f t="shared" si="18"/>
        <v>-43.159999999999854</v>
      </c>
      <c r="AM42" s="23"/>
      <c r="AN42" s="23"/>
      <c r="AO42" s="23">
        <f>AO40-AO41</f>
        <v>644.6399999999994</v>
      </c>
      <c r="AP42" s="23">
        <f aca="true" t="shared" si="19" ref="AP42:AU42">AP40-AP41</f>
        <v>0</v>
      </c>
      <c r="AQ42" s="23">
        <f t="shared" si="19"/>
        <v>0</v>
      </c>
      <c r="AR42" s="23">
        <f t="shared" si="19"/>
        <v>-792.3199999999997</v>
      </c>
      <c r="AS42" s="23">
        <f t="shared" si="19"/>
        <v>0</v>
      </c>
      <c r="AT42" s="23">
        <f t="shared" si="19"/>
        <v>0</v>
      </c>
      <c r="AU42" s="23">
        <f t="shared" si="19"/>
        <v>-1846.7999999999993</v>
      </c>
      <c r="AV42" s="23"/>
      <c r="AW42" s="23"/>
      <c r="AX42" s="23">
        <f>AX40-AX41</f>
        <v>1225.170000000002</v>
      </c>
      <c r="AY42" s="23">
        <f aca="true" t="shared" si="20" ref="AY42:BD42">AY40-AY41</f>
        <v>0</v>
      </c>
      <c r="AZ42" s="23">
        <f t="shared" si="20"/>
        <v>0</v>
      </c>
      <c r="BA42" s="23">
        <f t="shared" si="20"/>
        <v>-577.4000000000015</v>
      </c>
      <c r="BB42" s="23">
        <f t="shared" si="20"/>
        <v>0</v>
      </c>
      <c r="BC42" s="23">
        <f t="shared" si="20"/>
        <v>0</v>
      </c>
      <c r="BD42" s="23">
        <f t="shared" si="20"/>
        <v>4364.25</v>
      </c>
      <c r="BE42" s="23">
        <f aca="true" t="shared" si="21" ref="BE42:BM42">BE40-BE41</f>
        <v>0</v>
      </c>
      <c r="BF42" s="23">
        <f t="shared" si="21"/>
        <v>0</v>
      </c>
      <c r="BG42" s="23">
        <f t="shared" si="21"/>
        <v>2824.4500000000007</v>
      </c>
      <c r="BH42" s="23">
        <f t="shared" si="21"/>
        <v>0</v>
      </c>
      <c r="BI42" s="23">
        <f t="shared" si="21"/>
        <v>0</v>
      </c>
      <c r="BJ42" s="23">
        <f t="shared" si="21"/>
        <v>-417.619999999999</v>
      </c>
      <c r="BK42" s="23">
        <f t="shared" si="21"/>
        <v>0</v>
      </c>
      <c r="BL42" s="23">
        <f t="shared" si="21"/>
        <v>0</v>
      </c>
      <c r="BM42" s="23">
        <f t="shared" si="21"/>
        <v>-1326.3199999999997</v>
      </c>
      <c r="BN42" s="23">
        <f>BN40-BN41</f>
        <v>0</v>
      </c>
      <c r="BO42" s="23">
        <f>BO40-BO41</f>
        <v>0</v>
      </c>
      <c r="BP42" s="23">
        <f>BP40-BP41</f>
        <v>-856.7000000000007</v>
      </c>
      <c r="BQ42" s="23">
        <f t="shared" si="6"/>
        <v>4525.340000000004</v>
      </c>
      <c r="BR42" s="23">
        <f t="shared" si="7"/>
        <v>3616.2499999999964</v>
      </c>
      <c r="BS42" s="23"/>
      <c r="BT42" s="23"/>
      <c r="BU42" s="23">
        <f>BU40-BU41</f>
        <v>20265.39</v>
      </c>
      <c r="BV42" s="23"/>
      <c r="BW42" s="23"/>
      <c r="BX42" s="23">
        <f>BX40-BX41</f>
        <v>603.7299999999959</v>
      </c>
      <c r="BY42" s="23"/>
      <c r="BZ42" s="23"/>
      <c r="CA42" s="23">
        <f>CA40-CA41</f>
        <v>-2052.8499999999985</v>
      </c>
      <c r="CB42" s="23"/>
      <c r="CC42" s="23"/>
      <c r="CD42" s="23">
        <f>CD40-CD41</f>
        <v>1957.5199999999968</v>
      </c>
      <c r="CE42" s="23"/>
      <c r="CF42" s="23"/>
      <c r="CG42" s="23">
        <f>CG40-CG41</f>
        <v>1464.6200000000026</v>
      </c>
      <c r="CH42" s="23"/>
      <c r="CI42" s="23"/>
      <c r="CJ42" s="23">
        <f>CJ40-CJ41</f>
        <v>-1863.3300000000017</v>
      </c>
      <c r="CK42" s="23"/>
      <c r="CL42" s="23"/>
      <c r="CM42" s="23">
        <f>CM40-CM41</f>
        <v>-933.25</v>
      </c>
      <c r="CN42" s="23"/>
      <c r="CO42" s="23"/>
      <c r="CP42" s="23">
        <f>CP40-CP41</f>
        <v>1542.9199999999983</v>
      </c>
      <c r="CQ42" s="23"/>
      <c r="CR42" s="23"/>
      <c r="CS42" s="23">
        <f>CS40-CS41</f>
        <v>1112.2799999999988</v>
      </c>
      <c r="CT42" s="23"/>
      <c r="CU42" s="23"/>
      <c r="CV42" s="23">
        <f>CV40-CV41</f>
        <v>1759.9099999999962</v>
      </c>
      <c r="CW42" s="23"/>
      <c r="CX42" s="23"/>
      <c r="CY42" s="23">
        <f>CY40-CY41</f>
        <v>-1751.4300000000003</v>
      </c>
      <c r="CZ42" s="23"/>
      <c r="DA42" s="23"/>
      <c r="DB42" s="23">
        <f>DB40-DB41</f>
        <v>1999.0899999999965</v>
      </c>
      <c r="DC42" s="10">
        <f t="shared" si="8"/>
        <v>24104.599999999984</v>
      </c>
      <c r="DD42" s="39">
        <f t="shared" si="9"/>
        <v>27720.84999999998</v>
      </c>
      <c r="DE42" s="23"/>
      <c r="DF42" s="23"/>
      <c r="DG42" s="23">
        <f>DG40-DG41</f>
        <v>4829.620000000003</v>
      </c>
      <c r="DH42" s="23"/>
      <c r="DI42" s="23"/>
      <c r="DJ42" s="23">
        <f>DJ40-DJ41</f>
        <v>1503.8300000000017</v>
      </c>
      <c r="DK42" s="23"/>
      <c r="DL42" s="23"/>
      <c r="DM42" s="23">
        <f>DM40-DM41</f>
        <v>-34.06999999999971</v>
      </c>
      <c r="DN42" s="23"/>
      <c r="DO42" s="23"/>
      <c r="DP42" s="23">
        <f>DP40-DP41</f>
        <v>-3612.699999999997</v>
      </c>
      <c r="DQ42" s="23"/>
      <c r="DR42" s="23"/>
      <c r="DS42" s="23">
        <f>DS40-DS41</f>
        <v>2678.720000000001</v>
      </c>
      <c r="DT42" s="23"/>
      <c r="DU42" s="23"/>
      <c r="DV42" s="23">
        <f>DV40-DV41</f>
        <v>1803.050000000003</v>
      </c>
      <c r="DW42" s="23"/>
      <c r="DX42" s="23"/>
      <c r="DY42" s="23">
        <f>DY40-DY41</f>
        <v>1122.3099999999977</v>
      </c>
      <c r="DZ42" s="23"/>
      <c r="EA42" s="23"/>
      <c r="EB42" s="23">
        <f>EB40-EB41</f>
        <v>-3028.800000000003</v>
      </c>
      <c r="EC42" s="23"/>
      <c r="ED42" s="23"/>
      <c r="EE42" s="23">
        <f>EE40-EE41</f>
        <v>4215.779999999999</v>
      </c>
      <c r="EF42" s="23"/>
      <c r="EG42" s="23"/>
      <c r="EH42" s="23">
        <f>EH40-EH41</f>
        <v>338.34999999999854</v>
      </c>
      <c r="EI42" s="23"/>
      <c r="EJ42" s="23"/>
      <c r="EK42" s="23">
        <f>EK40-EK41</f>
        <v>3056.260000000002</v>
      </c>
      <c r="EL42" s="23"/>
      <c r="EM42" s="23"/>
      <c r="EN42" s="23">
        <f>EN40-EN41</f>
        <v>-4443.480000000003</v>
      </c>
      <c r="EO42" s="25">
        <f t="shared" si="15"/>
        <v>8428.870000000003</v>
      </c>
      <c r="EP42" s="23">
        <f t="shared" si="16"/>
        <v>36149.71999999999</v>
      </c>
    </row>
    <row r="43" spans="1:146" s="4" customFormat="1" ht="22.5" customHeight="1" hidden="1">
      <c r="A43" s="41" t="s">
        <v>55</v>
      </c>
      <c r="B43" s="19"/>
      <c r="C43" s="45"/>
      <c r="D43" s="45"/>
      <c r="E43" s="45"/>
      <c r="F43" s="45"/>
      <c r="G43" s="45"/>
      <c r="H43" s="45"/>
      <c r="I43" s="45"/>
      <c r="J43" s="46"/>
      <c r="K43" s="45"/>
      <c r="L43" s="45"/>
      <c r="M43" s="45"/>
      <c r="N43" s="46"/>
      <c r="O43" s="45"/>
      <c r="P43" s="45"/>
      <c r="Q43" s="45"/>
      <c r="R43" s="46"/>
      <c r="S43" s="45">
        <v>-1286.73</v>
      </c>
      <c r="T43" s="23"/>
      <c r="U43" s="23"/>
      <c r="V43" s="23"/>
      <c r="W43" s="23"/>
      <c r="X43" s="23"/>
      <c r="Y43" s="47"/>
      <c r="Z43" s="23"/>
      <c r="AA43" s="23"/>
      <c r="AB43" s="47"/>
      <c r="AC43" s="23"/>
      <c r="AD43" s="23"/>
      <c r="AE43" s="23"/>
      <c r="AF43" s="23">
        <f t="shared" si="5"/>
        <v>-1286.73</v>
      </c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>
        <f t="shared" si="6"/>
        <v>0</v>
      </c>
      <c r="BR43" s="23">
        <f t="shared" si="7"/>
        <v>-1286.73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10">
        <f t="shared" si="8"/>
        <v>0</v>
      </c>
      <c r="DD43" s="39">
        <f t="shared" si="9"/>
        <v>-1286.73</v>
      </c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5">
        <f t="shared" si="15"/>
        <v>0</v>
      </c>
      <c r="EP43" s="23">
        <f t="shared" si="16"/>
        <v>-1286.73</v>
      </c>
    </row>
    <row r="44" spans="1:146" s="4" customFormat="1" ht="22.5">
      <c r="A44" s="41" t="s">
        <v>56</v>
      </c>
      <c r="B44" s="19"/>
      <c r="C44" s="45">
        <f>C41-C39</f>
        <v>315.34999999999854</v>
      </c>
      <c r="D44" s="45"/>
      <c r="E44" s="45">
        <f aca="true" t="shared" si="22" ref="E44:Q44">E41-E39</f>
        <v>304.4399999999987</v>
      </c>
      <c r="F44" s="45">
        <f t="shared" si="22"/>
        <v>0</v>
      </c>
      <c r="G44" s="45">
        <f t="shared" si="22"/>
        <v>1850.2700000000004</v>
      </c>
      <c r="H44" s="45">
        <f t="shared" si="22"/>
        <v>0</v>
      </c>
      <c r="I44" s="45">
        <f t="shared" si="22"/>
        <v>-2685.3099999999977</v>
      </c>
      <c r="J44" s="45">
        <f t="shared" si="22"/>
        <v>0</v>
      </c>
      <c r="K44" s="45">
        <f t="shared" si="22"/>
        <v>2665.1199999999953</v>
      </c>
      <c r="L44" s="45">
        <f t="shared" si="22"/>
        <v>0</v>
      </c>
      <c r="M44" s="45">
        <f t="shared" si="22"/>
        <v>3848.159999999996</v>
      </c>
      <c r="N44" s="45">
        <f t="shared" si="22"/>
        <v>0</v>
      </c>
      <c r="O44" s="45">
        <f t="shared" si="22"/>
        <v>2910.239999999998</v>
      </c>
      <c r="P44" s="45">
        <f t="shared" si="22"/>
        <v>0</v>
      </c>
      <c r="Q44" s="45">
        <f t="shared" si="22"/>
        <v>-1481.6300000000047</v>
      </c>
      <c r="R44" s="45"/>
      <c r="S44" s="18">
        <f>C44+E44+G44+I44+K44+M44+O44+Q44</f>
        <v>7726.639999999985</v>
      </c>
      <c r="T44" s="23"/>
      <c r="U44" s="23"/>
      <c r="V44" s="23">
        <f>V41-V39</f>
        <v>10586.200000000004</v>
      </c>
      <c r="W44" s="23">
        <f aca="true" t="shared" si="23" ref="W44:AL44">W41-W39</f>
        <v>0</v>
      </c>
      <c r="X44" s="23">
        <f t="shared" si="23"/>
        <v>0</v>
      </c>
      <c r="Y44" s="23">
        <f t="shared" si="23"/>
        <v>4409.940000000006</v>
      </c>
      <c r="Z44" s="23">
        <f t="shared" si="23"/>
        <v>0</v>
      </c>
      <c r="AA44" s="23">
        <f t="shared" si="23"/>
        <v>0</v>
      </c>
      <c r="AB44" s="23">
        <f t="shared" si="23"/>
        <v>5239.43</v>
      </c>
      <c r="AC44" s="23">
        <f t="shared" si="23"/>
        <v>0</v>
      </c>
      <c r="AD44" s="23">
        <f t="shared" si="23"/>
        <v>0</v>
      </c>
      <c r="AE44" s="23">
        <f t="shared" si="23"/>
        <v>3241.124285714286</v>
      </c>
      <c r="AF44" s="23">
        <f t="shared" si="5"/>
        <v>31203.33428571428</v>
      </c>
      <c r="AG44" s="23">
        <f t="shared" si="23"/>
        <v>0</v>
      </c>
      <c r="AH44" s="23">
        <f t="shared" si="23"/>
        <v>0</v>
      </c>
      <c r="AI44" s="23">
        <f t="shared" si="23"/>
        <v>6370.693621794868</v>
      </c>
      <c r="AJ44" s="23">
        <f t="shared" si="23"/>
        <v>0</v>
      </c>
      <c r="AK44" s="23">
        <f t="shared" si="23"/>
        <v>0</v>
      </c>
      <c r="AL44" s="23">
        <f t="shared" si="23"/>
        <v>-1633.119999999999</v>
      </c>
      <c r="AM44" s="23"/>
      <c r="AN44" s="23"/>
      <c r="AO44" s="23">
        <f>AO41-AO39</f>
        <v>-11763.769999999997</v>
      </c>
      <c r="AP44" s="23">
        <f aca="true" t="shared" si="24" ref="AP44:AU44">AP41-AP39</f>
        <v>0</v>
      </c>
      <c r="AQ44" s="23">
        <f t="shared" si="24"/>
        <v>0</v>
      </c>
      <c r="AR44" s="23">
        <f t="shared" si="24"/>
        <v>5895.949999999993</v>
      </c>
      <c r="AS44" s="23">
        <f t="shared" si="24"/>
        <v>0</v>
      </c>
      <c r="AT44" s="23">
        <f t="shared" si="24"/>
        <v>0</v>
      </c>
      <c r="AU44" s="23">
        <f t="shared" si="24"/>
        <v>3607.4000000000015</v>
      </c>
      <c r="AV44" s="23"/>
      <c r="AW44" s="23"/>
      <c r="AX44" s="23">
        <f>AX41-AX39</f>
        <v>1160.5400000000009</v>
      </c>
      <c r="AY44" s="23">
        <f aca="true" t="shared" si="25" ref="AY44:BD44">AY41-AY39</f>
        <v>0</v>
      </c>
      <c r="AZ44" s="23">
        <f t="shared" si="25"/>
        <v>0</v>
      </c>
      <c r="BA44" s="23">
        <f t="shared" si="25"/>
        <v>4618.93</v>
      </c>
      <c r="BB44" s="23">
        <f t="shared" si="25"/>
        <v>0</v>
      </c>
      <c r="BC44" s="23">
        <f t="shared" si="25"/>
        <v>0</v>
      </c>
      <c r="BD44" s="23">
        <f t="shared" si="25"/>
        <v>2942.7899999999972</v>
      </c>
      <c r="BE44" s="23">
        <f aca="true" t="shared" si="26" ref="BE44:BM44">BE41-BE39</f>
        <v>0</v>
      </c>
      <c r="BF44" s="23">
        <f t="shared" si="26"/>
        <v>0</v>
      </c>
      <c r="BG44" s="23">
        <f t="shared" si="26"/>
        <v>-7645.499999999996</v>
      </c>
      <c r="BH44" s="23">
        <f t="shared" si="26"/>
        <v>0</v>
      </c>
      <c r="BI44" s="23">
        <f t="shared" si="26"/>
        <v>0</v>
      </c>
      <c r="BJ44" s="23">
        <f t="shared" si="26"/>
        <v>-1320.7799999999988</v>
      </c>
      <c r="BK44" s="23">
        <f t="shared" si="26"/>
        <v>0</v>
      </c>
      <c r="BL44" s="23">
        <f t="shared" si="26"/>
        <v>0</v>
      </c>
      <c r="BM44" s="23">
        <f t="shared" si="26"/>
        <v>7674.09</v>
      </c>
      <c r="BN44" s="23">
        <f>BN41-BN39</f>
        <v>0</v>
      </c>
      <c r="BO44" s="23">
        <f>BO41-BO39</f>
        <v>0</v>
      </c>
      <c r="BP44" s="23">
        <f>BP41-BP39</f>
        <v>-59909.88000000002</v>
      </c>
      <c r="BQ44" s="23">
        <f t="shared" si="6"/>
        <v>-50002.65637820517</v>
      </c>
      <c r="BR44" s="23">
        <f t="shared" si="7"/>
        <v>-18799.322092490886</v>
      </c>
      <c r="BS44" s="23"/>
      <c r="BT44" s="23"/>
      <c r="BU44" s="23">
        <f>BU41-BU39</f>
        <v>-8266.300000000003</v>
      </c>
      <c r="BV44" s="23"/>
      <c r="BW44" s="23"/>
      <c r="BX44" s="23">
        <f>BX41-BX39</f>
        <v>25399.080000000005</v>
      </c>
      <c r="BY44" s="23"/>
      <c r="BZ44" s="23"/>
      <c r="CA44" s="23">
        <f>CA41-CA39</f>
        <v>7941.269999999997</v>
      </c>
      <c r="CB44" s="23"/>
      <c r="CC44" s="23"/>
      <c r="CD44" s="23">
        <f>CD41-CD39</f>
        <v>28.369999999995343</v>
      </c>
      <c r="CE44" s="23"/>
      <c r="CF44" s="23"/>
      <c r="CG44" s="23">
        <f>CG41-CG39</f>
        <v>24459.42</v>
      </c>
      <c r="CH44" s="23"/>
      <c r="CI44" s="23"/>
      <c r="CJ44" s="23">
        <f>CJ41-CJ39</f>
        <v>15290.77</v>
      </c>
      <c r="CK44" s="23"/>
      <c r="CL44" s="23"/>
      <c r="CM44" s="23">
        <f>CM41-CM39</f>
        <v>26039.350000000002</v>
      </c>
      <c r="CN44" s="23"/>
      <c r="CO44" s="23"/>
      <c r="CP44" s="23">
        <f>CP41-CP39</f>
        <v>-86770.44999999998</v>
      </c>
      <c r="CQ44" s="23"/>
      <c r="CR44" s="23"/>
      <c r="CS44" s="23">
        <f>CS41-CS39</f>
        <v>21663.51</v>
      </c>
      <c r="CT44" s="23"/>
      <c r="CU44" s="23"/>
      <c r="CV44" s="23">
        <f>CV41-CV39</f>
        <v>24244.270000000004</v>
      </c>
      <c r="CW44" s="23"/>
      <c r="CX44" s="23"/>
      <c r="CY44" s="23">
        <f>CY41-CY39</f>
        <v>-19996.170000000013</v>
      </c>
      <c r="CZ44" s="23"/>
      <c r="DA44" s="23"/>
      <c r="DB44" s="23">
        <f>DB41-DB39</f>
        <v>23600.370000000003</v>
      </c>
      <c r="DC44" s="10">
        <f t="shared" si="8"/>
        <v>53633.490000000005</v>
      </c>
      <c r="DD44" s="39">
        <f t="shared" si="9"/>
        <v>34834.16790750912</v>
      </c>
      <c r="DE44" s="23"/>
      <c r="DF44" s="23"/>
      <c r="DG44" s="23">
        <f>DG41-DG39</f>
        <v>21284.615999999998</v>
      </c>
      <c r="DH44" s="23"/>
      <c r="DI44" s="23"/>
      <c r="DJ44" s="23">
        <f>DJ41-DJ39</f>
        <v>1403.286</v>
      </c>
      <c r="DK44" s="23"/>
      <c r="DL44" s="23"/>
      <c r="DM44" s="23">
        <f>DM41-DM39</f>
        <v>21690.086000000003</v>
      </c>
      <c r="DN44" s="23"/>
      <c r="DO44" s="23"/>
      <c r="DP44" s="23">
        <f>DP41-DP39</f>
        <v>23234.786000000004</v>
      </c>
      <c r="DQ44" s="23"/>
      <c r="DR44" s="23"/>
      <c r="DS44" s="23">
        <f>DS41-DS39</f>
        <v>-16008.164000000004</v>
      </c>
      <c r="DT44" s="23"/>
      <c r="DU44" s="23"/>
      <c r="DV44" s="23">
        <f>DV41-DV39</f>
        <v>24616.906</v>
      </c>
      <c r="DW44" s="23"/>
      <c r="DX44" s="23"/>
      <c r="DY44" s="23">
        <f>DY41-DY39</f>
        <v>21824.286000000004</v>
      </c>
      <c r="DZ44" s="23"/>
      <c r="EA44" s="23"/>
      <c r="EB44" s="23">
        <f>EB41-EB39</f>
        <v>-20621.144000000008</v>
      </c>
      <c r="EC44" s="23"/>
      <c r="ED44" s="23"/>
      <c r="EE44" s="23">
        <f>EE41-EE39</f>
        <v>-13197.934000000008</v>
      </c>
      <c r="EF44" s="23"/>
      <c r="EG44" s="23"/>
      <c r="EH44" s="23">
        <f>EH41-EH39</f>
        <v>21613.346</v>
      </c>
      <c r="EI44" s="23"/>
      <c r="EJ44" s="23"/>
      <c r="EK44" s="23">
        <f>EK41-EK39</f>
        <v>-121141.80399999997</v>
      </c>
      <c r="EL44" s="23"/>
      <c r="EM44" s="23"/>
      <c r="EN44" s="23">
        <f>EN41-EN39</f>
        <v>20524.296000000006</v>
      </c>
      <c r="EO44" s="25">
        <f t="shared" si="15"/>
        <v>-14777.437999999976</v>
      </c>
      <c r="EP44" s="23">
        <f t="shared" si="16"/>
        <v>20056.729907509147</v>
      </c>
    </row>
    <row r="45" spans="1:146" s="5" customFormat="1" ht="12.75">
      <c r="A45" s="16"/>
      <c r="B45" s="16"/>
      <c r="C45" s="16"/>
      <c r="D45" s="16"/>
      <c r="E45" s="16"/>
      <c r="F45" s="1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3"/>
      <c r="U45" s="23"/>
      <c r="V45" s="23"/>
      <c r="W45" s="23"/>
      <c r="X45" s="23"/>
      <c r="Y45" s="47"/>
      <c r="Z45" s="23"/>
      <c r="AA45" s="23"/>
      <c r="AB45" s="47"/>
      <c r="AC45" s="23"/>
      <c r="AD45" s="23"/>
      <c r="AE45" s="23"/>
      <c r="AF45" s="23">
        <f t="shared" si="5"/>
        <v>0</v>
      </c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>
        <f t="shared" si="6"/>
        <v>0</v>
      </c>
      <c r="BR45" s="23">
        <f t="shared" si="7"/>
        <v>0</v>
      </c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10">
        <f t="shared" si="8"/>
        <v>0</v>
      </c>
      <c r="DD45" s="39">
        <f t="shared" si="9"/>
        <v>0</v>
      </c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5">
        <f t="shared" si="15"/>
        <v>0</v>
      </c>
      <c r="EP45" s="23">
        <f t="shared" si="16"/>
        <v>0</v>
      </c>
    </row>
    <row r="46" spans="1:146" s="5" customFormat="1" ht="12.75">
      <c r="A46" s="44" t="s">
        <v>57</v>
      </c>
      <c r="B46" s="16"/>
      <c r="C46" s="17">
        <v>2505.72</v>
      </c>
      <c r="D46" s="16"/>
      <c r="E46" s="17">
        <v>2489.76</v>
      </c>
      <c r="F46" s="16"/>
      <c r="G46" s="17">
        <v>2505.72</v>
      </c>
      <c r="H46" s="16"/>
      <c r="I46" s="17">
        <v>2505.72</v>
      </c>
      <c r="J46" s="16"/>
      <c r="K46" s="17">
        <v>2425.92</v>
      </c>
      <c r="L46" s="17"/>
      <c r="M46" s="17">
        <v>2409.96</v>
      </c>
      <c r="N46" s="17"/>
      <c r="O46" s="17">
        <v>2409.96</v>
      </c>
      <c r="P46" s="17"/>
      <c r="Q46" s="17">
        <v>2394</v>
      </c>
      <c r="R46" s="16"/>
      <c r="S46" s="18">
        <f>C46+E46+G46+I46+K46+M46+O46+Q46</f>
        <v>19646.76</v>
      </c>
      <c r="T46" s="23"/>
      <c r="U46" s="23"/>
      <c r="V46" s="23">
        <v>4322.23</v>
      </c>
      <c r="W46" s="23"/>
      <c r="X46" s="23"/>
      <c r="Y46" s="47">
        <v>3850.54</v>
      </c>
      <c r="Z46" s="23"/>
      <c r="AA46" s="23"/>
      <c r="AB46" s="47">
        <v>3918.2</v>
      </c>
      <c r="AC46" s="23"/>
      <c r="AD46" s="23"/>
      <c r="AE46" s="23">
        <v>3471.1</v>
      </c>
      <c r="AF46" s="23">
        <f t="shared" si="5"/>
        <v>35208.83</v>
      </c>
      <c r="AG46" s="23"/>
      <c r="AH46" s="23"/>
      <c r="AI46" s="23">
        <v>3348.55</v>
      </c>
      <c r="AJ46" s="23"/>
      <c r="AK46" s="23"/>
      <c r="AL46" s="23">
        <v>3281.01</v>
      </c>
      <c r="AM46" s="18"/>
      <c r="AN46" s="18"/>
      <c r="AO46" s="18">
        <v>3507.76</v>
      </c>
      <c r="AP46" s="18"/>
      <c r="AQ46" s="18"/>
      <c r="AR46" s="18">
        <v>3430.68</v>
      </c>
      <c r="AS46" s="18"/>
      <c r="AT46" s="18"/>
      <c r="AU46" s="18">
        <v>3529.6</v>
      </c>
      <c r="AV46" s="18"/>
      <c r="AW46" s="18"/>
      <c r="AX46" s="18">
        <v>3617.84</v>
      </c>
      <c r="AY46" s="18"/>
      <c r="AZ46" s="18"/>
      <c r="BA46" s="25">
        <v>3616.16</v>
      </c>
      <c r="BB46" s="18"/>
      <c r="BC46" s="18"/>
      <c r="BD46" s="25">
        <v>3565.38</v>
      </c>
      <c r="BE46" s="18"/>
      <c r="BF46" s="18"/>
      <c r="BG46" s="25">
        <v>3574.43</v>
      </c>
      <c r="BH46" s="18"/>
      <c r="BI46" s="18"/>
      <c r="BJ46" s="25">
        <v>3568.99</v>
      </c>
      <c r="BK46" s="18"/>
      <c r="BL46" s="18"/>
      <c r="BM46" s="25">
        <v>3433.59</v>
      </c>
      <c r="BN46" s="18"/>
      <c r="BO46" s="18"/>
      <c r="BP46" s="25">
        <v>3155.36</v>
      </c>
      <c r="BQ46" s="23">
        <f t="shared" si="6"/>
        <v>41629.350000000006</v>
      </c>
      <c r="BR46" s="23">
        <f t="shared" si="7"/>
        <v>76838.18000000001</v>
      </c>
      <c r="BS46" s="18"/>
      <c r="BT46" s="18"/>
      <c r="BU46" s="25">
        <v>3914.31</v>
      </c>
      <c r="BV46" s="18"/>
      <c r="BW46" s="18"/>
      <c r="BX46" s="25">
        <v>3927.46</v>
      </c>
      <c r="BY46" s="18"/>
      <c r="BZ46" s="18"/>
      <c r="CA46" s="25">
        <v>3908.58</v>
      </c>
      <c r="CB46" s="18"/>
      <c r="CC46" s="18"/>
      <c r="CD46" s="25">
        <v>3810.4</v>
      </c>
      <c r="CE46" s="18"/>
      <c r="CF46" s="18"/>
      <c r="CG46" s="25">
        <v>3840.76</v>
      </c>
      <c r="CH46" s="18"/>
      <c r="CI46" s="18"/>
      <c r="CJ46" s="25">
        <v>3722.34</v>
      </c>
      <c r="CK46" s="18"/>
      <c r="CL46" s="18"/>
      <c r="CM46" s="25">
        <v>3906.17</v>
      </c>
      <c r="CN46" s="18"/>
      <c r="CO46" s="18"/>
      <c r="CP46" s="25">
        <v>3889.19</v>
      </c>
      <c r="CQ46" s="18"/>
      <c r="CR46" s="18"/>
      <c r="CS46" s="25">
        <v>3925.24</v>
      </c>
      <c r="CT46" s="18"/>
      <c r="CU46" s="18"/>
      <c r="CV46" s="25">
        <v>4042.21</v>
      </c>
      <c r="CW46" s="18"/>
      <c r="CX46" s="18"/>
      <c r="CY46" s="25">
        <v>4019.36</v>
      </c>
      <c r="CZ46" s="18"/>
      <c r="DA46" s="18"/>
      <c r="DB46" s="25">
        <v>4118.43</v>
      </c>
      <c r="DC46" s="10">
        <f t="shared" si="8"/>
        <v>47024.45</v>
      </c>
      <c r="DD46" s="39">
        <f t="shared" si="9"/>
        <v>123862.63</v>
      </c>
      <c r="DE46" s="18"/>
      <c r="DF46" s="18"/>
      <c r="DG46" s="25">
        <v>4275.55</v>
      </c>
      <c r="DH46" s="18"/>
      <c r="DI46" s="18"/>
      <c r="DJ46" s="25">
        <v>4282.2</v>
      </c>
      <c r="DK46" s="18"/>
      <c r="DL46" s="18"/>
      <c r="DM46" s="25">
        <v>4185.9</v>
      </c>
      <c r="DN46" s="18"/>
      <c r="DO46" s="18"/>
      <c r="DP46" s="25">
        <v>4202.8</v>
      </c>
      <c r="DQ46" s="18"/>
      <c r="DR46" s="18"/>
      <c r="DS46" s="25">
        <v>4164.98</v>
      </c>
      <c r="DT46" s="18"/>
      <c r="DU46" s="18"/>
      <c r="DV46" s="25">
        <v>4164.98</v>
      </c>
      <c r="DW46" s="18"/>
      <c r="DX46" s="18"/>
      <c r="DY46" s="25">
        <v>3862.88</v>
      </c>
      <c r="DZ46" s="18"/>
      <c r="EA46" s="18"/>
      <c r="EB46" s="25">
        <v>3786.31</v>
      </c>
      <c r="EC46" s="18"/>
      <c r="ED46" s="18"/>
      <c r="EE46" s="25">
        <v>4222.1</v>
      </c>
      <c r="EF46" s="18"/>
      <c r="EG46" s="18"/>
      <c r="EH46" s="25">
        <v>4241.52</v>
      </c>
      <c r="EI46" s="18"/>
      <c r="EJ46" s="18"/>
      <c r="EK46" s="25">
        <v>4197.97</v>
      </c>
      <c r="EL46" s="18"/>
      <c r="EM46" s="18"/>
      <c r="EN46" s="25">
        <v>4145.02</v>
      </c>
      <c r="EO46" s="25">
        <f t="shared" si="15"/>
        <v>49732.21000000001</v>
      </c>
      <c r="EP46" s="23">
        <f t="shared" si="16"/>
        <v>173594.84000000003</v>
      </c>
    </row>
    <row r="47" spans="1:146" s="88" customFormat="1" ht="12.75">
      <c r="A47" s="80" t="s">
        <v>58</v>
      </c>
      <c r="B47" s="61"/>
      <c r="C47" s="62">
        <v>2023.63</v>
      </c>
      <c r="D47" s="61"/>
      <c r="E47" s="62">
        <v>2057.29</v>
      </c>
      <c r="F47" s="61"/>
      <c r="G47" s="62">
        <v>2073.52</v>
      </c>
      <c r="H47" s="61"/>
      <c r="I47" s="62">
        <v>2021.52</v>
      </c>
      <c r="J47" s="61"/>
      <c r="K47" s="62">
        <v>1920.76</v>
      </c>
      <c r="L47" s="62"/>
      <c r="M47" s="62">
        <v>1905.71</v>
      </c>
      <c r="N47" s="62"/>
      <c r="O47" s="62">
        <v>1965.38</v>
      </c>
      <c r="P47" s="62"/>
      <c r="Q47" s="62">
        <v>1920.44</v>
      </c>
      <c r="R47" s="61"/>
      <c r="S47" s="83">
        <f aca="true" t="shared" si="27" ref="S47:S53">C47+E47+G47+I47+K47+M47+O47+Q47</f>
        <v>15888.250000000002</v>
      </c>
      <c r="T47" s="75"/>
      <c r="U47" s="75"/>
      <c r="V47" s="75">
        <v>2339.94</v>
      </c>
      <c r="W47" s="75"/>
      <c r="X47" s="75"/>
      <c r="Y47" s="84">
        <v>2390.01</v>
      </c>
      <c r="Z47" s="75"/>
      <c r="AA47" s="75"/>
      <c r="AB47" s="84">
        <v>2395.54</v>
      </c>
      <c r="AC47" s="75"/>
      <c r="AD47" s="75"/>
      <c r="AE47" s="75">
        <v>2376.97</v>
      </c>
      <c r="AF47" s="75">
        <f t="shared" si="5"/>
        <v>25390.710000000006</v>
      </c>
      <c r="AG47" s="75"/>
      <c r="AH47" s="75"/>
      <c r="AI47" s="75">
        <v>3348.55</v>
      </c>
      <c r="AJ47" s="75"/>
      <c r="AK47" s="75"/>
      <c r="AL47" s="75">
        <v>3281.01</v>
      </c>
      <c r="AM47" s="83"/>
      <c r="AN47" s="83"/>
      <c r="AO47" s="83">
        <v>3507.76</v>
      </c>
      <c r="AP47" s="83"/>
      <c r="AQ47" s="83"/>
      <c r="AR47" s="83">
        <v>3430.68</v>
      </c>
      <c r="AS47" s="83"/>
      <c r="AT47" s="83"/>
      <c r="AU47" s="83">
        <v>3529.6</v>
      </c>
      <c r="AV47" s="83"/>
      <c r="AW47" s="83"/>
      <c r="AX47" s="83">
        <v>3617.84</v>
      </c>
      <c r="AY47" s="83"/>
      <c r="AZ47" s="83"/>
      <c r="BA47" s="71">
        <v>3616.16</v>
      </c>
      <c r="BB47" s="83"/>
      <c r="BC47" s="83"/>
      <c r="BD47" s="71">
        <v>3565.38</v>
      </c>
      <c r="BE47" s="83"/>
      <c r="BF47" s="83"/>
      <c r="BG47" s="71">
        <v>3574.43</v>
      </c>
      <c r="BH47" s="83"/>
      <c r="BI47" s="83"/>
      <c r="BJ47" s="71">
        <v>3568.99</v>
      </c>
      <c r="BK47" s="83"/>
      <c r="BL47" s="83"/>
      <c r="BM47" s="71">
        <v>3433.59</v>
      </c>
      <c r="BN47" s="83"/>
      <c r="BO47" s="83"/>
      <c r="BP47" s="71">
        <v>3155.36</v>
      </c>
      <c r="BQ47" s="75">
        <f t="shared" si="6"/>
        <v>41629.350000000006</v>
      </c>
      <c r="BR47" s="75">
        <f t="shared" si="7"/>
        <v>67020.06000000001</v>
      </c>
      <c r="BS47" s="83"/>
      <c r="BT47" s="83"/>
      <c r="BU47" s="71">
        <v>3914.31</v>
      </c>
      <c r="BV47" s="83"/>
      <c r="BW47" s="83"/>
      <c r="BX47" s="71">
        <v>3927.46</v>
      </c>
      <c r="BY47" s="83"/>
      <c r="BZ47" s="83"/>
      <c r="CA47" s="71">
        <v>3908.58</v>
      </c>
      <c r="CB47" s="83"/>
      <c r="CC47" s="83"/>
      <c r="CD47" s="71">
        <v>3810.4</v>
      </c>
      <c r="CE47" s="83"/>
      <c r="CF47" s="83"/>
      <c r="CG47" s="71">
        <v>3840.76</v>
      </c>
      <c r="CH47" s="83"/>
      <c r="CI47" s="83"/>
      <c r="CJ47" s="71">
        <v>3722.34</v>
      </c>
      <c r="CK47" s="83"/>
      <c r="CL47" s="83"/>
      <c r="CM47" s="71">
        <v>3906.17</v>
      </c>
      <c r="CN47" s="83"/>
      <c r="CO47" s="83"/>
      <c r="CP47" s="71">
        <v>3889.19</v>
      </c>
      <c r="CQ47" s="83"/>
      <c r="CR47" s="83"/>
      <c r="CS47" s="71">
        <v>3925.24</v>
      </c>
      <c r="CT47" s="83"/>
      <c r="CU47" s="83"/>
      <c r="CV47" s="71">
        <v>4042.21</v>
      </c>
      <c r="CW47" s="83"/>
      <c r="CX47" s="83"/>
      <c r="CY47" s="71">
        <v>4019.36</v>
      </c>
      <c r="CZ47" s="83"/>
      <c r="DA47" s="83"/>
      <c r="DB47" s="71">
        <v>4118.43</v>
      </c>
      <c r="DC47" s="85">
        <f t="shared" si="8"/>
        <v>47024.45</v>
      </c>
      <c r="DD47" s="86">
        <f t="shared" si="9"/>
        <v>114044.51000000001</v>
      </c>
      <c r="DE47" s="83"/>
      <c r="DF47" s="83"/>
      <c r="DG47" s="71">
        <v>4275.55</v>
      </c>
      <c r="DH47" s="83"/>
      <c r="DI47" s="83"/>
      <c r="DJ47" s="71">
        <v>4282.2</v>
      </c>
      <c r="DK47" s="83"/>
      <c r="DL47" s="83"/>
      <c r="DM47" s="71">
        <v>4185.9</v>
      </c>
      <c r="DN47" s="83"/>
      <c r="DO47" s="83"/>
      <c r="DP47" s="71">
        <v>4202.8</v>
      </c>
      <c r="DQ47" s="83"/>
      <c r="DR47" s="83"/>
      <c r="DS47" s="71">
        <v>4164.98</v>
      </c>
      <c r="DT47" s="83"/>
      <c r="DU47" s="83"/>
      <c r="DV47" s="71">
        <v>4164.98</v>
      </c>
      <c r="DW47" s="83"/>
      <c r="DX47" s="83"/>
      <c r="DY47" s="71">
        <v>3862.88</v>
      </c>
      <c r="DZ47" s="83"/>
      <c r="EA47" s="83"/>
      <c r="EB47" s="71">
        <v>3786.31</v>
      </c>
      <c r="EC47" s="83"/>
      <c r="ED47" s="83"/>
      <c r="EE47" s="71">
        <v>4222.1</v>
      </c>
      <c r="EF47" s="83"/>
      <c r="EG47" s="83"/>
      <c r="EH47" s="71">
        <v>4241.52</v>
      </c>
      <c r="EI47" s="83"/>
      <c r="EJ47" s="83"/>
      <c r="EK47" s="71">
        <v>4197.97</v>
      </c>
      <c r="EL47" s="83"/>
      <c r="EM47" s="83"/>
      <c r="EN47" s="71">
        <v>4145.02</v>
      </c>
      <c r="EO47" s="71">
        <f t="shared" si="15"/>
        <v>49732.21000000001</v>
      </c>
      <c r="EP47" s="75">
        <f t="shared" si="16"/>
        <v>163776.72000000003</v>
      </c>
    </row>
    <row r="48" spans="1:146" s="88" customFormat="1" ht="12.75">
      <c r="A48" s="80" t="s">
        <v>53</v>
      </c>
      <c r="B48" s="61"/>
      <c r="C48" s="62">
        <v>1770.11</v>
      </c>
      <c r="D48" s="61"/>
      <c r="E48" s="62">
        <v>2012.5</v>
      </c>
      <c r="F48" s="61"/>
      <c r="G48" s="62">
        <v>1843.64</v>
      </c>
      <c r="H48" s="61"/>
      <c r="I48" s="62">
        <v>2272.14</v>
      </c>
      <c r="J48" s="61"/>
      <c r="K48" s="62">
        <v>2362.12</v>
      </c>
      <c r="L48" s="62"/>
      <c r="M48" s="62">
        <v>2167.38</v>
      </c>
      <c r="N48" s="62"/>
      <c r="O48" s="62">
        <v>1913.61</v>
      </c>
      <c r="P48" s="62"/>
      <c r="Q48" s="62">
        <v>2074.72</v>
      </c>
      <c r="R48" s="61"/>
      <c r="S48" s="83">
        <f t="shared" si="27"/>
        <v>16416.22</v>
      </c>
      <c r="T48" s="75"/>
      <c r="U48" s="75"/>
      <c r="V48" s="75">
        <f>412.13+2151.26</f>
        <v>2563.3900000000003</v>
      </c>
      <c r="W48" s="75"/>
      <c r="X48" s="75"/>
      <c r="Y48" s="84">
        <f>407.55+1591.92</f>
        <v>1999.47</v>
      </c>
      <c r="Z48" s="75"/>
      <c r="AA48" s="75"/>
      <c r="AB48" s="84">
        <f>407.24+2237.18</f>
        <v>2644.42</v>
      </c>
      <c r="AC48" s="75"/>
      <c r="AD48" s="75"/>
      <c r="AE48" s="75">
        <f>403.26+1802.13</f>
        <v>2205.3900000000003</v>
      </c>
      <c r="AF48" s="75">
        <f t="shared" si="5"/>
        <v>25828.89</v>
      </c>
      <c r="AG48" s="75"/>
      <c r="AH48" s="75"/>
      <c r="AI48" s="75">
        <f>562.89+1901.67</f>
        <v>2464.56</v>
      </c>
      <c r="AJ48" s="75"/>
      <c r="AK48" s="75"/>
      <c r="AL48" s="75">
        <f>569.88+2516.34</f>
        <v>3086.2200000000003</v>
      </c>
      <c r="AM48" s="89"/>
      <c r="AN48" s="89"/>
      <c r="AO48" s="89">
        <f>593.49+2876.59</f>
        <v>3470.08</v>
      </c>
      <c r="AP48" s="89"/>
      <c r="AQ48" s="89"/>
      <c r="AR48" s="89">
        <f>586.37+2949.83</f>
        <v>3536.2</v>
      </c>
      <c r="AS48" s="89"/>
      <c r="AT48" s="89"/>
      <c r="AU48" s="89">
        <f>595.62+3022.39</f>
        <v>3618.0099999999998</v>
      </c>
      <c r="AV48" s="89"/>
      <c r="AW48" s="89"/>
      <c r="AX48" s="89">
        <f>595.62+2831.66</f>
        <v>3427.2799999999997</v>
      </c>
      <c r="AY48" s="89"/>
      <c r="AZ48" s="89"/>
      <c r="BA48" s="75">
        <f>587.05+2972.54</f>
        <v>3559.59</v>
      </c>
      <c r="BB48" s="89"/>
      <c r="BC48" s="89"/>
      <c r="BD48" s="75">
        <v>3196.57</v>
      </c>
      <c r="BE48" s="89"/>
      <c r="BF48" s="89"/>
      <c r="BG48" s="75">
        <v>3356.8</v>
      </c>
      <c r="BH48" s="89"/>
      <c r="BI48" s="89"/>
      <c r="BJ48" s="75">
        <v>3627.63</v>
      </c>
      <c r="BK48" s="89"/>
      <c r="BL48" s="89"/>
      <c r="BM48" s="75">
        <v>3717.15</v>
      </c>
      <c r="BN48" s="89"/>
      <c r="BO48" s="89"/>
      <c r="BP48" s="75">
        <v>3404.65</v>
      </c>
      <c r="BQ48" s="75">
        <f t="shared" si="6"/>
        <v>40464.74</v>
      </c>
      <c r="BR48" s="75">
        <f t="shared" si="7"/>
        <v>66293.63</v>
      </c>
      <c r="BS48" s="89"/>
      <c r="BT48" s="89"/>
      <c r="BU48" s="75">
        <v>2882.56</v>
      </c>
      <c r="BV48" s="89"/>
      <c r="BW48" s="89"/>
      <c r="BX48" s="75">
        <v>3969.29</v>
      </c>
      <c r="BY48" s="89"/>
      <c r="BZ48" s="89"/>
      <c r="CA48" s="75">
        <v>4126.43</v>
      </c>
      <c r="CB48" s="89"/>
      <c r="CC48" s="89"/>
      <c r="CD48" s="75">
        <v>3708.18</v>
      </c>
      <c r="CE48" s="89"/>
      <c r="CF48" s="89"/>
      <c r="CG48" s="75">
        <v>3757.12</v>
      </c>
      <c r="CH48" s="89"/>
      <c r="CI48" s="89"/>
      <c r="CJ48" s="75">
        <v>3952.43</v>
      </c>
      <c r="CK48" s="89"/>
      <c r="CL48" s="89"/>
      <c r="CM48" s="75">
        <v>3823.65</v>
      </c>
      <c r="CN48" s="89"/>
      <c r="CO48" s="89"/>
      <c r="CP48" s="75">
        <v>3759.51</v>
      </c>
      <c r="CQ48" s="89"/>
      <c r="CR48" s="89"/>
      <c r="CS48" s="75">
        <v>3777.08</v>
      </c>
      <c r="CT48" s="89"/>
      <c r="CU48" s="89"/>
      <c r="CV48" s="75">
        <v>3745.67</v>
      </c>
      <c r="CW48" s="89"/>
      <c r="CX48" s="89"/>
      <c r="CY48" s="75">
        <v>3992.8</v>
      </c>
      <c r="CZ48" s="89"/>
      <c r="DA48" s="89"/>
      <c r="DB48" s="75">
        <v>3909.66</v>
      </c>
      <c r="DC48" s="85">
        <f t="shared" si="8"/>
        <v>45404.38</v>
      </c>
      <c r="DD48" s="86">
        <f t="shared" si="9"/>
        <v>111698.01000000001</v>
      </c>
      <c r="DE48" s="89"/>
      <c r="DF48" s="89"/>
      <c r="DG48" s="75">
        <v>3682.14</v>
      </c>
      <c r="DH48" s="89"/>
      <c r="DI48" s="89"/>
      <c r="DJ48" s="75">
        <v>4286.94</v>
      </c>
      <c r="DK48" s="89"/>
      <c r="DL48" s="89"/>
      <c r="DM48" s="75">
        <v>4370.67</v>
      </c>
      <c r="DN48" s="89"/>
      <c r="DO48" s="89"/>
      <c r="DP48" s="75">
        <v>4458.19</v>
      </c>
      <c r="DQ48" s="89"/>
      <c r="DR48" s="89"/>
      <c r="DS48" s="75">
        <v>4108.35</v>
      </c>
      <c r="DT48" s="89"/>
      <c r="DU48" s="89"/>
      <c r="DV48" s="75">
        <v>4197.78</v>
      </c>
      <c r="DW48" s="89"/>
      <c r="DX48" s="89"/>
      <c r="DY48" s="75">
        <v>3868.59</v>
      </c>
      <c r="DZ48" s="89"/>
      <c r="EA48" s="89"/>
      <c r="EB48" s="75">
        <v>4672.61</v>
      </c>
      <c r="EC48" s="89"/>
      <c r="ED48" s="89"/>
      <c r="EE48" s="75">
        <v>3774.2</v>
      </c>
      <c r="EF48" s="89"/>
      <c r="EG48" s="89"/>
      <c r="EH48" s="75">
        <v>4269.64</v>
      </c>
      <c r="EI48" s="89"/>
      <c r="EJ48" s="89"/>
      <c r="EK48" s="75">
        <v>3878.32</v>
      </c>
      <c r="EL48" s="89"/>
      <c r="EM48" s="89"/>
      <c r="EN48" s="75">
        <v>4525.74</v>
      </c>
      <c r="EO48" s="71">
        <f t="shared" si="15"/>
        <v>50093.16999999999</v>
      </c>
      <c r="EP48" s="75">
        <f t="shared" si="16"/>
        <v>161791.18</v>
      </c>
    </row>
    <row r="49" spans="1:146" s="5" customFormat="1" ht="12.75">
      <c r="A49" s="41" t="s">
        <v>54</v>
      </c>
      <c r="B49" s="16">
        <v>2706.87</v>
      </c>
      <c r="C49" s="16">
        <f>C47-C48</f>
        <v>253.5200000000002</v>
      </c>
      <c r="D49" s="16"/>
      <c r="E49" s="16">
        <f aca="true" t="shared" si="28" ref="E49:Q49">E47-E48</f>
        <v>44.789999999999964</v>
      </c>
      <c r="F49" s="16"/>
      <c r="G49" s="16">
        <f t="shared" si="28"/>
        <v>229.87999999999988</v>
      </c>
      <c r="H49" s="16"/>
      <c r="I49" s="16">
        <f t="shared" si="28"/>
        <v>-250.6199999999999</v>
      </c>
      <c r="J49" s="16"/>
      <c r="K49" s="16">
        <f t="shared" si="28"/>
        <v>-441.3599999999999</v>
      </c>
      <c r="L49" s="16"/>
      <c r="M49" s="16">
        <f t="shared" si="28"/>
        <v>-261.6700000000001</v>
      </c>
      <c r="N49" s="16"/>
      <c r="O49" s="16">
        <f t="shared" si="28"/>
        <v>51.77000000000021</v>
      </c>
      <c r="P49" s="16"/>
      <c r="Q49" s="16">
        <f t="shared" si="28"/>
        <v>-154.27999999999975</v>
      </c>
      <c r="R49" s="16">
        <v>2178.9</v>
      </c>
      <c r="S49" s="18">
        <f t="shared" si="27"/>
        <v>-527.9699999999993</v>
      </c>
      <c r="T49" s="18"/>
      <c r="U49" s="18"/>
      <c r="V49" s="18">
        <f>V47-V48</f>
        <v>-223.45000000000027</v>
      </c>
      <c r="W49" s="18">
        <f aca="true" t="shared" si="29" ref="W49:AL49">W47-W48</f>
        <v>0</v>
      </c>
      <c r="X49" s="18">
        <f t="shared" si="29"/>
        <v>0</v>
      </c>
      <c r="Y49" s="18">
        <f t="shared" si="29"/>
        <v>390.5400000000002</v>
      </c>
      <c r="Z49" s="18">
        <f t="shared" si="29"/>
        <v>0</v>
      </c>
      <c r="AA49" s="18">
        <f t="shared" si="29"/>
        <v>0</v>
      </c>
      <c r="AB49" s="18">
        <f t="shared" si="29"/>
        <v>-248.8800000000001</v>
      </c>
      <c r="AC49" s="18">
        <f t="shared" si="29"/>
        <v>0</v>
      </c>
      <c r="AD49" s="18">
        <f t="shared" si="29"/>
        <v>0</v>
      </c>
      <c r="AE49" s="18">
        <f t="shared" si="29"/>
        <v>171.57999999999947</v>
      </c>
      <c r="AF49" s="23">
        <f t="shared" si="5"/>
        <v>-438.18000000000006</v>
      </c>
      <c r="AG49" s="18">
        <f t="shared" si="29"/>
        <v>0</v>
      </c>
      <c r="AH49" s="18">
        <f t="shared" si="29"/>
        <v>0</v>
      </c>
      <c r="AI49" s="18">
        <f t="shared" si="29"/>
        <v>883.9900000000002</v>
      </c>
      <c r="AJ49" s="18">
        <f t="shared" si="29"/>
        <v>0</v>
      </c>
      <c r="AK49" s="18">
        <f t="shared" si="29"/>
        <v>0</v>
      </c>
      <c r="AL49" s="18">
        <f t="shared" si="29"/>
        <v>194.78999999999996</v>
      </c>
      <c r="AM49" s="18"/>
      <c r="AN49" s="18"/>
      <c r="AO49" s="18">
        <f>AO47-AO48</f>
        <v>37.68000000000029</v>
      </c>
      <c r="AP49" s="18">
        <f aca="true" t="shared" si="30" ref="AP49:AU49">AP47-AP48</f>
        <v>0</v>
      </c>
      <c r="AQ49" s="18">
        <f t="shared" si="30"/>
        <v>0</v>
      </c>
      <c r="AR49" s="18">
        <f t="shared" si="30"/>
        <v>-105.51999999999998</v>
      </c>
      <c r="AS49" s="18">
        <f t="shared" si="30"/>
        <v>0</v>
      </c>
      <c r="AT49" s="18">
        <f t="shared" si="30"/>
        <v>0</v>
      </c>
      <c r="AU49" s="18">
        <f t="shared" si="30"/>
        <v>-88.40999999999985</v>
      </c>
      <c r="AV49" s="18"/>
      <c r="AW49" s="18"/>
      <c r="AX49" s="18">
        <f>AX47-AX48</f>
        <v>190.5600000000004</v>
      </c>
      <c r="AY49" s="18">
        <f aca="true" t="shared" si="31" ref="AY49:BD49">AY47-AY48</f>
        <v>0</v>
      </c>
      <c r="AZ49" s="18">
        <f t="shared" si="31"/>
        <v>0</v>
      </c>
      <c r="BA49" s="18">
        <f t="shared" si="31"/>
        <v>56.56999999999971</v>
      </c>
      <c r="BB49" s="18">
        <f t="shared" si="31"/>
        <v>0</v>
      </c>
      <c r="BC49" s="18">
        <f t="shared" si="31"/>
        <v>0</v>
      </c>
      <c r="BD49" s="18">
        <f t="shared" si="31"/>
        <v>368.80999999999995</v>
      </c>
      <c r="BE49" s="18">
        <f aca="true" t="shared" si="32" ref="BE49:BM49">BE47-BE48</f>
        <v>0</v>
      </c>
      <c r="BF49" s="18">
        <f t="shared" si="32"/>
        <v>0</v>
      </c>
      <c r="BG49" s="18">
        <f t="shared" si="32"/>
        <v>217.62999999999965</v>
      </c>
      <c r="BH49" s="18">
        <f t="shared" si="32"/>
        <v>0</v>
      </c>
      <c r="BI49" s="18">
        <f t="shared" si="32"/>
        <v>0</v>
      </c>
      <c r="BJ49" s="18">
        <f t="shared" si="32"/>
        <v>-58.64000000000033</v>
      </c>
      <c r="BK49" s="18">
        <f t="shared" si="32"/>
        <v>0</v>
      </c>
      <c r="BL49" s="18">
        <f t="shared" si="32"/>
        <v>0</v>
      </c>
      <c r="BM49" s="18">
        <f t="shared" si="32"/>
        <v>-283.55999999999995</v>
      </c>
      <c r="BN49" s="18">
        <f>BN47-BN48</f>
        <v>0</v>
      </c>
      <c r="BO49" s="18">
        <f>BO47-BO48</f>
        <v>0</v>
      </c>
      <c r="BP49" s="18">
        <f>BP47-BP48</f>
        <v>-249.28999999999996</v>
      </c>
      <c r="BQ49" s="23">
        <f t="shared" si="6"/>
        <v>1164.6100000000001</v>
      </c>
      <c r="BR49" s="23">
        <f t="shared" si="7"/>
        <v>726.4300000000001</v>
      </c>
      <c r="BS49" s="18"/>
      <c r="BT49" s="18"/>
      <c r="BU49" s="18">
        <f>BU47-BU48</f>
        <v>1031.75</v>
      </c>
      <c r="BV49" s="18"/>
      <c r="BW49" s="18"/>
      <c r="BX49" s="18">
        <f>BX47-BX48</f>
        <v>-41.82999999999993</v>
      </c>
      <c r="BY49" s="18"/>
      <c r="BZ49" s="18"/>
      <c r="CA49" s="18">
        <f>CA47-CA48</f>
        <v>-217.85000000000036</v>
      </c>
      <c r="CB49" s="18"/>
      <c r="CC49" s="18"/>
      <c r="CD49" s="18">
        <f>CD47-CD48</f>
        <v>102.22000000000025</v>
      </c>
      <c r="CE49" s="18"/>
      <c r="CF49" s="18"/>
      <c r="CG49" s="18">
        <f>CG47-CG48</f>
        <v>83.64000000000033</v>
      </c>
      <c r="CH49" s="18"/>
      <c r="CI49" s="18"/>
      <c r="CJ49" s="18">
        <f>CJ47-CJ48</f>
        <v>-230.0899999999997</v>
      </c>
      <c r="CK49" s="18"/>
      <c r="CL49" s="18"/>
      <c r="CM49" s="18">
        <f>CM47-CM48</f>
        <v>82.51999999999998</v>
      </c>
      <c r="CN49" s="18"/>
      <c r="CO49" s="18"/>
      <c r="CP49" s="18">
        <f>CP47-CP48</f>
        <v>129.67999999999984</v>
      </c>
      <c r="CQ49" s="18"/>
      <c r="CR49" s="18"/>
      <c r="CS49" s="18">
        <f>CS47-CS48</f>
        <v>148.15999999999985</v>
      </c>
      <c r="CT49" s="18"/>
      <c r="CU49" s="18"/>
      <c r="CV49" s="18">
        <f>CV47-CV48</f>
        <v>296.53999999999996</v>
      </c>
      <c r="CW49" s="18"/>
      <c r="CX49" s="18"/>
      <c r="CY49" s="18">
        <f>CY47-CY48</f>
        <v>26.559999999999945</v>
      </c>
      <c r="CZ49" s="18"/>
      <c r="DA49" s="18"/>
      <c r="DB49" s="18">
        <f>DB47-DB48</f>
        <v>208.77000000000044</v>
      </c>
      <c r="DC49" s="10">
        <f t="shared" si="8"/>
        <v>1620.0700000000006</v>
      </c>
      <c r="DD49" s="39">
        <f t="shared" si="9"/>
        <v>2346.500000000001</v>
      </c>
      <c r="DE49" s="18"/>
      <c r="DF49" s="18"/>
      <c r="DG49" s="18">
        <f>DG47-DG48</f>
        <v>593.4100000000003</v>
      </c>
      <c r="DH49" s="18"/>
      <c r="DI49" s="18"/>
      <c r="DJ49" s="18">
        <f>DJ47-DJ48</f>
        <v>-4.739999999999782</v>
      </c>
      <c r="DK49" s="18"/>
      <c r="DL49" s="18"/>
      <c r="DM49" s="18">
        <f>DM47-DM48</f>
        <v>-184.77000000000044</v>
      </c>
      <c r="DN49" s="18"/>
      <c r="DO49" s="18"/>
      <c r="DP49" s="18">
        <f>DP47-DP48</f>
        <v>-255.38999999999942</v>
      </c>
      <c r="DQ49" s="18"/>
      <c r="DR49" s="18"/>
      <c r="DS49" s="18">
        <f>DS47-DS48</f>
        <v>56.6299999999992</v>
      </c>
      <c r="DT49" s="18"/>
      <c r="DU49" s="18"/>
      <c r="DV49" s="18">
        <f>DV47-DV48</f>
        <v>-32.80000000000018</v>
      </c>
      <c r="DW49" s="18"/>
      <c r="DX49" s="18"/>
      <c r="DY49" s="18">
        <f>DY47-DY48</f>
        <v>-5.710000000000036</v>
      </c>
      <c r="DZ49" s="18"/>
      <c r="EA49" s="18"/>
      <c r="EB49" s="18">
        <f>EB47-EB48</f>
        <v>-886.2999999999997</v>
      </c>
      <c r="EC49" s="18"/>
      <c r="ED49" s="18"/>
      <c r="EE49" s="18">
        <f>EE47-EE48</f>
        <v>447.90000000000055</v>
      </c>
      <c r="EF49" s="18"/>
      <c r="EG49" s="18"/>
      <c r="EH49" s="18">
        <f>EH47-EH48</f>
        <v>-28.11999999999989</v>
      </c>
      <c r="EI49" s="18"/>
      <c r="EJ49" s="18"/>
      <c r="EK49" s="18">
        <f>EK47-EK48</f>
        <v>319.6500000000001</v>
      </c>
      <c r="EL49" s="18"/>
      <c r="EM49" s="18"/>
      <c r="EN49" s="18">
        <f>EN47-EN48</f>
        <v>-380.71999999999935</v>
      </c>
      <c r="EO49" s="25">
        <f t="shared" si="15"/>
        <v>-360.9599999999987</v>
      </c>
      <c r="EP49" s="23">
        <f t="shared" si="16"/>
        <v>1985.5400000000022</v>
      </c>
    </row>
    <row r="50" spans="1:146" s="5" customFormat="1" ht="22.5" customHeight="1" hidden="1">
      <c r="A50" s="41" t="s">
        <v>59</v>
      </c>
      <c r="B50" s="16"/>
      <c r="C50" s="16"/>
      <c r="D50" s="16"/>
      <c r="E50" s="16"/>
      <c r="F50" s="1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>
        <v>-527.97</v>
      </c>
      <c r="T50" s="45"/>
      <c r="U50" s="45"/>
      <c r="V50" s="45"/>
      <c r="W50" s="45"/>
      <c r="X50" s="45"/>
      <c r="Y50" s="48"/>
      <c r="Z50" s="45"/>
      <c r="AA50" s="45"/>
      <c r="AB50" s="48"/>
      <c r="AC50" s="45"/>
      <c r="AD50" s="45"/>
      <c r="AE50" s="45"/>
      <c r="AF50" s="23">
        <f t="shared" si="5"/>
        <v>-527.97</v>
      </c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23">
        <f t="shared" si="6"/>
        <v>0</v>
      </c>
      <c r="BR50" s="23">
        <f t="shared" si="7"/>
        <v>-527.97</v>
      </c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10">
        <f t="shared" si="8"/>
        <v>0</v>
      </c>
      <c r="DD50" s="39">
        <f t="shared" si="9"/>
        <v>-527.97</v>
      </c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25">
        <f t="shared" si="15"/>
        <v>0</v>
      </c>
      <c r="EP50" s="23">
        <f t="shared" si="16"/>
        <v>-527.97</v>
      </c>
    </row>
    <row r="51" spans="1:146" s="5" customFormat="1" ht="22.5">
      <c r="A51" s="41" t="s">
        <v>56</v>
      </c>
      <c r="B51" s="16"/>
      <c r="C51" s="17">
        <f>C48-C46</f>
        <v>-735.6099999999999</v>
      </c>
      <c r="D51" s="17">
        <f aca="true" t="shared" si="33" ref="D51:Q51">D48-D46</f>
        <v>0</v>
      </c>
      <c r="E51" s="17">
        <f t="shared" si="33"/>
        <v>-477.2600000000002</v>
      </c>
      <c r="F51" s="17">
        <f t="shared" si="33"/>
        <v>0</v>
      </c>
      <c r="G51" s="17">
        <f t="shared" si="33"/>
        <v>-662.0799999999997</v>
      </c>
      <c r="H51" s="17">
        <f t="shared" si="33"/>
        <v>0</v>
      </c>
      <c r="I51" s="17">
        <f t="shared" si="33"/>
        <v>-233.57999999999993</v>
      </c>
      <c r="J51" s="17">
        <f t="shared" si="33"/>
        <v>0</v>
      </c>
      <c r="K51" s="17">
        <f t="shared" si="33"/>
        <v>-63.80000000000018</v>
      </c>
      <c r="L51" s="17">
        <f t="shared" si="33"/>
        <v>0</v>
      </c>
      <c r="M51" s="17">
        <f t="shared" si="33"/>
        <v>-242.57999999999993</v>
      </c>
      <c r="N51" s="17">
        <f t="shared" si="33"/>
        <v>0</v>
      </c>
      <c r="O51" s="17">
        <f t="shared" si="33"/>
        <v>-496.35000000000014</v>
      </c>
      <c r="P51" s="17">
        <f t="shared" si="33"/>
        <v>0</v>
      </c>
      <c r="Q51" s="17">
        <f t="shared" si="33"/>
        <v>-319.2800000000002</v>
      </c>
      <c r="R51" s="17"/>
      <c r="S51" s="18">
        <f t="shared" si="27"/>
        <v>-3230.5400000000004</v>
      </c>
      <c r="T51" s="45"/>
      <c r="U51" s="45"/>
      <c r="V51" s="45">
        <f>V48-V46</f>
        <v>-1758.8399999999992</v>
      </c>
      <c r="W51" s="45">
        <f aca="true" t="shared" si="34" ref="W51:AL51">W48-W46</f>
        <v>0</v>
      </c>
      <c r="X51" s="45">
        <f t="shared" si="34"/>
        <v>0</v>
      </c>
      <c r="Y51" s="45">
        <f t="shared" si="34"/>
        <v>-1851.07</v>
      </c>
      <c r="Z51" s="45">
        <f t="shared" si="34"/>
        <v>0</v>
      </c>
      <c r="AA51" s="45">
        <f t="shared" si="34"/>
        <v>0</v>
      </c>
      <c r="AB51" s="45">
        <f t="shared" si="34"/>
        <v>-1273.7799999999997</v>
      </c>
      <c r="AC51" s="45">
        <f t="shared" si="34"/>
        <v>0</v>
      </c>
      <c r="AD51" s="45">
        <f t="shared" si="34"/>
        <v>0</v>
      </c>
      <c r="AE51" s="45">
        <f t="shared" si="34"/>
        <v>-1265.7099999999996</v>
      </c>
      <c r="AF51" s="23">
        <f t="shared" si="5"/>
        <v>-9379.939999999999</v>
      </c>
      <c r="AG51" s="45">
        <f t="shared" si="34"/>
        <v>0</v>
      </c>
      <c r="AH51" s="45">
        <f t="shared" si="34"/>
        <v>0</v>
      </c>
      <c r="AI51" s="45">
        <f t="shared" si="34"/>
        <v>-883.9900000000002</v>
      </c>
      <c r="AJ51" s="45">
        <f t="shared" si="34"/>
        <v>0</v>
      </c>
      <c r="AK51" s="45">
        <f t="shared" si="34"/>
        <v>0</v>
      </c>
      <c r="AL51" s="45">
        <f t="shared" si="34"/>
        <v>-194.78999999999996</v>
      </c>
      <c r="AM51" s="45"/>
      <c r="AN51" s="45"/>
      <c r="AO51" s="45">
        <f>AO48-AO46</f>
        <v>-37.68000000000029</v>
      </c>
      <c r="AP51" s="45">
        <f aca="true" t="shared" si="35" ref="AP51:AU51">AP48-AP46</f>
        <v>0</v>
      </c>
      <c r="AQ51" s="45">
        <f t="shared" si="35"/>
        <v>0</v>
      </c>
      <c r="AR51" s="45">
        <f t="shared" si="35"/>
        <v>105.51999999999998</v>
      </c>
      <c r="AS51" s="45">
        <f t="shared" si="35"/>
        <v>0</v>
      </c>
      <c r="AT51" s="45">
        <f t="shared" si="35"/>
        <v>0</v>
      </c>
      <c r="AU51" s="45">
        <f t="shared" si="35"/>
        <v>88.40999999999985</v>
      </c>
      <c r="AV51" s="45"/>
      <c r="AW51" s="45"/>
      <c r="AX51" s="45">
        <f>AX48-AX46</f>
        <v>-190.5600000000004</v>
      </c>
      <c r="AY51" s="45">
        <f aca="true" t="shared" si="36" ref="AY51:BD51">AY48-AY46</f>
        <v>0</v>
      </c>
      <c r="AZ51" s="45">
        <f t="shared" si="36"/>
        <v>0</v>
      </c>
      <c r="BA51" s="45">
        <f t="shared" si="36"/>
        <v>-56.56999999999971</v>
      </c>
      <c r="BB51" s="45">
        <f t="shared" si="36"/>
        <v>0</v>
      </c>
      <c r="BC51" s="45">
        <f t="shared" si="36"/>
        <v>0</v>
      </c>
      <c r="BD51" s="45">
        <f t="shared" si="36"/>
        <v>-368.80999999999995</v>
      </c>
      <c r="BE51" s="45">
        <f aca="true" t="shared" si="37" ref="BE51:BM51">BE48-BE46</f>
        <v>0</v>
      </c>
      <c r="BF51" s="45">
        <f t="shared" si="37"/>
        <v>0</v>
      </c>
      <c r="BG51" s="45">
        <f t="shared" si="37"/>
        <v>-217.62999999999965</v>
      </c>
      <c r="BH51" s="45">
        <f t="shared" si="37"/>
        <v>0</v>
      </c>
      <c r="BI51" s="45">
        <f t="shared" si="37"/>
        <v>0</v>
      </c>
      <c r="BJ51" s="45">
        <f t="shared" si="37"/>
        <v>58.64000000000033</v>
      </c>
      <c r="BK51" s="45">
        <f t="shared" si="37"/>
        <v>0</v>
      </c>
      <c r="BL51" s="45">
        <f t="shared" si="37"/>
        <v>0</v>
      </c>
      <c r="BM51" s="45">
        <f t="shared" si="37"/>
        <v>283.55999999999995</v>
      </c>
      <c r="BN51" s="45">
        <f>BN48-BN46</f>
        <v>0</v>
      </c>
      <c r="BO51" s="45">
        <f>BO48-BO46</f>
        <v>0</v>
      </c>
      <c r="BP51" s="45">
        <f>BP48-BP46</f>
        <v>249.28999999999996</v>
      </c>
      <c r="BQ51" s="23">
        <f t="shared" si="6"/>
        <v>-1164.6100000000001</v>
      </c>
      <c r="BR51" s="23">
        <f t="shared" si="7"/>
        <v>-10544.55</v>
      </c>
      <c r="BS51" s="45"/>
      <c r="BT51" s="45"/>
      <c r="BU51" s="45">
        <f>BU48-BU46</f>
        <v>-1031.75</v>
      </c>
      <c r="BV51" s="45"/>
      <c r="BW51" s="45"/>
      <c r="BX51" s="45">
        <f>BX48-BX46</f>
        <v>41.82999999999993</v>
      </c>
      <c r="BY51" s="45"/>
      <c r="BZ51" s="45"/>
      <c r="CA51" s="45">
        <f>CA48-CA46</f>
        <v>217.85000000000036</v>
      </c>
      <c r="CB51" s="45"/>
      <c r="CC51" s="45"/>
      <c r="CD51" s="45">
        <f>CD48-CD46</f>
        <v>-102.22000000000025</v>
      </c>
      <c r="CE51" s="45"/>
      <c r="CF51" s="45"/>
      <c r="CG51" s="45">
        <f>CG48-CG46</f>
        <v>-83.64000000000033</v>
      </c>
      <c r="CH51" s="45"/>
      <c r="CI51" s="45"/>
      <c r="CJ51" s="45">
        <f>CJ48-CJ46</f>
        <v>230.0899999999997</v>
      </c>
      <c r="CK51" s="45"/>
      <c r="CL51" s="45"/>
      <c r="CM51" s="45">
        <f>CM48-CM46</f>
        <v>-82.51999999999998</v>
      </c>
      <c r="CN51" s="45"/>
      <c r="CO51" s="45"/>
      <c r="CP51" s="45">
        <f>CP48-CP46</f>
        <v>-129.67999999999984</v>
      </c>
      <c r="CQ51" s="45"/>
      <c r="CR51" s="45"/>
      <c r="CS51" s="45">
        <f>CS48-CS46</f>
        <v>-148.15999999999985</v>
      </c>
      <c r="CT51" s="45"/>
      <c r="CU51" s="45"/>
      <c r="CV51" s="45">
        <f>CV48-CV46</f>
        <v>-296.53999999999996</v>
      </c>
      <c r="CW51" s="45"/>
      <c r="CX51" s="45"/>
      <c r="CY51" s="45">
        <f>CY48-CY46</f>
        <v>-26.559999999999945</v>
      </c>
      <c r="CZ51" s="45"/>
      <c r="DA51" s="45"/>
      <c r="DB51" s="45">
        <f>DB48-DB46</f>
        <v>-208.77000000000044</v>
      </c>
      <c r="DC51" s="10">
        <f t="shared" si="8"/>
        <v>-1620.0700000000006</v>
      </c>
      <c r="DD51" s="39">
        <f t="shared" si="9"/>
        <v>-12164.619999999999</v>
      </c>
      <c r="DE51" s="45"/>
      <c r="DF51" s="45"/>
      <c r="DG51" s="45">
        <f>DG48-DG46</f>
        <v>-593.4100000000003</v>
      </c>
      <c r="DH51" s="45"/>
      <c r="DI51" s="45"/>
      <c r="DJ51" s="45">
        <f>DJ48-DJ46</f>
        <v>4.739999999999782</v>
      </c>
      <c r="DK51" s="45"/>
      <c r="DL51" s="45"/>
      <c r="DM51" s="45">
        <f>DM48-DM46</f>
        <v>184.77000000000044</v>
      </c>
      <c r="DN51" s="45"/>
      <c r="DO51" s="45"/>
      <c r="DP51" s="45">
        <f>DP48-DP46</f>
        <v>255.38999999999942</v>
      </c>
      <c r="DQ51" s="45"/>
      <c r="DR51" s="45"/>
      <c r="DS51" s="45">
        <f>DS48-DS46</f>
        <v>-56.6299999999992</v>
      </c>
      <c r="DT51" s="45"/>
      <c r="DU51" s="45"/>
      <c r="DV51" s="45">
        <f>DV48-DV46</f>
        <v>32.80000000000018</v>
      </c>
      <c r="DW51" s="45"/>
      <c r="DX51" s="45"/>
      <c r="DY51" s="45">
        <f>DY48-DY46</f>
        <v>5.710000000000036</v>
      </c>
      <c r="DZ51" s="45"/>
      <c r="EA51" s="45"/>
      <c r="EB51" s="45">
        <f>EB48-EB46</f>
        <v>886.2999999999997</v>
      </c>
      <c r="EC51" s="45"/>
      <c r="ED51" s="45"/>
      <c r="EE51" s="45">
        <f>EE48-EE46</f>
        <v>-447.90000000000055</v>
      </c>
      <c r="EF51" s="45"/>
      <c r="EG51" s="45"/>
      <c r="EH51" s="45">
        <f>EH48-EH46</f>
        <v>28.11999999999989</v>
      </c>
      <c r="EI51" s="45"/>
      <c r="EJ51" s="45"/>
      <c r="EK51" s="45">
        <f>EK48-EK46</f>
        <v>-319.6500000000001</v>
      </c>
      <c r="EL51" s="45"/>
      <c r="EM51" s="45"/>
      <c r="EN51" s="45">
        <f>EN48-EN46</f>
        <v>380.71999999999935</v>
      </c>
      <c r="EO51" s="25">
        <f t="shared" si="15"/>
        <v>360.9599999999987</v>
      </c>
      <c r="EP51" s="23">
        <f t="shared" si="16"/>
        <v>-11803.66</v>
      </c>
    </row>
    <row r="52" spans="1:146" s="6" customFormat="1" ht="18.75" customHeight="1">
      <c r="A52" s="49" t="s">
        <v>60</v>
      </c>
      <c r="B52" s="50"/>
      <c r="C52" s="51">
        <f>C42+C49</f>
        <v>-158.75999999999863</v>
      </c>
      <c r="D52" s="51">
        <f aca="true" t="shared" si="38" ref="D52:Q52">D42+D49</f>
        <v>0</v>
      </c>
      <c r="E52" s="51">
        <f t="shared" si="38"/>
        <v>2346.79</v>
      </c>
      <c r="F52" s="51">
        <f t="shared" si="38"/>
        <v>0</v>
      </c>
      <c r="G52" s="51">
        <f t="shared" si="38"/>
        <v>1806.6399999999983</v>
      </c>
      <c r="H52" s="51">
        <f t="shared" si="38"/>
        <v>0</v>
      </c>
      <c r="I52" s="51">
        <f t="shared" si="38"/>
        <v>-1730.46</v>
      </c>
      <c r="J52" s="51">
        <f t="shared" si="38"/>
        <v>0</v>
      </c>
      <c r="K52" s="51">
        <f t="shared" si="38"/>
        <v>-2764.3399999999992</v>
      </c>
      <c r="L52" s="51">
        <f t="shared" si="38"/>
        <v>0</v>
      </c>
      <c r="M52" s="51">
        <f t="shared" si="38"/>
        <v>-877.039999999999</v>
      </c>
      <c r="N52" s="51">
        <f t="shared" si="38"/>
        <v>0</v>
      </c>
      <c r="O52" s="51">
        <f t="shared" si="38"/>
        <v>760.6100000000004</v>
      </c>
      <c r="P52" s="51">
        <f t="shared" si="38"/>
        <v>0</v>
      </c>
      <c r="Q52" s="51">
        <f t="shared" si="38"/>
        <v>-1198.1400000000003</v>
      </c>
      <c r="R52" s="52"/>
      <c r="S52" s="18">
        <f t="shared" si="27"/>
        <v>-1814.6999999999982</v>
      </c>
      <c r="T52" s="45"/>
      <c r="U52" s="45"/>
      <c r="V52" s="45">
        <f>V42+V49</f>
        <v>-2293.820000000003</v>
      </c>
      <c r="W52" s="45">
        <f aca="true" t="shared" si="39" ref="W52:AL52">W42+W49</f>
        <v>0</v>
      </c>
      <c r="X52" s="45">
        <f t="shared" si="39"/>
        <v>0</v>
      </c>
      <c r="Y52" s="45">
        <f t="shared" si="39"/>
        <v>3509.8499999999976</v>
      </c>
      <c r="Z52" s="45">
        <f t="shared" si="39"/>
        <v>0</v>
      </c>
      <c r="AA52" s="45">
        <f t="shared" si="39"/>
        <v>0</v>
      </c>
      <c r="AB52" s="45">
        <f t="shared" si="39"/>
        <v>-2706.960000000002</v>
      </c>
      <c r="AC52" s="45">
        <f t="shared" si="39"/>
        <v>0</v>
      </c>
      <c r="AD52" s="45">
        <f t="shared" si="39"/>
        <v>0</v>
      </c>
      <c r="AE52" s="45">
        <f t="shared" si="39"/>
        <v>1958.3599999999983</v>
      </c>
      <c r="AF52" s="23">
        <f t="shared" si="5"/>
        <v>-1347.2700000000073</v>
      </c>
      <c r="AG52" s="45">
        <f t="shared" si="39"/>
        <v>0</v>
      </c>
      <c r="AH52" s="45">
        <f t="shared" si="39"/>
        <v>0</v>
      </c>
      <c r="AI52" s="45">
        <f t="shared" si="39"/>
        <v>2211.1400000000017</v>
      </c>
      <c r="AJ52" s="45">
        <f t="shared" si="39"/>
        <v>0</v>
      </c>
      <c r="AK52" s="45">
        <f t="shared" si="39"/>
        <v>0</v>
      </c>
      <c r="AL52" s="45">
        <f t="shared" si="39"/>
        <v>151.6300000000001</v>
      </c>
      <c r="AM52" s="45"/>
      <c r="AN52" s="45"/>
      <c r="AO52" s="45">
        <f>AO42+AO49</f>
        <v>682.3199999999997</v>
      </c>
      <c r="AP52" s="45">
        <f aca="true" t="shared" si="40" ref="AP52:AU52">AP42+AP49</f>
        <v>0</v>
      </c>
      <c r="AQ52" s="45">
        <f t="shared" si="40"/>
        <v>0</v>
      </c>
      <c r="AR52" s="45">
        <f t="shared" si="40"/>
        <v>-897.8399999999997</v>
      </c>
      <c r="AS52" s="45">
        <f t="shared" si="40"/>
        <v>0</v>
      </c>
      <c r="AT52" s="45">
        <f t="shared" si="40"/>
        <v>0</v>
      </c>
      <c r="AU52" s="45">
        <f t="shared" si="40"/>
        <v>-1935.2099999999991</v>
      </c>
      <c r="AV52" s="45"/>
      <c r="AW52" s="45"/>
      <c r="AX52" s="45">
        <f>AX42+AX49</f>
        <v>1415.7300000000023</v>
      </c>
      <c r="AY52" s="45">
        <f aca="true" t="shared" si="41" ref="AY52:BD52">AY42+AY49</f>
        <v>0</v>
      </c>
      <c r="AZ52" s="45">
        <f t="shared" si="41"/>
        <v>0</v>
      </c>
      <c r="BA52" s="45">
        <f t="shared" si="41"/>
        <v>-520.8300000000017</v>
      </c>
      <c r="BB52" s="45">
        <f t="shared" si="41"/>
        <v>0</v>
      </c>
      <c r="BC52" s="45">
        <f t="shared" si="41"/>
        <v>0</v>
      </c>
      <c r="BD52" s="45">
        <f t="shared" si="41"/>
        <v>4733.0599999999995</v>
      </c>
      <c r="BE52" s="45">
        <f aca="true" t="shared" si="42" ref="BE52:BM52">BE42+BE49</f>
        <v>0</v>
      </c>
      <c r="BF52" s="45">
        <f t="shared" si="42"/>
        <v>0</v>
      </c>
      <c r="BG52" s="45">
        <f t="shared" si="42"/>
        <v>3042.0800000000004</v>
      </c>
      <c r="BH52" s="45">
        <f t="shared" si="42"/>
        <v>0</v>
      </c>
      <c r="BI52" s="45">
        <f t="shared" si="42"/>
        <v>0</v>
      </c>
      <c r="BJ52" s="45">
        <f t="shared" si="42"/>
        <v>-476.2599999999993</v>
      </c>
      <c r="BK52" s="45">
        <f t="shared" si="42"/>
        <v>0</v>
      </c>
      <c r="BL52" s="45">
        <f t="shared" si="42"/>
        <v>0</v>
      </c>
      <c r="BM52" s="45">
        <f t="shared" si="42"/>
        <v>-1609.8799999999997</v>
      </c>
      <c r="BN52" s="45">
        <f>BN42+BN49</f>
        <v>0</v>
      </c>
      <c r="BO52" s="45">
        <f>BO42+BO49</f>
        <v>0</v>
      </c>
      <c r="BP52" s="45">
        <f>BP42+BP49</f>
        <v>-1105.9900000000007</v>
      </c>
      <c r="BQ52" s="23">
        <f t="shared" si="6"/>
        <v>5689.9500000000035</v>
      </c>
      <c r="BR52" s="23">
        <f t="shared" si="7"/>
        <v>4342.679999999997</v>
      </c>
      <c r="BS52" s="45"/>
      <c r="BT52" s="45"/>
      <c r="BU52" s="45">
        <f>BU42+BU49</f>
        <v>21297.14</v>
      </c>
      <c r="BV52" s="45"/>
      <c r="BW52" s="45"/>
      <c r="BX52" s="45">
        <f>BX42+BX49</f>
        <v>561.899999999996</v>
      </c>
      <c r="BY52" s="45"/>
      <c r="BZ52" s="45"/>
      <c r="CA52" s="45">
        <f>CA42+CA49</f>
        <v>-2270.699999999999</v>
      </c>
      <c r="CB52" s="45"/>
      <c r="CC52" s="45"/>
      <c r="CD52" s="45">
        <f>CD42+CD49</f>
        <v>2059.739999999997</v>
      </c>
      <c r="CE52" s="45"/>
      <c r="CF52" s="45"/>
      <c r="CG52" s="45">
        <f>CG42+CG49</f>
        <v>1548.260000000003</v>
      </c>
      <c r="CH52" s="45"/>
      <c r="CI52" s="45"/>
      <c r="CJ52" s="45">
        <f>CJ42+CJ49</f>
        <v>-2093.4200000000014</v>
      </c>
      <c r="CK52" s="45"/>
      <c r="CL52" s="45"/>
      <c r="CM52" s="45">
        <f>CM42+CM49</f>
        <v>-850.73</v>
      </c>
      <c r="CN52" s="45"/>
      <c r="CO52" s="45"/>
      <c r="CP52" s="45">
        <f>CP42+CP49</f>
        <v>1672.599999999998</v>
      </c>
      <c r="CQ52" s="45"/>
      <c r="CR52" s="45"/>
      <c r="CS52" s="45">
        <f>CS42+CS49</f>
        <v>1260.4399999999987</v>
      </c>
      <c r="CT52" s="45"/>
      <c r="CU52" s="45"/>
      <c r="CV52" s="45">
        <f>CV42+CV49</f>
        <v>2056.449999999996</v>
      </c>
      <c r="CW52" s="45"/>
      <c r="CX52" s="45"/>
      <c r="CY52" s="45">
        <f>CY42+CY49</f>
        <v>-1724.8700000000003</v>
      </c>
      <c r="CZ52" s="45"/>
      <c r="DA52" s="45"/>
      <c r="DB52" s="45">
        <f>DB42+DB49</f>
        <v>2207.859999999997</v>
      </c>
      <c r="DC52" s="10">
        <f t="shared" si="8"/>
        <v>25724.669999999984</v>
      </c>
      <c r="DD52" s="39">
        <f t="shared" si="9"/>
        <v>30067.34999999998</v>
      </c>
      <c r="DE52" s="45"/>
      <c r="DF52" s="45"/>
      <c r="DG52" s="45">
        <f>DG42+DG49</f>
        <v>5423.0300000000025</v>
      </c>
      <c r="DH52" s="45"/>
      <c r="DI52" s="45"/>
      <c r="DJ52" s="45">
        <f>DJ42+DJ49</f>
        <v>1499.090000000002</v>
      </c>
      <c r="DK52" s="45"/>
      <c r="DL52" s="45"/>
      <c r="DM52" s="45">
        <f>DM42+DM49</f>
        <v>-218.84000000000015</v>
      </c>
      <c r="DN52" s="45"/>
      <c r="DO52" s="45"/>
      <c r="DP52" s="45">
        <f>DP42+DP49</f>
        <v>-3868.0899999999965</v>
      </c>
      <c r="DQ52" s="45"/>
      <c r="DR52" s="45"/>
      <c r="DS52" s="45">
        <f>DS42+DS49</f>
        <v>2735.3500000000004</v>
      </c>
      <c r="DT52" s="45"/>
      <c r="DU52" s="45"/>
      <c r="DV52" s="45">
        <f>DV42+DV49</f>
        <v>1770.2500000000027</v>
      </c>
      <c r="DW52" s="45"/>
      <c r="DX52" s="45"/>
      <c r="DY52" s="45">
        <f>DY42+DY49</f>
        <v>1116.5999999999976</v>
      </c>
      <c r="DZ52" s="45"/>
      <c r="EA52" s="45"/>
      <c r="EB52" s="45">
        <f>EB42+EB49</f>
        <v>-3915.1000000000026</v>
      </c>
      <c r="EC52" s="45"/>
      <c r="ED52" s="45"/>
      <c r="EE52" s="45">
        <f>EE42+EE49</f>
        <v>4663.679999999999</v>
      </c>
      <c r="EF52" s="45"/>
      <c r="EG52" s="45"/>
      <c r="EH52" s="45">
        <f>EH42+EH49</f>
        <v>310.22999999999865</v>
      </c>
      <c r="EI52" s="45"/>
      <c r="EJ52" s="45"/>
      <c r="EK52" s="45">
        <f>EK42+EK49</f>
        <v>3375.910000000002</v>
      </c>
      <c r="EL52" s="45"/>
      <c r="EM52" s="45"/>
      <c r="EN52" s="45">
        <f>EN42+EN49</f>
        <v>-4824.200000000003</v>
      </c>
      <c r="EO52" s="25">
        <f t="shared" si="15"/>
        <v>8067.9100000000035</v>
      </c>
      <c r="EP52" s="23">
        <f t="shared" si="16"/>
        <v>38135.25999999998</v>
      </c>
    </row>
    <row r="53" spans="1:146" s="6" customFormat="1" ht="24">
      <c r="A53" s="49" t="s">
        <v>61</v>
      </c>
      <c r="B53" s="50"/>
      <c r="C53" s="51">
        <f>C44+C51</f>
        <v>-420.26000000000136</v>
      </c>
      <c r="D53" s="51">
        <f aca="true" t="shared" si="43" ref="D53:Q53">D44+D51</f>
        <v>0</v>
      </c>
      <c r="E53" s="51">
        <f t="shared" si="43"/>
        <v>-172.82000000000153</v>
      </c>
      <c r="F53" s="51">
        <f t="shared" si="43"/>
        <v>0</v>
      </c>
      <c r="G53" s="51">
        <f t="shared" si="43"/>
        <v>1188.1900000000007</v>
      </c>
      <c r="H53" s="51">
        <f t="shared" si="43"/>
        <v>0</v>
      </c>
      <c r="I53" s="51">
        <f t="shared" si="43"/>
        <v>-2918.8899999999976</v>
      </c>
      <c r="J53" s="51">
        <f t="shared" si="43"/>
        <v>0</v>
      </c>
      <c r="K53" s="51">
        <f t="shared" si="43"/>
        <v>2601.319999999995</v>
      </c>
      <c r="L53" s="51">
        <f t="shared" si="43"/>
        <v>0</v>
      </c>
      <c r="M53" s="51">
        <f t="shared" si="43"/>
        <v>3605.5799999999963</v>
      </c>
      <c r="N53" s="51">
        <f t="shared" si="43"/>
        <v>0</v>
      </c>
      <c r="O53" s="51">
        <f t="shared" si="43"/>
        <v>2413.8899999999976</v>
      </c>
      <c r="P53" s="51">
        <f t="shared" si="43"/>
        <v>0</v>
      </c>
      <c r="Q53" s="51">
        <f t="shared" si="43"/>
        <v>-1800.9100000000049</v>
      </c>
      <c r="R53" s="52"/>
      <c r="S53" s="18">
        <f t="shared" si="27"/>
        <v>4496.099999999984</v>
      </c>
      <c r="T53" s="45"/>
      <c r="U53" s="45"/>
      <c r="V53" s="45">
        <f>V44+V51</f>
        <v>8827.360000000004</v>
      </c>
      <c r="W53" s="45">
        <f aca="true" t="shared" si="44" ref="W53:AL53">W44+W51</f>
        <v>0</v>
      </c>
      <c r="X53" s="45">
        <f t="shared" si="44"/>
        <v>0</v>
      </c>
      <c r="Y53" s="45">
        <f t="shared" si="44"/>
        <v>2558.8700000000063</v>
      </c>
      <c r="Z53" s="45">
        <f t="shared" si="44"/>
        <v>0</v>
      </c>
      <c r="AA53" s="45">
        <f t="shared" si="44"/>
        <v>0</v>
      </c>
      <c r="AB53" s="45">
        <f t="shared" si="44"/>
        <v>3965.6500000000005</v>
      </c>
      <c r="AC53" s="45">
        <f t="shared" si="44"/>
        <v>0</v>
      </c>
      <c r="AD53" s="45">
        <f t="shared" si="44"/>
        <v>0</v>
      </c>
      <c r="AE53" s="45">
        <f t="shared" si="44"/>
        <v>1975.4142857142865</v>
      </c>
      <c r="AF53" s="23">
        <f t="shared" si="5"/>
        <v>21823.394285714283</v>
      </c>
      <c r="AG53" s="45">
        <f t="shared" si="44"/>
        <v>0</v>
      </c>
      <c r="AH53" s="45">
        <f t="shared" si="44"/>
        <v>0</v>
      </c>
      <c r="AI53" s="45">
        <f t="shared" si="44"/>
        <v>5486.703621794868</v>
      </c>
      <c r="AJ53" s="45">
        <f t="shared" si="44"/>
        <v>0</v>
      </c>
      <c r="AK53" s="45">
        <f t="shared" si="44"/>
        <v>0</v>
      </c>
      <c r="AL53" s="45">
        <f t="shared" si="44"/>
        <v>-1827.909999999999</v>
      </c>
      <c r="AM53" s="45"/>
      <c r="AN53" s="45"/>
      <c r="AO53" s="45">
        <f>AO44+AO51</f>
        <v>-11801.449999999997</v>
      </c>
      <c r="AP53" s="45">
        <f aca="true" t="shared" si="45" ref="AP53:AU53">AP44+AP51</f>
        <v>0</v>
      </c>
      <c r="AQ53" s="45">
        <f t="shared" si="45"/>
        <v>0</v>
      </c>
      <c r="AR53" s="45">
        <f t="shared" si="45"/>
        <v>6001.469999999994</v>
      </c>
      <c r="AS53" s="45">
        <f t="shared" si="45"/>
        <v>0</v>
      </c>
      <c r="AT53" s="45">
        <f t="shared" si="45"/>
        <v>0</v>
      </c>
      <c r="AU53" s="45">
        <f t="shared" si="45"/>
        <v>3695.8100000000013</v>
      </c>
      <c r="AV53" s="45"/>
      <c r="AW53" s="45"/>
      <c r="AX53" s="45">
        <f>AX44+AX51</f>
        <v>969.9800000000005</v>
      </c>
      <c r="AY53" s="45">
        <f aca="true" t="shared" si="46" ref="AY53:BD53">AY44+AY51</f>
        <v>0</v>
      </c>
      <c r="AZ53" s="45">
        <f t="shared" si="46"/>
        <v>0</v>
      </c>
      <c r="BA53" s="45">
        <f t="shared" si="46"/>
        <v>4562.360000000001</v>
      </c>
      <c r="BB53" s="45">
        <f t="shared" si="46"/>
        <v>0</v>
      </c>
      <c r="BC53" s="45">
        <f t="shared" si="46"/>
        <v>0</v>
      </c>
      <c r="BD53" s="45">
        <f t="shared" si="46"/>
        <v>2573.9799999999973</v>
      </c>
      <c r="BE53" s="45">
        <f aca="true" t="shared" si="47" ref="BE53:BM53">BE44+BE51</f>
        <v>0</v>
      </c>
      <c r="BF53" s="45">
        <f t="shared" si="47"/>
        <v>0</v>
      </c>
      <c r="BG53" s="45">
        <f t="shared" si="47"/>
        <v>-7863.129999999996</v>
      </c>
      <c r="BH53" s="45">
        <f t="shared" si="47"/>
        <v>0</v>
      </c>
      <c r="BI53" s="45">
        <f t="shared" si="47"/>
        <v>0</v>
      </c>
      <c r="BJ53" s="45">
        <f t="shared" si="47"/>
        <v>-1262.1399999999985</v>
      </c>
      <c r="BK53" s="45">
        <f t="shared" si="47"/>
        <v>0</v>
      </c>
      <c r="BL53" s="45">
        <f t="shared" si="47"/>
        <v>0</v>
      </c>
      <c r="BM53" s="45">
        <f t="shared" si="47"/>
        <v>7957.65</v>
      </c>
      <c r="BN53" s="45">
        <f>BN44+BN51</f>
        <v>0</v>
      </c>
      <c r="BO53" s="45">
        <f>BO44+BO51</f>
        <v>0</v>
      </c>
      <c r="BP53" s="45">
        <f>BP44+BP51</f>
        <v>-59660.59000000002</v>
      </c>
      <c r="BQ53" s="23">
        <f t="shared" si="6"/>
        <v>-51167.266378205146</v>
      </c>
      <c r="BR53" s="23">
        <f t="shared" si="7"/>
        <v>-29343.872092490863</v>
      </c>
      <c r="BS53" s="45"/>
      <c r="BT53" s="45"/>
      <c r="BU53" s="45">
        <f>BU44+BU51</f>
        <v>-9298.050000000003</v>
      </c>
      <c r="BV53" s="45"/>
      <c r="BW53" s="45"/>
      <c r="BX53" s="45">
        <f>BX44+BX51</f>
        <v>25440.910000000003</v>
      </c>
      <c r="BY53" s="45"/>
      <c r="BZ53" s="45"/>
      <c r="CA53" s="45">
        <f>CA44+CA51</f>
        <v>8159.119999999997</v>
      </c>
      <c r="CB53" s="45"/>
      <c r="CC53" s="45"/>
      <c r="CD53" s="45">
        <f>CD44+CD51</f>
        <v>-73.85000000000491</v>
      </c>
      <c r="CE53" s="45"/>
      <c r="CF53" s="45"/>
      <c r="CG53" s="45">
        <f>CG44+CG51</f>
        <v>24375.78</v>
      </c>
      <c r="CH53" s="45"/>
      <c r="CI53" s="45"/>
      <c r="CJ53" s="45">
        <f>CJ44+CJ51</f>
        <v>15520.86</v>
      </c>
      <c r="CK53" s="45"/>
      <c r="CL53" s="45"/>
      <c r="CM53" s="45">
        <f>CM44+CM51</f>
        <v>25956.83</v>
      </c>
      <c r="CN53" s="45"/>
      <c r="CO53" s="45"/>
      <c r="CP53" s="45">
        <f>CP44+CP51</f>
        <v>-86900.12999999998</v>
      </c>
      <c r="CQ53" s="45"/>
      <c r="CR53" s="45"/>
      <c r="CS53" s="45">
        <f>CS44+CS51</f>
        <v>21515.35</v>
      </c>
      <c r="CT53" s="45"/>
      <c r="CU53" s="45"/>
      <c r="CV53" s="45">
        <f>CV44+CV51</f>
        <v>23947.730000000003</v>
      </c>
      <c r="CW53" s="45"/>
      <c r="CX53" s="45"/>
      <c r="CY53" s="45">
        <f>CY44+CY51</f>
        <v>-20022.730000000014</v>
      </c>
      <c r="CZ53" s="45"/>
      <c r="DA53" s="45"/>
      <c r="DB53" s="45">
        <f>DB44+DB51</f>
        <v>23391.600000000002</v>
      </c>
      <c r="DC53" s="10">
        <f t="shared" si="8"/>
        <v>52013.420000000006</v>
      </c>
      <c r="DD53" s="39">
        <f t="shared" si="9"/>
        <v>22669.547907509143</v>
      </c>
      <c r="DE53" s="45"/>
      <c r="DF53" s="45"/>
      <c r="DG53" s="45">
        <f>DG44+DG51</f>
        <v>20691.206</v>
      </c>
      <c r="DH53" s="45"/>
      <c r="DI53" s="45"/>
      <c r="DJ53" s="45">
        <f>DJ44+DJ51</f>
        <v>1408.0259999999998</v>
      </c>
      <c r="DK53" s="45"/>
      <c r="DL53" s="45"/>
      <c r="DM53" s="45">
        <f>DM44+DM51</f>
        <v>21874.856000000003</v>
      </c>
      <c r="DN53" s="45"/>
      <c r="DO53" s="45"/>
      <c r="DP53" s="45">
        <f>DP44+DP51</f>
        <v>23490.176000000003</v>
      </c>
      <c r="DQ53" s="45"/>
      <c r="DR53" s="45"/>
      <c r="DS53" s="45">
        <f>DS44+DS51</f>
        <v>-16064.794000000004</v>
      </c>
      <c r="DT53" s="45"/>
      <c r="DU53" s="45"/>
      <c r="DV53" s="45">
        <f>DV44+DV51</f>
        <v>24649.706</v>
      </c>
      <c r="DW53" s="45"/>
      <c r="DX53" s="45"/>
      <c r="DY53" s="45">
        <f>DY44+DY51</f>
        <v>21829.996000000003</v>
      </c>
      <c r="DZ53" s="45"/>
      <c r="EA53" s="45"/>
      <c r="EB53" s="45">
        <f>EB44+EB51</f>
        <v>-19734.84400000001</v>
      </c>
      <c r="EC53" s="45"/>
      <c r="ED53" s="45"/>
      <c r="EE53" s="45">
        <f>EE44+EE51</f>
        <v>-13645.83400000001</v>
      </c>
      <c r="EF53" s="45"/>
      <c r="EG53" s="45"/>
      <c r="EH53" s="45">
        <f>EH44+EH51</f>
        <v>21641.466</v>
      </c>
      <c r="EI53" s="45"/>
      <c r="EJ53" s="45"/>
      <c r="EK53" s="45">
        <f>EK44+EK51</f>
        <v>-121461.45399999997</v>
      </c>
      <c r="EL53" s="45"/>
      <c r="EM53" s="45"/>
      <c r="EN53" s="45">
        <f>EN44+EN51</f>
        <v>20905.016000000003</v>
      </c>
      <c r="EO53" s="94">
        <f t="shared" si="15"/>
        <v>-14416.477999999974</v>
      </c>
      <c r="EP53" s="96">
        <f t="shared" si="16"/>
        <v>8253.069907509169</v>
      </c>
    </row>
    <row r="54" spans="1:146" ht="12.75">
      <c r="A54" s="53"/>
      <c r="B54" s="53"/>
      <c r="C54" s="53"/>
      <c r="D54" s="53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54">
        <f>S53+V53</f>
        <v>13323.459999999988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</row>
    <row r="55" spans="1:146" ht="12.75">
      <c r="A55" s="53"/>
      <c r="B55" s="53"/>
      <c r="C55" s="53"/>
      <c r="D55" s="5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54">
        <f>BD53+BA53+AX53+AU53+AR53+AO53+AL53+AI53+AE53+AB53+Y53+V53+S53</f>
        <v>31484.33790750915</v>
      </c>
      <c r="BE55" s="9"/>
      <c r="BF55" s="9"/>
      <c r="BG55" s="54"/>
      <c r="BH55" s="9"/>
      <c r="BI55" s="9"/>
      <c r="BJ55" s="54">
        <f>BD55+BG53+BJ53</f>
        <v>22359.067907509154</v>
      </c>
      <c r="BK55" s="9"/>
      <c r="BL55" s="9"/>
      <c r="BM55" s="54">
        <f>BJ55+BM53</f>
        <v>30316.717907509155</v>
      </c>
      <c r="BN55" s="9"/>
      <c r="BO55" s="9"/>
      <c r="BP55" s="54">
        <f>BM55+BP53</f>
        <v>-29343.872092490863</v>
      </c>
      <c r="BS55" s="9"/>
      <c r="BT55" s="9"/>
      <c r="BU55" s="54">
        <f>BP55+BU53</f>
        <v>-38641.922092490866</v>
      </c>
      <c r="BV55" s="9"/>
      <c r="BW55" s="9"/>
      <c r="BX55" s="54">
        <f>BU55+BX53</f>
        <v>-13201.012092490862</v>
      </c>
      <c r="BY55" s="9"/>
      <c r="BZ55" s="9"/>
      <c r="CA55" s="54">
        <f>BX55+CA53</f>
        <v>-5041.892092490865</v>
      </c>
      <c r="CB55" s="9"/>
      <c r="CC55" s="9"/>
      <c r="CD55" s="54">
        <f>CA55+CD53</f>
        <v>-5115.74209249087</v>
      </c>
      <c r="CE55" s="9"/>
      <c r="CF55" s="9"/>
      <c r="CG55" s="54">
        <f>CD55+CG53</f>
        <v>19260.03790750913</v>
      </c>
      <c r="CH55" s="9"/>
      <c r="CI55" s="9"/>
      <c r="CJ55" s="54">
        <f>CG55+CJ53</f>
        <v>34780.897907509134</v>
      </c>
      <c r="CK55" s="9"/>
      <c r="CL55" s="9"/>
      <c r="CM55" s="54">
        <f>CJ55+CM53</f>
        <v>60737.727907509136</v>
      </c>
      <c r="CN55" s="9"/>
      <c r="CO55" s="9"/>
      <c r="CP55" s="54">
        <f>CM55+CP53</f>
        <v>-26162.40209249084</v>
      </c>
      <c r="CQ55" s="9"/>
      <c r="CR55" s="9"/>
      <c r="CS55" s="54">
        <f>CP55+CS53</f>
        <v>-4647.0520924908415</v>
      </c>
      <c r="CT55" s="9"/>
      <c r="CU55" s="9"/>
      <c r="CV55" s="54">
        <f>CS55+CV53</f>
        <v>19300.67790750916</v>
      </c>
      <c r="CW55" s="9"/>
      <c r="CX55" s="9"/>
      <c r="CY55" s="54">
        <f>CV55+CY53</f>
        <v>-722.0520924908524</v>
      </c>
      <c r="CZ55" s="9"/>
      <c r="DA55" s="9"/>
      <c r="DB55" s="54">
        <f>CY55+DB53</f>
        <v>22669.54790750915</v>
      </c>
      <c r="DE55" s="9"/>
      <c r="DF55" s="9"/>
      <c r="DG55" s="54">
        <f>DD53+DG53</f>
        <v>43360.75390750914</v>
      </c>
      <c r="DI55" s="9"/>
      <c r="DJ55" s="54">
        <f>DG55+DJ53</f>
        <v>44768.77990750914</v>
      </c>
      <c r="DK55" s="9"/>
      <c r="DL55" s="9"/>
      <c r="DM55" s="54">
        <f>DJ55+DM53</f>
        <v>66643.63590750915</v>
      </c>
      <c r="DN55" s="9"/>
      <c r="DO55" s="9"/>
      <c r="DP55" s="54">
        <f>DM55+DP53</f>
        <v>90133.81190750915</v>
      </c>
      <c r="DQ55" s="9"/>
      <c r="DR55" s="9"/>
      <c r="DS55" s="54">
        <f>DP55+DS53</f>
        <v>74069.01790750914</v>
      </c>
      <c r="DT55" s="9"/>
      <c r="DU55" s="9"/>
      <c r="DV55" s="54">
        <f>DS55+DV53</f>
        <v>98718.72390750915</v>
      </c>
      <c r="DW55" s="9"/>
      <c r="DX55" s="9"/>
      <c r="DY55" s="54">
        <f>DV55+DY53</f>
        <v>120548.71990750915</v>
      </c>
      <c r="DZ55" s="9"/>
      <c r="EA55" s="9"/>
      <c r="EB55" s="54">
        <f>DY55+EB53</f>
        <v>100813.87590750914</v>
      </c>
      <c r="EC55" s="9"/>
      <c r="ED55" s="9"/>
      <c r="EE55" s="54">
        <f>EB55+EE53</f>
        <v>87168.04190750912</v>
      </c>
      <c r="EF55" s="9"/>
      <c r="EG55" s="9"/>
      <c r="EH55" s="54">
        <f>EE55+EH53</f>
        <v>108809.50790750912</v>
      </c>
      <c r="EI55" s="9"/>
      <c r="EJ55" s="9"/>
      <c r="EK55" s="54">
        <f>EH55+EK53</f>
        <v>-12651.946092490849</v>
      </c>
      <c r="EL55" s="9"/>
      <c r="EM55" s="9"/>
      <c r="EN55" s="95">
        <f>EK55+EN53</f>
        <v>8253.069907509154</v>
      </c>
      <c r="EO55" s="54"/>
      <c r="EP55" s="54"/>
    </row>
    <row r="56" spans="1:146" ht="14.25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54"/>
      <c r="BB56" s="9"/>
      <c r="BC56" s="9"/>
      <c r="BD56" s="54"/>
      <c r="BE56" s="9"/>
      <c r="BF56" s="9"/>
      <c r="BG56" s="54"/>
      <c r="BH56" s="9"/>
      <c r="BI56" s="9"/>
      <c r="BJ56" s="54"/>
      <c r="BK56" s="9"/>
      <c r="BL56" s="9"/>
      <c r="BM56" s="54"/>
      <c r="BN56" s="9"/>
      <c r="BO56" s="9"/>
      <c r="BP56" s="54"/>
      <c r="BS56" s="9"/>
      <c r="BT56" s="9"/>
      <c r="BU56" s="54"/>
      <c r="BV56" s="9"/>
      <c r="BW56" s="9"/>
      <c r="BX56" s="54"/>
      <c r="BY56" s="9"/>
      <c r="BZ56" s="9"/>
      <c r="CA56" s="54"/>
      <c r="CB56" s="9"/>
      <c r="CC56" s="9"/>
      <c r="CD56" s="54"/>
      <c r="CE56" s="9"/>
      <c r="CF56" s="9"/>
      <c r="CG56" s="54"/>
      <c r="CH56" s="9"/>
      <c r="CI56" s="9"/>
      <c r="CJ56" s="54"/>
      <c r="CK56" s="9"/>
      <c r="CL56" s="9"/>
      <c r="CM56" s="54"/>
      <c r="CN56" s="9"/>
      <c r="CO56" s="9"/>
      <c r="CP56" s="54"/>
      <c r="CQ56" s="9"/>
      <c r="CR56" s="9"/>
      <c r="CS56" s="54"/>
      <c r="CT56" s="9"/>
      <c r="CU56" s="9"/>
      <c r="CV56" s="54"/>
      <c r="CW56" s="9"/>
      <c r="CX56" s="9"/>
      <c r="CY56" s="54"/>
      <c r="CZ56" s="9"/>
      <c r="DA56" s="9"/>
      <c r="DB56" s="54"/>
      <c r="DE56" s="9"/>
      <c r="DF56" s="9"/>
      <c r="DG56" s="54"/>
      <c r="DH56" s="9"/>
      <c r="DI56" s="9"/>
      <c r="DJ56" s="54"/>
      <c r="DK56" s="9"/>
      <c r="DL56" s="9"/>
      <c r="DM56" s="54"/>
      <c r="DN56" s="9"/>
      <c r="DO56" s="9"/>
      <c r="DP56" s="54"/>
      <c r="DQ56" s="9"/>
      <c r="DR56" s="9"/>
      <c r="DS56" s="54"/>
      <c r="DT56" s="9"/>
      <c r="DU56" s="9"/>
      <c r="DV56" s="54"/>
      <c r="DW56" s="9"/>
      <c r="DX56" s="9"/>
      <c r="DY56" s="54"/>
      <c r="DZ56" s="9"/>
      <c r="EA56" s="9"/>
      <c r="EB56" s="54"/>
      <c r="EC56" s="9"/>
      <c r="ED56" s="9"/>
      <c r="EE56" s="54"/>
      <c r="EF56" s="9"/>
      <c r="EG56" s="9"/>
      <c r="EH56" s="54"/>
      <c r="EI56" s="9"/>
      <c r="EJ56" s="9"/>
      <c r="EK56" s="54"/>
      <c r="EL56" s="9"/>
      <c r="EM56" s="9"/>
      <c r="EN56" s="54"/>
      <c r="EO56" s="54"/>
      <c r="EP56" s="54"/>
    </row>
    <row r="57" spans="1:146" ht="14.25" customHeight="1" hidden="1">
      <c r="A57" s="55"/>
      <c r="B57" s="55"/>
      <c r="C57" s="55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39">
        <f>BQ39+BQ46</f>
        <v>435109.3363782051</v>
      </c>
      <c r="BS57" s="9"/>
      <c r="BT57" s="9"/>
      <c r="BU57" s="39">
        <f>BU39+BU46</f>
        <v>37807.68</v>
      </c>
      <c r="BV57" s="9"/>
      <c r="BW57" s="9"/>
      <c r="BX57" s="39">
        <f>BX39+BX46</f>
        <v>23817.109999999997</v>
      </c>
      <c r="BY57" s="9"/>
      <c r="BZ57" s="9"/>
      <c r="CA57" s="39">
        <f>CA39+CA46</f>
        <v>43912.62</v>
      </c>
      <c r="CB57" s="9"/>
      <c r="CC57" s="9"/>
      <c r="CD57" s="39">
        <f>CD39+CD46</f>
        <v>47716.97000000001</v>
      </c>
      <c r="CE57" s="9"/>
      <c r="CF57" s="9"/>
      <c r="CG57" s="39">
        <f>CG39+CG46</f>
        <v>23809.18</v>
      </c>
      <c r="CH57" s="9"/>
      <c r="CI57" s="9"/>
      <c r="CJ57" s="39">
        <f>CJ39+CJ46</f>
        <v>36187.36</v>
      </c>
      <c r="CK57" s="9"/>
      <c r="CL57" s="9"/>
      <c r="CM57" s="39">
        <f>CM39+CM46</f>
        <v>24692.53</v>
      </c>
      <c r="CN57" s="9"/>
      <c r="CO57" s="9"/>
      <c r="CP57" s="39">
        <f>CP39+CP46</f>
        <v>135009.18</v>
      </c>
      <c r="CQ57" s="9"/>
      <c r="CR57" s="9"/>
      <c r="CS57" s="39">
        <f>CS39+CS46</f>
        <v>27041.910000000003</v>
      </c>
      <c r="CT57" s="9"/>
      <c r="CU57" s="9"/>
      <c r="CV57" s="39">
        <f>CV39+CV46</f>
        <v>23930.489999999998</v>
      </c>
      <c r="CW57" s="9"/>
      <c r="CX57" s="9"/>
      <c r="CY57" s="39">
        <f>CY39+CY46</f>
        <v>71659.42000000001</v>
      </c>
      <c r="CZ57" s="9"/>
      <c r="DA57" s="9"/>
      <c r="DB57" s="39">
        <f>DB39+DB46</f>
        <v>24411.43</v>
      </c>
      <c r="DE57" s="9"/>
      <c r="DF57" s="9"/>
      <c r="DG57" s="39">
        <f>DG39+DG46</f>
        <v>25863.884</v>
      </c>
      <c r="DH57" s="9"/>
      <c r="DI57" s="9"/>
      <c r="DJ57" s="39">
        <f>DJ39+DJ46</f>
        <v>49077.653999999995</v>
      </c>
      <c r="DK57" s="9"/>
      <c r="DL57" s="9"/>
      <c r="DM57" s="39">
        <f>DM39+DM46</f>
        <v>30232.453999999998</v>
      </c>
      <c r="DN57" s="9"/>
      <c r="DO57" s="9"/>
      <c r="DP57" s="39">
        <f>DP39+DP46</f>
        <v>32283.283999999992</v>
      </c>
      <c r="DQ57" s="9"/>
      <c r="DR57" s="9"/>
      <c r="DS57" s="39">
        <f>DS39+DS46</f>
        <v>65196.994000000006</v>
      </c>
      <c r="DT57" s="9"/>
      <c r="DU57" s="9"/>
      <c r="DV57" s="39">
        <f>DV39+DV46</f>
        <v>25447.593999999997</v>
      </c>
      <c r="DW57" s="9"/>
      <c r="DX57" s="9"/>
      <c r="DY57" s="39">
        <f>DY39+DY46</f>
        <v>28618.854</v>
      </c>
      <c r="DZ57" s="9"/>
      <c r="EA57" s="9"/>
      <c r="EB57" s="39">
        <f>EB39+EB46</f>
        <v>75138.82400000001</v>
      </c>
      <c r="EC57" s="9"/>
      <c r="ED57" s="9"/>
      <c r="EE57" s="39">
        <f>EE39+EE46</f>
        <v>60906.82400000001</v>
      </c>
      <c r="EF57" s="9"/>
      <c r="EG57" s="9"/>
      <c r="EH57" s="39">
        <f>EH39+EH46</f>
        <v>29992.394</v>
      </c>
      <c r="EI57" s="9"/>
      <c r="EJ57" s="9"/>
      <c r="EK57" s="39">
        <f>EK39+EK46</f>
        <v>169986.08399999997</v>
      </c>
      <c r="EL57" s="9"/>
      <c r="EM57" s="9"/>
      <c r="EN57" s="39">
        <f>EN39+EN46</f>
        <v>35766.774</v>
      </c>
      <c r="EO57" s="39">
        <f>EO39+EO46</f>
        <v>628511.6179999999</v>
      </c>
      <c r="EP57" s="39">
        <f>EP39+EP46</f>
        <v>173594.84000000003</v>
      </c>
    </row>
    <row r="58" spans="1:146" ht="14.25" customHeight="1" hidden="1">
      <c r="A58" s="121" t="s">
        <v>308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54"/>
      <c r="BE58" s="9"/>
      <c r="BF58" s="9"/>
      <c r="BG58" s="54"/>
      <c r="BH58" s="9"/>
      <c r="BI58" s="9"/>
      <c r="BJ58" s="54"/>
      <c r="BK58" s="9"/>
      <c r="BL58" s="9"/>
      <c r="BM58" s="54"/>
      <c r="BN58" s="9"/>
      <c r="BO58" s="9"/>
      <c r="BP58" s="54"/>
      <c r="BQ58" s="39">
        <f>BQ41+BQ48</f>
        <v>383942.0699999999</v>
      </c>
      <c r="BS58" s="9"/>
      <c r="BT58" s="9"/>
      <c r="BU58" s="39">
        <f>BU41+BU48</f>
        <v>28509.63</v>
      </c>
      <c r="BV58" s="9"/>
      <c r="BW58" s="9"/>
      <c r="BX58" s="39">
        <f>BX41+BX48</f>
        <v>49258.020000000004</v>
      </c>
      <c r="BY58" s="9"/>
      <c r="BZ58" s="9"/>
      <c r="CA58" s="39">
        <f>CA41+CA48</f>
        <v>52071.74</v>
      </c>
      <c r="CB58" s="9"/>
      <c r="CC58" s="9"/>
      <c r="CD58" s="39">
        <f>CD41+CD48</f>
        <v>47643.12</v>
      </c>
      <c r="CE58" s="9"/>
      <c r="CF58" s="9"/>
      <c r="CG58" s="39">
        <f>CG41+CG48</f>
        <v>48184.96</v>
      </c>
      <c r="CH58" s="9"/>
      <c r="CI58" s="9"/>
      <c r="CJ58" s="39">
        <f>CJ41+CJ48</f>
        <v>51708.22</v>
      </c>
      <c r="CK58" s="9"/>
      <c r="CL58" s="9"/>
      <c r="CM58" s="39">
        <f>CM41+CM48</f>
        <v>50649.36</v>
      </c>
      <c r="CN58" s="9"/>
      <c r="CO58" s="9"/>
      <c r="CP58" s="39">
        <f>CP41+CP48</f>
        <v>48109.05</v>
      </c>
      <c r="CQ58" s="9"/>
      <c r="CR58" s="9"/>
      <c r="CS58" s="39">
        <f>CS41+CS48</f>
        <v>48557.26</v>
      </c>
      <c r="CT58" s="9"/>
      <c r="CU58" s="9"/>
      <c r="CV58" s="39">
        <f>CV41+CV48</f>
        <v>47878.22</v>
      </c>
      <c r="CW58" s="9"/>
      <c r="CX58" s="9"/>
      <c r="CY58" s="39">
        <f>CY41+CY48</f>
        <v>51636.69</v>
      </c>
      <c r="CZ58" s="9"/>
      <c r="DA58" s="9"/>
      <c r="DB58" s="39">
        <f>DB41+DB48</f>
        <v>47803.03</v>
      </c>
      <c r="DE58" s="9"/>
      <c r="DF58" s="9"/>
      <c r="DG58" s="39">
        <f>DG41+DG48</f>
        <v>46555.09</v>
      </c>
      <c r="DH58" s="9"/>
      <c r="DI58" s="9"/>
      <c r="DJ58" s="39">
        <f>DJ41+DJ48</f>
        <v>50485.68</v>
      </c>
      <c r="DK58" s="9"/>
      <c r="DL58" s="9"/>
      <c r="DM58" s="39">
        <f>DM41+DM48</f>
        <v>52107.31</v>
      </c>
      <c r="DN58" s="9"/>
      <c r="DO58" s="9"/>
      <c r="DP58" s="39">
        <f>DP41+DP48</f>
        <v>55773.46</v>
      </c>
      <c r="DQ58" s="9"/>
      <c r="DR58" s="9"/>
      <c r="DS58" s="39">
        <f>DS41+DS48</f>
        <v>49132.2</v>
      </c>
      <c r="DT58" s="9"/>
      <c r="DU58" s="9"/>
      <c r="DV58" s="39">
        <f>DV41+DV48</f>
        <v>50097.299999999996</v>
      </c>
      <c r="DW58" s="9"/>
      <c r="DX58" s="9"/>
      <c r="DY58" s="39">
        <f>DY41+DY48</f>
        <v>50448.850000000006</v>
      </c>
      <c r="DZ58" s="9"/>
      <c r="EA58" s="9"/>
      <c r="EB58" s="39">
        <f>EB41+EB48</f>
        <v>55403.98</v>
      </c>
      <c r="EC58" s="9"/>
      <c r="ED58" s="9"/>
      <c r="EE58" s="39">
        <f>EE41+EE48</f>
        <v>47260.99</v>
      </c>
      <c r="EF58" s="9"/>
      <c r="EG58" s="9"/>
      <c r="EH58" s="39">
        <f>EH41+EH48</f>
        <v>51633.86</v>
      </c>
      <c r="EI58" s="9"/>
      <c r="EJ58" s="9"/>
      <c r="EK58" s="39">
        <f>EK41+EK48</f>
        <v>48524.63</v>
      </c>
      <c r="EL58" s="9"/>
      <c r="EM58" s="9"/>
      <c r="EN58" s="39">
        <f>EN41+EN48</f>
        <v>56671.79</v>
      </c>
      <c r="EO58" s="39">
        <f>EO41+EO48</f>
        <v>614095.14</v>
      </c>
      <c r="EP58" s="39">
        <f>EP41+EP48</f>
        <v>1886109.8899999997</v>
      </c>
    </row>
    <row r="59" spans="1:146" ht="12.75" customHeight="1" hidden="1">
      <c r="A59" s="53"/>
      <c r="B59" s="53"/>
      <c r="C59" s="53"/>
      <c r="D59" s="53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</row>
    <row r="60" spans="1:146" ht="14.25">
      <c r="A60" s="53"/>
      <c r="B60" s="53"/>
      <c r="C60" s="53"/>
      <c r="D60" s="53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57" t="s">
        <v>479</v>
      </c>
      <c r="EM60" s="57"/>
      <c r="EN60" s="57"/>
      <c r="EO60" s="57" t="s">
        <v>480</v>
      </c>
      <c r="EP60" s="57"/>
    </row>
    <row r="61" spans="1:146" ht="14.25">
      <c r="A61" s="53"/>
      <c r="B61" s="53"/>
      <c r="C61" s="53"/>
      <c r="D61" s="53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57"/>
      <c r="EM61" s="57"/>
      <c r="EN61" s="57"/>
      <c r="EO61" s="57"/>
      <c r="EP61" s="57"/>
    </row>
    <row r="62" spans="1:146" ht="28.5">
      <c r="A62" s="53"/>
      <c r="B62" s="53"/>
      <c r="C62" s="53"/>
      <c r="D62" s="53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57" t="s">
        <v>382</v>
      </c>
      <c r="DB62" s="57"/>
      <c r="DC62" s="57"/>
      <c r="DD62" s="57"/>
      <c r="DE62" s="9"/>
      <c r="DF62" s="57"/>
      <c r="DG62" s="57"/>
      <c r="DH62" s="9"/>
      <c r="DI62" s="57"/>
      <c r="DJ62" s="57"/>
      <c r="DK62" s="9"/>
      <c r="DL62" s="57"/>
      <c r="DM62" s="57"/>
      <c r="DN62" s="9"/>
      <c r="DO62" s="57"/>
      <c r="DP62" s="57"/>
      <c r="DQ62" s="9"/>
      <c r="DR62" s="57"/>
      <c r="DS62" s="57"/>
      <c r="DT62" s="9"/>
      <c r="DU62" s="57"/>
      <c r="DV62" s="57"/>
      <c r="DW62" s="9"/>
      <c r="DX62" s="57"/>
      <c r="DY62" s="57"/>
      <c r="DZ62" s="9"/>
      <c r="EA62" s="57"/>
      <c r="EB62" s="57"/>
      <c r="EC62" s="9"/>
      <c r="ED62" s="57"/>
      <c r="EE62" s="57"/>
      <c r="EF62" s="9"/>
      <c r="EG62" s="57"/>
      <c r="EH62" s="57"/>
      <c r="EI62" s="9"/>
      <c r="EJ62" s="57"/>
      <c r="EK62" s="57"/>
      <c r="EL62" s="59" t="s">
        <v>481</v>
      </c>
      <c r="EM62" s="57"/>
      <c r="EN62" s="57"/>
      <c r="EO62" s="57" t="s">
        <v>510</v>
      </c>
      <c r="EP62" s="57"/>
    </row>
    <row r="63" spans="1:146" ht="14.25">
      <c r="A63" s="53"/>
      <c r="B63" s="53"/>
      <c r="C63" s="53"/>
      <c r="D63" s="53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57"/>
      <c r="DB63" s="57"/>
      <c r="DC63" s="57"/>
      <c r="DD63" s="57"/>
      <c r="DE63" s="9"/>
      <c r="DF63" s="57"/>
      <c r="DG63" s="57"/>
      <c r="DH63" s="9"/>
      <c r="DI63" s="57"/>
      <c r="DJ63" s="57"/>
      <c r="DK63" s="9"/>
      <c r="DL63" s="57"/>
      <c r="DM63" s="57"/>
      <c r="DN63" s="9"/>
      <c r="DO63" s="57"/>
      <c r="DP63" s="57"/>
      <c r="DQ63" s="9"/>
      <c r="DR63" s="57"/>
      <c r="DS63" s="57"/>
      <c r="DT63" s="9"/>
      <c r="DU63" s="57"/>
      <c r="DV63" s="57"/>
      <c r="DW63" s="9"/>
      <c r="DX63" s="57"/>
      <c r="DY63" s="57"/>
      <c r="DZ63" s="9"/>
      <c r="EA63" s="57"/>
      <c r="EB63" s="57"/>
      <c r="EC63" s="9"/>
      <c r="ED63" s="57"/>
      <c r="EE63" s="57"/>
      <c r="EF63" s="9"/>
      <c r="EG63" s="57"/>
      <c r="EH63" s="57"/>
      <c r="EI63" s="9"/>
      <c r="EJ63" s="57"/>
      <c r="EK63" s="57"/>
      <c r="EL63" s="57"/>
      <c r="EM63" s="57"/>
      <c r="EN63" s="57"/>
      <c r="EO63" s="57"/>
      <c r="EP63" s="57"/>
    </row>
    <row r="64" spans="1:146" ht="14.25">
      <c r="A64" s="53"/>
      <c r="B64" s="53"/>
      <c r="C64" s="53"/>
      <c r="D64" s="5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57" t="s">
        <v>383</v>
      </c>
      <c r="DB64" s="57"/>
      <c r="DC64" s="57"/>
      <c r="DD64" s="57"/>
      <c r="DE64" s="9"/>
      <c r="DF64" s="57"/>
      <c r="DG64" s="57"/>
      <c r="DH64" s="9"/>
      <c r="DI64" s="57"/>
      <c r="DJ64" s="57"/>
      <c r="DK64" s="9"/>
      <c r="DL64" s="57"/>
      <c r="DM64" s="57"/>
      <c r="DN64" s="9"/>
      <c r="DO64" s="57"/>
      <c r="DP64" s="57"/>
      <c r="DQ64" s="9"/>
      <c r="DR64" s="57"/>
      <c r="DS64" s="57"/>
      <c r="DT64" s="9"/>
      <c r="DU64" s="57"/>
      <c r="DV64" s="57"/>
      <c r="DW64" s="9"/>
      <c r="DX64" s="57"/>
      <c r="DY64" s="57"/>
      <c r="DZ64" s="9"/>
      <c r="EA64" s="57"/>
      <c r="EB64" s="57"/>
      <c r="EC64" s="9"/>
      <c r="ED64" s="57"/>
      <c r="EE64" s="57"/>
      <c r="EF64" s="9"/>
      <c r="EG64" s="57"/>
      <c r="EH64" s="57"/>
      <c r="EI64" s="9"/>
      <c r="EJ64" s="57"/>
      <c r="EK64" s="57"/>
      <c r="EL64" s="9"/>
      <c r="EM64" s="57"/>
      <c r="EN64" s="57"/>
      <c r="EO64" s="57"/>
      <c r="EP64" s="57"/>
    </row>
    <row r="65" spans="1:146" ht="14.25">
      <c r="A65" s="53"/>
      <c r="B65" s="53"/>
      <c r="C65" s="53"/>
      <c r="D65" s="5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57"/>
      <c r="DB65" s="57"/>
      <c r="DC65" s="57"/>
      <c r="DD65" s="57"/>
      <c r="DE65" s="9"/>
      <c r="DF65" s="57"/>
      <c r="DG65" s="57"/>
      <c r="DH65" s="9"/>
      <c r="DI65" s="57"/>
      <c r="DJ65" s="57"/>
      <c r="DK65" s="9"/>
      <c r="DL65" s="57"/>
      <c r="DM65" s="57"/>
      <c r="DN65" s="9"/>
      <c r="DO65" s="57"/>
      <c r="DP65" s="57"/>
      <c r="DQ65" s="9"/>
      <c r="DR65" s="57"/>
      <c r="DS65" s="57"/>
      <c r="DT65" s="9"/>
      <c r="DU65" s="57"/>
      <c r="DV65" s="57"/>
      <c r="DW65" s="9"/>
      <c r="DX65" s="57"/>
      <c r="DY65" s="57"/>
      <c r="DZ65" s="9"/>
      <c r="EA65" s="57"/>
      <c r="EB65" s="57"/>
      <c r="EC65" s="9"/>
      <c r="ED65" s="57"/>
      <c r="EE65" s="57"/>
      <c r="EF65" s="9"/>
      <c r="EG65" s="57"/>
      <c r="EH65" s="57"/>
      <c r="EI65" s="9"/>
      <c r="EJ65" s="57"/>
      <c r="EK65" s="103" t="s">
        <v>499</v>
      </c>
      <c r="EL65" s="103"/>
      <c r="EM65" s="103"/>
      <c r="EN65" s="90">
        <f>EO46+EO39</f>
        <v>628511.6179999999</v>
      </c>
      <c r="EO65" s="9"/>
      <c r="EP65"/>
    </row>
    <row r="66" spans="1:146" ht="14.25">
      <c r="A66" s="53"/>
      <c r="B66" s="53"/>
      <c r="C66" s="53"/>
      <c r="D66" s="53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57"/>
      <c r="DB66" s="57"/>
      <c r="DC66" s="57"/>
      <c r="DD66" s="57"/>
      <c r="DE66" s="9"/>
      <c r="DF66" s="57"/>
      <c r="DG66" s="57"/>
      <c r="DH66" s="9"/>
      <c r="DI66" s="57"/>
      <c r="DJ66" s="57"/>
      <c r="DK66" s="9"/>
      <c r="DL66" s="57"/>
      <c r="DM66" s="57"/>
      <c r="DN66" s="9"/>
      <c r="DO66" s="57"/>
      <c r="DP66" s="57"/>
      <c r="DQ66" s="9"/>
      <c r="DR66" s="57"/>
      <c r="DS66" s="57"/>
      <c r="DT66" s="9"/>
      <c r="DU66" s="57"/>
      <c r="DV66" s="57"/>
      <c r="DW66" s="9"/>
      <c r="DX66" s="57"/>
      <c r="DY66" s="57"/>
      <c r="DZ66" s="9"/>
      <c r="EA66" s="57"/>
      <c r="EB66" s="57"/>
      <c r="EC66" s="9"/>
      <c r="ED66" s="57"/>
      <c r="EE66" s="57"/>
      <c r="EF66" s="9"/>
      <c r="EG66" s="57"/>
      <c r="EH66" s="57"/>
      <c r="EI66" s="9"/>
      <c r="EJ66" s="57"/>
      <c r="EK66" s="103" t="s">
        <v>500</v>
      </c>
      <c r="EL66" s="103"/>
      <c r="EM66" s="103"/>
      <c r="EN66" s="90">
        <f>EO40+EO47</f>
        <v>622163.0499999999</v>
      </c>
      <c r="EO66" s="9"/>
      <c r="EP66"/>
    </row>
    <row r="67" spans="1:146" ht="14.25">
      <c r="A67" s="53"/>
      <c r="B67" s="53"/>
      <c r="C67" s="53"/>
      <c r="D67" s="53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57"/>
      <c r="DB67" s="57"/>
      <c r="DC67" s="57"/>
      <c r="DD67" s="57"/>
      <c r="DE67" s="9"/>
      <c r="DF67" s="57"/>
      <c r="DG67" s="57"/>
      <c r="DH67" s="9"/>
      <c r="DI67" s="57"/>
      <c r="DJ67" s="57"/>
      <c r="DK67" s="9"/>
      <c r="DL67" s="57"/>
      <c r="DM67" s="57"/>
      <c r="DN67" s="9"/>
      <c r="DO67" s="57"/>
      <c r="DP67" s="57"/>
      <c r="DQ67" s="9"/>
      <c r="DR67" s="57"/>
      <c r="DS67" s="57"/>
      <c r="DT67" s="9"/>
      <c r="DU67" s="57"/>
      <c r="DV67" s="57"/>
      <c r="DW67" s="9"/>
      <c r="DX67" s="57"/>
      <c r="DY67" s="57"/>
      <c r="DZ67" s="9"/>
      <c r="EA67" s="57"/>
      <c r="EB67" s="57"/>
      <c r="EC67" s="9"/>
      <c r="ED67" s="57"/>
      <c r="EE67" s="57"/>
      <c r="EF67" s="9"/>
      <c r="EG67" s="57"/>
      <c r="EH67" s="57"/>
      <c r="EI67" s="9"/>
      <c r="EJ67" s="57"/>
      <c r="EK67" s="103" t="s">
        <v>501</v>
      </c>
      <c r="EL67" s="103"/>
      <c r="EM67" s="103"/>
      <c r="EN67" s="90">
        <f>EO48+EO41</f>
        <v>614095.14</v>
      </c>
      <c r="EO67" s="9"/>
      <c r="EP67"/>
    </row>
    <row r="68" spans="1:146" ht="12.75">
      <c r="A68" s="53"/>
      <c r="B68" s="53"/>
      <c r="C68" s="53"/>
      <c r="D68" s="53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103" t="s">
        <v>502</v>
      </c>
      <c r="EL68" s="103"/>
      <c r="EM68" s="103"/>
      <c r="EN68" s="90">
        <f>EN67-EN66</f>
        <v>-8067.909999999916</v>
      </c>
      <c r="EO68" s="9"/>
      <c r="EP68"/>
    </row>
    <row r="69" spans="1:146" ht="12.75">
      <c r="A69" s="53"/>
      <c r="B69" s="53"/>
      <c r="C69" s="53"/>
      <c r="D69" s="53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101" t="s">
        <v>503</v>
      </c>
      <c r="EL69" s="101"/>
      <c r="EM69" s="101"/>
      <c r="EN69" s="90">
        <f>EN66-EN65</f>
        <v>-6348.56799999997</v>
      </c>
      <c r="EO69" s="9"/>
      <c r="EP69"/>
    </row>
    <row r="70" spans="1:146" ht="12.75">
      <c r="A70" s="53"/>
      <c r="B70" s="53"/>
      <c r="C70" s="53"/>
      <c r="D70" s="53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104" t="s">
        <v>504</v>
      </c>
      <c r="EL70" s="105"/>
      <c r="EM70" s="106"/>
      <c r="EN70" s="90">
        <f>DD53</f>
        <v>22669.547907509143</v>
      </c>
      <c r="EO70" s="9"/>
      <c r="EP70"/>
    </row>
    <row r="71" spans="1:146" ht="12.75">
      <c r="A71" s="53"/>
      <c r="B71" s="53"/>
      <c r="C71" s="53"/>
      <c r="D71" s="53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100" t="s">
        <v>509</v>
      </c>
      <c r="EL71" s="100"/>
      <c r="EM71" s="100"/>
      <c r="EN71" s="91">
        <f>EN70+EO53</f>
        <v>8253.069907509169</v>
      </c>
      <c r="EO71" s="9"/>
      <c r="EP71"/>
    </row>
    <row r="72" spans="1:146" ht="12.75">
      <c r="A72" s="53"/>
      <c r="B72" s="53"/>
      <c r="C72" s="53"/>
      <c r="D72" s="53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/>
    </row>
    <row r="73" spans="1:146" ht="12.75">
      <c r="A73" s="53"/>
      <c r="B73" s="53"/>
      <c r="C73" s="53"/>
      <c r="D73" s="5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101" t="s">
        <v>505</v>
      </c>
      <c r="EL73" s="101"/>
      <c r="EM73" s="101"/>
      <c r="EN73" s="92">
        <f>EN14+EN13+EN9+EK14+EK12+EK10+EH10+EE9+EE14+EB15+EB14+EB13+EB9+DV9+DS14+DS16+DP14+DP13+DP10+DP9+DM9+DJ10+DJ11</f>
        <v>76030.31999999998</v>
      </c>
      <c r="EO73" s="102" t="s">
        <v>506</v>
      </c>
      <c r="EP73" s="102"/>
    </row>
    <row r="74" spans="1:146" ht="12.75">
      <c r="A74" s="53"/>
      <c r="B74" s="53"/>
      <c r="C74" s="53"/>
      <c r="D74" s="53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</row>
    <row r="75" spans="1:146" ht="12.75">
      <c r="A75" s="53"/>
      <c r="B75" s="53"/>
      <c r="C75" s="53"/>
      <c r="D75" s="5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</row>
    <row r="76" spans="1:146" ht="12.75">
      <c r="A76" s="53"/>
      <c r="B76" s="53"/>
      <c r="C76" s="53"/>
      <c r="D76" s="5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</row>
    <row r="77" spans="1:146" ht="12.75">
      <c r="A77" s="53"/>
      <c r="B77" s="53"/>
      <c r="C77" s="53"/>
      <c r="D77" s="5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</row>
    <row r="78" spans="1:146" ht="12.75">
      <c r="A78" s="53"/>
      <c r="B78" s="53"/>
      <c r="C78" s="53"/>
      <c r="D78" s="5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</row>
    <row r="79" spans="1:146" ht="12.75">
      <c r="A79" s="53"/>
      <c r="B79" s="53"/>
      <c r="C79" s="53"/>
      <c r="D79" s="5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</row>
    <row r="80" spans="1:146" ht="12.75">
      <c r="A80" s="53"/>
      <c r="B80" s="53"/>
      <c r="C80" s="53"/>
      <c r="D80" s="5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</row>
    <row r="81" spans="1:146" ht="12.75">
      <c r="A81" s="53"/>
      <c r="B81" s="53"/>
      <c r="C81" s="53"/>
      <c r="D81" s="5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</row>
    <row r="82" spans="1:146" ht="12.75">
      <c r="A82" s="53"/>
      <c r="B82" s="53"/>
      <c r="C82" s="53"/>
      <c r="D82" s="5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</row>
    <row r="83" spans="1:146" ht="12.75">
      <c r="A83" s="53"/>
      <c r="B83" s="53"/>
      <c r="C83" s="53"/>
      <c r="D83" s="5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</row>
    <row r="84" spans="1:146" ht="12.75">
      <c r="A84" s="53"/>
      <c r="B84" s="53"/>
      <c r="C84" s="53"/>
      <c r="D84" s="5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</row>
    <row r="85" spans="1:146" ht="12.75">
      <c r="A85" s="53"/>
      <c r="B85" s="53"/>
      <c r="C85" s="53"/>
      <c r="D85" s="5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</row>
    <row r="86" spans="1:146" ht="12.75">
      <c r="A86" s="53"/>
      <c r="B86" s="53"/>
      <c r="C86" s="53"/>
      <c r="D86" s="5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</row>
    <row r="87" spans="1:146" ht="12.75">
      <c r="A87" s="53"/>
      <c r="B87" s="53"/>
      <c r="C87" s="53"/>
      <c r="D87" s="5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</row>
    <row r="88" spans="1:146" ht="12.75">
      <c r="A88" s="53"/>
      <c r="B88" s="53"/>
      <c r="C88" s="53"/>
      <c r="D88" s="5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</row>
    <row r="89" spans="1:146" ht="12.75">
      <c r="A89" s="53"/>
      <c r="B89" s="53"/>
      <c r="C89" s="53"/>
      <c r="D89" s="5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</row>
    <row r="90" spans="1:146" ht="12.75">
      <c r="A90" s="53"/>
      <c r="B90" s="53"/>
      <c r="C90" s="53"/>
      <c r="D90" s="53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</row>
    <row r="91" spans="1:146" ht="12.75">
      <c r="A91" s="53"/>
      <c r="B91" s="53"/>
      <c r="C91" s="53"/>
      <c r="D91" s="53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</row>
    <row r="92" spans="1:146" ht="12.75">
      <c r="A92" s="53"/>
      <c r="B92" s="53"/>
      <c r="C92" s="53"/>
      <c r="D92" s="53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</row>
    <row r="93" spans="1:146" ht="12.75">
      <c r="A93" s="53"/>
      <c r="B93" s="53"/>
      <c r="C93" s="53"/>
      <c r="D93" s="53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</row>
    <row r="94" spans="1:146" ht="12.75">
      <c r="A94" s="53"/>
      <c r="B94" s="53"/>
      <c r="C94" s="53"/>
      <c r="D94" s="53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</row>
    <row r="95" spans="1:146" ht="12.75">
      <c r="A95" s="53"/>
      <c r="B95" s="53"/>
      <c r="C95" s="53"/>
      <c r="D95" s="53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</row>
    <row r="96" spans="1:146" ht="12.75">
      <c r="A96" s="53"/>
      <c r="B96" s="53"/>
      <c r="C96" s="53"/>
      <c r="D96" s="53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</row>
    <row r="97" spans="1:146" ht="12.75">
      <c r="A97" s="53"/>
      <c r="B97" s="53"/>
      <c r="C97" s="53"/>
      <c r="D97" s="53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</row>
    <row r="98" spans="1:146" ht="12.75">
      <c r="A98" s="53"/>
      <c r="B98" s="53"/>
      <c r="C98" s="53"/>
      <c r="D98" s="53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</row>
    <row r="99" spans="1:146" ht="12.75">
      <c r="A99" s="53"/>
      <c r="B99" s="53"/>
      <c r="C99" s="53"/>
      <c r="D99" s="53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</row>
    <row r="100" spans="1:146" ht="12.75">
      <c r="A100" s="53"/>
      <c r="B100" s="53"/>
      <c r="C100" s="53"/>
      <c r="D100" s="5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</row>
    <row r="101" spans="1:146" ht="12.75">
      <c r="A101" s="53"/>
      <c r="B101" s="53"/>
      <c r="C101" s="53"/>
      <c r="D101" s="53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</row>
    <row r="102" spans="1:146" ht="12.75">
      <c r="A102" s="53"/>
      <c r="B102" s="53"/>
      <c r="C102" s="53"/>
      <c r="D102" s="5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</row>
    <row r="103" spans="1:146" ht="12.75">
      <c r="A103" s="53"/>
      <c r="B103" s="53"/>
      <c r="C103" s="53"/>
      <c r="D103" s="5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</row>
    <row r="104" spans="1:146" ht="12.75">
      <c r="A104" s="58"/>
      <c r="B104" s="58"/>
      <c r="C104" s="58"/>
      <c r="D104" s="58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</row>
    <row r="105" spans="1:146" ht="12.75">
      <c r="A105" s="58"/>
      <c r="B105" s="58"/>
      <c r="C105" s="58"/>
      <c r="D105" s="58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</row>
    <row r="106" spans="1:146" ht="12.75">
      <c r="A106" s="58"/>
      <c r="B106" s="58"/>
      <c r="C106" s="58"/>
      <c r="D106" s="58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</row>
    <row r="107" spans="1:146" ht="12.75">
      <c r="A107" s="58"/>
      <c r="B107" s="58"/>
      <c r="C107" s="58"/>
      <c r="D107" s="58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</row>
    <row r="108" spans="1:146" ht="12.75">
      <c r="A108" s="58"/>
      <c r="B108" s="58"/>
      <c r="C108" s="58"/>
      <c r="D108" s="58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</row>
    <row r="109" spans="1:146" ht="12.75">
      <c r="A109" s="58"/>
      <c r="B109" s="58"/>
      <c r="C109" s="58"/>
      <c r="D109" s="58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</row>
    <row r="110" spans="1:146" ht="12.75">
      <c r="A110" s="58"/>
      <c r="B110" s="58"/>
      <c r="C110" s="58"/>
      <c r="D110" s="58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</row>
    <row r="111" spans="1:146" ht="12.75">
      <c r="A111" s="58"/>
      <c r="B111" s="58"/>
      <c r="C111" s="58"/>
      <c r="D111" s="58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</row>
    <row r="112" spans="1:146" ht="12.75">
      <c r="A112" s="58"/>
      <c r="B112" s="58"/>
      <c r="C112" s="58"/>
      <c r="D112" s="58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</row>
    <row r="113" spans="1:146" ht="12.75">
      <c r="A113" s="58"/>
      <c r="B113" s="58"/>
      <c r="C113" s="58"/>
      <c r="D113" s="58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</row>
    <row r="114" spans="1:146" ht="12.75">
      <c r="A114" s="58"/>
      <c r="B114" s="58"/>
      <c r="C114" s="58"/>
      <c r="D114" s="58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</row>
    <row r="115" spans="1:146" ht="12.75">
      <c r="A115" s="58"/>
      <c r="B115" s="58"/>
      <c r="C115" s="58"/>
      <c r="D115" s="58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</row>
    <row r="116" spans="1:146" ht="12.75">
      <c r="A116" s="58"/>
      <c r="B116" s="58"/>
      <c r="C116" s="58"/>
      <c r="D116" s="58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</row>
    <row r="117" spans="1:146" ht="12.75">
      <c r="A117" s="58"/>
      <c r="B117" s="58"/>
      <c r="C117" s="58"/>
      <c r="D117" s="58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</row>
    <row r="118" spans="1:146" ht="12.75">
      <c r="A118" s="58"/>
      <c r="B118" s="58"/>
      <c r="C118" s="58"/>
      <c r="D118" s="58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</row>
    <row r="119" spans="1:146" ht="12.75">
      <c r="A119" s="58"/>
      <c r="B119" s="58"/>
      <c r="C119" s="58"/>
      <c r="D119" s="58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</row>
    <row r="120" spans="1:146" ht="12.75">
      <c r="A120" s="58"/>
      <c r="B120" s="58"/>
      <c r="C120" s="58"/>
      <c r="D120" s="58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</row>
    <row r="121" spans="1:146" ht="12.75">
      <c r="A121" s="58"/>
      <c r="B121" s="58"/>
      <c r="C121" s="58"/>
      <c r="D121" s="58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</row>
    <row r="122" spans="1:146" ht="12.75">
      <c r="A122" s="58"/>
      <c r="B122" s="58"/>
      <c r="C122" s="58"/>
      <c r="D122" s="58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</row>
    <row r="123" spans="1:146" ht="12.75">
      <c r="A123" s="58"/>
      <c r="B123" s="58"/>
      <c r="C123" s="58"/>
      <c r="D123" s="58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</row>
    <row r="124" spans="1:146" ht="12.75">
      <c r="A124" s="58"/>
      <c r="B124" s="58"/>
      <c r="C124" s="58"/>
      <c r="D124" s="58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</row>
    <row r="125" spans="1:146" ht="12.75">
      <c r="A125" s="58"/>
      <c r="B125" s="58"/>
      <c r="C125" s="58"/>
      <c r="D125" s="58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</row>
    <row r="126" spans="1:146" ht="12.75">
      <c r="A126" s="58"/>
      <c r="B126" s="58"/>
      <c r="C126" s="58"/>
      <c r="D126" s="58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</row>
    <row r="127" spans="1:146" ht="12.75">
      <c r="A127" s="58"/>
      <c r="B127" s="58"/>
      <c r="C127" s="58"/>
      <c r="D127" s="58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</row>
    <row r="128" spans="1:146" ht="12.75">
      <c r="A128" s="58"/>
      <c r="B128" s="58"/>
      <c r="C128" s="58"/>
      <c r="D128" s="58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</row>
    <row r="129" spans="1:146" ht="12.75">
      <c r="A129" s="58"/>
      <c r="B129" s="58"/>
      <c r="C129" s="58"/>
      <c r="D129" s="58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</row>
    <row r="130" spans="1:146" ht="12.75">
      <c r="A130" s="58"/>
      <c r="B130" s="58"/>
      <c r="C130" s="58"/>
      <c r="D130" s="58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</row>
    <row r="131" spans="1:146" ht="12.75">
      <c r="A131" s="58"/>
      <c r="B131" s="58"/>
      <c r="C131" s="58"/>
      <c r="D131" s="58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</row>
    <row r="132" spans="1:146" ht="12.75">
      <c r="A132" s="58"/>
      <c r="B132" s="58"/>
      <c r="C132" s="58"/>
      <c r="D132" s="58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</row>
    <row r="133" spans="1:146" ht="12.75">
      <c r="A133" s="58"/>
      <c r="B133" s="58"/>
      <c r="C133" s="58"/>
      <c r="D133" s="58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</row>
    <row r="134" spans="1:4" ht="12.75">
      <c r="A134" s="58"/>
      <c r="B134" s="58"/>
      <c r="C134" s="58"/>
      <c r="D134" s="58"/>
    </row>
    <row r="135" spans="1:4" ht="12.75">
      <c r="A135" s="58"/>
      <c r="B135" s="58"/>
      <c r="C135" s="58"/>
      <c r="D135" s="58"/>
    </row>
    <row r="136" spans="1:4" ht="12.75">
      <c r="A136" s="58"/>
      <c r="B136" s="58"/>
      <c r="C136" s="58"/>
      <c r="D136" s="58"/>
    </row>
    <row r="137" spans="1:4" ht="12.75">
      <c r="A137" s="58"/>
      <c r="B137" s="58"/>
      <c r="C137" s="58"/>
      <c r="D137" s="58"/>
    </row>
    <row r="138" spans="1:4" ht="12.75">
      <c r="A138" s="58"/>
      <c r="B138" s="58"/>
      <c r="C138" s="58"/>
      <c r="D138" s="58"/>
    </row>
    <row r="139" spans="1:4" ht="12.75">
      <c r="A139" s="58"/>
      <c r="B139" s="58"/>
      <c r="C139" s="58"/>
      <c r="D139" s="58"/>
    </row>
    <row r="140" spans="1:4" ht="12.75">
      <c r="A140" s="58"/>
      <c r="B140" s="58"/>
      <c r="C140" s="58"/>
      <c r="D140" s="58"/>
    </row>
    <row r="141" spans="1:4" ht="12.75">
      <c r="A141" s="58"/>
      <c r="B141" s="58"/>
      <c r="C141" s="58"/>
      <c r="D141" s="58"/>
    </row>
    <row r="142" spans="1:4" ht="12.75">
      <c r="A142" s="58"/>
      <c r="B142" s="58"/>
      <c r="C142" s="58"/>
      <c r="D142" s="58"/>
    </row>
    <row r="143" spans="1:4" ht="12.75">
      <c r="A143" s="58"/>
      <c r="B143" s="58"/>
      <c r="C143" s="58"/>
      <c r="D143" s="58"/>
    </row>
    <row r="144" spans="1:4" ht="12.75">
      <c r="A144" s="58"/>
      <c r="B144" s="58"/>
      <c r="C144" s="58"/>
      <c r="D144" s="58"/>
    </row>
    <row r="145" spans="1:4" ht="12.75">
      <c r="A145" s="58"/>
      <c r="B145" s="58"/>
      <c r="C145" s="58"/>
      <c r="D145" s="58"/>
    </row>
    <row r="146" spans="1:4" ht="12.75">
      <c r="A146" s="58"/>
      <c r="B146" s="58"/>
      <c r="C146" s="58"/>
      <c r="D146" s="58"/>
    </row>
    <row r="147" spans="1:4" ht="12.75">
      <c r="A147" s="58"/>
      <c r="B147" s="58"/>
      <c r="C147" s="58"/>
      <c r="D147" s="58"/>
    </row>
    <row r="148" spans="1:4" ht="12.75">
      <c r="A148" s="58"/>
      <c r="B148" s="58"/>
      <c r="C148" s="58"/>
      <c r="D148" s="58"/>
    </row>
    <row r="149" spans="1:4" ht="12.75">
      <c r="A149" s="58"/>
      <c r="B149" s="58"/>
      <c r="C149" s="58"/>
      <c r="D149" s="58"/>
    </row>
    <row r="150" spans="1:4" ht="12.75">
      <c r="A150" s="58"/>
      <c r="B150" s="58"/>
      <c r="C150" s="58"/>
      <c r="D150" s="58"/>
    </row>
    <row r="151" spans="1:4" ht="12.75">
      <c r="A151" s="58"/>
      <c r="B151" s="58"/>
      <c r="C151" s="58"/>
      <c r="D151" s="58"/>
    </row>
    <row r="152" spans="1:4" ht="12.75">
      <c r="A152" s="58"/>
      <c r="B152" s="58"/>
      <c r="C152" s="58"/>
      <c r="D152" s="58"/>
    </row>
    <row r="153" spans="1:4" ht="12.75">
      <c r="A153" s="58"/>
      <c r="B153" s="58"/>
      <c r="C153" s="58"/>
      <c r="D153" s="58"/>
    </row>
    <row r="154" spans="1:4" ht="12.75">
      <c r="A154" s="58"/>
      <c r="B154" s="58"/>
      <c r="C154" s="58"/>
      <c r="D154" s="58"/>
    </row>
    <row r="155" spans="1:4" ht="12.75">
      <c r="A155" s="58"/>
      <c r="B155" s="58"/>
      <c r="C155" s="58"/>
      <c r="D155" s="58"/>
    </row>
    <row r="156" spans="1:4" ht="12.75">
      <c r="A156" s="58"/>
      <c r="B156" s="58"/>
      <c r="C156" s="58"/>
      <c r="D156" s="58"/>
    </row>
    <row r="157" spans="1:4" ht="12.75">
      <c r="A157" s="58"/>
      <c r="B157" s="58"/>
      <c r="C157" s="58"/>
      <c r="D157" s="58"/>
    </row>
    <row r="158" spans="1:4" ht="12.75">
      <c r="A158" s="58"/>
      <c r="B158" s="58"/>
      <c r="C158" s="58"/>
      <c r="D158" s="58"/>
    </row>
    <row r="159" spans="1:4" ht="12.75">
      <c r="A159" s="58"/>
      <c r="B159" s="58"/>
      <c r="C159" s="58"/>
      <c r="D159" s="58"/>
    </row>
    <row r="160" spans="1:4" ht="12.75">
      <c r="A160" s="58"/>
      <c r="B160" s="58"/>
      <c r="C160" s="58"/>
      <c r="D160" s="58"/>
    </row>
    <row r="161" spans="1:4" ht="12.75">
      <c r="A161" s="58"/>
      <c r="B161" s="58"/>
      <c r="C161" s="58"/>
      <c r="D161" s="58"/>
    </row>
    <row r="162" spans="1:4" ht="12.75">
      <c r="A162" s="58"/>
      <c r="B162" s="58"/>
      <c r="C162" s="58"/>
      <c r="D162" s="58"/>
    </row>
    <row r="163" spans="1:4" ht="12.75">
      <c r="A163" s="58"/>
      <c r="B163" s="58"/>
      <c r="C163" s="58"/>
      <c r="D163" s="58"/>
    </row>
    <row r="164" spans="1:4" ht="12.75">
      <c r="A164" s="58"/>
      <c r="B164" s="58"/>
      <c r="C164" s="58"/>
      <c r="D164" s="58"/>
    </row>
    <row r="165" spans="1:4" ht="12.75">
      <c r="A165" s="58"/>
      <c r="B165" s="58"/>
      <c r="C165" s="58"/>
      <c r="D165" s="58"/>
    </row>
    <row r="166" spans="1:4" ht="12.75">
      <c r="A166" s="58"/>
      <c r="B166" s="58"/>
      <c r="C166" s="58"/>
      <c r="D166" s="58"/>
    </row>
    <row r="167" spans="1:4" ht="12.75">
      <c r="A167" s="58"/>
      <c r="B167" s="58"/>
      <c r="C167" s="58"/>
      <c r="D167" s="58"/>
    </row>
    <row r="168" spans="1:4" ht="12.75">
      <c r="A168" s="58"/>
      <c r="B168" s="58"/>
      <c r="C168" s="58"/>
      <c r="D168" s="58"/>
    </row>
    <row r="169" spans="1:4" ht="12.75">
      <c r="A169" s="58"/>
      <c r="B169" s="58"/>
      <c r="C169" s="58"/>
      <c r="D169" s="58"/>
    </row>
    <row r="170" spans="1:4" ht="12.75">
      <c r="A170" s="58"/>
      <c r="B170" s="58"/>
      <c r="C170" s="58"/>
      <c r="D170" s="58"/>
    </row>
    <row r="171" spans="1:4" ht="12.75">
      <c r="A171" s="58"/>
      <c r="B171" s="58"/>
      <c r="C171" s="58"/>
      <c r="D171" s="58"/>
    </row>
    <row r="172" spans="1:4" ht="12.75">
      <c r="A172" s="58"/>
      <c r="B172" s="58"/>
      <c r="C172" s="58"/>
      <c r="D172" s="58"/>
    </row>
    <row r="173" spans="1:4" ht="12.75">
      <c r="A173" s="58"/>
      <c r="B173" s="58"/>
      <c r="C173" s="58"/>
      <c r="D173" s="58"/>
    </row>
    <row r="174" spans="1:4" ht="12.75">
      <c r="A174" s="58"/>
      <c r="B174" s="58"/>
      <c r="C174" s="58"/>
      <c r="D174" s="58"/>
    </row>
    <row r="175" spans="1:4" ht="12.75">
      <c r="A175" s="58"/>
      <c r="B175" s="58"/>
      <c r="C175" s="58"/>
      <c r="D175" s="58"/>
    </row>
    <row r="176" spans="1:4" ht="12.75">
      <c r="A176" s="58"/>
      <c r="B176" s="58"/>
      <c r="C176" s="58"/>
      <c r="D176" s="58"/>
    </row>
    <row r="177" spans="1:4" ht="12.75">
      <c r="A177" s="58"/>
      <c r="B177" s="58"/>
      <c r="C177" s="58"/>
      <c r="D177" s="58"/>
    </row>
    <row r="178" spans="1:4" ht="12.75">
      <c r="A178" s="58"/>
      <c r="B178" s="58"/>
      <c r="C178" s="58"/>
      <c r="D178" s="58"/>
    </row>
    <row r="179" spans="1:4" ht="12.75">
      <c r="A179" s="58"/>
      <c r="B179" s="58"/>
      <c r="C179" s="58"/>
      <c r="D179" s="58"/>
    </row>
    <row r="180" spans="1:4" ht="12.75">
      <c r="A180" s="58"/>
      <c r="B180" s="58"/>
      <c r="C180" s="58"/>
      <c r="D180" s="58"/>
    </row>
    <row r="181" spans="1:4" ht="12.75">
      <c r="A181" s="58"/>
      <c r="B181" s="58"/>
      <c r="C181" s="58"/>
      <c r="D181" s="58"/>
    </row>
    <row r="182" spans="1:4" ht="12.75">
      <c r="A182" s="58"/>
      <c r="B182" s="58"/>
      <c r="C182" s="58"/>
      <c r="D182" s="58"/>
    </row>
    <row r="183" spans="1:4" ht="12.75">
      <c r="A183" s="58"/>
      <c r="B183" s="58"/>
      <c r="C183" s="58"/>
      <c r="D183" s="58"/>
    </row>
    <row r="184" spans="1:4" ht="12.75">
      <c r="A184" s="58"/>
      <c r="B184" s="58"/>
      <c r="C184" s="58"/>
      <c r="D184" s="58"/>
    </row>
    <row r="185" spans="1:4" ht="12.75">
      <c r="A185" s="58"/>
      <c r="B185" s="58"/>
      <c r="C185" s="58"/>
      <c r="D185" s="58"/>
    </row>
    <row r="186" spans="1:4" ht="12.75">
      <c r="A186" s="58"/>
      <c r="B186" s="58"/>
      <c r="C186" s="58"/>
      <c r="D186" s="58"/>
    </row>
    <row r="187" spans="1:4" ht="12.75">
      <c r="A187" s="58"/>
      <c r="B187" s="58"/>
      <c r="C187" s="58"/>
      <c r="D187" s="58"/>
    </row>
    <row r="188" spans="1:4" ht="12.75">
      <c r="A188" s="58"/>
      <c r="B188" s="58"/>
      <c r="C188" s="58"/>
      <c r="D188" s="58"/>
    </row>
    <row r="189" spans="1:4" ht="12.75">
      <c r="A189" s="58"/>
      <c r="B189" s="58"/>
      <c r="C189" s="58"/>
      <c r="D189" s="58"/>
    </row>
    <row r="190" spans="1:4" ht="12.75">
      <c r="A190" s="58"/>
      <c r="B190" s="58"/>
      <c r="C190" s="58"/>
      <c r="D190" s="58"/>
    </row>
    <row r="191" spans="1:4" ht="12.75">
      <c r="A191" s="58"/>
      <c r="B191" s="58"/>
      <c r="C191" s="58"/>
      <c r="D191" s="58"/>
    </row>
    <row r="192" spans="1:4" ht="12.75">
      <c r="A192" s="58"/>
      <c r="B192" s="58"/>
      <c r="C192" s="58"/>
      <c r="D192" s="58"/>
    </row>
    <row r="193" spans="1:4" ht="12.75">
      <c r="A193" s="58"/>
      <c r="B193" s="58"/>
      <c r="C193" s="58"/>
      <c r="D193" s="58"/>
    </row>
    <row r="194" spans="1:4" ht="12.75">
      <c r="A194" s="58"/>
      <c r="B194" s="58"/>
      <c r="C194" s="58"/>
      <c r="D194" s="58"/>
    </row>
    <row r="195" spans="1:4" ht="12.75">
      <c r="A195" s="58"/>
      <c r="B195" s="58"/>
      <c r="C195" s="58"/>
      <c r="D195" s="58"/>
    </row>
    <row r="196" spans="1:4" ht="12.75">
      <c r="A196" s="58"/>
      <c r="B196" s="58"/>
      <c r="C196" s="58"/>
      <c r="D196" s="58"/>
    </row>
    <row r="197" spans="1:4" ht="12.75">
      <c r="A197" s="58"/>
      <c r="B197" s="58"/>
      <c r="C197" s="58"/>
      <c r="D197" s="58"/>
    </row>
    <row r="198" spans="1:4" ht="12.75">
      <c r="A198" s="58"/>
      <c r="B198" s="58"/>
      <c r="C198" s="58"/>
      <c r="D198" s="58"/>
    </row>
    <row r="199" spans="1:4" ht="12.75">
      <c r="A199" s="58"/>
      <c r="B199" s="58"/>
      <c r="C199" s="58"/>
      <c r="D199" s="58"/>
    </row>
    <row r="200" spans="1:4" ht="12.75">
      <c r="A200" s="58"/>
      <c r="B200" s="58"/>
      <c r="C200" s="58"/>
      <c r="D200" s="58"/>
    </row>
    <row r="201" spans="1:4" ht="12.75">
      <c r="A201" s="58"/>
      <c r="B201" s="58"/>
      <c r="C201" s="58"/>
      <c r="D201" s="58"/>
    </row>
    <row r="202" spans="1:4" ht="12.75">
      <c r="A202" s="58"/>
      <c r="B202" s="58"/>
      <c r="C202" s="58"/>
      <c r="D202" s="58"/>
    </row>
    <row r="203" spans="1:4" ht="12.75">
      <c r="A203" s="58"/>
      <c r="B203" s="58"/>
      <c r="C203" s="58"/>
      <c r="D203" s="58"/>
    </row>
    <row r="204" spans="1:4" ht="12.75">
      <c r="A204" s="58"/>
      <c r="B204" s="58"/>
      <c r="C204" s="58"/>
      <c r="D204" s="58"/>
    </row>
    <row r="205" spans="1:4" ht="12.75">
      <c r="A205" s="58"/>
      <c r="B205" s="58"/>
      <c r="C205" s="58"/>
      <c r="D205" s="58"/>
    </row>
    <row r="206" spans="1:4" ht="12.75">
      <c r="A206" s="58"/>
      <c r="B206" s="58"/>
      <c r="C206" s="58"/>
      <c r="D206" s="58"/>
    </row>
    <row r="207" spans="1:4" ht="12.75">
      <c r="A207" s="58"/>
      <c r="B207" s="58"/>
      <c r="C207" s="58"/>
      <c r="D207" s="58"/>
    </row>
    <row r="208" spans="1:4" ht="12.75">
      <c r="A208" s="58"/>
      <c r="B208" s="58"/>
      <c r="C208" s="58"/>
      <c r="D208" s="58"/>
    </row>
    <row r="209" spans="1:4" ht="12.75">
      <c r="A209" s="58"/>
      <c r="B209" s="58"/>
      <c r="C209" s="58"/>
      <c r="D209" s="58"/>
    </row>
    <row r="210" spans="1:4" ht="12.75">
      <c r="A210" s="58"/>
      <c r="B210" s="58"/>
      <c r="C210" s="58"/>
      <c r="D210" s="58"/>
    </row>
    <row r="211" spans="1:4" ht="12.75">
      <c r="A211" s="58"/>
      <c r="B211" s="58"/>
      <c r="C211" s="58"/>
      <c r="D211" s="58"/>
    </row>
    <row r="212" spans="1:4" ht="12.75">
      <c r="A212" s="58"/>
      <c r="B212" s="58"/>
      <c r="C212" s="58"/>
      <c r="D212" s="58"/>
    </row>
    <row r="213" spans="1:4" ht="12.75">
      <c r="A213" s="58"/>
      <c r="B213" s="58"/>
      <c r="C213" s="58"/>
      <c r="D213" s="58"/>
    </row>
    <row r="214" spans="1:4" ht="12.75">
      <c r="A214" s="58"/>
      <c r="B214" s="58"/>
      <c r="C214" s="58"/>
      <c r="D214" s="58"/>
    </row>
    <row r="215" spans="1:4" ht="12.75">
      <c r="A215" s="58"/>
      <c r="B215" s="58"/>
      <c r="C215" s="58"/>
      <c r="D215" s="58"/>
    </row>
    <row r="216" spans="1:4" ht="12.75">
      <c r="A216" s="58"/>
      <c r="B216" s="58"/>
      <c r="C216" s="58"/>
      <c r="D216" s="58"/>
    </row>
    <row r="217" spans="1:4" ht="12.75">
      <c r="A217" s="58"/>
      <c r="B217" s="58"/>
      <c r="C217" s="58"/>
      <c r="D217" s="58"/>
    </row>
    <row r="218" spans="1:4" ht="12.75">
      <c r="A218" s="58"/>
      <c r="B218" s="58"/>
      <c r="C218" s="58"/>
      <c r="D218" s="58"/>
    </row>
    <row r="219" spans="1:4" ht="12.75">
      <c r="A219" s="58"/>
      <c r="B219" s="58"/>
      <c r="C219" s="58"/>
      <c r="D219" s="58"/>
    </row>
    <row r="220" spans="1:4" ht="12.75">
      <c r="A220" s="58"/>
      <c r="B220" s="58"/>
      <c r="C220" s="58"/>
      <c r="D220" s="58"/>
    </row>
    <row r="221" spans="1:4" ht="12.75">
      <c r="A221" s="58"/>
      <c r="B221" s="58"/>
      <c r="C221" s="58"/>
      <c r="D221" s="58"/>
    </row>
    <row r="222" spans="1:4" ht="12.75">
      <c r="A222" s="58"/>
      <c r="B222" s="58"/>
      <c r="C222" s="58"/>
      <c r="D222" s="58"/>
    </row>
    <row r="223" spans="1:4" ht="12.75">
      <c r="A223" s="58"/>
      <c r="B223" s="58"/>
      <c r="C223" s="58"/>
      <c r="D223" s="58"/>
    </row>
    <row r="224" spans="1:4" ht="12.75">
      <c r="A224" s="58"/>
      <c r="B224" s="58"/>
      <c r="C224" s="58"/>
      <c r="D224" s="58"/>
    </row>
    <row r="225" spans="1:4" ht="12.75">
      <c r="A225" s="58"/>
      <c r="B225" s="58"/>
      <c r="C225" s="58"/>
      <c r="D225" s="58"/>
    </row>
    <row r="226" spans="1:4" ht="12.75">
      <c r="A226" s="58"/>
      <c r="B226" s="58"/>
      <c r="C226" s="58"/>
      <c r="D226" s="58"/>
    </row>
    <row r="227" spans="1:4" ht="12.75">
      <c r="A227" s="58"/>
      <c r="B227" s="58"/>
      <c r="C227" s="58"/>
      <c r="D227" s="58"/>
    </row>
    <row r="228" spans="1:4" ht="12.75">
      <c r="A228" s="58"/>
      <c r="B228" s="58"/>
      <c r="C228" s="58"/>
      <c r="D228" s="58"/>
    </row>
    <row r="229" spans="1:4" ht="12.75">
      <c r="A229" s="58"/>
      <c r="B229" s="58"/>
      <c r="C229" s="58"/>
      <c r="D229" s="58"/>
    </row>
    <row r="230" spans="1:4" ht="12.75">
      <c r="A230" s="58"/>
      <c r="B230" s="58"/>
      <c r="C230" s="58"/>
      <c r="D230" s="58"/>
    </row>
    <row r="231" spans="1:4" ht="12.75">
      <c r="A231" s="58"/>
      <c r="B231" s="58"/>
      <c r="C231" s="58"/>
      <c r="D231" s="58"/>
    </row>
    <row r="232" spans="1:4" ht="12.75">
      <c r="A232" s="58"/>
      <c r="B232" s="58"/>
      <c r="C232" s="58"/>
      <c r="D232" s="58"/>
    </row>
    <row r="233" spans="1:4" ht="12.75">
      <c r="A233" s="58"/>
      <c r="B233" s="58"/>
      <c r="C233" s="58"/>
      <c r="D233" s="58"/>
    </row>
    <row r="234" spans="1:4" ht="12.75">
      <c r="A234" s="58"/>
      <c r="B234" s="58"/>
      <c r="C234" s="58"/>
      <c r="D234" s="58"/>
    </row>
    <row r="235" spans="1:4" ht="12.75">
      <c r="A235" s="58"/>
      <c r="B235" s="58"/>
      <c r="C235" s="58"/>
      <c r="D235" s="58"/>
    </row>
    <row r="236" spans="1:4" ht="12.75">
      <c r="A236" s="58"/>
      <c r="B236" s="58"/>
      <c r="C236" s="58"/>
      <c r="D236" s="58"/>
    </row>
    <row r="237" spans="1:4" ht="12.75">
      <c r="A237" s="58"/>
      <c r="B237" s="58"/>
      <c r="C237" s="58"/>
      <c r="D237" s="58"/>
    </row>
    <row r="238" spans="1:4" ht="12.75">
      <c r="A238" s="58"/>
      <c r="B238" s="58"/>
      <c r="C238" s="58"/>
      <c r="D238" s="58"/>
    </row>
    <row r="239" spans="1:4" ht="12.75">
      <c r="A239" s="58"/>
      <c r="B239" s="58"/>
      <c r="C239" s="58"/>
      <c r="D239" s="58"/>
    </row>
    <row r="240" spans="1:4" ht="12.75">
      <c r="A240" s="58"/>
      <c r="B240" s="58"/>
      <c r="C240" s="58"/>
      <c r="D240" s="58"/>
    </row>
    <row r="241" spans="1:4" ht="12.75">
      <c r="A241" s="58"/>
      <c r="B241" s="58"/>
      <c r="C241" s="58"/>
      <c r="D241" s="58"/>
    </row>
    <row r="242" spans="1:4" ht="12.75">
      <c r="A242" s="58"/>
      <c r="B242" s="58"/>
      <c r="C242" s="58"/>
      <c r="D242" s="58"/>
    </row>
    <row r="243" spans="1:4" ht="12.75">
      <c r="A243" s="58"/>
      <c r="B243" s="58"/>
      <c r="C243" s="58"/>
      <c r="D243" s="58"/>
    </row>
    <row r="244" spans="1:4" ht="12.75">
      <c r="A244" s="58"/>
      <c r="B244" s="58"/>
      <c r="C244" s="58"/>
      <c r="D244" s="58"/>
    </row>
    <row r="245" spans="1:4" ht="12.75">
      <c r="A245" s="58"/>
      <c r="B245" s="58"/>
      <c r="C245" s="58"/>
      <c r="D245" s="58"/>
    </row>
    <row r="246" spans="1:4" ht="12.75">
      <c r="A246" s="58"/>
      <c r="B246" s="58"/>
      <c r="C246" s="58"/>
      <c r="D246" s="58"/>
    </row>
    <row r="247" spans="1:4" ht="12.75">
      <c r="A247" s="58"/>
      <c r="B247" s="58"/>
      <c r="C247" s="58"/>
      <c r="D247" s="58"/>
    </row>
    <row r="248" spans="1:4" ht="12.75">
      <c r="A248" s="58"/>
      <c r="B248" s="58"/>
      <c r="C248" s="58"/>
      <c r="D248" s="58"/>
    </row>
    <row r="249" spans="1:4" ht="12.75">
      <c r="A249" s="58"/>
      <c r="B249" s="58"/>
      <c r="C249" s="58"/>
      <c r="D249" s="58"/>
    </row>
    <row r="250" spans="1:4" ht="12.75">
      <c r="A250" s="58"/>
      <c r="B250" s="58"/>
      <c r="C250" s="58"/>
      <c r="D250" s="58"/>
    </row>
    <row r="251" spans="1:4" ht="12.75">
      <c r="A251" s="58"/>
      <c r="B251" s="58"/>
      <c r="C251" s="58"/>
      <c r="D251" s="58"/>
    </row>
    <row r="252" spans="1:4" ht="12.75">
      <c r="A252" s="58"/>
      <c r="B252" s="58"/>
      <c r="C252" s="58"/>
      <c r="D252" s="58"/>
    </row>
    <row r="253" spans="1:4" ht="12.75">
      <c r="A253" s="58"/>
      <c r="B253" s="58"/>
      <c r="C253" s="58"/>
      <c r="D253" s="58"/>
    </row>
    <row r="254" spans="1:4" ht="12.75">
      <c r="A254" s="58"/>
      <c r="B254" s="58"/>
      <c r="C254" s="58"/>
      <c r="D254" s="58"/>
    </row>
    <row r="255" spans="1:4" ht="12.75">
      <c r="A255" s="58"/>
      <c r="B255" s="58"/>
      <c r="C255" s="58"/>
      <c r="D255" s="58"/>
    </row>
    <row r="256" spans="1:4" ht="12.75">
      <c r="A256" s="58"/>
      <c r="B256" s="58"/>
      <c r="C256" s="58"/>
      <c r="D256" s="58"/>
    </row>
    <row r="257" spans="1:4" ht="12.75">
      <c r="A257" s="58"/>
      <c r="B257" s="58"/>
      <c r="C257" s="58"/>
      <c r="D257" s="58"/>
    </row>
    <row r="258" spans="1:4" ht="12.75">
      <c r="A258" s="58"/>
      <c r="B258" s="58"/>
      <c r="C258" s="58"/>
      <c r="D258" s="58"/>
    </row>
    <row r="259" spans="1:4" ht="12.75">
      <c r="A259" s="58"/>
      <c r="B259" s="58"/>
      <c r="C259" s="58"/>
      <c r="D259" s="58"/>
    </row>
    <row r="260" spans="1:4" ht="12.75">
      <c r="A260" s="58"/>
      <c r="B260" s="58"/>
      <c r="C260" s="58"/>
      <c r="D260" s="58"/>
    </row>
    <row r="261" spans="1:4" ht="12.75">
      <c r="A261" s="58"/>
      <c r="B261" s="58"/>
      <c r="C261" s="58"/>
      <c r="D261" s="58"/>
    </row>
    <row r="262" spans="1:4" ht="12.75">
      <c r="A262" s="58"/>
      <c r="B262" s="58"/>
      <c r="C262" s="58"/>
      <c r="D262" s="58"/>
    </row>
    <row r="263" spans="1:4" ht="12.75">
      <c r="A263" s="58"/>
      <c r="B263" s="58"/>
      <c r="C263" s="58"/>
      <c r="D263" s="58"/>
    </row>
    <row r="264" spans="1:4" ht="12.75">
      <c r="A264" s="58"/>
      <c r="B264" s="58"/>
      <c r="C264" s="58"/>
      <c r="D264" s="58"/>
    </row>
    <row r="265" spans="1:4" ht="12.75">
      <c r="A265" s="58"/>
      <c r="B265" s="58"/>
      <c r="C265" s="58"/>
      <c r="D265" s="58"/>
    </row>
    <row r="266" spans="1:4" ht="12.75">
      <c r="A266" s="58"/>
      <c r="B266" s="58"/>
      <c r="C266" s="58"/>
      <c r="D266" s="58"/>
    </row>
    <row r="267" spans="1:4" ht="12.75">
      <c r="A267" s="58"/>
      <c r="B267" s="58"/>
      <c r="C267" s="58"/>
      <c r="D267" s="58"/>
    </row>
    <row r="268" spans="1:4" ht="12.75">
      <c r="A268" s="58"/>
      <c r="B268" s="58"/>
      <c r="C268" s="58"/>
      <c r="D268" s="58"/>
    </row>
    <row r="269" spans="1:4" ht="12.75">
      <c r="A269" s="58"/>
      <c r="B269" s="58"/>
      <c r="C269" s="58"/>
      <c r="D269" s="58"/>
    </row>
    <row r="270" spans="1:4" ht="12.75">
      <c r="A270" s="58"/>
      <c r="B270" s="58"/>
      <c r="C270" s="58"/>
      <c r="D270" s="58"/>
    </row>
    <row r="271" spans="1:4" ht="12.75">
      <c r="A271" s="58"/>
      <c r="B271" s="58"/>
      <c r="C271" s="58"/>
      <c r="D271" s="58"/>
    </row>
    <row r="272" spans="1:4" ht="12.75">
      <c r="A272" s="58"/>
      <c r="B272" s="58"/>
      <c r="C272" s="58"/>
      <c r="D272" s="58"/>
    </row>
    <row r="273" spans="1:4" ht="12.75">
      <c r="A273" s="58"/>
      <c r="B273" s="58"/>
      <c r="C273" s="58"/>
      <c r="D273" s="58"/>
    </row>
    <row r="274" spans="1:4" ht="12.75">
      <c r="A274" s="58"/>
      <c r="B274" s="58"/>
      <c r="C274" s="58"/>
      <c r="D274" s="58"/>
    </row>
    <row r="275" spans="1:4" ht="12.75">
      <c r="A275" s="58"/>
      <c r="B275" s="58"/>
      <c r="C275" s="58"/>
      <c r="D275" s="58"/>
    </row>
    <row r="276" spans="1:4" ht="12.75">
      <c r="A276" s="58"/>
      <c r="B276" s="58"/>
      <c r="C276" s="58"/>
      <c r="D276" s="58"/>
    </row>
    <row r="277" spans="1:4" ht="12.75">
      <c r="A277" s="58"/>
      <c r="B277" s="58"/>
      <c r="C277" s="58"/>
      <c r="D277" s="58"/>
    </row>
    <row r="278" spans="1:4" ht="12.75">
      <c r="A278" s="58"/>
      <c r="B278" s="58"/>
      <c r="C278" s="58"/>
      <c r="D278" s="58"/>
    </row>
    <row r="279" spans="1:4" ht="12.75">
      <c r="A279" s="58"/>
      <c r="B279" s="58"/>
      <c r="C279" s="58"/>
      <c r="D279" s="58"/>
    </row>
    <row r="280" spans="1:4" ht="12.75">
      <c r="A280" s="58"/>
      <c r="B280" s="58"/>
      <c r="C280" s="58"/>
      <c r="D280" s="58"/>
    </row>
    <row r="281" spans="1:4" ht="12.75">
      <c r="A281" s="58"/>
      <c r="B281" s="58"/>
      <c r="C281" s="58"/>
      <c r="D281" s="58"/>
    </row>
    <row r="282" spans="1:4" ht="12.75">
      <c r="A282" s="58"/>
      <c r="B282" s="58"/>
      <c r="C282" s="58"/>
      <c r="D282" s="58"/>
    </row>
    <row r="283" spans="1:4" ht="12.75">
      <c r="A283" s="58"/>
      <c r="B283" s="58"/>
      <c r="C283" s="58"/>
      <c r="D283" s="58"/>
    </row>
    <row r="284" spans="1:4" ht="12.75">
      <c r="A284" s="58"/>
      <c r="B284" s="58"/>
      <c r="C284" s="58"/>
      <c r="D284" s="58"/>
    </row>
    <row r="285" spans="1:4" ht="12.75">
      <c r="A285" s="58"/>
      <c r="B285" s="58"/>
      <c r="C285" s="58"/>
      <c r="D285" s="58"/>
    </row>
    <row r="286" spans="1:4" ht="12.75">
      <c r="A286" s="58"/>
      <c r="B286" s="58"/>
      <c r="C286" s="58"/>
      <c r="D286" s="58"/>
    </row>
    <row r="287" spans="1:4" ht="12.75">
      <c r="A287" s="58"/>
      <c r="B287" s="58"/>
      <c r="C287" s="58"/>
      <c r="D287" s="58"/>
    </row>
    <row r="288" spans="1:4" ht="12.75">
      <c r="A288" s="58"/>
      <c r="B288" s="58"/>
      <c r="C288" s="58"/>
      <c r="D288" s="58"/>
    </row>
    <row r="289" spans="1:4" ht="12.75">
      <c r="A289" s="58"/>
      <c r="B289" s="58"/>
      <c r="C289" s="58"/>
      <c r="D289" s="58"/>
    </row>
    <row r="290" spans="1:4" ht="12.75">
      <c r="A290" s="58"/>
      <c r="B290" s="58"/>
      <c r="C290" s="58"/>
      <c r="D290" s="58"/>
    </row>
    <row r="291" spans="1:4" ht="12.75">
      <c r="A291" s="58"/>
      <c r="B291" s="58"/>
      <c r="C291" s="58"/>
      <c r="D291" s="58"/>
    </row>
    <row r="292" spans="1:4" ht="12.75">
      <c r="A292" s="58"/>
      <c r="B292" s="58"/>
      <c r="C292" s="58"/>
      <c r="D292" s="58"/>
    </row>
    <row r="293" spans="1:4" ht="12.75">
      <c r="A293" s="58"/>
      <c r="B293" s="58"/>
      <c r="C293" s="58"/>
      <c r="D293" s="58"/>
    </row>
    <row r="294" spans="1:4" ht="12.75">
      <c r="A294" s="58"/>
      <c r="B294" s="58"/>
      <c r="C294" s="58"/>
      <c r="D294" s="58"/>
    </row>
    <row r="295" spans="1:4" ht="12.75">
      <c r="A295" s="58"/>
      <c r="B295" s="58"/>
      <c r="C295" s="58"/>
      <c r="D295" s="58"/>
    </row>
    <row r="296" spans="1:4" ht="12.75">
      <c r="A296" s="58"/>
      <c r="B296" s="58"/>
      <c r="C296" s="58"/>
      <c r="D296" s="58"/>
    </row>
    <row r="297" spans="1:4" ht="12.75">
      <c r="A297" s="58"/>
      <c r="B297" s="58"/>
      <c r="C297" s="58"/>
      <c r="D297" s="58"/>
    </row>
    <row r="298" spans="1:4" ht="12.75">
      <c r="A298" s="58"/>
      <c r="B298" s="58"/>
      <c r="C298" s="58"/>
      <c r="D298" s="58"/>
    </row>
    <row r="299" spans="1:4" ht="12.75">
      <c r="A299" s="58"/>
      <c r="B299" s="58"/>
      <c r="C299" s="58"/>
      <c r="D299" s="58"/>
    </row>
    <row r="300" spans="1:4" ht="12.75">
      <c r="A300" s="58"/>
      <c r="B300" s="58"/>
      <c r="C300" s="58"/>
      <c r="D300" s="58"/>
    </row>
    <row r="301" spans="1:4" ht="12.75">
      <c r="A301" s="58"/>
      <c r="B301" s="58"/>
      <c r="C301" s="58"/>
      <c r="D301" s="58"/>
    </row>
    <row r="302" spans="1:4" ht="12.75">
      <c r="A302" s="58"/>
      <c r="B302" s="58"/>
      <c r="C302" s="58"/>
      <c r="D302" s="58"/>
    </row>
    <row r="303" spans="1:4" ht="12.75">
      <c r="A303" s="58"/>
      <c r="B303" s="58"/>
      <c r="C303" s="58"/>
      <c r="D303" s="58"/>
    </row>
    <row r="304" spans="1:4" ht="12.75">
      <c r="A304" s="58"/>
      <c r="B304" s="58"/>
      <c r="C304" s="58"/>
      <c r="D304" s="58"/>
    </row>
    <row r="305" spans="1:4" ht="12.75">
      <c r="A305" s="58"/>
      <c r="B305" s="58"/>
      <c r="C305" s="58"/>
      <c r="D305" s="58"/>
    </row>
    <row r="306" spans="1:4" ht="12.75">
      <c r="A306" s="58"/>
      <c r="B306" s="58"/>
      <c r="C306" s="58"/>
      <c r="D306" s="58"/>
    </row>
    <row r="307" spans="1:4" ht="12.75">
      <c r="A307" s="58"/>
      <c r="B307" s="58"/>
      <c r="C307" s="58"/>
      <c r="D307" s="58"/>
    </row>
    <row r="308" spans="1:4" ht="12.75">
      <c r="A308" s="58"/>
      <c r="B308" s="58"/>
      <c r="C308" s="58"/>
      <c r="D308" s="58"/>
    </row>
    <row r="309" spans="1:4" ht="12.75">
      <c r="A309" s="58"/>
      <c r="B309" s="58"/>
      <c r="C309" s="58"/>
      <c r="D309" s="58"/>
    </row>
    <row r="310" spans="1:4" ht="12.75">
      <c r="A310" s="58"/>
      <c r="B310" s="58"/>
      <c r="C310" s="58"/>
      <c r="D310" s="58"/>
    </row>
    <row r="311" spans="1:4" ht="12.75">
      <c r="A311" s="58"/>
      <c r="B311" s="58"/>
      <c r="C311" s="58"/>
      <c r="D311" s="58"/>
    </row>
    <row r="312" spans="1:4" ht="12.75">
      <c r="A312" s="58"/>
      <c r="B312" s="58"/>
      <c r="C312" s="58"/>
      <c r="D312" s="58"/>
    </row>
    <row r="313" spans="1:4" ht="12.75">
      <c r="A313" s="58"/>
      <c r="B313" s="58"/>
      <c r="C313" s="58"/>
      <c r="D313" s="58"/>
    </row>
    <row r="314" spans="1:4" ht="12.75">
      <c r="A314" s="58"/>
      <c r="B314" s="58"/>
      <c r="C314" s="58"/>
      <c r="D314" s="58"/>
    </row>
    <row r="315" spans="1:4" ht="12.75">
      <c r="A315" s="58"/>
      <c r="B315" s="58"/>
      <c r="C315" s="58"/>
      <c r="D315" s="58"/>
    </row>
    <row r="316" spans="1:4" ht="12.75">
      <c r="A316" s="58"/>
      <c r="B316" s="58"/>
      <c r="C316" s="58"/>
      <c r="D316" s="58"/>
    </row>
    <row r="317" spans="1:4" ht="12.75">
      <c r="A317" s="58"/>
      <c r="B317" s="58"/>
      <c r="C317" s="58"/>
      <c r="D317" s="58"/>
    </row>
    <row r="318" spans="1:4" ht="12.75">
      <c r="A318" s="58"/>
      <c r="B318" s="58"/>
      <c r="C318" s="58"/>
      <c r="D318" s="58"/>
    </row>
    <row r="319" spans="1:4" ht="12.75">
      <c r="A319" s="58"/>
      <c r="B319" s="58"/>
      <c r="C319" s="58"/>
      <c r="D319" s="58"/>
    </row>
    <row r="320" spans="1:4" ht="12.75">
      <c r="A320" s="58"/>
      <c r="B320" s="58"/>
      <c r="C320" s="58"/>
      <c r="D320" s="58"/>
    </row>
    <row r="321" spans="1:4" ht="12.75">
      <c r="A321" s="58"/>
      <c r="B321" s="58"/>
      <c r="C321" s="58"/>
      <c r="D321" s="58"/>
    </row>
    <row r="322" spans="1:4" ht="12.75">
      <c r="A322" s="58"/>
      <c r="B322" s="58"/>
      <c r="C322" s="58"/>
      <c r="D322" s="58"/>
    </row>
    <row r="323" spans="1:4" ht="12.75">
      <c r="A323" s="58"/>
      <c r="B323" s="58"/>
      <c r="C323" s="58"/>
      <c r="D323" s="58"/>
    </row>
    <row r="324" spans="1:4" ht="12.75">
      <c r="A324" s="58"/>
      <c r="B324" s="58"/>
      <c r="C324" s="58"/>
      <c r="D324" s="58"/>
    </row>
    <row r="325" spans="1:4" ht="12.75">
      <c r="A325" s="58"/>
      <c r="B325" s="58"/>
      <c r="C325" s="58"/>
      <c r="D325" s="58"/>
    </row>
    <row r="326" spans="1:4" ht="12.75">
      <c r="A326" s="58"/>
      <c r="B326" s="58"/>
      <c r="C326" s="58"/>
      <c r="D326" s="58"/>
    </row>
    <row r="327" spans="1:4" ht="12.75">
      <c r="A327" s="58"/>
      <c r="B327" s="58"/>
      <c r="C327" s="58"/>
      <c r="D327" s="58"/>
    </row>
    <row r="328" spans="1:4" ht="12.75">
      <c r="A328" s="58"/>
      <c r="B328" s="58"/>
      <c r="C328" s="58"/>
      <c r="D328" s="58"/>
    </row>
    <row r="329" spans="1:4" ht="12.75">
      <c r="A329" s="58"/>
      <c r="B329" s="58"/>
      <c r="C329" s="58"/>
      <c r="D329" s="58"/>
    </row>
    <row r="330" spans="1:4" ht="12.75">
      <c r="A330" s="58"/>
      <c r="B330" s="58"/>
      <c r="C330" s="58"/>
      <c r="D330" s="58"/>
    </row>
    <row r="331" spans="1:4" ht="12.75">
      <c r="A331" s="58"/>
      <c r="B331" s="58"/>
      <c r="C331" s="58"/>
      <c r="D331" s="58"/>
    </row>
    <row r="332" spans="1:4" ht="12.75">
      <c r="A332" s="58"/>
      <c r="B332" s="58"/>
      <c r="C332" s="58"/>
      <c r="D332" s="58"/>
    </row>
    <row r="333" spans="1:4" ht="12.75">
      <c r="A333" s="58"/>
      <c r="B333" s="58"/>
      <c r="C333" s="58"/>
      <c r="D333" s="58"/>
    </row>
    <row r="334" spans="1:4" ht="12.75">
      <c r="A334" s="58"/>
      <c r="B334" s="58"/>
      <c r="C334" s="58"/>
      <c r="D334" s="58"/>
    </row>
    <row r="335" spans="1:4" ht="12.75">
      <c r="A335" s="58"/>
      <c r="B335" s="58"/>
      <c r="C335" s="58"/>
      <c r="D335" s="58"/>
    </row>
    <row r="336" spans="1:4" ht="12.75">
      <c r="A336" s="58"/>
      <c r="B336" s="58"/>
      <c r="C336" s="58"/>
      <c r="D336" s="58"/>
    </row>
    <row r="337" spans="1:4" ht="12.75">
      <c r="A337" s="58"/>
      <c r="B337" s="58"/>
      <c r="C337" s="58"/>
      <c r="D337" s="58"/>
    </row>
    <row r="338" spans="1:4" ht="12.75">
      <c r="A338" s="58"/>
      <c r="B338" s="58"/>
      <c r="C338" s="58"/>
      <c r="D338" s="58"/>
    </row>
    <row r="339" spans="1:4" ht="12.75">
      <c r="A339" s="58"/>
      <c r="B339" s="58"/>
      <c r="C339" s="58"/>
      <c r="D339" s="58"/>
    </row>
    <row r="340" spans="1:4" ht="12.75">
      <c r="A340" s="58"/>
      <c r="B340" s="58"/>
      <c r="C340" s="58"/>
      <c r="D340" s="58"/>
    </row>
    <row r="341" spans="1:4" ht="12.75">
      <c r="A341" s="58"/>
      <c r="B341" s="58"/>
      <c r="C341" s="58"/>
      <c r="D341" s="58"/>
    </row>
    <row r="342" spans="1:4" ht="12.75">
      <c r="A342" s="58"/>
      <c r="B342" s="58"/>
      <c r="C342" s="58"/>
      <c r="D342" s="58"/>
    </row>
    <row r="343" spans="1:4" ht="12.75">
      <c r="A343" s="58"/>
      <c r="B343" s="58"/>
      <c r="C343" s="58"/>
      <c r="D343" s="58"/>
    </row>
    <row r="344" spans="1:4" ht="12.75">
      <c r="A344" s="58"/>
      <c r="B344" s="58"/>
      <c r="C344" s="58"/>
      <c r="D344" s="58"/>
    </row>
    <row r="345" spans="1:4" ht="12.75">
      <c r="A345" s="58"/>
      <c r="B345" s="58"/>
      <c r="C345" s="58"/>
      <c r="D345" s="58"/>
    </row>
    <row r="346" spans="1:4" ht="12.75">
      <c r="A346" s="58"/>
      <c r="B346" s="58"/>
      <c r="C346" s="58"/>
      <c r="D346" s="58"/>
    </row>
    <row r="347" spans="1:4" ht="12.75">
      <c r="A347" s="58"/>
      <c r="B347" s="58"/>
      <c r="C347" s="58"/>
      <c r="D347" s="58"/>
    </row>
    <row r="348" spans="1:4" ht="12.75">
      <c r="A348" s="58"/>
      <c r="B348" s="58"/>
      <c r="C348" s="58"/>
      <c r="D348" s="58"/>
    </row>
    <row r="349" spans="1:4" ht="12.75">
      <c r="A349" s="58"/>
      <c r="B349" s="58"/>
      <c r="C349" s="58"/>
      <c r="D349" s="58"/>
    </row>
    <row r="350" spans="1:4" ht="12.75">
      <c r="A350" s="58"/>
      <c r="B350" s="58"/>
      <c r="C350" s="58"/>
      <c r="D350" s="58"/>
    </row>
    <row r="351" spans="1:4" ht="12.75">
      <c r="A351" s="58"/>
      <c r="B351" s="58"/>
      <c r="C351" s="58"/>
      <c r="D351" s="58"/>
    </row>
    <row r="352" spans="1:4" ht="12.75">
      <c r="A352" s="58"/>
      <c r="B352" s="58"/>
      <c r="C352" s="58"/>
      <c r="D352" s="58"/>
    </row>
    <row r="353" spans="1:4" ht="12.75">
      <c r="A353" s="58"/>
      <c r="B353" s="58"/>
      <c r="C353" s="58"/>
      <c r="D353" s="58"/>
    </row>
    <row r="354" spans="1:4" ht="12.75">
      <c r="A354" s="58"/>
      <c r="B354" s="58"/>
      <c r="C354" s="58"/>
      <c r="D354" s="58"/>
    </row>
    <row r="355" spans="1:4" ht="12.75">
      <c r="A355" s="58"/>
      <c r="B355" s="58"/>
      <c r="C355" s="58"/>
      <c r="D355" s="58"/>
    </row>
    <row r="356" spans="1:4" ht="12.75">
      <c r="A356" s="58"/>
      <c r="B356" s="58"/>
      <c r="C356" s="58"/>
      <c r="D356" s="58"/>
    </row>
    <row r="357" spans="1:4" ht="12.75">
      <c r="A357" s="58"/>
      <c r="B357" s="58"/>
      <c r="C357" s="58"/>
      <c r="D357" s="58"/>
    </row>
    <row r="358" spans="1:4" ht="12.75">
      <c r="A358" s="58"/>
      <c r="B358" s="58"/>
      <c r="C358" s="58"/>
      <c r="D358" s="58"/>
    </row>
    <row r="359" spans="1:4" ht="12.75">
      <c r="A359" s="58"/>
      <c r="B359" s="58"/>
      <c r="C359" s="58"/>
      <c r="D359" s="58"/>
    </row>
    <row r="360" spans="1:4" ht="12.75">
      <c r="A360" s="58"/>
      <c r="B360" s="58"/>
      <c r="C360" s="58"/>
      <c r="D360" s="58"/>
    </row>
    <row r="361" spans="1:4" ht="12.75">
      <c r="A361" s="58"/>
      <c r="B361" s="58"/>
      <c r="C361" s="58"/>
      <c r="D361" s="58"/>
    </row>
  </sheetData>
  <sheetProtection/>
  <mergeCells count="160">
    <mergeCell ref="EL4:EN4"/>
    <mergeCell ref="EL6:EN6"/>
    <mergeCell ref="EL33:EM33"/>
    <mergeCell ref="EF4:EH4"/>
    <mergeCell ref="EF6:EH6"/>
    <mergeCell ref="EF33:EG33"/>
    <mergeCell ref="EI4:EK4"/>
    <mergeCell ref="EI6:EK6"/>
    <mergeCell ref="EI33:EJ33"/>
    <mergeCell ref="EC4:EE4"/>
    <mergeCell ref="EC6:EE6"/>
    <mergeCell ref="EC33:ED33"/>
    <mergeCell ref="DZ4:EB4"/>
    <mergeCell ref="DZ6:EB6"/>
    <mergeCell ref="DZ33:EA33"/>
    <mergeCell ref="DW4:DY4"/>
    <mergeCell ref="DW6:DY6"/>
    <mergeCell ref="DW33:DX33"/>
    <mergeCell ref="DQ4:DS4"/>
    <mergeCell ref="DQ6:DS6"/>
    <mergeCell ref="DQ33:DR33"/>
    <mergeCell ref="DT4:DV4"/>
    <mergeCell ref="DT6:DV6"/>
    <mergeCell ref="DT33:DU33"/>
    <mergeCell ref="DN4:DP4"/>
    <mergeCell ref="DN6:DP6"/>
    <mergeCell ref="DN33:DO33"/>
    <mergeCell ref="A56:AG56"/>
    <mergeCell ref="BB4:BD4"/>
    <mergeCell ref="AY6:BA6"/>
    <mergeCell ref="BB6:BD6"/>
    <mergeCell ref="AY33:AZ33"/>
    <mergeCell ref="T33:U33"/>
    <mergeCell ref="W6:Y6"/>
    <mergeCell ref="AM33:AN33"/>
    <mergeCell ref="A58:AG58"/>
    <mergeCell ref="Z33:AA33"/>
    <mergeCell ref="AC6:AE6"/>
    <mergeCell ref="L30:M30"/>
    <mergeCell ref="L6:M6"/>
    <mergeCell ref="W33:X33"/>
    <mergeCell ref="R30:S30"/>
    <mergeCell ref="T6:V6"/>
    <mergeCell ref="BB33:BC33"/>
    <mergeCell ref="AG33:AH33"/>
    <mergeCell ref="AG4:AI4"/>
    <mergeCell ref="AG6:AI6"/>
    <mergeCell ref="AC33:AD33"/>
    <mergeCell ref="BS6:BU6"/>
    <mergeCell ref="AJ4:AL4"/>
    <mergeCell ref="AJ6:AL6"/>
    <mergeCell ref="AV33:AW33"/>
    <mergeCell ref="BK33:BL33"/>
    <mergeCell ref="BK4:BM4"/>
    <mergeCell ref="BK6:BM6"/>
    <mergeCell ref="AJ33:AK33"/>
    <mergeCell ref="AP33:AQ33"/>
    <mergeCell ref="AP4:AR4"/>
    <mergeCell ref="BE33:BF33"/>
    <mergeCell ref="AS4:AU4"/>
    <mergeCell ref="AS6:AU6"/>
    <mergeCell ref="AS33:AT33"/>
    <mergeCell ref="AY4:BA4"/>
    <mergeCell ref="A4:A5"/>
    <mergeCell ref="H4:I4"/>
    <mergeCell ref="BS33:BT33"/>
    <mergeCell ref="BN4:BP4"/>
    <mergeCell ref="BN6:BP6"/>
    <mergeCell ref="BN33:BO33"/>
    <mergeCell ref="BS4:BU4"/>
    <mergeCell ref="BH33:BI33"/>
    <mergeCell ref="BH4:BJ4"/>
    <mergeCell ref="BH6:BJ6"/>
    <mergeCell ref="B30:C30"/>
    <mergeCell ref="D30:E30"/>
    <mergeCell ref="F30:G30"/>
    <mergeCell ref="B6:C6"/>
    <mergeCell ref="B4:C4"/>
    <mergeCell ref="D4:E4"/>
    <mergeCell ref="F4:G4"/>
    <mergeCell ref="F6:G6"/>
    <mergeCell ref="D6:E6"/>
    <mergeCell ref="AP6:AR6"/>
    <mergeCell ref="N6:O6"/>
    <mergeCell ref="N4:O4"/>
    <mergeCell ref="AM6:AO6"/>
    <mergeCell ref="Z4:AB4"/>
    <mergeCell ref="AM4:AO4"/>
    <mergeCell ref="AC4:AE4"/>
    <mergeCell ref="P30:Q30"/>
    <mergeCell ref="H30:I30"/>
    <mergeCell ref="J6:K6"/>
    <mergeCell ref="H6:I6"/>
    <mergeCell ref="J30:K30"/>
    <mergeCell ref="BE4:BG4"/>
    <mergeCell ref="BE6:BG6"/>
    <mergeCell ref="R6:S6"/>
    <mergeCell ref="N30:O30"/>
    <mergeCell ref="L4:M4"/>
    <mergeCell ref="BV6:BX6"/>
    <mergeCell ref="J4:K4"/>
    <mergeCell ref="AV4:AX4"/>
    <mergeCell ref="AV6:AX6"/>
    <mergeCell ref="T4:V4"/>
    <mergeCell ref="P6:Q6"/>
    <mergeCell ref="P4:Q4"/>
    <mergeCell ref="R4:S4"/>
    <mergeCell ref="Z6:AB6"/>
    <mergeCell ref="W4:Y4"/>
    <mergeCell ref="CH33:CI33"/>
    <mergeCell ref="BV33:BW33"/>
    <mergeCell ref="BY4:CA4"/>
    <mergeCell ref="BY6:CA6"/>
    <mergeCell ref="BY33:BZ33"/>
    <mergeCell ref="CB33:CC33"/>
    <mergeCell ref="CE4:CG4"/>
    <mergeCell ref="CE6:CG6"/>
    <mergeCell ref="CE33:CF33"/>
    <mergeCell ref="BV4:BX4"/>
    <mergeCell ref="CQ4:CS4"/>
    <mergeCell ref="CQ6:CS6"/>
    <mergeCell ref="CH4:CJ4"/>
    <mergeCell ref="CB4:CD4"/>
    <mergeCell ref="CB6:CD6"/>
    <mergeCell ref="CH6:CJ6"/>
    <mergeCell ref="CT4:CV4"/>
    <mergeCell ref="CT6:CV6"/>
    <mergeCell ref="CT33:CU33"/>
    <mergeCell ref="CK33:CL33"/>
    <mergeCell ref="CQ33:CR33"/>
    <mergeCell ref="CN4:CP4"/>
    <mergeCell ref="CN6:CP6"/>
    <mergeCell ref="CN33:CO33"/>
    <mergeCell ref="CK4:CM4"/>
    <mergeCell ref="CK6:CM6"/>
    <mergeCell ref="CZ4:DB4"/>
    <mergeCell ref="CZ6:DB6"/>
    <mergeCell ref="CZ33:DA33"/>
    <mergeCell ref="CW4:CY4"/>
    <mergeCell ref="CW6:CY6"/>
    <mergeCell ref="CW33:CX33"/>
    <mergeCell ref="DE4:DG4"/>
    <mergeCell ref="DE6:DG6"/>
    <mergeCell ref="DE33:DF33"/>
    <mergeCell ref="DK4:DM4"/>
    <mergeCell ref="DK6:DM6"/>
    <mergeCell ref="DK33:DL33"/>
    <mergeCell ref="DH4:DJ4"/>
    <mergeCell ref="DH6:DJ6"/>
    <mergeCell ref="DH33:DI33"/>
    <mergeCell ref="A1:A3"/>
    <mergeCell ref="EK71:EM71"/>
    <mergeCell ref="EK73:EM73"/>
    <mergeCell ref="EO73:EP73"/>
    <mergeCell ref="EK65:EM65"/>
    <mergeCell ref="EK66:EM66"/>
    <mergeCell ref="EK67:EM67"/>
    <mergeCell ref="EK68:EM68"/>
    <mergeCell ref="EK69:EM69"/>
    <mergeCell ref="EK70:EM70"/>
  </mergeCells>
  <printOptions/>
  <pageMargins left="0.6299212598425197" right="0" top="0.3937007874015748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2012-07-12T10:04:23Z</cp:lastPrinted>
  <dcterms:created xsi:type="dcterms:W3CDTF">2008-10-01T07:10:45Z</dcterms:created>
  <dcterms:modified xsi:type="dcterms:W3CDTF">2013-07-16T04:35:17Z</dcterms:modified>
  <cp:category/>
  <cp:version/>
  <cp:contentType/>
  <cp:contentStatus/>
</cp:coreProperties>
</file>