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<sst xmlns="http://schemas.openxmlformats.org/spreadsheetml/2006/main" count="1596" uniqueCount="669">
  <si>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</si>
  <si>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</si>
  <si>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</si>
  <si>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</si>
  <si>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</si>
  <si>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</si>
  <si>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</si>
  <si>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</si>
  <si>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</si>
  <si>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</si>
  <si>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</si>
  <si>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</si>
  <si>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</si>
  <si>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</si>
  <si>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</si>
  <si>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</si>
  <si>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</si>
  <si>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9491,6 м2</t>
  </si>
  <si>
    <t>15 п.м</t>
  </si>
  <si>
    <t>3 м2</t>
  </si>
  <si>
    <t>шар.краны - 22 шт., вентили - 8 шт.</t>
  </si>
  <si>
    <t>Тройник D110 - 1 шт.</t>
  </si>
  <si>
    <t>1,5 м2</t>
  </si>
  <si>
    <t>кабель АВВГ3х2,5 - 25 м, ЛОН - 15 шт., патроны - 5 шт., выкл. - 1 шт.</t>
  </si>
  <si>
    <t>шар.краны D20 - 8 шт.</t>
  </si>
  <si>
    <t>4,6 м2</t>
  </si>
  <si>
    <t>кабель АВВГ3х2,5 - 45 м, ЛОН - 30 шт., патроны - 15 шт.</t>
  </si>
  <si>
    <t>Автоматы АЕ1031 - 2 шт., ЛОН - 5 шт.</t>
  </si>
  <si>
    <t>Задвижки D100 - 2 шт.</t>
  </si>
  <si>
    <t>2 м2</t>
  </si>
  <si>
    <t>х</t>
  </si>
  <si>
    <t>2 двери</t>
  </si>
  <si>
    <t>392 чел.</t>
  </si>
  <si>
    <t>389 чел.</t>
  </si>
  <si>
    <t>396 чел.</t>
  </si>
  <si>
    <t>397 чел.</t>
  </si>
  <si>
    <t>395 чел.</t>
  </si>
  <si>
    <t>394 чел.</t>
  </si>
  <si>
    <t>октябрь</t>
  </si>
  <si>
    <t>патрон - 1 шт.</t>
  </si>
  <si>
    <t>391 чел.</t>
  </si>
  <si>
    <t>ноябрь</t>
  </si>
  <si>
    <t>393 чел.</t>
  </si>
  <si>
    <t>декабрь</t>
  </si>
  <si>
    <t>кран шар. D15 - 28 шт.</t>
  </si>
  <si>
    <t>кран шар. D20 - 15 шт., задвижки D50 - 2 шт., насос КМ 65х50х160 - 1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</si>
  <si>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</si>
  <si>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</si>
  <si>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</si>
  <si>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</si>
  <si>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</si>
  <si>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</si>
  <si>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</si>
  <si>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</si>
  <si>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</si>
  <si>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(5 шт.)</t>
  </si>
  <si>
    <t>Обслуживание водоподогревателей (3 шт.)</t>
  </si>
  <si>
    <t>Обслуживание регуляторов тепла (3 шт.)</t>
  </si>
  <si>
    <t>Обслуживание вводных и внутренних газопроводов жилого фонда (91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</si>
  <si>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</si>
  <si>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</si>
  <si>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</si>
  <si>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</si>
  <si>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</si>
  <si>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</si>
  <si>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</si>
  <si>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</si>
  <si>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</si>
  <si>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</si>
  <si>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</si>
  <si>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</si>
  <si>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</si>
  <si>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23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</si>
  <si>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</si>
  <si>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</si>
  <si>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</si>
  <si>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</si>
  <si>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Гидравлическое испытание подогревателя горячего водоснабжения</t>
  </si>
  <si>
    <t>№ 1 от 09.02.09г.</t>
  </si>
  <si>
    <t>Проверка и восстановление работоспособности регуляторов БГВ</t>
  </si>
  <si>
    <t>№ 6 от 09.02.09г.</t>
  </si>
  <si>
    <t>Проверка бойлеров на плотность</t>
  </si>
  <si>
    <t>№ 21 от 09.02.09г.</t>
  </si>
  <si>
    <t>Ревизия эл.щитка</t>
  </si>
  <si>
    <t>№16/1 от 04.02.09г.</t>
  </si>
  <si>
    <t>Проверка эл.снабжения квартиры</t>
  </si>
  <si>
    <t>№47 от 12.02.09г.</t>
  </si>
  <si>
    <t>Врезка спускника на ГВС и смена шарового крана (кв.107)</t>
  </si>
  <si>
    <t>№34 от 12.02.09г.</t>
  </si>
  <si>
    <t>Технический осмотр систем тепло-, водоснабжения, водоотведения</t>
  </si>
  <si>
    <t>№37 от 12.02.09г.</t>
  </si>
  <si>
    <t>Замена стекол в подъезде №5</t>
  </si>
  <si>
    <t>№10 от 17.02.09г.</t>
  </si>
  <si>
    <t>Ремонт короба в подъезде №6</t>
  </si>
  <si>
    <t>№29 от 24.02.09г.</t>
  </si>
  <si>
    <t>Ремонт системы отопления</t>
  </si>
  <si>
    <t>№81 от 25.02.09г.</t>
  </si>
  <si>
    <t>март 2009 г.</t>
  </si>
  <si>
    <t>Смена запорной арматуры</t>
  </si>
  <si>
    <t>№ 166 от 23.03.09 г.</t>
  </si>
  <si>
    <t>Ревизия эл.щитка , восстановлениек эл.проводки квартиры</t>
  </si>
  <si>
    <t>№ 189 от 24.03.09 г.</t>
  </si>
  <si>
    <t>Врезка спускника на п/сушитель</t>
  </si>
  <si>
    <t>№ 184 от 25.03.09 г.</t>
  </si>
  <si>
    <t>Резизия сборки, замена деталей</t>
  </si>
  <si>
    <t>№ 253 от 30.03.09г.</t>
  </si>
  <si>
    <t>№ 239 от 31.03.09г.</t>
  </si>
  <si>
    <t>Замена задвижки на водяном узле , замена запорной арматуры ( задвижка чуг.ф100 - 2шт.,болт ф 16 - 15шт.,кран шаровый 25 - 7шт.,кран шаровый 20 - 4 шт.,кран шаровый 15 - 4шт.,сгон в сборе ф25 - 7 шт.,сгон в сборе ф20 - 4 шт., сгон в сборе ф 15 - 4шт)</t>
  </si>
  <si>
    <t>№ 257 от 31.03.09г.</t>
  </si>
  <si>
    <t>Ремонт освещения в подвале - ЛОН 100 - 6шт.,провод АВВГ 2*2,5., патрон</t>
  </si>
  <si>
    <t>Замена патрона, лампочки в эл.щитке</t>
  </si>
  <si>
    <t>№ 133 от 18.03.09г.</t>
  </si>
  <si>
    <t>Ревизия вентилей на отопление</t>
  </si>
  <si>
    <t>№ 64 от 12.03.09г.</t>
  </si>
  <si>
    <t xml:space="preserve">Ревизия эл.щитка </t>
  </si>
  <si>
    <t>№ 46 от 10.03.09г.</t>
  </si>
  <si>
    <t>Замена лампочек в подъезде</t>
  </si>
  <si>
    <t>№ 49 от 10.03.09г.</t>
  </si>
  <si>
    <t>Закрепление выключателя в подъезде</t>
  </si>
  <si>
    <t>№ 25 от 06.03.098г.</t>
  </si>
  <si>
    <t>Проверка регуляторов РТДО по графику</t>
  </si>
  <si>
    <t>№ 145 от 19.03.09г.</t>
  </si>
  <si>
    <t>апрель 2009г.</t>
  </si>
  <si>
    <t>Вставка стекла</t>
  </si>
  <si>
    <t>№ 76 от 23.04.09г.</t>
  </si>
  <si>
    <t>Смена вентиля по стояку</t>
  </si>
  <si>
    <t>№ 206 от 27.04.09г.</t>
  </si>
  <si>
    <t>Проверка бойлеров на плотность по графику</t>
  </si>
  <si>
    <t>№ 209 от 28.04.09г.</t>
  </si>
  <si>
    <t>Устранение течи кровли</t>
  </si>
  <si>
    <t>№ 107 от 30.04.09г</t>
  </si>
  <si>
    <t>№ 224 от 30.04.09г.</t>
  </si>
  <si>
    <t>Закраска надписей на доме</t>
  </si>
  <si>
    <t>№ 96 от 28.04.09г.</t>
  </si>
  <si>
    <t>Ремонт скамеек у подъездов</t>
  </si>
  <si>
    <t>№ 99 от 28.04.09г.</t>
  </si>
  <si>
    <t>№ 69 от 22.04.09г.</t>
  </si>
  <si>
    <t>Ремонт выключателя, замена лампы в подъезде</t>
  </si>
  <si>
    <t>№ 129 от 17.04.09г.</t>
  </si>
  <si>
    <t>Регулировка элеват.узла - установка дроссельной шайбы</t>
  </si>
  <si>
    <t>№ 136 от 16.04.09г.</t>
  </si>
  <si>
    <t>Освещение подвала</t>
  </si>
  <si>
    <t>№ 20 от 03.04.09г.</t>
  </si>
  <si>
    <t>Ремонт канализации от общего стояка</t>
  </si>
  <si>
    <t>№ 25 от 03.04.09г.</t>
  </si>
  <si>
    <t>Подключение эл.насоса, освещение подвала</t>
  </si>
  <si>
    <t>№ 31 от 06.04.09г.</t>
  </si>
  <si>
    <t>№ 44 от 06.04.09г.</t>
  </si>
  <si>
    <t>Откачка воды из подвала</t>
  </si>
  <si>
    <t>№ 45 от 06.04.09г.</t>
  </si>
  <si>
    <t>№ 48 от 07.04.09г.</t>
  </si>
  <si>
    <t>Подключение насоса</t>
  </si>
  <si>
    <t>№ 34 от 07.04.09г.</t>
  </si>
  <si>
    <t>Ремонт выключателя уличного освещения</t>
  </si>
  <si>
    <t>№ 42 от 07.04.09г.</t>
  </si>
  <si>
    <t>Подключение насоса и освещение подвала</t>
  </si>
  <si>
    <t>№ 48 от 08.04.09г.</t>
  </si>
  <si>
    <t>Ремонт элеваторного узла</t>
  </si>
  <si>
    <t>№ 73 ОТ 09.04.09Г.</t>
  </si>
  <si>
    <t>№ 74/1 от 09.04.09г.</t>
  </si>
  <si>
    <t>Замена лампочек в подъезде - 1шт.</t>
  </si>
  <si>
    <t>№ 64 ОТ 10.04.09Г.</t>
  </si>
  <si>
    <t>№ 97 от 13.04.09г.</t>
  </si>
  <si>
    <t>маи 2009*г.</t>
  </si>
  <si>
    <t>июнь 2009г.</t>
  </si>
  <si>
    <t>Отключение отопления</t>
  </si>
  <si>
    <t>№ 10 от 04.05.09г.</t>
  </si>
  <si>
    <t>Обход повысительных насосов и набивка их сальником</t>
  </si>
  <si>
    <t>№ 64 от 12.05.09г.</t>
  </si>
  <si>
    <t>Забор воды на анализ</t>
  </si>
  <si>
    <t>№ 85 от 14.05.09г.</t>
  </si>
  <si>
    <t>Ремонт лавочек</t>
  </si>
  <si>
    <t>№ 22 от 14.05.09г.</t>
  </si>
  <si>
    <t>Проведение тепловых испытаний</t>
  </si>
  <si>
    <t>№ 91 от 15.05.09г.</t>
  </si>
  <si>
    <t>№ 103 от 20.05.09г.</t>
  </si>
  <si>
    <t>№ 104 от 20.05.09г.</t>
  </si>
  <si>
    <t>Ревизия жилого дома, ремонт эл.снабжения, замена деталей, протяжка контактов</t>
  </si>
  <si>
    <t>№ 105 от 20.05.09г.</t>
  </si>
  <si>
    <t>Проверка на плотность СТС / опрессовка /</t>
  </si>
  <si>
    <t>№ 138 от 20.05.09г.</t>
  </si>
  <si>
    <t>Обход повысительных и цирк.насосов, набивка сальников</t>
  </si>
  <si>
    <t>№ 158 от 22.05.09г.</t>
  </si>
  <si>
    <t>№ 118 от 22.05.09г.</t>
  </si>
  <si>
    <t>Ревизия дома, замена деталей</t>
  </si>
  <si>
    <t>№ 127 от 22.05.09г.</t>
  </si>
  <si>
    <t>№ 36 от 25.05.09г.</t>
  </si>
  <si>
    <t>№ 133 от 25.05.09г.</t>
  </si>
  <si>
    <t>Замена выключателя</t>
  </si>
  <si>
    <t>№ 144 от 26.05.09г.</t>
  </si>
  <si>
    <t>№ 48 от 28.05.09г.</t>
  </si>
  <si>
    <t>Дератизация в строениях</t>
  </si>
  <si>
    <t>№ 4 от 30.04.09г.</t>
  </si>
  <si>
    <t>Дезинсекция</t>
  </si>
  <si>
    <t>№144 от 31.05.09г</t>
  </si>
  <si>
    <t>Измерения электросетей общего пользования</t>
  </si>
  <si>
    <t>№ 62 от 09.02.09г.</t>
  </si>
  <si>
    <t>январь 2009г.</t>
  </si>
  <si>
    <t>№ 20 от 30.01.09г.</t>
  </si>
  <si>
    <t>№ 15/эл от 02.06.09г.</t>
  </si>
  <si>
    <t>Течь канализационной</t>
  </si>
  <si>
    <t>№ 35/сл от 05.06.09г.</t>
  </si>
  <si>
    <t>Крепление почтовых ящиков</t>
  </si>
  <si>
    <t>№ 38/1пк огт 18.06.09г.</t>
  </si>
  <si>
    <t>Освещение подвала для работы слесарей</t>
  </si>
  <si>
    <t>№ 143/эл от 23.06.09г.</t>
  </si>
  <si>
    <t>Обслуживание приборов учета</t>
  </si>
  <si>
    <t>№ 274 ОТ 31.05.09Г.</t>
  </si>
  <si>
    <t>№ 154 от 30.04.09г.</t>
  </si>
  <si>
    <t>Акт б/н</t>
  </si>
  <si>
    <t>Управление МКД</t>
  </si>
  <si>
    <t>Тех.обслуживание приборов учета</t>
  </si>
  <si>
    <t>Освещение тепловых узлов</t>
  </si>
  <si>
    <t>№ 99/эл от 15.07.09г.</t>
  </si>
  <si>
    <t>ремонт входного вентиля - 1 шт.</t>
  </si>
  <si>
    <t>№ 128 от 10.07.09.</t>
  </si>
  <si>
    <t>устранение течи на кровле - 5 м2</t>
  </si>
  <si>
    <t>№ 47 от 14.07.2009.</t>
  </si>
  <si>
    <t>врезка вентилей под промывку</t>
  </si>
  <si>
    <t>№ 155 от 15.07.09.</t>
  </si>
  <si>
    <t>ревизия эл.сборки, замена деталей</t>
  </si>
  <si>
    <t>№ 150 от 23.07.09.</t>
  </si>
  <si>
    <t>восстановление эл.питания насосов</t>
  </si>
  <si>
    <t>№ 200 от № 30.07.09</t>
  </si>
  <si>
    <t>август 2009г.</t>
  </si>
  <si>
    <t>замена автомата</t>
  </si>
  <si>
    <t>№ 22 от 04.08.09.</t>
  </si>
  <si>
    <t>замена вставки в эл.щитовой</t>
  </si>
  <si>
    <t>№ 25 от 04.08.09.</t>
  </si>
  <si>
    <t>подключение и отключение компрессора</t>
  </si>
  <si>
    <t>№ 27 от 05.08.09.</t>
  </si>
  <si>
    <t>промывка системы отопления</t>
  </si>
  <si>
    <t>№ 38 от 05.08.09.</t>
  </si>
  <si>
    <t>замена лампочек</t>
  </si>
  <si>
    <t>№ 37 от 05.08.09.</t>
  </si>
  <si>
    <t>ремонт кровли (7 м2)</t>
  </si>
  <si>
    <t>№ 39 от 19.08.09.</t>
  </si>
  <si>
    <t>замена вентиля</t>
  </si>
  <si>
    <t>№ 152 от 21.08.09.</t>
  </si>
  <si>
    <t>отключение системы теплоснабжения</t>
  </si>
  <si>
    <t>№ 171 от 25.08.09.</t>
  </si>
  <si>
    <t>ревизия эл.щитка</t>
  </si>
  <si>
    <t>№ 193 от 26.08.09.</t>
  </si>
  <si>
    <t>ремонт входного вентиля</t>
  </si>
  <si>
    <t>№ 194 от 28.08.09.</t>
  </si>
  <si>
    <t>№ 198 от 31.08.09.</t>
  </si>
  <si>
    <t>№ 223 от 31.08.09.</t>
  </si>
  <si>
    <t>сентябрь 2009 г.</t>
  </si>
  <si>
    <t>проведение испытаний на плотность, прочность системы теплоснабжения</t>
  </si>
  <si>
    <t>№ 22 от 08.09.09.</t>
  </si>
  <si>
    <t>откачка воды из подвала</t>
  </si>
  <si>
    <t>№ 44 от 11.09.09.</t>
  </si>
  <si>
    <t>подключение насоса "ГНОМ"</t>
  </si>
  <si>
    <t>№ 76 от 11.09.09.</t>
  </si>
  <si>
    <t>отключение насоса  "ГНОМ"</t>
  </si>
  <si>
    <t>№ 77 от 11.09.09.</t>
  </si>
  <si>
    <t>замена лампочек в подъезде</t>
  </si>
  <si>
    <t>№ 101 от 15.09.09.</t>
  </si>
  <si>
    <t>выключение света в подвале</t>
  </si>
  <si>
    <t>№ 175 от 24.09.09.</t>
  </si>
  <si>
    <t>устранение течи батареи</t>
  </si>
  <si>
    <t>№ 118 от 28.09.09.</t>
  </si>
  <si>
    <t>№ 191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</si>
  <si>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</si>
  <si>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</si>
  <si>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</si>
  <si>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</si>
  <si>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</si>
  <si>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</si>
  <si>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</si>
  <si>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</si>
  <si>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</si>
  <si>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</si>
  <si>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</si>
  <si>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</si>
  <si>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</si>
  <si>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</si>
  <si>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замена задвижки</t>
  </si>
  <si>
    <t>№ 889 от 01.10.09г.</t>
  </si>
  <si>
    <t>915 от 09.10.09</t>
  </si>
  <si>
    <t>замена входных вентилей</t>
  </si>
  <si>
    <t>923 от 13.10.09г.</t>
  </si>
  <si>
    <t>ремонт канализационной системы</t>
  </si>
  <si>
    <t>933 от 16.10.09г.</t>
  </si>
  <si>
    <t>замена стекол</t>
  </si>
  <si>
    <t>17 от 16.10.09г.</t>
  </si>
  <si>
    <t>освещение подвала для списания приборов учета</t>
  </si>
  <si>
    <t>967 от 27.10.09г.</t>
  </si>
  <si>
    <t>проверка промочки по эл.щитку</t>
  </si>
  <si>
    <t>980 от 30.10.09г.</t>
  </si>
  <si>
    <t>ноябрь2009г.</t>
  </si>
  <si>
    <t>декабрь 2009г.</t>
  </si>
  <si>
    <t>замена лампочек 100Вт в подъезде</t>
  </si>
  <si>
    <t>1102 от 31.12.09г.</t>
  </si>
  <si>
    <t>замена ламп уличного освещения 400 Вт</t>
  </si>
  <si>
    <t>ремонт канализационного стояка</t>
  </si>
  <si>
    <t>1089 от 11.12.09г.</t>
  </si>
  <si>
    <t>замена лампочек 40Вт в подъезде</t>
  </si>
  <si>
    <t>1090 от 11.12.09г.</t>
  </si>
  <si>
    <t>установка реле времени на уличное освещение</t>
  </si>
  <si>
    <t>1093 от 18.12.09г.</t>
  </si>
  <si>
    <t>замена лампочек 40Вт в подъезде - 1 шт.</t>
  </si>
  <si>
    <t>замена патрона настенного и лампочки</t>
  </si>
  <si>
    <t>прочистка вентиляционной вытяжки</t>
  </si>
  <si>
    <t>1094 от 18.12.09г.</t>
  </si>
  <si>
    <t>прочтиска вентиляционной вытяжки</t>
  </si>
  <si>
    <t>1098/1 от 25.12.09г.</t>
  </si>
  <si>
    <t>замена входных вентилей ф 15</t>
  </si>
  <si>
    <t>986 от 02.11.09г.</t>
  </si>
  <si>
    <t>993 от 03.11.09г.</t>
  </si>
  <si>
    <t>995 от 03.11.09г.</t>
  </si>
  <si>
    <t>ревизия распаечной коробки</t>
  </si>
  <si>
    <t>1000 от 05.11.09г.</t>
  </si>
  <si>
    <t xml:space="preserve">1016  от 11.11.09г </t>
  </si>
  <si>
    <t>1022 от 12.11.09г.</t>
  </si>
  <si>
    <t>замена лампочек 40вт в подъезде</t>
  </si>
  <si>
    <t>1037 от 17.11.09г.</t>
  </si>
  <si>
    <t>замена выключателей</t>
  </si>
  <si>
    <t>1048 от 19.11.09г.</t>
  </si>
  <si>
    <t>1049 от 20.11.09г.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</si>
  <si>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</si>
  <si>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</si>
  <si>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</si>
  <si>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</si>
  <si>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</si>
  <si>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</si>
  <si>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</si>
  <si>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</si>
  <si>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перевод реле времени уличного освещения</t>
  </si>
  <si>
    <t>5 от 15.01.10.</t>
  </si>
  <si>
    <t>2 от 11.01.10</t>
  </si>
  <si>
    <t xml:space="preserve">замена лампочек </t>
  </si>
  <si>
    <t>1 от 11.01.10</t>
  </si>
  <si>
    <t>21 от 31.01.10г.</t>
  </si>
  <si>
    <t>35 от 31.01.10</t>
  </si>
  <si>
    <t>6 от 15.01.10</t>
  </si>
  <si>
    <t>7 от 22.01.10</t>
  </si>
  <si>
    <t>11 от 29.01.10</t>
  </si>
  <si>
    <t>отключение эл.энергии после промочки</t>
  </si>
  <si>
    <t>14 от 05.02.10</t>
  </si>
  <si>
    <t>замена ламп уличного освещения</t>
  </si>
  <si>
    <t>19 от 12.02.10</t>
  </si>
  <si>
    <t>23 от 19.02.10</t>
  </si>
  <si>
    <t>ремонт выключателя</t>
  </si>
  <si>
    <t>25 от 26.02.10</t>
  </si>
  <si>
    <t>установка замка на эл.щитовую</t>
  </si>
  <si>
    <t>смена вентиля ф 15 мм с САГ</t>
  </si>
  <si>
    <t>4 от 15.01.10</t>
  </si>
  <si>
    <t xml:space="preserve">смена вентиля ф 15 мм </t>
  </si>
  <si>
    <t>9 от 22.01.10гн.</t>
  </si>
  <si>
    <t>смена вентиля ф 15 мм</t>
  </si>
  <si>
    <t>22 от 19.02.10</t>
  </si>
  <si>
    <t>смена вентиля ф 15 мм с аппаратом для газовой сварки и резки</t>
  </si>
  <si>
    <t>прочистка канализационной/вентиляционной/ вытяжки</t>
  </si>
  <si>
    <t>27 от 27.02.10</t>
  </si>
  <si>
    <t>прочистка канаплизационной/вентиляционной/ вытяжки</t>
  </si>
  <si>
    <t>увеличение дроссельной шайбы ф 50</t>
  </si>
  <si>
    <t>26 от 27.02.10</t>
  </si>
  <si>
    <t>увеличение дроссельной шайбы ф 80</t>
  </si>
  <si>
    <t>25 от 27.02.10</t>
  </si>
  <si>
    <t>смена вентиля ф 15 м</t>
  </si>
  <si>
    <t>20 от 12.02.10</t>
  </si>
  <si>
    <t>определение в работе</t>
  </si>
  <si>
    <t>прочистка канализационной / вентиляционной / вытяжки</t>
  </si>
  <si>
    <t>16 от 05.02.10</t>
  </si>
  <si>
    <t>замена лампочек 100 вт в подъезде</t>
  </si>
  <si>
    <t>49 от 31.03.10</t>
  </si>
  <si>
    <t>ремонт кровли</t>
  </si>
  <si>
    <t>42 от 12.03.10</t>
  </si>
  <si>
    <t>43 от 19.03.10</t>
  </si>
  <si>
    <t>47 от 26.03.10</t>
  </si>
  <si>
    <t>устранение течи батареи под контргайкой</t>
  </si>
  <si>
    <t>подключение и отключение насоса для откачки воды из подвала</t>
  </si>
  <si>
    <t>31 от 05,03,10</t>
  </si>
  <si>
    <t>замена лампочек 100 Вт в подъезде</t>
  </si>
  <si>
    <t>смена венгтиля ф 15 мм с САГ</t>
  </si>
  <si>
    <t>32 от 5.03.10</t>
  </si>
  <si>
    <t>заливка порога цементрным раствором</t>
  </si>
  <si>
    <t>61 от 09.04.10</t>
  </si>
  <si>
    <t>60 от 09.04.10</t>
  </si>
  <si>
    <t>удаление воздушных пробок</t>
  </si>
  <si>
    <t>смена вентиля ы 15 мм</t>
  </si>
  <si>
    <t>66 от 23.04.10</t>
  </si>
  <si>
    <t>восстановление подъездного освещения</t>
  </si>
  <si>
    <t>62 от 16.04.10</t>
  </si>
  <si>
    <t>ревизия вентилей ф 15,20,25</t>
  </si>
  <si>
    <t>63 от 16.04.10</t>
  </si>
  <si>
    <t>отключение отопления</t>
  </si>
  <si>
    <t>ремонт газопровода</t>
  </si>
  <si>
    <t>411у от 29.03.10</t>
  </si>
  <si>
    <t>65 от 23.04.10</t>
  </si>
  <si>
    <t>установка замка на ВРУ</t>
  </si>
  <si>
    <t>59 от 09.04.10</t>
  </si>
  <si>
    <t>замена вентиля на холодной воде</t>
  </si>
  <si>
    <t>186/сл от 19.06.09</t>
  </si>
  <si>
    <t>ревизия задвижек ф 50 мм</t>
  </si>
  <si>
    <t>апрель 2010г.</t>
  </si>
  <si>
    <t>краска</t>
  </si>
  <si>
    <t>тр.45 от 31.08.09</t>
  </si>
  <si>
    <t>типография</t>
  </si>
  <si>
    <t>нежилое</t>
  </si>
  <si>
    <t>май 2010г</t>
  </si>
  <si>
    <t>герметизация межпанельных швов</t>
  </si>
  <si>
    <t>84 от 31.05.10</t>
  </si>
  <si>
    <t>ревизия ШЭ</t>
  </si>
  <si>
    <t>82 от 31.05.10</t>
  </si>
  <si>
    <t>ревизия ШЭ и ШР</t>
  </si>
  <si>
    <t>гидравлическое испытание вх.запорной арматуры</t>
  </si>
  <si>
    <t>77 от 14.05.10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</si>
  <si>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</si>
  <si>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</si>
  <si>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</si>
  <si>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</si>
  <si>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</si>
  <si>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</si>
  <si>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</si>
  <si>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</si>
  <si>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</si>
  <si>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</si>
  <si>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</si>
  <si>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</si>
  <si>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</si>
  <si>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смена вентиля с аппаратом для газовой сварки</t>
  </si>
  <si>
    <t>91 от 11.06.10</t>
  </si>
  <si>
    <t>ревизия эл.щитка, замена автомата АЕ 16 А</t>
  </si>
  <si>
    <t>90 от 11.06.10</t>
  </si>
  <si>
    <t>94 от 18.06.10</t>
  </si>
  <si>
    <t>замена патрона подвесного и лампочки</t>
  </si>
  <si>
    <t>95 от 18.06.10</t>
  </si>
  <si>
    <t>ревизия задвижек ф 80,100 мм</t>
  </si>
  <si>
    <t>ревизия и регулировка элеваторного узла</t>
  </si>
  <si>
    <t>промывка системы центрального отопления</t>
  </si>
  <si>
    <t>опрессовка системы центрального отопления</t>
  </si>
  <si>
    <t>заполнение системы отопления технической водой</t>
  </si>
  <si>
    <t>установка розетки</t>
  </si>
  <si>
    <t>97 от 25.06.10</t>
  </si>
  <si>
    <t>ревизия эл.щитка , замена автомата АЕ 25А</t>
  </si>
  <si>
    <t>освещение подвала</t>
  </si>
  <si>
    <t>ревизия эл.щитка , замена автомата АЕ 16А</t>
  </si>
  <si>
    <t>98 от 25.06.10</t>
  </si>
  <si>
    <t>смена вентиля ф 15 мм с аппаратом для газовой сварки</t>
  </si>
  <si>
    <t>установка КИП</t>
  </si>
  <si>
    <t>смена элеваторных узлов</t>
  </si>
  <si>
    <t>101 от 30.06.10</t>
  </si>
  <si>
    <t>июль 2010г.</t>
  </si>
  <si>
    <t>ремонт системы водоотведения</t>
  </si>
  <si>
    <t>109 от 09.07.10</t>
  </si>
  <si>
    <t>подключение сварочного аппарата</t>
  </si>
  <si>
    <t>111 от 16.07.10</t>
  </si>
  <si>
    <t>август 2010 г.</t>
  </si>
  <si>
    <t>124 от 06.08.10</t>
  </si>
  <si>
    <t>замена ламп уличного освещения 400 вт</t>
  </si>
  <si>
    <t>56 от 31.05.10</t>
  </si>
  <si>
    <t>68 от 30.06.10</t>
  </si>
  <si>
    <t>восстановление тепловой изоляции системы отопления и ГВС</t>
  </si>
  <si>
    <t>113 от 16.07.10</t>
  </si>
  <si>
    <t>прочистка канализационной вытяжки</t>
  </si>
  <si>
    <t>120 от 30.07.10</t>
  </si>
  <si>
    <t>смена вентиля ф 25 мм</t>
  </si>
  <si>
    <t>134 от 20.08.10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</si>
  <si>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</si>
  <si>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</si>
  <si>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</si>
  <si>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</si>
  <si>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133 от 20.08.10</t>
  </si>
  <si>
    <t>138 от 27.08.10</t>
  </si>
  <si>
    <t>смена вентиля с аппаратом для газовой сварки и резки</t>
  </si>
  <si>
    <t>161 от 24.09.10</t>
  </si>
  <si>
    <t>запуск системы отопления</t>
  </si>
  <si>
    <t>164 от 30.09.10</t>
  </si>
  <si>
    <t>техническое обслуживание газопроводов</t>
  </si>
  <si>
    <t>7706 от 31.08.10</t>
  </si>
  <si>
    <t>отключение и подключение эл.энергии после промочки</t>
  </si>
  <si>
    <t>163 от 30.09.10</t>
  </si>
  <si>
    <t>замена лампочек 40 вт в подъезде</t>
  </si>
  <si>
    <t>162 от 24.09.10</t>
  </si>
  <si>
    <t>октябрь 2010г.</t>
  </si>
  <si>
    <t>171 от 08.10.10</t>
  </si>
  <si>
    <t>176 от 22.10.10</t>
  </si>
  <si>
    <t>174 от 15.10.10</t>
  </si>
  <si>
    <t>замена крана " Маевского"</t>
  </si>
  <si>
    <t>подключение к отоплению лестничных клеток МКД с удалением воздушных пробок</t>
  </si>
  <si>
    <t>170 от 08.10.10</t>
  </si>
  <si>
    <t>замена крана " Маевского "</t>
  </si>
  <si>
    <t>177 от 22.10.10</t>
  </si>
  <si>
    <t>устройство приямков, установка насоса для откачки воды</t>
  </si>
  <si>
    <t>182 от 29.10.10</t>
  </si>
  <si>
    <t>поверка прибора учета тепловой энергии</t>
  </si>
  <si>
    <t>Аварийное обслуживание</t>
  </si>
  <si>
    <t>Расчетно-кассовое обслуживание</t>
  </si>
  <si>
    <t>ноябрь 2010г.</t>
  </si>
  <si>
    <t>191 от 13.11.10</t>
  </si>
  <si>
    <t>ревизия эл.щитка, ремонт эл.проводки</t>
  </si>
  <si>
    <t>198 от 30.11.10</t>
  </si>
  <si>
    <t>192 от 19.11.10</t>
  </si>
  <si>
    <t>186 от 03.11.10</t>
  </si>
  <si>
    <t>декабрь 2010г.</t>
  </si>
  <si>
    <t>208 от 03.12.10</t>
  </si>
  <si>
    <t>220 от 24.12.10</t>
  </si>
  <si>
    <t>211 от 10.12.10</t>
  </si>
  <si>
    <t>225 от 31.12.10</t>
  </si>
  <si>
    <t>ремонт стояка ГВС</t>
  </si>
  <si>
    <t>210 от 10.12.10</t>
  </si>
  <si>
    <t>209 от 10.12.10</t>
  </si>
  <si>
    <t>осмотр и ревизия ВРУ</t>
  </si>
  <si>
    <t>ремонт канализационной муфты</t>
  </si>
  <si>
    <t>219 от 24.12.10</t>
  </si>
  <si>
    <t>проверка работы насоса</t>
  </si>
  <si>
    <t>223 от 31.12.10</t>
  </si>
  <si>
    <t>нежилые</t>
  </si>
  <si>
    <t>январь 2011г.</t>
  </si>
  <si>
    <t>19 от 31.01.11</t>
  </si>
  <si>
    <t>6 от 14.01.11</t>
  </si>
  <si>
    <t>ревизия эл.щитка, замена деталей</t>
  </si>
  <si>
    <t>смена общедомового прибора учета тепловой энергии</t>
  </si>
  <si>
    <t>8 от 14.01.11</t>
  </si>
  <si>
    <t>смена вентиля ф 20 мм</t>
  </si>
  <si>
    <t>20 от 31.01.11</t>
  </si>
  <si>
    <t>устранение неисправности электропроводки</t>
  </si>
  <si>
    <t>16 от 28.01.11</t>
  </si>
  <si>
    <t>7 от 14.01.11</t>
  </si>
  <si>
    <t>февраль 2011 г.</t>
  </si>
  <si>
    <t>43 от 28.02.11</t>
  </si>
  <si>
    <t>33 от 11.02.11</t>
  </si>
  <si>
    <t>39 от 18.02.11</t>
  </si>
  <si>
    <t>40 от 25.02.11</t>
  </si>
  <si>
    <t>март 2011г.</t>
  </si>
  <si>
    <t>ревизия эл.щитка, замена автомата АЕ 25 А</t>
  </si>
  <si>
    <t>60 от 18.03.11</t>
  </si>
  <si>
    <t>перевод реле времени</t>
  </si>
  <si>
    <t>67 от 31.03.11</t>
  </si>
  <si>
    <t>64 от 25.03.11</t>
  </si>
  <si>
    <t>54 от 11.03.11</t>
  </si>
  <si>
    <t>обследование ВВП на предмет закипания латунных трубок</t>
  </si>
  <si>
    <t>68 от 31.03.11</t>
  </si>
  <si>
    <t>62 от 18.03.11</t>
  </si>
  <si>
    <t>апрель 2011г.</t>
  </si>
  <si>
    <t>74 от 08.04.11</t>
  </si>
  <si>
    <t>83 от 29.04.11</t>
  </si>
  <si>
    <t>82 от 29.04.11</t>
  </si>
  <si>
    <t>77 от 15.04.11</t>
  </si>
  <si>
    <t>установка решеток на подвальные продухи</t>
  </si>
  <si>
    <t>75 от 08.04.11</t>
  </si>
  <si>
    <t>Обороты с мая 2010г. по апрель 2011г.</t>
  </si>
  <si>
    <t>Остаток на 01.05.2011г.</t>
  </si>
  <si>
    <t>май 2011г.</t>
  </si>
  <si>
    <t>97 от 20.05.11</t>
  </si>
  <si>
    <t>смена шарового крана ф 15 мм с аппаратом для зазовой сварки и резки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</si>
  <si>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</si>
  <si>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</si>
  <si>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</si>
  <si>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</si>
  <si>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</si>
  <si>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ревизия задвижек отопления ф 80,100</t>
  </si>
  <si>
    <t>113 от 10.06.11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</si>
  <si>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</si>
  <si>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</si>
  <si>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</si>
  <si>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</si>
  <si>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</si>
  <si>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116 от 17.06.11</t>
  </si>
  <si>
    <t>июль 2011г.</t>
  </si>
  <si>
    <t>135 от 29.07.11</t>
  </si>
  <si>
    <t>132 от 22.07.11</t>
  </si>
  <si>
    <t>ревизия щэ</t>
  </si>
  <si>
    <t>ревизия шр</t>
  </si>
  <si>
    <t>ревизия щэ и шр</t>
  </si>
  <si>
    <t>проверка работы регулятора температуры на бойлере</t>
  </si>
  <si>
    <t>опрессовка бойлера</t>
  </si>
  <si>
    <t>август 2011г.</t>
  </si>
  <si>
    <t>ремонт подъездного освещения</t>
  </si>
  <si>
    <t>144 от 12.08.11</t>
  </si>
  <si>
    <t>148 от 19.08.11</t>
  </si>
  <si>
    <t>смена Кип</t>
  </si>
  <si>
    <t>142 от 05.08.11</t>
  </si>
  <si>
    <t>смена задвижек чугунных на стальные</t>
  </si>
  <si>
    <t>145 от 12.08.11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</si>
  <si>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</si>
  <si>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</si>
  <si>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</si>
  <si>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</si>
  <si>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</si>
  <si>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врезка кип</t>
  </si>
  <si>
    <t>установка кип</t>
  </si>
  <si>
    <t>171 огт 16.09.11</t>
  </si>
  <si>
    <t>163 от 02.09.11</t>
  </si>
  <si>
    <t>178 от 30.09.11</t>
  </si>
  <si>
    <t>177 от 30.09.11</t>
  </si>
  <si>
    <t>октябрь 2011г.</t>
  </si>
  <si>
    <t>ревизия эл.щитка, замена автомата АЕ 16А</t>
  </si>
  <si>
    <t>192 от 21.10.11</t>
  </si>
  <si>
    <t>186 от 07.10.11</t>
  </si>
  <si>
    <t>смена задвижек чугунных ф 80 мм</t>
  </si>
  <si>
    <t>197 от 28.10.11</t>
  </si>
  <si>
    <t>восстановление изоляции</t>
  </si>
  <si>
    <t>198 от 28.10.11</t>
  </si>
  <si>
    <t>ноябрь 2011г.</t>
  </si>
  <si>
    <t>замена трансформаторов</t>
  </si>
  <si>
    <t>204 от 03.11.11</t>
  </si>
  <si>
    <t>214 от 25.11.11</t>
  </si>
  <si>
    <t xml:space="preserve"> декабрь  2011г.</t>
  </si>
  <si>
    <t xml:space="preserve">перевод реле времени </t>
  </si>
  <si>
    <t>226 от 02.12.11</t>
  </si>
  <si>
    <t>Ревия ВРУ</t>
  </si>
  <si>
    <t>230 от 09.12.11</t>
  </si>
  <si>
    <t>ревизия эл щитка</t>
  </si>
  <si>
    <t>234 от16.12.11</t>
  </si>
  <si>
    <t>238 от 23.12.11</t>
  </si>
  <si>
    <t>243 от 30.12.11</t>
  </si>
  <si>
    <t>Смена задвижек</t>
  </si>
  <si>
    <t>235 от 16.12.11</t>
  </si>
  <si>
    <t>Поверка водосчетчика холодной воды (Смета №2)</t>
  </si>
  <si>
    <t>240 от 23.12.11</t>
  </si>
  <si>
    <t>Регулировка элеваторного узла (калькуляция 3-1/ТСС/11)</t>
  </si>
  <si>
    <t>239 от 23.12.11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</si>
  <si>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</si>
  <si>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</si>
  <si>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</si>
  <si>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Январь 2012 г. </t>
  </si>
  <si>
    <t xml:space="preserve">Февраль 2012 г. </t>
  </si>
  <si>
    <t>Прочистка вентеляционных каналов и канализационных вытяжек (Локальная смета №38)</t>
  </si>
  <si>
    <t>18 от 31.01.12</t>
  </si>
  <si>
    <t>Перевод реле времени (Калькуляция №10эл/ТСС/11)</t>
  </si>
  <si>
    <t>22 от 03.02.12</t>
  </si>
  <si>
    <t>Освещение  подвала (акт №3 от 06.02.12)</t>
  </si>
  <si>
    <t>25 от 10.02.12</t>
  </si>
  <si>
    <t>32 от 24.02.12</t>
  </si>
  <si>
    <t xml:space="preserve"> Март  2012 г. </t>
  </si>
  <si>
    <t>24 от 03.02.12</t>
  </si>
  <si>
    <t>Прочистка вентеляционных каналов и канализхационных вытяжек (Локальная смета №38)</t>
  </si>
  <si>
    <t>27 от 10.02.12</t>
  </si>
  <si>
    <t>Прочистка вентеляционных каналов и канализационных  вытяжек (Локальная смета №38)</t>
  </si>
  <si>
    <t>34 от 24.02.12</t>
  </si>
  <si>
    <t>Проверка бойлера на предмет накипеобразования латунных трубок (со снятием  калачей)</t>
  </si>
  <si>
    <t>40 от 29.02.12</t>
  </si>
  <si>
    <t>Перевод реле времени</t>
  </si>
  <si>
    <t>63 от 16.03.12</t>
  </si>
  <si>
    <t xml:space="preserve">  Апрель  2012 г. </t>
  </si>
  <si>
    <t>Обороты с мая 2011г. по апрель 2012г.</t>
  </si>
  <si>
    <t>Остаток на 01.05.2012г.</t>
  </si>
  <si>
    <t>95 от 13.04.12</t>
  </si>
  <si>
    <t>Отключение системы отопления</t>
  </si>
  <si>
    <t>105 от 28.04.12</t>
  </si>
  <si>
    <t>ростелеком</t>
  </si>
  <si>
    <t>Проверка ВВП на плотность и прочность</t>
  </si>
  <si>
    <t>акт от 27.02.12</t>
  </si>
  <si>
    <t>акт от 8.02.12</t>
  </si>
  <si>
    <t xml:space="preserve">Регулировка элеваторного узла </t>
  </si>
  <si>
    <t xml:space="preserve">Ремонт системы водоотведения  </t>
  </si>
  <si>
    <t>194 от 21.10.11</t>
  </si>
  <si>
    <t xml:space="preserve">Текущий ремон жилого дома: ремонт отмостки </t>
  </si>
  <si>
    <t>Текущий ремонт жилого дома: ремонт панельных швов, кровли</t>
  </si>
  <si>
    <t>Текущий ремонт жилого дома: ремонт панельных швов</t>
  </si>
  <si>
    <t>Отчет по выполненным работам ул. Парковая , д 23с мая 2011 г. по апрель 2012г..</t>
  </si>
  <si>
    <t>Ревизия запорной арматуры (40шт)</t>
  </si>
  <si>
    <t>212/сл от  23.06.09</t>
  </si>
  <si>
    <t>Ремонт системы водоотведения</t>
  </si>
  <si>
    <t>восстановление циркуляции ГВС, удаление воздушных пробок</t>
  </si>
  <si>
    <t>регулировка системы центрального отопления</t>
  </si>
  <si>
    <t>обслуживание вводных и внутренних газопроводов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</si>
  <si>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</si>
  <si>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</si>
  <si>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</si>
  <si>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</si>
  <si>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</si>
  <si>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</si>
  <si>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</si>
  <si>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</si>
  <si>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31859,86 (по тарифу)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</si>
</sst>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i/>
      <sz val="12"/>
      <name val="Arial Cyr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10"/>
      <name val="Arial Cyr"/>
      <family val="0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sz val="11"/>
      <color rgb="FFFF0000"/>
      <name val="Arial Cyr"/>
      <family val="0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1" fillId="35" borderId="11" xfId="0" applyFont="1" applyFill="1" applyBorder="1" applyAlignment="1">
      <alignment horizontal="center" vertical="center" wrapText="1"/>
    </xf>
    <xf numFmtId="2" fontId="11" fillId="35" borderId="11" xfId="0" applyNumberFormat="1" applyFont="1" applyFill="1" applyBorder="1" applyAlignment="1">
      <alignment horizontal="center" vertical="center" wrapText="1"/>
    </xf>
    <xf numFmtId="2" fontId="12" fillId="35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2" fontId="11" fillId="35" borderId="11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14" fillId="35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12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2" fontId="15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/>
    </xf>
    <xf numFmtId="0" fontId="11" fillId="35" borderId="0" xfId="0" applyFont="1" applyFill="1" applyAlignment="1">
      <alignment horizontal="center" vertical="center" wrapText="1"/>
    </xf>
    <xf numFmtId="2" fontId="11" fillId="35" borderId="0" xfId="0" applyNumberFormat="1" applyFont="1" applyFill="1" applyAlignment="1">
      <alignment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7" fillId="35" borderId="0" xfId="0" applyFont="1" applyFill="1" applyAlignment="1">
      <alignment horizontal="left"/>
    </xf>
    <xf numFmtId="2" fontId="16" fillId="35" borderId="0" xfId="0" applyNumberFormat="1" applyFont="1" applyFill="1" applyAlignment="1">
      <alignment/>
    </xf>
    <xf numFmtId="0" fontId="11" fillId="36" borderId="11" xfId="0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2" fontId="60" fillId="35" borderId="0" xfId="0" applyNumberFormat="1" applyFont="1" applyFill="1" applyAlignment="1">
      <alignment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2" fontId="1" fillId="38" borderId="13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wrapText="1"/>
    </xf>
    <xf numFmtId="0" fontId="18" fillId="36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2" fontId="11" fillId="36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" fontId="12" fillId="36" borderId="11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 wrapText="1"/>
    </xf>
    <xf numFmtId="2" fontId="6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2" fillId="36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2" fontId="19" fillId="35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61" fillId="35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2" fontId="62" fillId="35" borderId="0" xfId="0" applyNumberFormat="1" applyFont="1" applyFill="1" applyAlignment="1">
      <alignment/>
    </xf>
    <xf numFmtId="2" fontId="63" fillId="35" borderId="0" xfId="0" applyNumberFormat="1" applyFont="1" applyFill="1" applyAlignment="1">
      <alignment/>
    </xf>
    <xf numFmtId="2" fontId="63" fillId="35" borderId="11" xfId="0" applyNumberFormat="1" applyFont="1" applyFill="1" applyBorder="1" applyAlignment="1">
      <alignment horizontal="center"/>
    </xf>
    <xf numFmtId="0" fontId="11" fillId="35" borderId="0" xfId="0" applyFont="1" applyFill="1" applyAlignment="1">
      <alignment vertical="center" wrapText="1"/>
    </xf>
    <xf numFmtId="0" fontId="11" fillId="35" borderId="14" xfId="0" applyFont="1" applyFill="1" applyBorder="1" applyAlignment="1">
      <alignment vertical="center" wrapText="1"/>
    </xf>
    <xf numFmtId="2" fontId="64" fillId="35" borderId="0" xfId="0" applyNumberFormat="1" applyFont="1" applyFill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7" fillId="35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10" fillId="35" borderId="0" xfId="0" applyFont="1" applyFill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5;&#1072;&#1088;&#1082;&#1086;&#1074;&#1072;&#1103;,%2023\&#1055;&#1072;&#1088;&#1082;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2">
          <cell r="DG72">
            <v>45868.479500000016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28"/>
  <sheetViews>
    <sheetView tabSelected="1" zoomScalePageLayoutView="0" workbookViewId="0" topLeftCell="A13">
      <pane xSplit="1" topLeftCell="EA1" activePane="topRight" state="frozen"/>
      <selection pane="topLeft" activeCell="A40" sqref="A40"/>
      <selection pane="topRight" activeCell="ES80" sqref="ES80"/>
    </sheetView>
  </sheetViews>
  <sheetFormatPr defaultColWidth="9.00390625" defaultRowHeight="12.75"/>
  <cols>
    <col min="1" max="1" width="36.875" style="8" customWidth="1"/>
    <col min="2" max="19" width="12.25390625" style="8" customWidth="1"/>
    <col min="20" max="20" width="33.625" style="8" customWidth="1"/>
    <col min="21" max="22" width="12.125" style="8" customWidth="1"/>
    <col min="23" max="23" width="33.625" style="8" customWidth="1"/>
    <col min="24" max="25" width="12.125" style="10" customWidth="1"/>
    <col min="26" max="26" width="33.625" style="10" customWidth="1"/>
    <col min="27" max="28" width="12.125" style="10" customWidth="1"/>
    <col min="29" max="29" width="33.625" style="10" customWidth="1"/>
    <col min="30" max="32" width="12.125" style="10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69" width="33.625" style="10" customWidth="1"/>
    <col min="70" max="71" width="12.125" style="10" customWidth="1"/>
    <col min="72" max="72" width="10.625" style="10" customWidth="1"/>
    <col min="73" max="73" width="9.125" style="10" customWidth="1"/>
    <col min="74" max="74" width="33.625" style="10" customWidth="1"/>
    <col min="75" max="76" width="12.125" style="10" customWidth="1"/>
    <col min="77" max="77" width="34.75390625" style="10" customWidth="1"/>
    <col min="78" max="79" width="12.125" style="10" customWidth="1"/>
    <col min="80" max="80" width="34.75390625" style="10" customWidth="1"/>
    <col min="81" max="82" width="12.125" style="10" customWidth="1"/>
    <col min="83" max="83" width="34.75390625" style="10" customWidth="1"/>
    <col min="84" max="85" width="12.125" style="10" customWidth="1"/>
    <col min="86" max="86" width="34.75390625" style="10" customWidth="1"/>
    <col min="87" max="88" width="12.125" style="10" customWidth="1"/>
    <col min="89" max="89" width="34.75390625" style="10" customWidth="1"/>
    <col min="90" max="91" width="12.125" style="10" customWidth="1"/>
    <col min="92" max="92" width="34.75390625" style="10" customWidth="1"/>
    <col min="93" max="94" width="12.125" style="10" customWidth="1"/>
    <col min="95" max="95" width="34.75390625" style="10" customWidth="1"/>
    <col min="96" max="97" width="12.125" style="10" customWidth="1"/>
    <col min="98" max="98" width="34.75390625" style="10" customWidth="1"/>
    <col min="99" max="100" width="12.125" style="10" customWidth="1"/>
    <col min="101" max="101" width="34.75390625" style="10" customWidth="1"/>
    <col min="102" max="103" width="12.125" style="10" customWidth="1"/>
    <col min="104" max="104" width="34.75390625" style="10" customWidth="1"/>
    <col min="105" max="106" width="12.125" style="10" customWidth="1"/>
    <col min="107" max="107" width="34.75390625" style="10" customWidth="1"/>
    <col min="108" max="109" width="12.125" style="10" customWidth="1"/>
    <col min="110" max="110" width="13.25390625" style="10" customWidth="1"/>
    <col min="111" max="111" width="12.125" style="10" customWidth="1"/>
    <col min="112" max="112" width="34.75390625" style="10" customWidth="1"/>
    <col min="113" max="114" width="12.125" style="10" customWidth="1"/>
    <col min="115" max="115" width="34.75390625" style="10" customWidth="1"/>
    <col min="116" max="117" width="12.125" style="10" customWidth="1"/>
    <col min="118" max="118" width="34.75390625" style="10" customWidth="1"/>
    <col min="119" max="120" width="12.125" style="10" customWidth="1"/>
    <col min="121" max="121" width="34.75390625" style="10" customWidth="1"/>
    <col min="122" max="123" width="12.125" style="10" customWidth="1"/>
    <col min="124" max="124" width="34.75390625" style="10" customWidth="1"/>
    <col min="125" max="126" width="12.125" style="10" customWidth="1"/>
    <col min="127" max="127" width="34.75390625" style="10" customWidth="1"/>
    <col min="128" max="129" width="12.125" style="10" customWidth="1"/>
    <col min="130" max="130" width="34.75390625" style="10" customWidth="1"/>
    <col min="131" max="132" width="12.125" style="10" customWidth="1"/>
    <col min="133" max="133" width="34.75390625" style="10" customWidth="1"/>
    <col min="134" max="135" width="12.125" style="10" customWidth="1"/>
    <col min="136" max="136" width="34.75390625" style="10" customWidth="1"/>
    <col min="137" max="138" width="12.125" style="10" customWidth="1"/>
    <col min="139" max="139" width="34.75390625" style="10" customWidth="1"/>
    <col min="140" max="141" width="12.125" style="10" customWidth="1"/>
    <col min="142" max="142" width="34.75390625" style="10" customWidth="1"/>
    <col min="143" max="144" width="12.125" style="10" customWidth="1"/>
    <col min="145" max="145" width="34.75390625" style="10" customWidth="1"/>
    <col min="146" max="149" width="12.125" style="10" customWidth="1"/>
  </cols>
  <sheetData>
    <row r="1" spans="1:149" s="7" customFormat="1" ht="12.75" customHeight="1">
      <c r="A1" s="134" t="s">
        <v>653</v>
      </c>
      <c r="B1" s="109"/>
      <c r="C1" s="109"/>
      <c r="D1" s="109"/>
      <c r="E1" s="109"/>
      <c r="F1" s="109"/>
      <c r="G1" s="109"/>
      <c r="H1" s="10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10"/>
      <c r="BU1" s="10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10"/>
      <c r="DG1" s="10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</row>
    <row r="2" spans="1:149" s="7" customFormat="1" ht="22.5" customHeight="1">
      <c r="A2" s="134"/>
      <c r="B2" s="109"/>
      <c r="C2" s="109"/>
      <c r="D2" s="109"/>
      <c r="E2" s="109"/>
      <c r="F2" s="109"/>
      <c r="G2" s="109"/>
      <c r="H2" s="10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0"/>
      <c r="BU2" s="10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10"/>
      <c r="DG2" s="10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</row>
    <row r="3" spans="1:149" ht="23.25" customHeight="1">
      <c r="A3" s="135"/>
      <c r="B3" s="110"/>
      <c r="C3" s="110"/>
      <c r="D3" s="110"/>
      <c r="E3" s="110"/>
      <c r="F3" s="110"/>
      <c r="G3" s="110"/>
      <c r="H3" s="1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</row>
    <row r="4" spans="1:147" ht="15.75">
      <c r="A4" s="124" t="s">
        <v>0</v>
      </c>
      <c r="B4" s="121" t="s">
        <v>10</v>
      </c>
      <c r="C4" s="121"/>
      <c r="D4" s="121" t="s">
        <v>11</v>
      </c>
      <c r="E4" s="121"/>
      <c r="F4" s="120" t="s">
        <v>12</v>
      </c>
      <c r="G4" s="120"/>
      <c r="H4" s="120" t="s">
        <v>13</v>
      </c>
      <c r="I4" s="120"/>
      <c r="J4" s="120" t="s">
        <v>14</v>
      </c>
      <c r="K4" s="120"/>
      <c r="L4" s="122" t="s">
        <v>38</v>
      </c>
      <c r="M4" s="123"/>
      <c r="N4" s="122" t="s">
        <v>41</v>
      </c>
      <c r="O4" s="123"/>
      <c r="P4" s="122" t="s">
        <v>43</v>
      </c>
      <c r="Q4" s="123"/>
      <c r="R4" s="120" t="s">
        <v>8</v>
      </c>
      <c r="S4" s="120"/>
      <c r="T4" s="122" t="s">
        <v>197</v>
      </c>
      <c r="U4" s="126"/>
      <c r="V4" s="127"/>
      <c r="W4" s="112" t="s">
        <v>73</v>
      </c>
      <c r="X4" s="113"/>
      <c r="Y4" s="114"/>
      <c r="Z4" s="112" t="s">
        <v>97</v>
      </c>
      <c r="AA4" s="113"/>
      <c r="AB4" s="114"/>
      <c r="AC4" s="112" t="s">
        <v>122</v>
      </c>
      <c r="AD4" s="113"/>
      <c r="AE4" s="114"/>
      <c r="AF4" s="11"/>
      <c r="AG4" s="112" t="s">
        <v>163</v>
      </c>
      <c r="AH4" s="113"/>
      <c r="AI4" s="114"/>
      <c r="AJ4" s="112" t="s">
        <v>164</v>
      </c>
      <c r="AK4" s="113"/>
      <c r="AL4" s="114"/>
      <c r="AM4" s="112" t="s">
        <v>272</v>
      </c>
      <c r="AN4" s="113"/>
      <c r="AO4" s="114"/>
      <c r="AP4" s="112" t="s">
        <v>224</v>
      </c>
      <c r="AQ4" s="113"/>
      <c r="AR4" s="114"/>
      <c r="AS4" s="112" t="s">
        <v>247</v>
      </c>
      <c r="AT4" s="113"/>
      <c r="AU4" s="114"/>
      <c r="AV4" s="112" t="s">
        <v>274</v>
      </c>
      <c r="AW4" s="113"/>
      <c r="AX4" s="114"/>
      <c r="AY4" s="112" t="s">
        <v>290</v>
      </c>
      <c r="AZ4" s="113"/>
      <c r="BA4" s="114"/>
      <c r="BB4" s="112" t="s">
        <v>291</v>
      </c>
      <c r="BC4" s="113"/>
      <c r="BD4" s="114"/>
      <c r="BE4" s="112" t="s">
        <v>325</v>
      </c>
      <c r="BF4" s="113"/>
      <c r="BG4" s="114"/>
      <c r="BH4" s="112" t="s">
        <v>326</v>
      </c>
      <c r="BI4" s="113"/>
      <c r="BJ4" s="114"/>
      <c r="BK4" s="112" t="s">
        <v>327</v>
      </c>
      <c r="BL4" s="113"/>
      <c r="BM4" s="114"/>
      <c r="BN4" s="112" t="s">
        <v>396</v>
      </c>
      <c r="BO4" s="113"/>
      <c r="BP4" s="114"/>
      <c r="BQ4" s="112"/>
      <c r="BR4" s="113"/>
      <c r="BS4" s="114"/>
      <c r="BV4" s="112" t="s">
        <v>401</v>
      </c>
      <c r="BW4" s="113"/>
      <c r="BX4" s="114"/>
      <c r="BY4" s="112" t="s">
        <v>421</v>
      </c>
      <c r="BZ4" s="113"/>
      <c r="CA4" s="114"/>
      <c r="CB4" s="112" t="s">
        <v>444</v>
      </c>
      <c r="CC4" s="113"/>
      <c r="CD4" s="114"/>
      <c r="CE4" s="112" t="s">
        <v>449</v>
      </c>
      <c r="CF4" s="113"/>
      <c r="CG4" s="114"/>
      <c r="CH4" s="112" t="s">
        <v>463</v>
      </c>
      <c r="CI4" s="113"/>
      <c r="CJ4" s="114"/>
      <c r="CK4" s="112" t="s">
        <v>476</v>
      </c>
      <c r="CL4" s="113"/>
      <c r="CM4" s="114"/>
      <c r="CN4" s="112" t="s">
        <v>490</v>
      </c>
      <c r="CO4" s="113"/>
      <c r="CP4" s="114"/>
      <c r="CQ4" s="112" t="s">
        <v>496</v>
      </c>
      <c r="CR4" s="113"/>
      <c r="CS4" s="114"/>
      <c r="CT4" s="112" t="s">
        <v>510</v>
      </c>
      <c r="CU4" s="113"/>
      <c r="CV4" s="114"/>
      <c r="CW4" s="112" t="s">
        <v>521</v>
      </c>
      <c r="CX4" s="113"/>
      <c r="CY4" s="114"/>
      <c r="CZ4" s="112" t="s">
        <v>526</v>
      </c>
      <c r="DA4" s="113"/>
      <c r="DB4" s="114"/>
      <c r="DC4" s="112" t="s">
        <v>536</v>
      </c>
      <c r="DD4" s="113"/>
      <c r="DE4" s="114"/>
      <c r="DH4" s="112" t="s">
        <v>545</v>
      </c>
      <c r="DI4" s="113"/>
      <c r="DJ4" s="114"/>
      <c r="DK4" s="112" t="s">
        <v>552</v>
      </c>
      <c r="DL4" s="113"/>
      <c r="DM4" s="114"/>
      <c r="DN4" s="112" t="s">
        <v>561</v>
      </c>
      <c r="DO4" s="113"/>
      <c r="DP4" s="114"/>
      <c r="DQ4" s="112" t="s">
        <v>569</v>
      </c>
      <c r="DR4" s="113"/>
      <c r="DS4" s="114"/>
      <c r="DT4" s="112" t="s">
        <v>580</v>
      </c>
      <c r="DU4" s="113"/>
      <c r="DV4" s="114"/>
      <c r="DW4" s="112" t="s">
        <v>588</v>
      </c>
      <c r="DX4" s="113"/>
      <c r="DY4" s="114"/>
      <c r="DZ4" s="112" t="s">
        <v>596</v>
      </c>
      <c r="EA4" s="113"/>
      <c r="EB4" s="114"/>
      <c r="EC4" s="112" t="s">
        <v>600</v>
      </c>
      <c r="ED4" s="113"/>
      <c r="EE4" s="114"/>
      <c r="EF4" s="112" t="s">
        <v>618</v>
      </c>
      <c r="EG4" s="113"/>
      <c r="EH4" s="114"/>
      <c r="EI4" s="112" t="s">
        <v>619</v>
      </c>
      <c r="EJ4" s="113"/>
      <c r="EK4" s="114"/>
      <c r="EL4" s="112" t="s">
        <v>627</v>
      </c>
      <c r="EM4" s="113"/>
      <c r="EN4" s="114"/>
      <c r="EO4" s="112" t="s">
        <v>637</v>
      </c>
      <c r="EP4" s="113"/>
      <c r="EQ4" s="114"/>
    </row>
    <row r="5" spans="1:149" ht="13.5" customHeight="1">
      <c r="A5" s="125"/>
      <c r="B5" s="12" t="s">
        <v>1</v>
      </c>
      <c r="C5" s="12" t="s">
        <v>46</v>
      </c>
      <c r="D5" s="12" t="s">
        <v>1</v>
      </c>
      <c r="E5" s="12" t="s">
        <v>46</v>
      </c>
      <c r="F5" s="12" t="s">
        <v>1</v>
      </c>
      <c r="G5" s="12" t="s">
        <v>46</v>
      </c>
      <c r="H5" s="12" t="s">
        <v>1</v>
      </c>
      <c r="I5" s="12" t="s">
        <v>46</v>
      </c>
      <c r="J5" s="12" t="s">
        <v>1</v>
      </c>
      <c r="K5" s="12" t="s">
        <v>46</v>
      </c>
      <c r="L5" s="12" t="s">
        <v>1</v>
      </c>
      <c r="M5" s="12" t="s">
        <v>46</v>
      </c>
      <c r="N5" s="12" t="s">
        <v>1</v>
      </c>
      <c r="O5" s="12" t="s">
        <v>46</v>
      </c>
      <c r="P5" s="12" t="s">
        <v>1</v>
      </c>
      <c r="Q5" s="12" t="s">
        <v>46</v>
      </c>
      <c r="R5" s="12" t="s">
        <v>1</v>
      </c>
      <c r="S5" s="12" t="s">
        <v>46</v>
      </c>
      <c r="T5" s="12" t="s">
        <v>0</v>
      </c>
      <c r="U5" s="12" t="s">
        <v>74</v>
      </c>
      <c r="V5" s="12" t="s">
        <v>75</v>
      </c>
      <c r="W5" s="12" t="s">
        <v>0</v>
      </c>
      <c r="X5" s="13" t="s">
        <v>74</v>
      </c>
      <c r="Y5" s="13" t="s">
        <v>75</v>
      </c>
      <c r="Z5" s="13" t="s">
        <v>0</v>
      </c>
      <c r="AA5" s="13" t="s">
        <v>74</v>
      </c>
      <c r="AB5" s="13" t="s">
        <v>75</v>
      </c>
      <c r="AC5" s="13"/>
      <c r="AD5" s="13"/>
      <c r="AE5" s="13"/>
      <c r="AF5" s="13"/>
      <c r="AG5" s="13" t="s">
        <v>0</v>
      </c>
      <c r="AH5" s="13" t="s">
        <v>74</v>
      </c>
      <c r="AI5" s="13" t="s">
        <v>75</v>
      </c>
      <c r="AJ5" s="13" t="s">
        <v>0</v>
      </c>
      <c r="AK5" s="13" t="s">
        <v>74</v>
      </c>
      <c r="AL5" s="13" t="s">
        <v>75</v>
      </c>
      <c r="AM5" s="13" t="s">
        <v>0</v>
      </c>
      <c r="AN5" s="13" t="s">
        <v>74</v>
      </c>
      <c r="AO5" s="13" t="s">
        <v>75</v>
      </c>
      <c r="AP5" s="13" t="s">
        <v>0</v>
      </c>
      <c r="AQ5" s="13" t="s">
        <v>74</v>
      </c>
      <c r="AR5" s="13" t="s">
        <v>75</v>
      </c>
      <c r="AS5" s="13" t="s">
        <v>0</v>
      </c>
      <c r="AT5" s="13" t="s">
        <v>74</v>
      </c>
      <c r="AU5" s="13" t="s">
        <v>75</v>
      </c>
      <c r="AV5" s="13" t="s">
        <v>0</v>
      </c>
      <c r="AW5" s="13" t="s">
        <v>74</v>
      </c>
      <c r="AX5" s="13" t="s">
        <v>75</v>
      </c>
      <c r="AY5" s="13" t="s">
        <v>0</v>
      </c>
      <c r="AZ5" s="13" t="s">
        <v>74</v>
      </c>
      <c r="BA5" s="13" t="s">
        <v>75</v>
      </c>
      <c r="BB5" s="13" t="s">
        <v>0</v>
      </c>
      <c r="BC5" s="13" t="s">
        <v>74</v>
      </c>
      <c r="BD5" s="13" t="s">
        <v>75</v>
      </c>
      <c r="BE5" s="13" t="s">
        <v>0</v>
      </c>
      <c r="BF5" s="13" t="s">
        <v>74</v>
      </c>
      <c r="BG5" s="13" t="s">
        <v>75</v>
      </c>
      <c r="BH5" s="13" t="s">
        <v>0</v>
      </c>
      <c r="BI5" s="13" t="s">
        <v>74</v>
      </c>
      <c r="BJ5" s="13" t="s">
        <v>75</v>
      </c>
      <c r="BK5" s="13" t="s">
        <v>0</v>
      </c>
      <c r="BL5" s="13" t="s">
        <v>74</v>
      </c>
      <c r="BM5" s="13" t="s">
        <v>75</v>
      </c>
      <c r="BN5" s="13" t="s">
        <v>0</v>
      </c>
      <c r="BO5" s="13" t="s">
        <v>74</v>
      </c>
      <c r="BP5" s="13" t="s">
        <v>75</v>
      </c>
      <c r="BQ5" s="13"/>
      <c r="BR5" s="13"/>
      <c r="BS5" s="13"/>
      <c r="BV5" s="13" t="s">
        <v>0</v>
      </c>
      <c r="BW5" s="13" t="s">
        <v>74</v>
      </c>
      <c r="BX5" s="13" t="s">
        <v>75</v>
      </c>
      <c r="BY5" s="13" t="s">
        <v>0</v>
      </c>
      <c r="BZ5" s="13" t="s">
        <v>74</v>
      </c>
      <c r="CA5" s="13" t="s">
        <v>75</v>
      </c>
      <c r="CB5" s="13" t="s">
        <v>0</v>
      </c>
      <c r="CC5" s="13" t="s">
        <v>74</v>
      </c>
      <c r="CD5" s="13" t="s">
        <v>75</v>
      </c>
      <c r="CE5" s="13" t="s">
        <v>0</v>
      </c>
      <c r="CF5" s="13" t="s">
        <v>74</v>
      </c>
      <c r="CG5" s="13" t="s">
        <v>75</v>
      </c>
      <c r="CH5" s="13" t="s">
        <v>0</v>
      </c>
      <c r="CI5" s="13" t="s">
        <v>74</v>
      </c>
      <c r="CJ5" s="13" t="s">
        <v>75</v>
      </c>
      <c r="CK5" s="13" t="s">
        <v>0</v>
      </c>
      <c r="CL5" s="13" t="s">
        <v>74</v>
      </c>
      <c r="CM5" s="13" t="s">
        <v>75</v>
      </c>
      <c r="CN5" s="13" t="s">
        <v>0</v>
      </c>
      <c r="CO5" s="13" t="s">
        <v>74</v>
      </c>
      <c r="CP5" s="13" t="s">
        <v>75</v>
      </c>
      <c r="CQ5" s="13" t="s">
        <v>0</v>
      </c>
      <c r="CR5" s="13" t="s">
        <v>74</v>
      </c>
      <c r="CS5" s="13" t="s">
        <v>75</v>
      </c>
      <c r="CT5" s="13" t="s">
        <v>0</v>
      </c>
      <c r="CU5" s="13" t="s">
        <v>74</v>
      </c>
      <c r="CV5" s="13" t="s">
        <v>75</v>
      </c>
      <c r="CW5" s="13" t="s">
        <v>0</v>
      </c>
      <c r="CX5" s="13" t="s">
        <v>74</v>
      </c>
      <c r="CY5" s="13" t="s">
        <v>75</v>
      </c>
      <c r="CZ5" s="13" t="s">
        <v>0</v>
      </c>
      <c r="DA5" s="13" t="s">
        <v>74</v>
      </c>
      <c r="DB5" s="13" t="s">
        <v>75</v>
      </c>
      <c r="DC5" s="13" t="s">
        <v>0</v>
      </c>
      <c r="DD5" s="13" t="s">
        <v>74</v>
      </c>
      <c r="DE5" s="13" t="s">
        <v>75</v>
      </c>
      <c r="DH5" s="13" t="s">
        <v>0</v>
      </c>
      <c r="DI5" s="13" t="s">
        <v>74</v>
      </c>
      <c r="DJ5" s="13" t="s">
        <v>75</v>
      </c>
      <c r="DK5" s="13" t="s">
        <v>0</v>
      </c>
      <c r="DL5" s="13" t="s">
        <v>74</v>
      </c>
      <c r="DM5" s="13" t="s">
        <v>75</v>
      </c>
      <c r="DN5" s="13" t="s">
        <v>0</v>
      </c>
      <c r="DO5" s="13" t="s">
        <v>74</v>
      </c>
      <c r="DP5" s="13" t="s">
        <v>75</v>
      </c>
      <c r="DQ5" s="13" t="s">
        <v>0</v>
      </c>
      <c r="DR5" s="13" t="s">
        <v>74</v>
      </c>
      <c r="DS5" s="13" t="s">
        <v>75</v>
      </c>
      <c r="DT5" s="13" t="s">
        <v>0</v>
      </c>
      <c r="DU5" s="13" t="s">
        <v>74</v>
      </c>
      <c r="DV5" s="13" t="s">
        <v>75</v>
      </c>
      <c r="DW5" s="13" t="s">
        <v>0</v>
      </c>
      <c r="DX5" s="13" t="s">
        <v>74</v>
      </c>
      <c r="DY5" s="13" t="s">
        <v>75</v>
      </c>
      <c r="DZ5" s="13" t="s">
        <v>0</v>
      </c>
      <c r="EA5" s="13" t="s">
        <v>74</v>
      </c>
      <c r="EB5" s="13" t="s">
        <v>75</v>
      </c>
      <c r="EC5" s="13" t="s">
        <v>0</v>
      </c>
      <c r="ED5" s="13" t="s">
        <v>74</v>
      </c>
      <c r="EE5" s="13" t="s">
        <v>75</v>
      </c>
      <c r="EF5" s="13" t="s">
        <v>0</v>
      </c>
      <c r="EG5" s="13" t="s">
        <v>74</v>
      </c>
      <c r="EH5" s="13" t="s">
        <v>75</v>
      </c>
      <c r="EI5" s="13" t="s">
        <v>0</v>
      </c>
      <c r="EJ5" s="13" t="s">
        <v>74</v>
      </c>
      <c r="EK5" s="13" t="s">
        <v>75</v>
      </c>
      <c r="EL5" s="13" t="s">
        <v>0</v>
      </c>
      <c r="EM5" s="13" t="s">
        <v>74</v>
      </c>
      <c r="EN5" s="13" t="s">
        <v>75</v>
      </c>
      <c r="EO5" s="13" t="s">
        <v>0</v>
      </c>
      <c r="EP5" s="13" t="s">
        <v>74</v>
      </c>
      <c r="EQ5" s="13" t="s">
        <v>75</v>
      </c>
      <c r="ER5" s="13"/>
      <c r="ES5" s="13"/>
    </row>
    <row r="6" spans="1:147" ht="15" customHeight="1">
      <c r="A6" s="14"/>
      <c r="B6" s="119" t="s">
        <v>2</v>
      </c>
      <c r="C6" s="119"/>
      <c r="D6" s="119" t="s">
        <v>2</v>
      </c>
      <c r="E6" s="119"/>
      <c r="F6" s="119" t="s">
        <v>2</v>
      </c>
      <c r="G6" s="119"/>
      <c r="H6" s="119" t="s">
        <v>2</v>
      </c>
      <c r="I6" s="119"/>
      <c r="J6" s="119" t="s">
        <v>2</v>
      </c>
      <c r="K6" s="119"/>
      <c r="L6" s="119" t="s">
        <v>2</v>
      </c>
      <c r="M6" s="119"/>
      <c r="N6" s="119" t="s">
        <v>2</v>
      </c>
      <c r="O6" s="119"/>
      <c r="P6" s="119" t="s">
        <v>2</v>
      </c>
      <c r="Q6" s="119"/>
      <c r="R6" s="119" t="s">
        <v>2</v>
      </c>
      <c r="S6" s="119"/>
      <c r="T6" s="131"/>
      <c r="U6" s="132"/>
      <c r="V6" s="133"/>
      <c r="W6" s="115"/>
      <c r="X6" s="116"/>
      <c r="Y6" s="117"/>
      <c r="Z6" s="115"/>
      <c r="AA6" s="116"/>
      <c r="AB6" s="117"/>
      <c r="AC6" s="115"/>
      <c r="AD6" s="116"/>
      <c r="AE6" s="117"/>
      <c r="AF6" s="15"/>
      <c r="AG6" s="115"/>
      <c r="AH6" s="116"/>
      <c r="AI6" s="117"/>
      <c r="AJ6" s="115"/>
      <c r="AK6" s="116"/>
      <c r="AL6" s="117"/>
      <c r="AM6" s="115"/>
      <c r="AN6" s="116"/>
      <c r="AO6" s="117"/>
      <c r="AP6" s="115"/>
      <c r="AQ6" s="116"/>
      <c r="AR6" s="117"/>
      <c r="AS6" s="115"/>
      <c r="AT6" s="116"/>
      <c r="AU6" s="117"/>
      <c r="AV6" s="115"/>
      <c r="AW6" s="116"/>
      <c r="AX6" s="117"/>
      <c r="AY6" s="115"/>
      <c r="AZ6" s="116"/>
      <c r="BA6" s="117"/>
      <c r="BB6" s="115"/>
      <c r="BC6" s="116"/>
      <c r="BD6" s="117"/>
      <c r="BE6" s="115"/>
      <c r="BF6" s="116"/>
      <c r="BG6" s="117"/>
      <c r="BH6" s="115"/>
      <c r="BI6" s="116"/>
      <c r="BJ6" s="117"/>
      <c r="BK6" s="115"/>
      <c r="BL6" s="116"/>
      <c r="BM6" s="117"/>
      <c r="BN6" s="115"/>
      <c r="BO6" s="116"/>
      <c r="BP6" s="117"/>
      <c r="BQ6" s="115"/>
      <c r="BR6" s="116"/>
      <c r="BS6" s="117"/>
      <c r="BV6" s="115"/>
      <c r="BW6" s="116"/>
      <c r="BX6" s="117"/>
      <c r="BY6" s="115"/>
      <c r="BZ6" s="116"/>
      <c r="CA6" s="117"/>
      <c r="CB6" s="115"/>
      <c r="CC6" s="116"/>
      <c r="CD6" s="117"/>
      <c r="CE6" s="115"/>
      <c r="CF6" s="116"/>
      <c r="CG6" s="117"/>
      <c r="CH6" s="115"/>
      <c r="CI6" s="116"/>
      <c r="CJ6" s="117"/>
      <c r="CK6" s="115"/>
      <c r="CL6" s="116"/>
      <c r="CM6" s="117"/>
      <c r="CN6" s="115"/>
      <c r="CO6" s="116"/>
      <c r="CP6" s="117"/>
      <c r="CQ6" s="115"/>
      <c r="CR6" s="116"/>
      <c r="CS6" s="117"/>
      <c r="CT6" s="115"/>
      <c r="CU6" s="116"/>
      <c r="CV6" s="117"/>
      <c r="CW6" s="115"/>
      <c r="CX6" s="116"/>
      <c r="CY6" s="117"/>
      <c r="CZ6" s="115"/>
      <c r="DA6" s="116"/>
      <c r="DB6" s="117"/>
      <c r="DC6" s="115"/>
      <c r="DD6" s="116"/>
      <c r="DE6" s="117"/>
      <c r="DH6" s="115"/>
      <c r="DI6" s="116"/>
      <c r="DJ6" s="117"/>
      <c r="DK6" s="115"/>
      <c r="DL6" s="116"/>
      <c r="DM6" s="117"/>
      <c r="DN6" s="115"/>
      <c r="DO6" s="116"/>
      <c r="DP6" s="117"/>
      <c r="DQ6" s="115"/>
      <c r="DR6" s="116"/>
      <c r="DS6" s="117"/>
      <c r="DT6" s="115"/>
      <c r="DU6" s="116"/>
      <c r="DV6" s="117"/>
      <c r="DW6" s="115"/>
      <c r="DX6" s="116"/>
      <c r="DY6" s="117"/>
      <c r="DZ6" s="115"/>
      <c r="EA6" s="116"/>
      <c r="EB6" s="117"/>
      <c r="EC6" s="115"/>
      <c r="ED6" s="116"/>
      <c r="EE6" s="117"/>
      <c r="EF6" s="115"/>
      <c r="EG6" s="116"/>
      <c r="EH6" s="117"/>
      <c r="EI6" s="115"/>
      <c r="EJ6" s="116"/>
      <c r="EK6" s="117"/>
      <c r="EL6" s="115"/>
      <c r="EM6" s="116"/>
      <c r="EN6" s="117"/>
      <c r="EO6" s="115"/>
      <c r="EP6" s="116"/>
      <c r="EQ6" s="117"/>
    </row>
    <row r="7" spans="1:149" s="1" customFormat="1" ht="44.25" customHeight="1">
      <c r="A7" s="12"/>
      <c r="B7" s="16" t="s">
        <v>17</v>
      </c>
      <c r="C7" s="17">
        <v>18034.04</v>
      </c>
      <c r="D7" s="16" t="s">
        <v>17</v>
      </c>
      <c r="E7" s="17">
        <v>18034.04</v>
      </c>
      <c r="F7" s="16" t="s">
        <v>17</v>
      </c>
      <c r="G7" s="17">
        <v>18034.04</v>
      </c>
      <c r="H7" s="16" t="s">
        <v>17</v>
      </c>
      <c r="I7" s="17">
        <v>18034.04</v>
      </c>
      <c r="J7" s="16" t="s">
        <v>17</v>
      </c>
      <c r="K7" s="17">
        <v>18034.04</v>
      </c>
      <c r="L7" s="16" t="s">
        <v>17</v>
      </c>
      <c r="M7" s="17">
        <v>18034.04</v>
      </c>
      <c r="N7" s="16" t="s">
        <v>17</v>
      </c>
      <c r="O7" s="17">
        <v>18034.04</v>
      </c>
      <c r="P7" s="16" t="s">
        <v>17</v>
      </c>
      <c r="Q7" s="17">
        <v>18034.04</v>
      </c>
      <c r="R7" s="16" t="s">
        <v>17</v>
      </c>
      <c r="S7" s="18">
        <f>C7+E7+G7+I7+K7+M7+O7+Q7</f>
        <v>144272.32000000004</v>
      </c>
      <c r="T7" s="19" t="s">
        <v>76</v>
      </c>
      <c r="U7" s="16"/>
      <c r="V7" s="20">
        <v>18034.04</v>
      </c>
      <c r="W7" s="19" t="s">
        <v>76</v>
      </c>
      <c r="X7" s="21"/>
      <c r="Y7" s="22">
        <v>18034.04</v>
      </c>
      <c r="Z7" s="23" t="s">
        <v>76</v>
      </c>
      <c r="AA7" s="21"/>
      <c r="AB7" s="22">
        <v>18034.04</v>
      </c>
      <c r="AC7" s="23" t="s">
        <v>76</v>
      </c>
      <c r="AD7" s="21"/>
      <c r="AE7" s="22">
        <v>18034.04</v>
      </c>
      <c r="AF7" s="22"/>
      <c r="AG7" s="23" t="s">
        <v>76</v>
      </c>
      <c r="AH7" s="24"/>
      <c r="AI7" s="22">
        <v>17179.8</v>
      </c>
      <c r="AJ7" s="23" t="s">
        <v>76</v>
      </c>
      <c r="AK7" s="24"/>
      <c r="AL7" s="22">
        <v>17179.8</v>
      </c>
      <c r="AM7" s="23" t="s">
        <v>76</v>
      </c>
      <c r="AN7" s="24"/>
      <c r="AO7" s="22">
        <v>17179.8</v>
      </c>
      <c r="AP7" s="23" t="s">
        <v>76</v>
      </c>
      <c r="AQ7" s="24"/>
      <c r="AR7" s="22">
        <v>17179.8</v>
      </c>
      <c r="AS7" s="23" t="s">
        <v>76</v>
      </c>
      <c r="AT7" s="24"/>
      <c r="AU7" s="22">
        <v>17179.8</v>
      </c>
      <c r="AV7" s="23" t="s">
        <v>76</v>
      </c>
      <c r="AW7" s="24"/>
      <c r="AX7" s="22">
        <v>17179.8</v>
      </c>
      <c r="AY7" s="23" t="s">
        <v>76</v>
      </c>
      <c r="AZ7" s="24"/>
      <c r="BA7" s="22">
        <v>17179.8</v>
      </c>
      <c r="BB7" s="23" t="s">
        <v>76</v>
      </c>
      <c r="BC7" s="24"/>
      <c r="BD7" s="22">
        <v>17179.8</v>
      </c>
      <c r="BE7" s="23" t="s">
        <v>76</v>
      </c>
      <c r="BF7" s="24"/>
      <c r="BG7" s="22">
        <v>17179.8</v>
      </c>
      <c r="BH7" s="23" t="s">
        <v>76</v>
      </c>
      <c r="BI7" s="24"/>
      <c r="BJ7" s="22">
        <v>17179.8</v>
      </c>
      <c r="BK7" s="23" t="s">
        <v>76</v>
      </c>
      <c r="BL7" s="24"/>
      <c r="BM7" s="22">
        <v>17179.8</v>
      </c>
      <c r="BN7" s="23" t="s">
        <v>76</v>
      </c>
      <c r="BO7" s="24"/>
      <c r="BP7" s="22">
        <v>17179.8</v>
      </c>
      <c r="BQ7" s="23"/>
      <c r="BR7" s="24"/>
      <c r="BS7" s="22"/>
      <c r="BT7" s="10"/>
      <c r="BU7" s="10"/>
      <c r="BV7" s="23" t="s">
        <v>210</v>
      </c>
      <c r="BW7" s="24"/>
      <c r="BX7" s="22">
        <v>17636.71</v>
      </c>
      <c r="BY7" s="23" t="s">
        <v>210</v>
      </c>
      <c r="BZ7" s="24"/>
      <c r="CA7" s="22">
        <v>17636.71</v>
      </c>
      <c r="CB7" s="23" t="s">
        <v>210</v>
      </c>
      <c r="CC7" s="24"/>
      <c r="CD7" s="22">
        <v>17636.71</v>
      </c>
      <c r="CE7" s="23" t="s">
        <v>210</v>
      </c>
      <c r="CF7" s="24"/>
      <c r="CG7" s="22">
        <v>17636.71</v>
      </c>
      <c r="CH7" s="23" t="s">
        <v>210</v>
      </c>
      <c r="CI7" s="24"/>
      <c r="CJ7" s="22">
        <v>17636.71</v>
      </c>
      <c r="CK7" s="23" t="s">
        <v>210</v>
      </c>
      <c r="CL7" s="24"/>
      <c r="CM7" s="22">
        <v>17636.71</v>
      </c>
      <c r="CN7" s="23" t="s">
        <v>210</v>
      </c>
      <c r="CO7" s="24"/>
      <c r="CP7" s="22">
        <v>17636.71</v>
      </c>
      <c r="CQ7" s="23" t="s">
        <v>210</v>
      </c>
      <c r="CR7" s="24"/>
      <c r="CS7" s="22">
        <v>17636.71</v>
      </c>
      <c r="CT7" s="23" t="s">
        <v>210</v>
      </c>
      <c r="CU7" s="24"/>
      <c r="CV7" s="22">
        <v>17636.71</v>
      </c>
      <c r="CW7" s="23" t="s">
        <v>210</v>
      </c>
      <c r="CX7" s="24"/>
      <c r="CY7" s="22">
        <v>17636.71</v>
      </c>
      <c r="CZ7" s="23" t="s">
        <v>210</v>
      </c>
      <c r="DA7" s="24"/>
      <c r="DB7" s="22">
        <v>17636.71</v>
      </c>
      <c r="DC7" s="23" t="s">
        <v>210</v>
      </c>
      <c r="DD7" s="24"/>
      <c r="DE7" s="22">
        <v>17636.71</v>
      </c>
      <c r="DF7" s="10"/>
      <c r="DG7" s="10"/>
      <c r="DH7" s="23" t="s">
        <v>210</v>
      </c>
      <c r="DI7" s="24"/>
      <c r="DJ7" s="74">
        <v>19817.59</v>
      </c>
      <c r="DK7" s="23" t="s">
        <v>210</v>
      </c>
      <c r="DL7" s="24"/>
      <c r="DM7" s="74">
        <v>19817.59</v>
      </c>
      <c r="DN7" s="23" t="s">
        <v>210</v>
      </c>
      <c r="DO7" s="24"/>
      <c r="DP7" s="74">
        <v>19817.59</v>
      </c>
      <c r="DQ7" s="23" t="s">
        <v>210</v>
      </c>
      <c r="DR7" s="24"/>
      <c r="DS7" s="74">
        <v>19817.59</v>
      </c>
      <c r="DT7" s="23" t="s">
        <v>210</v>
      </c>
      <c r="DU7" s="24"/>
      <c r="DV7" s="74">
        <v>19817.59</v>
      </c>
      <c r="DW7" s="23" t="s">
        <v>210</v>
      </c>
      <c r="DX7" s="24"/>
      <c r="DY7" s="74">
        <v>19817.59</v>
      </c>
      <c r="DZ7" s="23" t="s">
        <v>210</v>
      </c>
      <c r="EA7" s="24"/>
      <c r="EB7" s="74">
        <v>19817.59</v>
      </c>
      <c r="EC7" s="23" t="s">
        <v>210</v>
      </c>
      <c r="ED7" s="24"/>
      <c r="EE7" s="74">
        <v>19817.59</v>
      </c>
      <c r="EF7" s="23" t="s">
        <v>210</v>
      </c>
      <c r="EG7" s="24"/>
      <c r="EH7" s="74">
        <v>19817.59</v>
      </c>
      <c r="EI7" s="23" t="s">
        <v>210</v>
      </c>
      <c r="EJ7" s="24"/>
      <c r="EK7" s="74">
        <v>19817.59</v>
      </c>
      <c r="EL7" s="23" t="s">
        <v>210</v>
      </c>
      <c r="EM7" s="24"/>
      <c r="EN7" s="74">
        <v>19817.59</v>
      </c>
      <c r="EO7" s="23" t="s">
        <v>210</v>
      </c>
      <c r="EP7" s="24"/>
      <c r="EQ7" s="74">
        <v>19817.59</v>
      </c>
      <c r="ER7" s="22"/>
      <c r="ES7" s="22"/>
    </row>
    <row r="8" spans="1:149" s="1" customFormat="1" ht="36.75" customHeight="1">
      <c r="A8" s="12"/>
      <c r="B8" s="16" t="s">
        <v>17</v>
      </c>
      <c r="C8" s="17">
        <f>SUM(C9:C13)</f>
        <v>2277.9900000000002</v>
      </c>
      <c r="D8" s="16" t="s">
        <v>17</v>
      </c>
      <c r="E8" s="17">
        <f>SUM(E9:E13)</f>
        <v>2277.9900000000002</v>
      </c>
      <c r="F8" s="16" t="s">
        <v>17</v>
      </c>
      <c r="G8" s="17">
        <f>SUM(G9:G13)</f>
        <v>2277.9900000000002</v>
      </c>
      <c r="H8" s="16" t="s">
        <v>17</v>
      </c>
      <c r="I8" s="17">
        <f>SUM(I9:I13)</f>
        <v>2277.9900000000002</v>
      </c>
      <c r="J8" s="16" t="s">
        <v>17</v>
      </c>
      <c r="K8" s="17">
        <f>SUM(K9:K13)</f>
        <v>2277.9900000000002</v>
      </c>
      <c r="L8" s="16" t="s">
        <v>17</v>
      </c>
      <c r="M8" s="17">
        <f>SUM(M9:M13)</f>
        <v>2277.9900000000002</v>
      </c>
      <c r="N8" s="16" t="s">
        <v>17</v>
      </c>
      <c r="O8" s="17">
        <f>SUM(O9:O13)</f>
        <v>2277.9900000000002</v>
      </c>
      <c r="P8" s="16" t="s">
        <v>17</v>
      </c>
      <c r="Q8" s="17">
        <f>SUM(Q9:Q13)</f>
        <v>2277.9900000000002</v>
      </c>
      <c r="R8" s="16" t="s">
        <v>17</v>
      </c>
      <c r="S8" s="18">
        <f aca="true" t="shared" si="0" ref="S8:S44">C8+E8+G8+I8+K8+M8+O8+Q8</f>
        <v>18223.920000000002</v>
      </c>
      <c r="T8" s="19" t="s">
        <v>4</v>
      </c>
      <c r="U8" s="25" t="s">
        <v>198</v>
      </c>
      <c r="V8" s="20">
        <v>132.4</v>
      </c>
      <c r="W8" s="63" t="s">
        <v>77</v>
      </c>
      <c r="X8" s="62" t="s">
        <v>78</v>
      </c>
      <c r="Y8" s="64">
        <v>721.03</v>
      </c>
      <c r="Z8" s="65" t="s">
        <v>98</v>
      </c>
      <c r="AA8" s="62" t="s">
        <v>99</v>
      </c>
      <c r="AB8" s="64">
        <v>18103.36</v>
      </c>
      <c r="AC8" s="65" t="s">
        <v>123</v>
      </c>
      <c r="AD8" s="62" t="s">
        <v>124</v>
      </c>
      <c r="AE8" s="64">
        <v>257.97</v>
      </c>
      <c r="AF8" s="27"/>
      <c r="AG8" s="69" t="s">
        <v>165</v>
      </c>
      <c r="AH8" s="69" t="s">
        <v>166</v>
      </c>
      <c r="AI8" s="62">
        <f>1370.18/9</f>
        <v>152.24222222222224</v>
      </c>
      <c r="AJ8" s="69" t="s">
        <v>83</v>
      </c>
      <c r="AK8" s="73" t="s">
        <v>199</v>
      </c>
      <c r="AL8" s="74">
        <v>298.25</v>
      </c>
      <c r="AM8" s="69" t="s">
        <v>212</v>
      </c>
      <c r="AN8" s="73" t="s">
        <v>213</v>
      </c>
      <c r="AO8" s="74">
        <v>809.67</v>
      </c>
      <c r="AP8" s="69" t="s">
        <v>225</v>
      </c>
      <c r="AQ8" s="73" t="s">
        <v>226</v>
      </c>
      <c r="AR8" s="74">
        <v>653.01</v>
      </c>
      <c r="AS8" s="69" t="s">
        <v>248</v>
      </c>
      <c r="AT8" s="69" t="s">
        <v>249</v>
      </c>
      <c r="AU8" s="69">
        <v>685.09</v>
      </c>
      <c r="AV8" s="69" t="s">
        <v>277</v>
      </c>
      <c r="AW8" s="69" t="s">
        <v>278</v>
      </c>
      <c r="AX8" s="69">
        <v>3246.71</v>
      </c>
      <c r="AY8" s="69" t="s">
        <v>307</v>
      </c>
      <c r="AZ8" s="73" t="s">
        <v>308</v>
      </c>
      <c r="BA8" s="74">
        <v>581.82</v>
      </c>
      <c r="BB8" s="23" t="s">
        <v>292</v>
      </c>
      <c r="BC8" s="21" t="s">
        <v>293</v>
      </c>
      <c r="BD8" s="22">
        <v>282.92</v>
      </c>
      <c r="BE8" s="23" t="s">
        <v>328</v>
      </c>
      <c r="BF8" s="21" t="s">
        <v>329</v>
      </c>
      <c r="BG8" s="22">
        <v>44.35</v>
      </c>
      <c r="BH8" s="23" t="s">
        <v>338</v>
      </c>
      <c r="BI8" s="21" t="s">
        <v>339</v>
      </c>
      <c r="BJ8" s="22">
        <v>45.88</v>
      </c>
      <c r="BK8" s="23" t="s">
        <v>367</v>
      </c>
      <c r="BL8" s="21" t="s">
        <v>368</v>
      </c>
      <c r="BM8" s="22">
        <v>3535.9</v>
      </c>
      <c r="BN8" s="23" t="s">
        <v>365</v>
      </c>
      <c r="BO8" s="21" t="s">
        <v>366</v>
      </c>
      <c r="BP8" s="22">
        <v>114.22</v>
      </c>
      <c r="BQ8" s="23"/>
      <c r="BR8" s="21"/>
      <c r="BS8" s="22"/>
      <c r="BT8" s="10"/>
      <c r="BU8" s="10"/>
      <c r="BV8" s="23" t="s">
        <v>76</v>
      </c>
      <c r="BW8" s="28"/>
      <c r="BX8" s="28">
        <v>16696.62</v>
      </c>
      <c r="BY8" s="23" t="s">
        <v>76</v>
      </c>
      <c r="BZ8" s="28"/>
      <c r="CA8" s="28">
        <v>16696.62</v>
      </c>
      <c r="CB8" s="23" t="s">
        <v>76</v>
      </c>
      <c r="CC8" s="28"/>
      <c r="CD8" s="28">
        <v>16696.62</v>
      </c>
      <c r="CE8" s="23" t="s">
        <v>76</v>
      </c>
      <c r="CF8" s="28"/>
      <c r="CG8" s="28">
        <v>16696.62</v>
      </c>
      <c r="CH8" s="23" t="s">
        <v>76</v>
      </c>
      <c r="CI8" s="28"/>
      <c r="CJ8" s="28">
        <v>16696.62</v>
      </c>
      <c r="CK8" s="23" t="s">
        <v>76</v>
      </c>
      <c r="CL8" s="28"/>
      <c r="CM8" s="28">
        <v>16696.62</v>
      </c>
      <c r="CN8" s="23" t="s">
        <v>76</v>
      </c>
      <c r="CO8" s="28"/>
      <c r="CP8" s="28">
        <v>16696.62</v>
      </c>
      <c r="CQ8" s="23" t="s">
        <v>76</v>
      </c>
      <c r="CR8" s="28"/>
      <c r="CS8" s="28">
        <v>16696.62</v>
      </c>
      <c r="CT8" s="23" t="s">
        <v>76</v>
      </c>
      <c r="CU8" s="28"/>
      <c r="CV8" s="28">
        <v>16696.62</v>
      </c>
      <c r="CW8" s="23" t="s">
        <v>76</v>
      </c>
      <c r="CX8" s="28"/>
      <c r="CY8" s="28">
        <v>16696.62</v>
      </c>
      <c r="CZ8" s="23" t="s">
        <v>76</v>
      </c>
      <c r="DA8" s="28"/>
      <c r="DB8" s="28">
        <v>16696.62</v>
      </c>
      <c r="DC8" s="23" t="s">
        <v>76</v>
      </c>
      <c r="DD8" s="28"/>
      <c r="DE8" s="28">
        <v>16696.62</v>
      </c>
      <c r="DF8" s="10"/>
      <c r="DG8" s="10"/>
      <c r="DH8" s="23" t="s">
        <v>76</v>
      </c>
      <c r="DI8" s="28"/>
      <c r="DJ8" s="70">
        <v>21714.009</v>
      </c>
      <c r="DK8" s="23" t="s">
        <v>76</v>
      </c>
      <c r="DL8" s="28"/>
      <c r="DM8" s="70">
        <v>21714.009</v>
      </c>
      <c r="DN8" s="23" t="s">
        <v>76</v>
      </c>
      <c r="DO8" s="28"/>
      <c r="DP8" s="70">
        <v>21714.009</v>
      </c>
      <c r="DQ8" s="23" t="s">
        <v>76</v>
      </c>
      <c r="DR8" s="28"/>
      <c r="DS8" s="70">
        <v>21714.009</v>
      </c>
      <c r="DT8" s="23" t="s">
        <v>76</v>
      </c>
      <c r="DU8" s="28"/>
      <c r="DV8" s="70">
        <v>21714.009</v>
      </c>
      <c r="DW8" s="23" t="s">
        <v>76</v>
      </c>
      <c r="DX8" s="28"/>
      <c r="DY8" s="70">
        <v>21714.009</v>
      </c>
      <c r="DZ8" s="23" t="s">
        <v>76</v>
      </c>
      <c r="EA8" s="28"/>
      <c r="EB8" s="70">
        <v>21714.009</v>
      </c>
      <c r="EC8" s="23" t="s">
        <v>76</v>
      </c>
      <c r="ED8" s="28"/>
      <c r="EE8" s="70">
        <v>21714.009</v>
      </c>
      <c r="EF8" s="23" t="s">
        <v>76</v>
      </c>
      <c r="EG8" s="28"/>
      <c r="EH8" s="70">
        <v>21714.009</v>
      </c>
      <c r="EI8" s="23" t="s">
        <v>76</v>
      </c>
      <c r="EJ8" s="28"/>
      <c r="EK8" s="70">
        <v>21714.009</v>
      </c>
      <c r="EL8" s="23" t="s">
        <v>76</v>
      </c>
      <c r="EM8" s="28"/>
      <c r="EN8" s="70">
        <v>21714.009</v>
      </c>
      <c r="EO8" s="23" t="s">
        <v>76</v>
      </c>
      <c r="EP8" s="28"/>
      <c r="EQ8" s="70">
        <v>21714.009</v>
      </c>
      <c r="ER8" s="28"/>
      <c r="ES8" s="28"/>
    </row>
    <row r="9" spans="1:149" ht="36" customHeight="1">
      <c r="A9" s="16"/>
      <c r="B9" s="16" t="s">
        <v>17</v>
      </c>
      <c r="C9" s="29">
        <v>1803.4</v>
      </c>
      <c r="D9" s="16" t="s">
        <v>17</v>
      </c>
      <c r="E9" s="29">
        <v>1803.4</v>
      </c>
      <c r="F9" s="16" t="s">
        <v>17</v>
      </c>
      <c r="G9" s="29">
        <v>1803.4</v>
      </c>
      <c r="H9" s="16" t="s">
        <v>17</v>
      </c>
      <c r="I9" s="29">
        <v>1803.4</v>
      </c>
      <c r="J9" s="16" t="s">
        <v>17</v>
      </c>
      <c r="K9" s="29">
        <v>1803.4</v>
      </c>
      <c r="L9" s="16" t="s">
        <v>17</v>
      </c>
      <c r="M9" s="29">
        <v>1803.4</v>
      </c>
      <c r="N9" s="16" t="s">
        <v>17</v>
      </c>
      <c r="O9" s="29">
        <v>1803.4</v>
      </c>
      <c r="P9" s="16" t="s">
        <v>17</v>
      </c>
      <c r="Q9" s="29">
        <v>1803.4</v>
      </c>
      <c r="R9" s="16" t="s">
        <v>17</v>
      </c>
      <c r="S9" s="18">
        <f t="shared" si="0"/>
        <v>14427.199999999999</v>
      </c>
      <c r="T9" s="16" t="s">
        <v>6</v>
      </c>
      <c r="U9" s="17" t="s">
        <v>209</v>
      </c>
      <c r="V9" s="17"/>
      <c r="W9" s="63" t="s">
        <v>79</v>
      </c>
      <c r="X9" s="62" t="s">
        <v>80</v>
      </c>
      <c r="Y9" s="64">
        <v>721.03</v>
      </c>
      <c r="Z9" s="65" t="s">
        <v>100</v>
      </c>
      <c r="AA9" s="62" t="s">
        <v>101</v>
      </c>
      <c r="AB9" s="64">
        <v>670.1</v>
      </c>
      <c r="AC9" s="65" t="s">
        <v>125</v>
      </c>
      <c r="AD9" s="62" t="s">
        <v>126</v>
      </c>
      <c r="AE9" s="64">
        <v>1124.09</v>
      </c>
      <c r="AF9" s="27"/>
      <c r="AG9" s="65" t="s">
        <v>167</v>
      </c>
      <c r="AH9" s="62" t="s">
        <v>168</v>
      </c>
      <c r="AI9" s="68">
        <f>1636.94/9</f>
        <v>181.88222222222223</v>
      </c>
      <c r="AJ9" s="65" t="s">
        <v>200</v>
      </c>
      <c r="AK9" s="62" t="s">
        <v>201</v>
      </c>
      <c r="AL9" s="62">
        <v>797.89</v>
      </c>
      <c r="AM9" s="65" t="s">
        <v>214</v>
      </c>
      <c r="AN9" s="62" t="s">
        <v>215</v>
      </c>
      <c r="AO9" s="62">
        <v>767.55</v>
      </c>
      <c r="AP9" s="65" t="s">
        <v>227</v>
      </c>
      <c r="AQ9" s="62" t="s">
        <v>228</v>
      </c>
      <c r="AR9" s="62">
        <v>350.46</v>
      </c>
      <c r="AS9" s="65" t="s">
        <v>250</v>
      </c>
      <c r="AT9" s="62" t="s">
        <v>251</v>
      </c>
      <c r="AU9" s="62">
        <v>2216.31</v>
      </c>
      <c r="AV9" s="65" t="s">
        <v>241</v>
      </c>
      <c r="AW9" s="62" t="s">
        <v>279</v>
      </c>
      <c r="AX9" s="62">
        <v>180.46</v>
      </c>
      <c r="AY9" s="65" t="s">
        <v>288</v>
      </c>
      <c r="AZ9" s="62" t="s">
        <v>309</v>
      </c>
      <c r="BA9" s="62">
        <v>45.12</v>
      </c>
      <c r="BB9" s="24" t="s">
        <v>294</v>
      </c>
      <c r="BC9" s="26" t="s">
        <v>293</v>
      </c>
      <c r="BD9" s="26">
        <v>869.1</v>
      </c>
      <c r="BE9" s="24" t="s">
        <v>303</v>
      </c>
      <c r="BF9" s="26" t="s">
        <v>330</v>
      </c>
      <c r="BG9" s="26">
        <v>193.94</v>
      </c>
      <c r="BH9" s="24" t="s">
        <v>328</v>
      </c>
      <c r="BI9" s="26" t="s">
        <v>339</v>
      </c>
      <c r="BJ9" s="26">
        <v>44.35</v>
      </c>
      <c r="BK9" s="22" t="s">
        <v>328</v>
      </c>
      <c r="BL9" s="23" t="s">
        <v>369</v>
      </c>
      <c r="BM9" s="26">
        <v>44.35</v>
      </c>
      <c r="BN9" s="24" t="s">
        <v>377</v>
      </c>
      <c r="BO9" s="26" t="s">
        <v>378</v>
      </c>
      <c r="BP9" s="26">
        <v>567.02</v>
      </c>
      <c r="BQ9" s="24"/>
      <c r="BR9" s="26"/>
      <c r="BS9" s="26"/>
      <c r="BV9" s="24" t="s">
        <v>322</v>
      </c>
      <c r="BW9" s="26"/>
      <c r="BX9" s="26">
        <v>284.46</v>
      </c>
      <c r="BY9" s="24" t="s">
        <v>422</v>
      </c>
      <c r="BZ9" s="26" t="s">
        <v>423</v>
      </c>
      <c r="CA9" s="26">
        <v>1192.96</v>
      </c>
      <c r="CB9" s="24" t="s">
        <v>445</v>
      </c>
      <c r="CC9" s="26" t="s">
        <v>446</v>
      </c>
      <c r="CD9" s="26">
        <v>74462.23</v>
      </c>
      <c r="CE9" s="24" t="s">
        <v>328</v>
      </c>
      <c r="CF9" s="26" t="s">
        <v>450</v>
      </c>
      <c r="CG9" s="26">
        <v>44.35</v>
      </c>
      <c r="CH9" s="23" t="s">
        <v>466</v>
      </c>
      <c r="CI9" s="23" t="s">
        <v>467</v>
      </c>
      <c r="CJ9" s="26">
        <v>1875.3</v>
      </c>
      <c r="CK9" s="23" t="s">
        <v>371</v>
      </c>
      <c r="CL9" s="23" t="s">
        <v>477</v>
      </c>
      <c r="CM9" s="26">
        <v>306.6</v>
      </c>
      <c r="CN9" s="23" t="s">
        <v>367</v>
      </c>
      <c r="CO9" s="23" t="s">
        <v>491</v>
      </c>
      <c r="CP9" s="26">
        <v>3182.31</v>
      </c>
      <c r="CQ9" s="23" t="s">
        <v>456</v>
      </c>
      <c r="CR9" s="26" t="s">
        <v>497</v>
      </c>
      <c r="CS9" s="28">
        <v>387.88</v>
      </c>
      <c r="CT9" s="23" t="s">
        <v>328</v>
      </c>
      <c r="CU9" s="26" t="s">
        <v>511</v>
      </c>
      <c r="CV9" s="28">
        <v>44.35</v>
      </c>
      <c r="CW9" s="23" t="s">
        <v>365</v>
      </c>
      <c r="CX9" s="26" t="s">
        <v>522</v>
      </c>
      <c r="CY9" s="28">
        <v>57.11</v>
      </c>
      <c r="CZ9" s="23" t="s">
        <v>527</v>
      </c>
      <c r="DA9" s="26" t="s">
        <v>528</v>
      </c>
      <c r="DB9" s="28">
        <v>405.7</v>
      </c>
      <c r="DC9" s="23" t="s">
        <v>260</v>
      </c>
      <c r="DD9" s="26" t="s">
        <v>537</v>
      </c>
      <c r="DE9" s="28">
        <v>946.7</v>
      </c>
      <c r="DH9" s="23" t="s">
        <v>380</v>
      </c>
      <c r="DI9" s="26" t="s">
        <v>546</v>
      </c>
      <c r="DJ9" s="82">
        <v>463.14</v>
      </c>
      <c r="DK9" s="23" t="s">
        <v>553</v>
      </c>
      <c r="DL9" s="26" t="s">
        <v>554</v>
      </c>
      <c r="DM9" s="70">
        <v>13787.55</v>
      </c>
      <c r="DN9" s="24" t="s">
        <v>529</v>
      </c>
      <c r="DO9" s="26" t="s">
        <v>562</v>
      </c>
      <c r="DP9" s="62">
        <v>150.82</v>
      </c>
      <c r="DQ9" s="24" t="s">
        <v>570</v>
      </c>
      <c r="DR9" s="26" t="s">
        <v>571</v>
      </c>
      <c r="DS9" s="83">
        <v>308.76</v>
      </c>
      <c r="DT9" s="24" t="s">
        <v>407</v>
      </c>
      <c r="DU9" s="26" t="s">
        <v>581</v>
      </c>
      <c r="DV9" s="62">
        <v>1192.45</v>
      </c>
      <c r="DW9" s="24" t="s">
        <v>589</v>
      </c>
      <c r="DX9" s="26" t="s">
        <v>590</v>
      </c>
      <c r="DY9" s="83">
        <v>393.46</v>
      </c>
      <c r="DZ9" s="24" t="s">
        <v>597</v>
      </c>
      <c r="EA9" s="26" t="s">
        <v>598</v>
      </c>
      <c r="EB9" s="62">
        <v>6000</v>
      </c>
      <c r="EC9" s="24" t="s">
        <v>601</v>
      </c>
      <c r="ED9" s="26" t="s">
        <v>602</v>
      </c>
      <c r="EE9" s="62">
        <v>150.82</v>
      </c>
      <c r="EF9" s="24" t="s">
        <v>620</v>
      </c>
      <c r="EG9" s="26" t="s">
        <v>621</v>
      </c>
      <c r="EH9" s="62">
        <v>166.25</v>
      </c>
      <c r="EI9" s="24" t="s">
        <v>622</v>
      </c>
      <c r="EJ9" s="26" t="s">
        <v>623</v>
      </c>
      <c r="EK9" s="62">
        <v>150.82</v>
      </c>
      <c r="EL9" s="24" t="s">
        <v>635</v>
      </c>
      <c r="EM9" s="26" t="s">
        <v>636</v>
      </c>
      <c r="EN9" s="62">
        <v>150.82</v>
      </c>
      <c r="EO9" s="24" t="s">
        <v>635</v>
      </c>
      <c r="EP9" s="26" t="s">
        <v>640</v>
      </c>
      <c r="EQ9" s="62">
        <v>150.82</v>
      </c>
      <c r="ER9" s="26"/>
      <c r="ES9" s="26"/>
    </row>
    <row r="10" spans="1:149" ht="35.25" customHeight="1">
      <c r="A10" s="16"/>
      <c r="B10" s="16"/>
      <c r="C10" s="29"/>
      <c r="D10" s="16"/>
      <c r="E10" s="29"/>
      <c r="F10" s="16"/>
      <c r="G10" s="29"/>
      <c r="H10" s="16"/>
      <c r="I10" s="29"/>
      <c r="J10" s="16"/>
      <c r="K10" s="29"/>
      <c r="L10" s="16"/>
      <c r="M10" s="29"/>
      <c r="N10" s="16"/>
      <c r="O10" s="29"/>
      <c r="P10" s="16"/>
      <c r="Q10" s="29"/>
      <c r="R10" s="16"/>
      <c r="S10" s="18">
        <f t="shared" si="0"/>
        <v>0</v>
      </c>
      <c r="T10" s="16" t="s">
        <v>47</v>
      </c>
      <c r="U10" s="17" t="s">
        <v>209</v>
      </c>
      <c r="V10" s="29">
        <v>1803.4</v>
      </c>
      <c r="W10" s="63" t="s">
        <v>81</v>
      </c>
      <c r="X10" s="62" t="s">
        <v>82</v>
      </c>
      <c r="Y10" s="64">
        <v>630.9</v>
      </c>
      <c r="Z10" s="65" t="s">
        <v>102</v>
      </c>
      <c r="AA10" s="62" t="s">
        <v>103</v>
      </c>
      <c r="AB10" s="64">
        <v>3911.78</v>
      </c>
      <c r="AC10" s="69" t="s">
        <v>127</v>
      </c>
      <c r="AD10" s="69" t="s">
        <v>128</v>
      </c>
      <c r="AE10" s="69">
        <v>655.25</v>
      </c>
      <c r="AF10" s="23"/>
      <c r="AG10" s="65" t="s">
        <v>169</v>
      </c>
      <c r="AH10" s="62" t="s">
        <v>170</v>
      </c>
      <c r="AI10" s="68">
        <f>4081.58/10</f>
        <v>408.158</v>
      </c>
      <c r="AJ10" s="69" t="s">
        <v>202</v>
      </c>
      <c r="AK10" s="69" t="s">
        <v>203</v>
      </c>
      <c r="AL10" s="69">
        <v>788.92</v>
      </c>
      <c r="AM10" s="69" t="s">
        <v>216</v>
      </c>
      <c r="AN10" s="69" t="s">
        <v>217</v>
      </c>
      <c r="AO10" s="69">
        <v>1743.86</v>
      </c>
      <c r="AP10" s="69" t="s">
        <v>229</v>
      </c>
      <c r="AQ10" s="69" t="s">
        <v>230</v>
      </c>
      <c r="AR10" s="69">
        <v>447.36</v>
      </c>
      <c r="AS10" s="69" t="s">
        <v>252</v>
      </c>
      <c r="AT10" s="69" t="s">
        <v>253</v>
      </c>
      <c r="AU10" s="69">
        <v>298.25</v>
      </c>
      <c r="AV10" s="69" t="s">
        <v>280</v>
      </c>
      <c r="AW10" s="69" t="s">
        <v>281</v>
      </c>
      <c r="AX10" s="69">
        <v>581.82</v>
      </c>
      <c r="AY10" s="69" t="s">
        <v>241</v>
      </c>
      <c r="AZ10" s="69" t="s">
        <v>310</v>
      </c>
      <c r="BA10" s="69">
        <v>180.46</v>
      </c>
      <c r="BB10" s="23" t="s">
        <v>295</v>
      </c>
      <c r="BC10" s="23" t="s">
        <v>296</v>
      </c>
      <c r="BD10" s="23">
        <v>123.5</v>
      </c>
      <c r="BE10" s="23" t="s">
        <v>331</v>
      </c>
      <c r="BF10" s="23" t="s">
        <v>332</v>
      </c>
      <c r="BG10" s="23">
        <v>56.21</v>
      </c>
      <c r="BH10" s="23" t="s">
        <v>340</v>
      </c>
      <c r="BI10" s="23" t="s">
        <v>341</v>
      </c>
      <c r="BJ10" s="23">
        <v>1738.2</v>
      </c>
      <c r="BK10" s="23" t="s">
        <v>350</v>
      </c>
      <c r="BL10" s="23" t="s">
        <v>370</v>
      </c>
      <c r="BM10" s="23">
        <v>4373.6</v>
      </c>
      <c r="BN10" s="23" t="s">
        <v>352</v>
      </c>
      <c r="BO10" s="21" t="s">
        <v>379</v>
      </c>
      <c r="BP10" s="22">
        <v>2129.32</v>
      </c>
      <c r="BQ10" s="23"/>
      <c r="BR10" s="23"/>
      <c r="BS10" s="23"/>
      <c r="BV10" s="23" t="s">
        <v>266</v>
      </c>
      <c r="BW10" s="21"/>
      <c r="BX10" s="22">
        <v>1599.34</v>
      </c>
      <c r="BY10" s="23" t="s">
        <v>266</v>
      </c>
      <c r="BZ10" s="21"/>
      <c r="CA10" s="22">
        <v>1599.34</v>
      </c>
      <c r="CB10" s="23" t="s">
        <v>266</v>
      </c>
      <c r="CC10" s="21"/>
      <c r="CD10" s="22">
        <v>1599.34</v>
      </c>
      <c r="CE10" s="23" t="s">
        <v>266</v>
      </c>
      <c r="CF10" s="21"/>
      <c r="CG10" s="22">
        <v>1599.34</v>
      </c>
      <c r="CH10" s="23" t="s">
        <v>266</v>
      </c>
      <c r="CI10" s="21"/>
      <c r="CJ10" s="22">
        <v>1599.34</v>
      </c>
      <c r="CK10" s="23" t="s">
        <v>266</v>
      </c>
      <c r="CL10" s="21"/>
      <c r="CM10" s="22">
        <v>1599.34</v>
      </c>
      <c r="CN10" s="23" t="s">
        <v>266</v>
      </c>
      <c r="CO10" s="21"/>
      <c r="CP10" s="22">
        <v>1599.34</v>
      </c>
      <c r="CQ10" s="23" t="s">
        <v>266</v>
      </c>
      <c r="CR10" s="21"/>
      <c r="CS10" s="22">
        <v>1599.34</v>
      </c>
      <c r="CT10" s="23" t="s">
        <v>266</v>
      </c>
      <c r="CU10" s="21"/>
      <c r="CV10" s="22">
        <v>1599.34</v>
      </c>
      <c r="CW10" s="23" t="s">
        <v>266</v>
      </c>
      <c r="CX10" s="21"/>
      <c r="CY10" s="22">
        <v>1599.34</v>
      </c>
      <c r="CZ10" s="23" t="s">
        <v>266</v>
      </c>
      <c r="DA10" s="21"/>
      <c r="DB10" s="22">
        <v>1599.34</v>
      </c>
      <c r="DC10" s="23" t="s">
        <v>266</v>
      </c>
      <c r="DD10" s="21"/>
      <c r="DE10" s="22">
        <v>1599.34</v>
      </c>
      <c r="DH10" s="23" t="s">
        <v>266</v>
      </c>
      <c r="DI10" s="21"/>
      <c r="DJ10" s="74">
        <v>948.21</v>
      </c>
      <c r="DK10" s="23" t="s">
        <v>266</v>
      </c>
      <c r="DL10" s="21"/>
      <c r="DM10" s="74">
        <v>948.21</v>
      </c>
      <c r="DN10" s="23" t="s">
        <v>513</v>
      </c>
      <c r="DO10" s="21" t="s">
        <v>563</v>
      </c>
      <c r="DP10" s="84">
        <v>958.48</v>
      </c>
      <c r="DQ10" s="23" t="s">
        <v>311</v>
      </c>
      <c r="DR10" s="21" t="s">
        <v>572</v>
      </c>
      <c r="DS10" s="84">
        <v>605.17</v>
      </c>
      <c r="DT10" s="23" t="s">
        <v>582</v>
      </c>
      <c r="DU10" s="21" t="s">
        <v>581</v>
      </c>
      <c r="DV10" s="74">
        <v>1696.87</v>
      </c>
      <c r="DW10" s="24" t="s">
        <v>241</v>
      </c>
      <c r="DX10" s="26" t="s">
        <v>591</v>
      </c>
      <c r="DY10" s="83">
        <v>205.33</v>
      </c>
      <c r="DZ10" s="24" t="s">
        <v>513</v>
      </c>
      <c r="EA10" s="26" t="s">
        <v>599</v>
      </c>
      <c r="EB10" s="83">
        <v>313.49</v>
      </c>
      <c r="EC10" s="24" t="s">
        <v>603</v>
      </c>
      <c r="ED10" s="26" t="s">
        <v>604</v>
      </c>
      <c r="EE10" s="62">
        <v>1357.38</v>
      </c>
      <c r="EF10" s="24" t="s">
        <v>410</v>
      </c>
      <c r="EG10" s="26"/>
      <c r="EH10" s="62">
        <v>284.46</v>
      </c>
      <c r="EI10" s="24" t="s">
        <v>624</v>
      </c>
      <c r="EJ10" s="26" t="s">
        <v>625</v>
      </c>
      <c r="EK10" s="83">
        <v>176.48</v>
      </c>
      <c r="EL10" s="24" t="s">
        <v>410</v>
      </c>
      <c r="EM10" s="26"/>
      <c r="EN10" s="62">
        <v>284.46</v>
      </c>
      <c r="EO10" s="24" t="s">
        <v>641</v>
      </c>
      <c r="EP10" s="26" t="s">
        <v>642</v>
      </c>
      <c r="EQ10" s="62">
        <v>644.1</v>
      </c>
      <c r="ER10" s="26"/>
      <c r="ES10" s="26"/>
    </row>
    <row r="11" spans="1:149" ht="29.25" customHeight="1">
      <c r="A11" s="16"/>
      <c r="B11" s="16" t="s">
        <v>17</v>
      </c>
      <c r="C11" s="17">
        <v>94.92</v>
      </c>
      <c r="D11" s="16" t="s">
        <v>17</v>
      </c>
      <c r="E11" s="17">
        <v>94.92</v>
      </c>
      <c r="F11" s="16" t="s">
        <v>17</v>
      </c>
      <c r="G11" s="17">
        <v>94.92</v>
      </c>
      <c r="H11" s="16" t="s">
        <v>17</v>
      </c>
      <c r="I11" s="17">
        <v>94.92</v>
      </c>
      <c r="J11" s="16" t="s">
        <v>17</v>
      </c>
      <c r="K11" s="17">
        <v>94.92</v>
      </c>
      <c r="L11" s="16" t="s">
        <v>17</v>
      </c>
      <c r="M11" s="17">
        <v>94.92</v>
      </c>
      <c r="N11" s="16" t="s">
        <v>17</v>
      </c>
      <c r="O11" s="17">
        <v>94.92</v>
      </c>
      <c r="P11" s="16" t="s">
        <v>17</v>
      </c>
      <c r="Q11" s="17">
        <v>94.92</v>
      </c>
      <c r="R11" s="16" t="s">
        <v>17</v>
      </c>
      <c r="S11" s="18">
        <f t="shared" si="0"/>
        <v>759.3599999999999</v>
      </c>
      <c r="T11" s="16" t="s">
        <v>15</v>
      </c>
      <c r="U11" s="17" t="s">
        <v>209</v>
      </c>
      <c r="V11" s="29">
        <v>94.92</v>
      </c>
      <c r="W11" s="63" t="s">
        <v>83</v>
      </c>
      <c r="X11" s="62" t="s">
        <v>84</v>
      </c>
      <c r="Y11" s="64">
        <v>335.05</v>
      </c>
      <c r="Z11" s="65" t="s">
        <v>104</v>
      </c>
      <c r="AA11" s="62" t="s">
        <v>105</v>
      </c>
      <c r="AB11" s="64">
        <v>387.26</v>
      </c>
      <c r="AC11" s="65" t="s">
        <v>129</v>
      </c>
      <c r="AD11" s="62" t="s">
        <v>130</v>
      </c>
      <c r="AE11" s="64">
        <v>14920.47</v>
      </c>
      <c r="AF11" s="27"/>
      <c r="AG11" s="69" t="s">
        <v>171</v>
      </c>
      <c r="AH11" s="69" t="s">
        <v>172</v>
      </c>
      <c r="AI11" s="70">
        <v>2535.71</v>
      </c>
      <c r="AJ11" s="69" t="s">
        <v>204</v>
      </c>
      <c r="AK11" s="69" t="s">
        <v>205</v>
      </c>
      <c r="AL11" s="70">
        <v>298.25</v>
      </c>
      <c r="AM11" s="69" t="s">
        <v>218</v>
      </c>
      <c r="AN11" s="69" t="s">
        <v>219</v>
      </c>
      <c r="AO11" s="70">
        <v>15626.08</v>
      </c>
      <c r="AP11" s="23" t="s">
        <v>231</v>
      </c>
      <c r="AQ11" s="23" t="s">
        <v>232</v>
      </c>
      <c r="AR11" s="75">
        <v>1444.8</v>
      </c>
      <c r="AS11" s="69" t="s">
        <v>254</v>
      </c>
      <c r="AT11" s="69" t="s">
        <v>255</v>
      </c>
      <c r="AU11" s="70">
        <v>149.12</v>
      </c>
      <c r="AV11" s="69" t="s">
        <v>282</v>
      </c>
      <c r="AW11" s="69" t="s">
        <v>283</v>
      </c>
      <c r="AX11" s="70">
        <v>1953.9</v>
      </c>
      <c r="AY11" s="69" t="s">
        <v>311</v>
      </c>
      <c r="AZ11" s="69" t="s">
        <v>312</v>
      </c>
      <c r="BA11" s="69">
        <v>360.93</v>
      </c>
      <c r="BB11" s="23" t="s">
        <v>297</v>
      </c>
      <c r="BC11" s="23" t="s">
        <v>298</v>
      </c>
      <c r="BD11" s="23">
        <v>141.3</v>
      </c>
      <c r="BE11" s="23" t="s">
        <v>303</v>
      </c>
      <c r="BF11" s="23" t="s">
        <v>335</v>
      </c>
      <c r="BG11" s="23">
        <v>193.94</v>
      </c>
      <c r="BH11" s="23" t="s">
        <v>225</v>
      </c>
      <c r="BI11" s="23" t="s">
        <v>342</v>
      </c>
      <c r="BJ11" s="23">
        <v>261.98</v>
      </c>
      <c r="BK11" s="23" t="s">
        <v>371</v>
      </c>
      <c r="BL11" s="23" t="s">
        <v>370</v>
      </c>
      <c r="BM11" s="23">
        <v>306.6</v>
      </c>
      <c r="BN11" s="24" t="s">
        <v>380</v>
      </c>
      <c r="BO11" s="26" t="s">
        <v>379</v>
      </c>
      <c r="BP11" s="26">
        <v>193.94</v>
      </c>
      <c r="BQ11" s="23"/>
      <c r="BR11" s="23"/>
      <c r="BS11" s="23"/>
      <c r="BV11" s="23" t="s">
        <v>412</v>
      </c>
      <c r="BW11" s="23" t="s">
        <v>411</v>
      </c>
      <c r="BX11" s="26">
        <v>164</v>
      </c>
      <c r="BY11" s="23" t="s">
        <v>424</v>
      </c>
      <c r="BZ11" s="23" t="s">
        <v>425</v>
      </c>
      <c r="CA11" s="26">
        <v>347.17</v>
      </c>
      <c r="CB11" s="23" t="s">
        <v>447</v>
      </c>
      <c r="CC11" s="23" t="s">
        <v>448</v>
      </c>
      <c r="CD11" s="26">
        <v>180.46</v>
      </c>
      <c r="CE11" s="23" t="s">
        <v>451</v>
      </c>
      <c r="CF11" s="23" t="s">
        <v>450</v>
      </c>
      <c r="CG11" s="26">
        <v>869.1</v>
      </c>
      <c r="CH11" s="23" t="s">
        <v>468</v>
      </c>
      <c r="CI11" s="26" t="s">
        <v>469</v>
      </c>
      <c r="CJ11" s="28">
        <v>531.95</v>
      </c>
      <c r="CK11" s="23" t="s">
        <v>328</v>
      </c>
      <c r="CL11" s="26" t="s">
        <v>478</v>
      </c>
      <c r="CM11" s="28">
        <v>44.35</v>
      </c>
      <c r="CN11" s="23" t="s">
        <v>492</v>
      </c>
      <c r="CO11" s="26" t="s">
        <v>493</v>
      </c>
      <c r="CP11" s="28">
        <v>611.74</v>
      </c>
      <c r="CQ11" s="24" t="s">
        <v>456</v>
      </c>
      <c r="CR11" s="26" t="s">
        <v>498</v>
      </c>
      <c r="CS11" s="26">
        <v>193.94</v>
      </c>
      <c r="CT11" s="23" t="s">
        <v>513</v>
      </c>
      <c r="CU11" s="26" t="s">
        <v>512</v>
      </c>
      <c r="CV11" s="28">
        <v>464.98</v>
      </c>
      <c r="CW11" s="23" t="s">
        <v>458</v>
      </c>
      <c r="CX11" s="26" t="s">
        <v>523</v>
      </c>
      <c r="CY11" s="28">
        <v>546.1</v>
      </c>
      <c r="CZ11" s="23" t="s">
        <v>529</v>
      </c>
      <c r="DA11" s="26" t="s">
        <v>528</v>
      </c>
      <c r="DB11" s="28">
        <v>44.35</v>
      </c>
      <c r="DC11" s="23" t="s">
        <v>239</v>
      </c>
      <c r="DD11" s="26" t="s">
        <v>538</v>
      </c>
      <c r="DE11" s="28">
        <v>193.94</v>
      </c>
      <c r="DH11" s="23" t="s">
        <v>547</v>
      </c>
      <c r="DI11" s="26" t="s">
        <v>546</v>
      </c>
      <c r="DJ11" s="82">
        <v>2300.04</v>
      </c>
      <c r="DK11" s="23" t="s">
        <v>555</v>
      </c>
      <c r="DL11" s="26" t="s">
        <v>554</v>
      </c>
      <c r="DM11" s="70">
        <v>2626.2</v>
      </c>
      <c r="DN11" s="23" t="s">
        <v>564</v>
      </c>
      <c r="DO11" s="26" t="s">
        <v>563</v>
      </c>
      <c r="DP11" s="70">
        <v>2413.12</v>
      </c>
      <c r="DQ11" s="23" t="s">
        <v>573</v>
      </c>
      <c r="DR11" s="26" t="s">
        <v>574</v>
      </c>
      <c r="DS11" s="70">
        <v>8360.17</v>
      </c>
      <c r="DT11" s="24" t="s">
        <v>583</v>
      </c>
      <c r="DU11" s="26" t="s">
        <v>581</v>
      </c>
      <c r="DV11" s="62">
        <v>5613.42</v>
      </c>
      <c r="DW11" s="24" t="s">
        <v>592</v>
      </c>
      <c r="DX11" s="26" t="s">
        <v>593</v>
      </c>
      <c r="DY11" s="62">
        <v>3591.45</v>
      </c>
      <c r="DZ11" s="24" t="s">
        <v>410</v>
      </c>
      <c r="EA11" s="26"/>
      <c r="EB11" s="62">
        <v>284.46</v>
      </c>
      <c r="EC11" s="24" t="s">
        <v>605</v>
      </c>
      <c r="ED11" s="26" t="s">
        <v>606</v>
      </c>
      <c r="EE11" s="83">
        <v>205.33</v>
      </c>
      <c r="EF11" s="23" t="s">
        <v>412</v>
      </c>
      <c r="EG11" s="23"/>
      <c r="EH11" s="62">
        <v>189.64</v>
      </c>
      <c r="EI11" s="24" t="s">
        <v>622</v>
      </c>
      <c r="EJ11" s="26" t="s">
        <v>626</v>
      </c>
      <c r="EK11" s="62">
        <v>150.82</v>
      </c>
      <c r="EL11" s="23" t="s">
        <v>412</v>
      </c>
      <c r="EM11" s="23"/>
      <c r="EN11" s="62">
        <v>189.64</v>
      </c>
      <c r="EO11" s="24" t="s">
        <v>410</v>
      </c>
      <c r="EP11" s="26"/>
      <c r="EQ11" s="62">
        <v>284.46</v>
      </c>
      <c r="ER11" s="26"/>
      <c r="ES11" s="26"/>
    </row>
    <row r="12" spans="1:149" ht="44.25" customHeight="1">
      <c r="A12" s="16"/>
      <c r="B12" s="16" t="s">
        <v>17</v>
      </c>
      <c r="C12" s="17">
        <v>284.75</v>
      </c>
      <c r="D12" s="16" t="s">
        <v>17</v>
      </c>
      <c r="E12" s="17">
        <v>284.75</v>
      </c>
      <c r="F12" s="16" t="s">
        <v>17</v>
      </c>
      <c r="G12" s="17">
        <v>284.75</v>
      </c>
      <c r="H12" s="16" t="s">
        <v>17</v>
      </c>
      <c r="I12" s="17">
        <v>284.75</v>
      </c>
      <c r="J12" s="16" t="s">
        <v>17</v>
      </c>
      <c r="K12" s="17">
        <v>284.75</v>
      </c>
      <c r="L12" s="16" t="s">
        <v>17</v>
      </c>
      <c r="M12" s="17">
        <v>284.75</v>
      </c>
      <c r="N12" s="16" t="s">
        <v>17</v>
      </c>
      <c r="O12" s="17">
        <v>284.75</v>
      </c>
      <c r="P12" s="16" t="s">
        <v>17</v>
      </c>
      <c r="Q12" s="17">
        <v>284.75</v>
      </c>
      <c r="R12" s="16" t="s">
        <v>17</v>
      </c>
      <c r="S12" s="18">
        <f t="shared" si="0"/>
        <v>2278</v>
      </c>
      <c r="T12" s="16" t="s">
        <v>16</v>
      </c>
      <c r="U12" s="17" t="s">
        <v>209</v>
      </c>
      <c r="V12" s="29">
        <v>284.75</v>
      </c>
      <c r="W12" s="63" t="s">
        <v>85</v>
      </c>
      <c r="X12" s="62" t="s">
        <v>86</v>
      </c>
      <c r="Y12" s="64">
        <v>335.05</v>
      </c>
      <c r="Z12" s="65" t="s">
        <v>107</v>
      </c>
      <c r="AA12" s="62" t="s">
        <v>106</v>
      </c>
      <c r="AB12" s="64">
        <v>25611.22</v>
      </c>
      <c r="AC12" s="65" t="s">
        <v>83</v>
      </c>
      <c r="AD12" s="62" t="s">
        <v>131</v>
      </c>
      <c r="AE12" s="64">
        <v>74.56</v>
      </c>
      <c r="AF12" s="27"/>
      <c r="AG12" s="69" t="s">
        <v>173</v>
      </c>
      <c r="AH12" s="69" t="s">
        <v>174</v>
      </c>
      <c r="AI12" s="70">
        <f>2948.63/9</f>
        <v>327.6255555555556</v>
      </c>
      <c r="AJ12" s="71" t="s">
        <v>654</v>
      </c>
      <c r="AK12" s="72" t="s">
        <v>655</v>
      </c>
      <c r="AL12" s="75">
        <v>4997.62</v>
      </c>
      <c r="AM12" s="65" t="s">
        <v>220</v>
      </c>
      <c r="AN12" s="62" t="s">
        <v>221</v>
      </c>
      <c r="AO12" s="68">
        <v>700.9</v>
      </c>
      <c r="AP12" s="65" t="s">
        <v>233</v>
      </c>
      <c r="AQ12" s="62" t="s">
        <v>234</v>
      </c>
      <c r="AR12" s="68">
        <v>82.48</v>
      </c>
      <c r="AS12" s="65" t="s">
        <v>256</v>
      </c>
      <c r="AT12" s="62" t="s">
        <v>257</v>
      </c>
      <c r="AU12" s="68">
        <v>82.48</v>
      </c>
      <c r="AV12" s="65" t="s">
        <v>284</v>
      </c>
      <c r="AW12" s="62" t="s">
        <v>285</v>
      </c>
      <c r="AX12" s="68">
        <v>1933.9</v>
      </c>
      <c r="AY12" s="65" t="s">
        <v>288</v>
      </c>
      <c r="AZ12" s="62" t="s">
        <v>313</v>
      </c>
      <c r="BA12" s="62">
        <v>45.12</v>
      </c>
      <c r="BB12" s="22" t="s">
        <v>299</v>
      </c>
      <c r="BC12" s="23" t="s">
        <v>298</v>
      </c>
      <c r="BD12" s="26">
        <v>2162.59</v>
      </c>
      <c r="BE12" s="22" t="s">
        <v>225</v>
      </c>
      <c r="BF12" s="23" t="s">
        <v>336</v>
      </c>
      <c r="BG12" s="26">
        <v>523.96</v>
      </c>
      <c r="BH12" s="22" t="s">
        <v>343</v>
      </c>
      <c r="BI12" s="23" t="s">
        <v>342</v>
      </c>
      <c r="BJ12" s="26">
        <v>90.23</v>
      </c>
      <c r="BK12" s="23" t="s">
        <v>362</v>
      </c>
      <c r="BL12" s="23" t="s">
        <v>370</v>
      </c>
      <c r="BM12" s="23">
        <v>96.97</v>
      </c>
      <c r="BN12" s="23" t="s">
        <v>381</v>
      </c>
      <c r="BO12" s="23" t="s">
        <v>382</v>
      </c>
      <c r="BP12" s="23">
        <v>620.14</v>
      </c>
      <c r="BQ12" s="22"/>
      <c r="BR12" s="23"/>
      <c r="BS12" s="26"/>
      <c r="BV12" s="13" t="s">
        <v>410</v>
      </c>
      <c r="BW12" s="26" t="s">
        <v>411</v>
      </c>
      <c r="BX12" s="28">
        <v>132.4</v>
      </c>
      <c r="BY12" s="24" t="s">
        <v>241</v>
      </c>
      <c r="BZ12" s="26" t="s">
        <v>426</v>
      </c>
      <c r="CA12" s="26">
        <v>180.43</v>
      </c>
      <c r="CB12" s="24" t="s">
        <v>322</v>
      </c>
      <c r="CC12" s="26"/>
      <c r="CD12" s="26">
        <v>284.46</v>
      </c>
      <c r="CE12" s="24" t="s">
        <v>397</v>
      </c>
      <c r="CF12" s="26" t="s">
        <v>452</v>
      </c>
      <c r="CG12" s="26">
        <v>222.82</v>
      </c>
      <c r="CH12" s="24" t="s">
        <v>397</v>
      </c>
      <c r="CI12" s="26" t="s">
        <v>452</v>
      </c>
      <c r="CJ12" s="26">
        <v>222.82</v>
      </c>
      <c r="CK12" s="24" t="s">
        <v>352</v>
      </c>
      <c r="CL12" s="26" t="s">
        <v>479</v>
      </c>
      <c r="CM12" s="26">
        <v>2129.32</v>
      </c>
      <c r="CN12" s="24" t="s">
        <v>362</v>
      </c>
      <c r="CO12" s="26" t="s">
        <v>494</v>
      </c>
      <c r="CP12" s="26">
        <v>90.23</v>
      </c>
      <c r="CQ12" s="23" t="s">
        <v>456</v>
      </c>
      <c r="CR12" s="26" t="s">
        <v>499</v>
      </c>
      <c r="CS12" s="28">
        <v>387.88</v>
      </c>
      <c r="CT12" s="23" t="s">
        <v>514</v>
      </c>
      <c r="CU12" s="26" t="s">
        <v>515</v>
      </c>
      <c r="CV12" s="28">
        <v>40749.76</v>
      </c>
      <c r="CW12" s="23" t="s">
        <v>456</v>
      </c>
      <c r="CX12" s="26" t="s">
        <v>524</v>
      </c>
      <c r="CY12" s="28">
        <v>387.88</v>
      </c>
      <c r="CZ12" s="23" t="s">
        <v>513</v>
      </c>
      <c r="DA12" s="26" t="s">
        <v>530</v>
      </c>
      <c r="DB12" s="28">
        <v>464.98</v>
      </c>
      <c r="DC12" s="23" t="s">
        <v>374</v>
      </c>
      <c r="DD12" s="26" t="s">
        <v>539</v>
      </c>
      <c r="DE12" s="28">
        <v>114.22</v>
      </c>
      <c r="DH12" s="24" t="s">
        <v>548</v>
      </c>
      <c r="DI12" s="26" t="s">
        <v>549</v>
      </c>
      <c r="DJ12" s="62">
        <v>1192.45</v>
      </c>
      <c r="DK12" s="24" t="s">
        <v>556</v>
      </c>
      <c r="DL12" s="26" t="s">
        <v>554</v>
      </c>
      <c r="DM12" s="62">
        <v>458.84</v>
      </c>
      <c r="DN12" s="23" t="s">
        <v>564</v>
      </c>
      <c r="DO12" s="26" t="s">
        <v>563</v>
      </c>
      <c r="DP12" s="62">
        <v>11085.27</v>
      </c>
      <c r="DQ12" s="23" t="s">
        <v>575</v>
      </c>
      <c r="DR12" s="26" t="s">
        <v>576</v>
      </c>
      <c r="DS12" s="62">
        <v>11091</v>
      </c>
      <c r="DT12" s="24" t="s">
        <v>529</v>
      </c>
      <c r="DU12" s="26" t="s">
        <v>584</v>
      </c>
      <c r="DV12" s="62">
        <v>150.82</v>
      </c>
      <c r="DW12" s="24" t="s">
        <v>594</v>
      </c>
      <c r="DX12" s="26" t="s">
        <v>595</v>
      </c>
      <c r="DY12" s="62">
        <v>30567.41</v>
      </c>
      <c r="DZ12" s="23" t="s">
        <v>412</v>
      </c>
      <c r="EA12" s="23"/>
      <c r="EB12" s="62">
        <v>189.64</v>
      </c>
      <c r="EC12" s="24" t="s">
        <v>605</v>
      </c>
      <c r="ED12" s="26" t="s">
        <v>607</v>
      </c>
      <c r="EE12" s="83">
        <v>205.33</v>
      </c>
      <c r="EF12" s="23" t="s">
        <v>659</v>
      </c>
      <c r="EG12" s="23"/>
      <c r="EH12" s="62">
        <v>1232.67</v>
      </c>
      <c r="EI12" s="24" t="s">
        <v>620</v>
      </c>
      <c r="EJ12" s="26" t="s">
        <v>628</v>
      </c>
      <c r="EK12" s="62">
        <v>166.25</v>
      </c>
      <c r="EL12" s="23" t="s">
        <v>659</v>
      </c>
      <c r="EM12" s="23"/>
      <c r="EN12" s="62">
        <v>1232.67</v>
      </c>
      <c r="EO12" s="23" t="s">
        <v>412</v>
      </c>
      <c r="EP12" s="23"/>
      <c r="EQ12" s="62">
        <v>189.64</v>
      </c>
      <c r="ER12" s="26"/>
      <c r="ES12" s="26"/>
    </row>
    <row r="13" spans="1:149" ht="45.75" customHeight="1">
      <c r="A13" s="16"/>
      <c r="B13" s="16" t="s">
        <v>17</v>
      </c>
      <c r="C13" s="17">
        <v>94.92</v>
      </c>
      <c r="D13" s="16" t="s">
        <v>17</v>
      </c>
      <c r="E13" s="17">
        <v>94.92</v>
      </c>
      <c r="F13" s="16" t="s">
        <v>17</v>
      </c>
      <c r="G13" s="17">
        <v>94.92</v>
      </c>
      <c r="H13" s="16" t="s">
        <v>17</v>
      </c>
      <c r="I13" s="17">
        <v>94.92</v>
      </c>
      <c r="J13" s="16" t="s">
        <v>17</v>
      </c>
      <c r="K13" s="17">
        <v>94.92</v>
      </c>
      <c r="L13" s="16" t="s">
        <v>17</v>
      </c>
      <c r="M13" s="17">
        <v>94.92</v>
      </c>
      <c r="N13" s="16" t="s">
        <v>17</v>
      </c>
      <c r="O13" s="17">
        <v>94.92</v>
      </c>
      <c r="P13" s="16" t="s">
        <v>17</v>
      </c>
      <c r="Q13" s="17">
        <v>94.92</v>
      </c>
      <c r="R13" s="16" t="s">
        <v>17</v>
      </c>
      <c r="S13" s="18">
        <f t="shared" si="0"/>
        <v>759.3599999999999</v>
      </c>
      <c r="T13" s="16" t="s">
        <v>9</v>
      </c>
      <c r="U13" s="17" t="s">
        <v>209</v>
      </c>
      <c r="V13" s="29">
        <v>94.92</v>
      </c>
      <c r="W13" s="63" t="s">
        <v>87</v>
      </c>
      <c r="X13" s="62" t="s">
        <v>88</v>
      </c>
      <c r="Y13" s="64">
        <v>5371.11</v>
      </c>
      <c r="Z13" s="65" t="s">
        <v>109</v>
      </c>
      <c r="AA13" s="62" t="s">
        <v>108</v>
      </c>
      <c r="AB13" s="64">
        <v>898.98</v>
      </c>
      <c r="AC13" s="65" t="s">
        <v>132</v>
      </c>
      <c r="AD13" s="62" t="s">
        <v>133</v>
      </c>
      <c r="AE13" s="64">
        <f>1478.81/2</f>
        <v>739.405</v>
      </c>
      <c r="AF13" s="27"/>
      <c r="AG13" s="65" t="s">
        <v>83</v>
      </c>
      <c r="AH13" s="62" t="s">
        <v>175</v>
      </c>
      <c r="AI13" s="64">
        <v>149.12</v>
      </c>
      <c r="AJ13" s="13" t="s">
        <v>3</v>
      </c>
      <c r="AK13" s="26"/>
      <c r="AL13" s="28">
        <v>15281.48</v>
      </c>
      <c r="AM13" s="65" t="s">
        <v>222</v>
      </c>
      <c r="AN13" s="62" t="s">
        <v>223</v>
      </c>
      <c r="AO13" s="64">
        <v>1274.59</v>
      </c>
      <c r="AP13" s="65" t="s">
        <v>235</v>
      </c>
      <c r="AQ13" s="62" t="s">
        <v>236</v>
      </c>
      <c r="AR13" s="64">
        <v>2441.41</v>
      </c>
      <c r="AS13" s="65" t="s">
        <v>258</v>
      </c>
      <c r="AT13" s="62" t="s">
        <v>259</v>
      </c>
      <c r="AU13" s="62">
        <v>149.12</v>
      </c>
      <c r="AV13" s="65" t="s">
        <v>286</v>
      </c>
      <c r="AW13" s="62" t="s">
        <v>287</v>
      </c>
      <c r="AX13" s="62">
        <v>1439.63</v>
      </c>
      <c r="AY13" s="65" t="s">
        <v>288</v>
      </c>
      <c r="AZ13" s="69" t="s">
        <v>314</v>
      </c>
      <c r="BA13" s="69">
        <v>45.12</v>
      </c>
      <c r="BB13" s="24" t="s">
        <v>241</v>
      </c>
      <c r="BC13" s="23" t="s">
        <v>300</v>
      </c>
      <c r="BD13" s="26">
        <v>180.46</v>
      </c>
      <c r="BE13" s="24" t="s">
        <v>303</v>
      </c>
      <c r="BF13" s="23" t="s">
        <v>337</v>
      </c>
      <c r="BG13" s="26">
        <v>193.94</v>
      </c>
      <c r="BH13" s="24" t="s">
        <v>328</v>
      </c>
      <c r="BI13" s="23" t="s">
        <v>344</v>
      </c>
      <c r="BJ13" s="26">
        <v>44.35</v>
      </c>
      <c r="BK13" s="24" t="s">
        <v>372</v>
      </c>
      <c r="BL13" s="23" t="s">
        <v>373</v>
      </c>
      <c r="BM13" s="26">
        <v>180.46</v>
      </c>
      <c r="BN13" s="23" t="s">
        <v>362</v>
      </c>
      <c r="BO13" s="23" t="s">
        <v>382</v>
      </c>
      <c r="BP13" s="23">
        <v>96.97</v>
      </c>
      <c r="BQ13" s="23"/>
      <c r="BR13" s="23"/>
      <c r="BS13" s="23"/>
      <c r="BV13" s="23" t="s">
        <v>402</v>
      </c>
      <c r="BW13" s="23" t="s">
        <v>403</v>
      </c>
      <c r="BX13" s="23">
        <v>198432.84</v>
      </c>
      <c r="BY13" s="23" t="s">
        <v>427</v>
      </c>
      <c r="BZ13" s="23" t="s">
        <v>426</v>
      </c>
      <c r="CA13" s="23">
        <v>160.02</v>
      </c>
      <c r="CB13" s="23" t="s">
        <v>454</v>
      </c>
      <c r="CC13" s="23" t="s">
        <v>455</v>
      </c>
      <c r="CD13" s="23">
        <v>36023.24</v>
      </c>
      <c r="CE13" s="23" t="s">
        <v>397</v>
      </c>
      <c r="CF13" s="23" t="s">
        <v>453</v>
      </c>
      <c r="CG13" s="23">
        <v>455.01</v>
      </c>
      <c r="CH13" s="23" t="s">
        <v>468</v>
      </c>
      <c r="CI13" s="26" t="s">
        <v>469</v>
      </c>
      <c r="CJ13" s="28">
        <v>306.6</v>
      </c>
      <c r="CK13" s="23" t="s">
        <v>350</v>
      </c>
      <c r="CL13" s="26" t="s">
        <v>479</v>
      </c>
      <c r="CM13" s="28">
        <v>620.14</v>
      </c>
      <c r="CN13" s="23" t="s">
        <v>352</v>
      </c>
      <c r="CO13" s="26" t="s">
        <v>495</v>
      </c>
      <c r="CP13" s="28">
        <v>1064.66</v>
      </c>
      <c r="CQ13" s="23" t="s">
        <v>456</v>
      </c>
      <c r="CR13" s="26" t="s">
        <v>500</v>
      </c>
      <c r="CS13" s="28">
        <v>581.82</v>
      </c>
      <c r="CT13" s="23" t="s">
        <v>516</v>
      </c>
      <c r="CU13" s="26" t="s">
        <v>517</v>
      </c>
      <c r="CV13" s="28">
        <v>390.77</v>
      </c>
      <c r="CW13" s="23" t="s">
        <v>328</v>
      </c>
      <c r="CX13" s="26" t="s">
        <v>525</v>
      </c>
      <c r="CY13" s="28">
        <v>44.35</v>
      </c>
      <c r="CZ13" s="23" t="s">
        <v>288</v>
      </c>
      <c r="DA13" s="26" t="s">
        <v>531</v>
      </c>
      <c r="DB13" s="28">
        <v>45.88</v>
      </c>
      <c r="DC13" s="23" t="s">
        <v>350</v>
      </c>
      <c r="DD13" s="26" t="s">
        <v>540</v>
      </c>
      <c r="DE13" s="28">
        <v>620.14</v>
      </c>
      <c r="DH13" s="24" t="s">
        <v>529</v>
      </c>
      <c r="DI13" s="26" t="s">
        <v>550</v>
      </c>
      <c r="DJ13" s="62">
        <v>150.82</v>
      </c>
      <c r="DK13" s="24" t="s">
        <v>557</v>
      </c>
      <c r="DL13" s="26" t="s">
        <v>554</v>
      </c>
      <c r="DM13" s="62">
        <v>656.55</v>
      </c>
      <c r="DN13" s="24" t="s">
        <v>565</v>
      </c>
      <c r="DO13" s="26" t="s">
        <v>563</v>
      </c>
      <c r="DP13" s="62">
        <v>2111.46</v>
      </c>
      <c r="DQ13" s="24" t="s">
        <v>577</v>
      </c>
      <c r="DR13" s="26" t="s">
        <v>578</v>
      </c>
      <c r="DS13" s="83">
        <v>644.1</v>
      </c>
      <c r="DT13" s="23" t="s">
        <v>529</v>
      </c>
      <c r="DU13" s="26" t="s">
        <v>585</v>
      </c>
      <c r="DV13" s="62">
        <v>150.82</v>
      </c>
      <c r="DW13" s="23" t="s">
        <v>650</v>
      </c>
      <c r="DX13" s="26" t="s">
        <v>649</v>
      </c>
      <c r="DY13" s="62">
        <v>90891.1</v>
      </c>
      <c r="DZ13" s="23" t="s">
        <v>659</v>
      </c>
      <c r="EA13" s="23"/>
      <c r="EB13" s="62">
        <v>1232.67</v>
      </c>
      <c r="EC13" s="23" t="s">
        <v>141</v>
      </c>
      <c r="ED13" s="26" t="s">
        <v>608</v>
      </c>
      <c r="EE13" s="83">
        <v>497.57</v>
      </c>
      <c r="EF13" s="23"/>
      <c r="EG13" s="26"/>
      <c r="EH13" s="26"/>
      <c r="EI13" s="23" t="s">
        <v>629</v>
      </c>
      <c r="EJ13" s="26" t="s">
        <v>630</v>
      </c>
      <c r="EK13" s="62">
        <v>166.25</v>
      </c>
      <c r="EL13" s="23"/>
      <c r="EM13" s="26"/>
      <c r="EN13" s="26"/>
      <c r="EO13" s="23" t="s">
        <v>659</v>
      </c>
      <c r="EP13" s="23"/>
      <c r="EQ13" s="62">
        <v>1232.67</v>
      </c>
      <c r="ER13" s="26"/>
      <c r="ES13" s="26"/>
    </row>
    <row r="14" spans="1:149" s="1" customFormat="1" ht="50.25" customHeight="1">
      <c r="A14" s="12"/>
      <c r="B14" s="16" t="s">
        <v>17</v>
      </c>
      <c r="C14" s="17">
        <f>SUM(C15:C25)</f>
        <v>8922.12</v>
      </c>
      <c r="D14" s="16" t="s">
        <v>17</v>
      </c>
      <c r="E14" s="17">
        <f>SUM(E15:E25)</f>
        <v>8922.12</v>
      </c>
      <c r="F14" s="16" t="s">
        <v>17</v>
      </c>
      <c r="G14" s="17">
        <f>SUM(G15:G25)</f>
        <v>8922.12</v>
      </c>
      <c r="H14" s="16" t="s">
        <v>17</v>
      </c>
      <c r="I14" s="17">
        <f>SUM(I15:I25)</f>
        <v>8922.12</v>
      </c>
      <c r="J14" s="16" t="s">
        <v>17</v>
      </c>
      <c r="K14" s="17">
        <f>SUM(K15:K25)</f>
        <v>8922.12</v>
      </c>
      <c r="L14" s="16" t="s">
        <v>17</v>
      </c>
      <c r="M14" s="17">
        <f>SUM(M15:M25)</f>
        <v>8922.12</v>
      </c>
      <c r="N14" s="16" t="s">
        <v>17</v>
      </c>
      <c r="O14" s="17">
        <f>SUM(O15:O25)</f>
        <v>8922.12</v>
      </c>
      <c r="P14" s="16" t="s">
        <v>17</v>
      </c>
      <c r="Q14" s="17">
        <f>SUM(Q15:Q25)</f>
        <v>8922.12</v>
      </c>
      <c r="R14" s="16" t="s">
        <v>17</v>
      </c>
      <c r="S14" s="18">
        <f t="shared" si="0"/>
        <v>71376.96</v>
      </c>
      <c r="T14" s="16" t="s">
        <v>48</v>
      </c>
      <c r="U14" s="17" t="s">
        <v>209</v>
      </c>
      <c r="V14" s="17">
        <v>1518.66</v>
      </c>
      <c r="W14" s="63" t="s">
        <v>89</v>
      </c>
      <c r="X14" s="62" t="s">
        <v>90</v>
      </c>
      <c r="Y14" s="62">
        <v>224.68</v>
      </c>
      <c r="Z14" s="65" t="s">
        <v>110</v>
      </c>
      <c r="AA14" s="62" t="s">
        <v>111</v>
      </c>
      <c r="AB14" s="62">
        <v>356.66</v>
      </c>
      <c r="AC14" s="65" t="s">
        <v>134</v>
      </c>
      <c r="AD14" s="62" t="s">
        <v>135</v>
      </c>
      <c r="AE14" s="62">
        <v>1954.38</v>
      </c>
      <c r="AF14" s="26"/>
      <c r="AG14" s="65" t="s">
        <v>83</v>
      </c>
      <c r="AH14" s="62" t="s">
        <v>176</v>
      </c>
      <c r="AI14" s="62">
        <v>149.12</v>
      </c>
      <c r="AJ14" s="31" t="s">
        <v>210</v>
      </c>
      <c r="AK14" s="26"/>
      <c r="AL14" s="28">
        <v>16230.64</v>
      </c>
      <c r="AM14" s="24" t="s">
        <v>263</v>
      </c>
      <c r="AN14" s="26" t="s">
        <v>264</v>
      </c>
      <c r="AO14" s="26">
        <v>132.4</v>
      </c>
      <c r="AP14" s="65" t="s">
        <v>237</v>
      </c>
      <c r="AQ14" s="62" t="s">
        <v>238</v>
      </c>
      <c r="AR14" s="62">
        <v>2787.88</v>
      </c>
      <c r="AS14" s="65" t="s">
        <v>260</v>
      </c>
      <c r="AT14" s="62" t="s">
        <v>261</v>
      </c>
      <c r="AU14" s="62">
        <v>182.88</v>
      </c>
      <c r="AV14" s="24" t="s">
        <v>288</v>
      </c>
      <c r="AW14" s="26" t="s">
        <v>289</v>
      </c>
      <c r="AX14" s="26">
        <v>45.12</v>
      </c>
      <c r="AY14" s="24" t="s">
        <v>315</v>
      </c>
      <c r="AZ14" s="26" t="s">
        <v>316</v>
      </c>
      <c r="BA14" s="26">
        <v>141.3</v>
      </c>
      <c r="BB14" s="24" t="s">
        <v>301</v>
      </c>
      <c r="BC14" s="26" t="s">
        <v>300</v>
      </c>
      <c r="BD14" s="26">
        <v>70.65</v>
      </c>
      <c r="BE14" s="24" t="s">
        <v>303</v>
      </c>
      <c r="BF14" s="26" t="s">
        <v>337</v>
      </c>
      <c r="BG14" s="26">
        <v>775.76</v>
      </c>
      <c r="BH14" s="24" t="s">
        <v>345</v>
      </c>
      <c r="BI14" s="26" t="s">
        <v>344</v>
      </c>
      <c r="BJ14" s="26">
        <v>342.59</v>
      </c>
      <c r="BK14" s="24" t="s">
        <v>374</v>
      </c>
      <c r="BL14" s="26" t="s">
        <v>366</v>
      </c>
      <c r="BM14" s="26">
        <v>114.22</v>
      </c>
      <c r="BN14" s="22" t="s">
        <v>383</v>
      </c>
      <c r="BO14" s="23" t="s">
        <v>384</v>
      </c>
      <c r="BP14" s="26">
        <v>1104.9</v>
      </c>
      <c r="BQ14" s="24"/>
      <c r="BR14" s="26"/>
      <c r="BS14" s="26"/>
      <c r="BT14" s="10"/>
      <c r="BU14" s="10"/>
      <c r="BV14" s="24" t="s">
        <v>404</v>
      </c>
      <c r="BW14" s="26" t="s">
        <v>405</v>
      </c>
      <c r="BX14" s="26">
        <v>2144.96</v>
      </c>
      <c r="BY14" s="24" t="s">
        <v>241</v>
      </c>
      <c r="BZ14" s="26" t="s">
        <v>426</v>
      </c>
      <c r="CA14" s="26">
        <v>180.46</v>
      </c>
      <c r="CB14" s="24" t="s">
        <v>456</v>
      </c>
      <c r="CC14" s="26" t="s">
        <v>457</v>
      </c>
      <c r="CD14" s="26">
        <v>193.94</v>
      </c>
      <c r="CE14" s="24" t="s">
        <v>322</v>
      </c>
      <c r="CF14" s="26"/>
      <c r="CG14" s="26">
        <v>284.46</v>
      </c>
      <c r="CH14" s="24" t="s">
        <v>322</v>
      </c>
      <c r="CI14" s="26"/>
      <c r="CJ14" s="26">
        <v>284.46</v>
      </c>
      <c r="CK14" s="24" t="s">
        <v>322</v>
      </c>
      <c r="CL14" s="26"/>
      <c r="CM14" s="26">
        <v>284.46</v>
      </c>
      <c r="CN14" s="24" t="s">
        <v>445</v>
      </c>
      <c r="CO14" s="26" t="s">
        <v>495</v>
      </c>
      <c r="CP14" s="26">
        <v>8612.69</v>
      </c>
      <c r="CQ14" s="24" t="s">
        <v>501</v>
      </c>
      <c r="CR14" s="26" t="s">
        <v>502</v>
      </c>
      <c r="CS14" s="26">
        <v>1248.82</v>
      </c>
      <c r="CT14" s="24" t="s">
        <v>518</v>
      </c>
      <c r="CU14" s="26" t="s">
        <v>519</v>
      </c>
      <c r="CV14" s="26">
        <v>305.87</v>
      </c>
      <c r="CW14" s="24" t="s">
        <v>420</v>
      </c>
      <c r="CX14" s="26"/>
      <c r="CY14" s="26">
        <v>241.82</v>
      </c>
      <c r="CZ14" s="24" t="s">
        <v>317</v>
      </c>
      <c r="DA14" s="26" t="s">
        <v>531</v>
      </c>
      <c r="DB14" s="26">
        <v>164.65</v>
      </c>
      <c r="DC14" s="24" t="s">
        <v>541</v>
      </c>
      <c r="DD14" s="26" t="s">
        <v>542</v>
      </c>
      <c r="DE14" s="26">
        <v>6311.46</v>
      </c>
      <c r="DF14" s="10"/>
      <c r="DG14" s="10"/>
      <c r="DH14" s="23" t="s">
        <v>529</v>
      </c>
      <c r="DI14" s="26" t="s">
        <v>551</v>
      </c>
      <c r="DJ14" s="62">
        <v>150.82</v>
      </c>
      <c r="DK14" s="23" t="s">
        <v>558</v>
      </c>
      <c r="DL14" s="26" t="s">
        <v>554</v>
      </c>
      <c r="DM14" s="62">
        <v>4544.89</v>
      </c>
      <c r="DN14" s="23" t="s">
        <v>566</v>
      </c>
      <c r="DO14" s="26" t="s">
        <v>563</v>
      </c>
      <c r="DP14" s="62">
        <v>1268.3</v>
      </c>
      <c r="DQ14" s="23"/>
      <c r="DR14" s="26"/>
      <c r="DS14" s="30"/>
      <c r="DT14" s="23" t="s">
        <v>241</v>
      </c>
      <c r="DU14" s="26" t="s">
        <v>587</v>
      </c>
      <c r="DV14" s="83">
        <v>205.33</v>
      </c>
      <c r="DW14" s="23" t="s">
        <v>651</v>
      </c>
      <c r="DX14" s="26" t="s">
        <v>649</v>
      </c>
      <c r="DY14" s="62">
        <v>193597.66</v>
      </c>
      <c r="DZ14" s="23"/>
      <c r="EA14" s="26"/>
      <c r="EB14" s="26"/>
      <c r="EC14" s="23" t="s">
        <v>609</v>
      </c>
      <c r="ED14" s="26" t="s">
        <v>610</v>
      </c>
      <c r="EE14" s="83">
        <v>15160.79</v>
      </c>
      <c r="EF14" s="23"/>
      <c r="EG14" s="26"/>
      <c r="EH14" s="26"/>
      <c r="EI14" s="23" t="s">
        <v>631</v>
      </c>
      <c r="EJ14" s="26" t="s">
        <v>632</v>
      </c>
      <c r="EK14" s="62">
        <v>166.25</v>
      </c>
      <c r="EL14" s="23"/>
      <c r="EM14" s="26"/>
      <c r="EN14" s="26"/>
      <c r="EO14" s="23"/>
      <c r="EP14" s="26"/>
      <c r="EQ14" s="26"/>
      <c r="ER14" s="26"/>
      <c r="ES14" s="26"/>
    </row>
    <row r="15" spans="1:149" ht="24" customHeight="1">
      <c r="A15" s="16"/>
      <c r="B15" s="16" t="s">
        <v>17</v>
      </c>
      <c r="C15" s="17">
        <v>1518.66</v>
      </c>
      <c r="D15" s="16" t="s">
        <v>17</v>
      </c>
      <c r="E15" s="17">
        <v>1518.66</v>
      </c>
      <c r="F15" s="16" t="s">
        <v>17</v>
      </c>
      <c r="G15" s="17">
        <v>1518.66</v>
      </c>
      <c r="H15" s="16" t="s">
        <v>17</v>
      </c>
      <c r="I15" s="17">
        <v>1518.66</v>
      </c>
      <c r="J15" s="16" t="s">
        <v>17</v>
      </c>
      <c r="K15" s="17">
        <v>1518.66</v>
      </c>
      <c r="L15" s="16" t="s">
        <v>17</v>
      </c>
      <c r="M15" s="17">
        <v>1518.66</v>
      </c>
      <c r="N15" s="16" t="s">
        <v>17</v>
      </c>
      <c r="O15" s="17">
        <v>1518.66</v>
      </c>
      <c r="P15" s="16" t="s">
        <v>17</v>
      </c>
      <c r="Q15" s="17">
        <v>1518.66</v>
      </c>
      <c r="R15" s="16" t="s">
        <v>17</v>
      </c>
      <c r="S15" s="18">
        <f t="shared" si="0"/>
        <v>12149.28</v>
      </c>
      <c r="T15" s="16" t="s">
        <v>49</v>
      </c>
      <c r="U15" s="17" t="s">
        <v>209</v>
      </c>
      <c r="V15" s="17">
        <v>94.92</v>
      </c>
      <c r="W15" s="61" t="s">
        <v>91</v>
      </c>
      <c r="X15" s="62" t="s">
        <v>92</v>
      </c>
      <c r="Y15" s="62">
        <v>1156.97</v>
      </c>
      <c r="Z15" s="67" t="s">
        <v>112</v>
      </c>
      <c r="AA15" s="62" t="s">
        <v>113</v>
      </c>
      <c r="AB15" s="62">
        <v>2884.1</v>
      </c>
      <c r="AC15" s="67" t="s">
        <v>129</v>
      </c>
      <c r="AD15" s="62" t="s">
        <v>136</v>
      </c>
      <c r="AE15" s="62">
        <v>4287.67</v>
      </c>
      <c r="AF15" s="26"/>
      <c r="AG15" s="65" t="s">
        <v>177</v>
      </c>
      <c r="AH15" s="62" t="s">
        <v>178</v>
      </c>
      <c r="AI15" s="62">
        <v>10715.41</v>
      </c>
      <c r="AJ15" s="65" t="s">
        <v>193</v>
      </c>
      <c r="AK15" s="62"/>
      <c r="AL15" s="70">
        <v>164</v>
      </c>
      <c r="AM15" s="24" t="s">
        <v>265</v>
      </c>
      <c r="AN15" s="26" t="s">
        <v>264</v>
      </c>
      <c r="AO15" s="26">
        <v>164</v>
      </c>
      <c r="AP15" s="69" t="s">
        <v>239</v>
      </c>
      <c r="AQ15" s="69" t="s">
        <v>240</v>
      </c>
      <c r="AR15" s="69">
        <v>274.03</v>
      </c>
      <c r="AS15" s="65" t="s">
        <v>256</v>
      </c>
      <c r="AT15" s="62" t="s">
        <v>262</v>
      </c>
      <c r="AU15" s="62">
        <v>82.48</v>
      </c>
      <c r="AV15" s="24" t="s">
        <v>266</v>
      </c>
      <c r="AW15" s="26" t="s">
        <v>275</v>
      </c>
      <c r="AX15" s="26">
        <v>859.66</v>
      </c>
      <c r="AY15" s="24" t="s">
        <v>317</v>
      </c>
      <c r="AZ15" s="26" t="s">
        <v>318</v>
      </c>
      <c r="BA15" s="26">
        <v>153.82</v>
      </c>
      <c r="BB15" s="24" t="s">
        <v>302</v>
      </c>
      <c r="BC15" s="26" t="s">
        <v>300</v>
      </c>
      <c r="BD15" s="26">
        <v>123.58</v>
      </c>
      <c r="BE15" s="24" t="s">
        <v>346</v>
      </c>
      <c r="BF15" s="26" t="s">
        <v>347</v>
      </c>
      <c r="BG15" s="26">
        <v>2186.8</v>
      </c>
      <c r="BH15" s="24" t="s">
        <v>350</v>
      </c>
      <c r="BI15" s="26" t="s">
        <v>351</v>
      </c>
      <c r="BJ15" s="26">
        <v>620.14</v>
      </c>
      <c r="BK15" s="24" t="s">
        <v>328</v>
      </c>
      <c r="BL15" s="26" t="s">
        <v>366</v>
      </c>
      <c r="BM15" s="26">
        <v>44.35</v>
      </c>
      <c r="BN15" s="23" t="s">
        <v>241</v>
      </c>
      <c r="BO15" s="23" t="s">
        <v>384</v>
      </c>
      <c r="BP15" s="23">
        <v>180.46</v>
      </c>
      <c r="BQ15" s="23"/>
      <c r="BR15" s="26"/>
      <c r="BS15" s="26"/>
      <c r="BV15" s="23" t="s">
        <v>404</v>
      </c>
      <c r="BW15" s="26" t="s">
        <v>405</v>
      </c>
      <c r="BX15" s="26">
        <v>9853.41</v>
      </c>
      <c r="BY15" s="23" t="s">
        <v>395</v>
      </c>
      <c r="BZ15" s="26" t="s">
        <v>428</v>
      </c>
      <c r="CA15" s="26">
        <v>5714.1</v>
      </c>
      <c r="CB15" s="24" t="s">
        <v>417</v>
      </c>
      <c r="CC15" s="26"/>
      <c r="CD15" s="26">
        <v>670.29</v>
      </c>
      <c r="CE15" s="23" t="s">
        <v>458</v>
      </c>
      <c r="CF15" s="26" t="s">
        <v>459</v>
      </c>
      <c r="CG15" s="26">
        <v>546.1</v>
      </c>
      <c r="CH15" s="23" t="s">
        <v>371</v>
      </c>
      <c r="CI15" s="26" t="s">
        <v>469</v>
      </c>
      <c r="CJ15" s="26">
        <v>306.6</v>
      </c>
      <c r="CK15" s="23" t="s">
        <v>480</v>
      </c>
      <c r="CL15" s="26" t="s">
        <v>479</v>
      </c>
      <c r="CM15" s="26">
        <v>329.11</v>
      </c>
      <c r="CN15" s="24" t="s">
        <v>417</v>
      </c>
      <c r="CO15" s="26"/>
      <c r="CP15" s="26">
        <v>670.29</v>
      </c>
      <c r="CQ15" s="23" t="s">
        <v>437</v>
      </c>
      <c r="CR15" s="26" t="s">
        <v>503</v>
      </c>
      <c r="CS15" s="26">
        <v>410.32</v>
      </c>
      <c r="CT15" s="23" t="s">
        <v>241</v>
      </c>
      <c r="CU15" s="26" t="s">
        <v>519</v>
      </c>
      <c r="CV15" s="26">
        <v>180.46</v>
      </c>
      <c r="CW15" s="23"/>
      <c r="CX15" s="26"/>
      <c r="CY15" s="26"/>
      <c r="CZ15" s="23" t="s">
        <v>288</v>
      </c>
      <c r="DA15" s="26" t="s">
        <v>532</v>
      </c>
      <c r="DB15" s="26">
        <v>45.88</v>
      </c>
      <c r="DC15" s="23"/>
      <c r="DD15" s="26"/>
      <c r="DE15" s="26"/>
      <c r="DH15" s="24" t="s">
        <v>410</v>
      </c>
      <c r="DI15" s="26"/>
      <c r="DJ15" s="62">
        <v>284.46</v>
      </c>
      <c r="DK15" s="23" t="s">
        <v>559</v>
      </c>
      <c r="DL15" s="26" t="s">
        <v>554</v>
      </c>
      <c r="DM15" s="62">
        <v>2272.41</v>
      </c>
      <c r="DN15" s="23" t="s">
        <v>266</v>
      </c>
      <c r="DO15" s="21"/>
      <c r="DP15" s="74">
        <v>948.21</v>
      </c>
      <c r="DQ15" s="23" t="s">
        <v>266</v>
      </c>
      <c r="DR15" s="21"/>
      <c r="DS15" s="74">
        <v>948.21</v>
      </c>
      <c r="DT15" s="23" t="s">
        <v>266</v>
      </c>
      <c r="DU15" s="21"/>
      <c r="DV15" s="74">
        <v>948.21</v>
      </c>
      <c r="DW15" s="23" t="s">
        <v>266</v>
      </c>
      <c r="DX15" s="21"/>
      <c r="DY15" s="74">
        <v>948.21</v>
      </c>
      <c r="DZ15" s="23" t="s">
        <v>266</v>
      </c>
      <c r="EA15" s="21"/>
      <c r="EB15" s="74">
        <v>948.21</v>
      </c>
      <c r="EC15" s="23" t="s">
        <v>266</v>
      </c>
      <c r="ED15" s="21"/>
      <c r="EE15" s="74">
        <v>948.21</v>
      </c>
      <c r="EF15" s="23" t="s">
        <v>266</v>
      </c>
      <c r="EG15" s="21"/>
      <c r="EH15" s="74">
        <v>948.21</v>
      </c>
      <c r="EI15" s="23" t="s">
        <v>266</v>
      </c>
      <c r="EJ15" s="21"/>
      <c r="EK15" s="74">
        <v>948.21</v>
      </c>
      <c r="EL15" s="23" t="s">
        <v>266</v>
      </c>
      <c r="EM15" s="21"/>
      <c r="EN15" s="74">
        <v>948.21</v>
      </c>
      <c r="EO15" s="23" t="s">
        <v>266</v>
      </c>
      <c r="EP15" s="21"/>
      <c r="EQ15" s="74">
        <v>948.21</v>
      </c>
      <c r="ER15" s="22"/>
      <c r="ES15" s="22"/>
    </row>
    <row r="16" spans="1:149" ht="30" customHeight="1">
      <c r="A16" s="16"/>
      <c r="B16" s="16" t="s">
        <v>17</v>
      </c>
      <c r="C16" s="17">
        <v>94.92</v>
      </c>
      <c r="D16" s="16" t="s">
        <v>17</v>
      </c>
      <c r="E16" s="17">
        <v>94.92</v>
      </c>
      <c r="F16" s="16" t="s">
        <v>17</v>
      </c>
      <c r="G16" s="17">
        <v>94.92</v>
      </c>
      <c r="H16" s="16" t="s">
        <v>17</v>
      </c>
      <c r="I16" s="17">
        <v>94.92</v>
      </c>
      <c r="J16" s="16" t="s">
        <v>17</v>
      </c>
      <c r="K16" s="17">
        <v>94.92</v>
      </c>
      <c r="L16" s="16" t="s">
        <v>17</v>
      </c>
      <c r="M16" s="17">
        <v>94.92</v>
      </c>
      <c r="N16" s="16" t="s">
        <v>17</v>
      </c>
      <c r="O16" s="17">
        <v>94.92</v>
      </c>
      <c r="P16" s="16" t="s">
        <v>17</v>
      </c>
      <c r="Q16" s="17">
        <v>94.92</v>
      </c>
      <c r="R16" s="16" t="s">
        <v>17</v>
      </c>
      <c r="S16" s="18">
        <f t="shared" si="0"/>
        <v>759.3599999999999</v>
      </c>
      <c r="T16" s="16" t="s">
        <v>50</v>
      </c>
      <c r="U16" s="17" t="s">
        <v>209</v>
      </c>
      <c r="V16" s="17">
        <v>379.66</v>
      </c>
      <c r="W16" s="63" t="s">
        <v>93</v>
      </c>
      <c r="X16" s="62" t="s">
        <v>94</v>
      </c>
      <c r="Y16" s="62">
        <v>771.96</v>
      </c>
      <c r="Z16" s="65" t="s">
        <v>114</v>
      </c>
      <c r="AA16" s="62" t="s">
        <v>115</v>
      </c>
      <c r="AB16" s="62">
        <v>415.82</v>
      </c>
      <c r="AC16" s="65" t="s">
        <v>137</v>
      </c>
      <c r="AD16" s="62" t="s">
        <v>138</v>
      </c>
      <c r="AE16" s="62">
        <v>398.03</v>
      </c>
      <c r="AF16" s="26"/>
      <c r="AG16" s="65" t="s">
        <v>179</v>
      </c>
      <c r="AH16" s="62" t="s">
        <v>180</v>
      </c>
      <c r="AI16" s="62">
        <f>1370.18/5</f>
        <v>274.036</v>
      </c>
      <c r="AJ16" s="24" t="s">
        <v>211</v>
      </c>
      <c r="AK16" s="26"/>
      <c r="AL16" s="26">
        <v>859.66</v>
      </c>
      <c r="AM16" s="24" t="s">
        <v>266</v>
      </c>
      <c r="AN16" s="26" t="s">
        <v>267</v>
      </c>
      <c r="AO16" s="26">
        <v>859.66</v>
      </c>
      <c r="AP16" s="65" t="s">
        <v>241</v>
      </c>
      <c r="AQ16" s="62" t="s">
        <v>242</v>
      </c>
      <c r="AR16" s="62">
        <v>298.25</v>
      </c>
      <c r="AS16" s="24" t="s">
        <v>266</v>
      </c>
      <c r="AT16" s="26" t="s">
        <v>268</v>
      </c>
      <c r="AU16" s="26">
        <v>859.66</v>
      </c>
      <c r="AV16" s="23" t="s">
        <v>263</v>
      </c>
      <c r="AW16" s="23" t="s">
        <v>276</v>
      </c>
      <c r="AX16" s="23">
        <v>132.4</v>
      </c>
      <c r="AY16" s="24" t="s">
        <v>307</v>
      </c>
      <c r="AZ16" s="26" t="s">
        <v>319</v>
      </c>
      <c r="BA16" s="26">
        <v>581.82</v>
      </c>
      <c r="BB16" s="23" t="s">
        <v>303</v>
      </c>
      <c r="BC16" s="23" t="s">
        <v>304</v>
      </c>
      <c r="BD16" s="23">
        <v>193.64</v>
      </c>
      <c r="BE16" s="23" t="s">
        <v>348</v>
      </c>
      <c r="BF16" s="23" t="s">
        <v>349</v>
      </c>
      <c r="BG16" s="23">
        <v>1240.28</v>
      </c>
      <c r="BH16" s="24" t="s">
        <v>352</v>
      </c>
      <c r="BI16" s="26" t="s">
        <v>351</v>
      </c>
      <c r="BJ16" s="26">
        <v>1064.66</v>
      </c>
      <c r="BK16" s="23" t="s">
        <v>375</v>
      </c>
      <c r="BL16" s="23" t="s">
        <v>376</v>
      </c>
      <c r="BM16" s="23">
        <v>4373.6</v>
      </c>
      <c r="BN16" s="24" t="s">
        <v>385</v>
      </c>
      <c r="BO16" s="26" t="s">
        <v>386</v>
      </c>
      <c r="BP16" s="26">
        <v>338.76</v>
      </c>
      <c r="BQ16" s="23"/>
      <c r="BR16" s="23"/>
      <c r="BS16" s="23"/>
      <c r="BV16" s="23" t="s">
        <v>404</v>
      </c>
      <c r="BW16" s="23" t="s">
        <v>405</v>
      </c>
      <c r="BX16" s="23">
        <v>1876.8</v>
      </c>
      <c r="BY16" s="23" t="s">
        <v>429</v>
      </c>
      <c r="BZ16" s="23" t="s">
        <v>428</v>
      </c>
      <c r="CA16" s="23">
        <v>15756.39</v>
      </c>
      <c r="CB16" s="23"/>
      <c r="CC16" s="23"/>
      <c r="CD16" s="23"/>
      <c r="CE16" s="24" t="s">
        <v>460</v>
      </c>
      <c r="CF16" s="26" t="s">
        <v>461</v>
      </c>
      <c r="CG16" s="28">
        <v>96.97</v>
      </c>
      <c r="CH16" s="23" t="s">
        <v>472</v>
      </c>
      <c r="CI16" s="23" t="s">
        <v>473</v>
      </c>
      <c r="CJ16" s="26">
        <v>45.88</v>
      </c>
      <c r="CK16" s="23" t="s">
        <v>481</v>
      </c>
      <c r="CL16" s="23" t="s">
        <v>479</v>
      </c>
      <c r="CM16" s="26">
        <v>804.33</v>
      </c>
      <c r="CN16" s="24" t="s">
        <v>420</v>
      </c>
      <c r="CO16" s="26"/>
      <c r="CP16" s="26">
        <v>241.82</v>
      </c>
      <c r="CQ16" s="23" t="s">
        <v>504</v>
      </c>
      <c r="CR16" s="26" t="s">
        <v>503</v>
      </c>
      <c r="CS16" s="28">
        <v>1206.52</v>
      </c>
      <c r="CT16" s="23" t="s">
        <v>430</v>
      </c>
      <c r="CU16" s="26" t="s">
        <v>520</v>
      </c>
      <c r="CV16" s="28">
        <v>4039.84</v>
      </c>
      <c r="CW16" s="23"/>
      <c r="CX16" s="26"/>
      <c r="CY16" s="28"/>
      <c r="CZ16" s="23" t="s">
        <v>533</v>
      </c>
      <c r="DA16" s="23" t="s">
        <v>534</v>
      </c>
      <c r="DB16" s="26">
        <v>1154.2</v>
      </c>
      <c r="DC16" s="23"/>
      <c r="DD16" s="23"/>
      <c r="DE16" s="26"/>
      <c r="DH16" s="23" t="s">
        <v>412</v>
      </c>
      <c r="DI16" s="23"/>
      <c r="DJ16" s="62">
        <v>189.64</v>
      </c>
      <c r="DK16" s="23" t="s">
        <v>350</v>
      </c>
      <c r="DL16" s="23" t="s">
        <v>560</v>
      </c>
      <c r="DM16" s="83">
        <v>333.96</v>
      </c>
      <c r="DN16" s="24" t="s">
        <v>410</v>
      </c>
      <c r="DO16" s="26"/>
      <c r="DP16" s="62">
        <v>284.46</v>
      </c>
      <c r="DQ16" s="24" t="s">
        <v>410</v>
      </c>
      <c r="DR16" s="26"/>
      <c r="DS16" s="62">
        <v>284.46</v>
      </c>
      <c r="DT16" s="24" t="s">
        <v>410</v>
      </c>
      <c r="DU16" s="26"/>
      <c r="DV16" s="62">
        <v>284.46</v>
      </c>
      <c r="DW16" s="24" t="s">
        <v>410</v>
      </c>
      <c r="DX16" s="26"/>
      <c r="DY16" s="62">
        <v>284.46</v>
      </c>
      <c r="DZ16" s="24"/>
      <c r="EA16" s="26"/>
      <c r="EB16" s="26"/>
      <c r="EC16" s="23" t="s">
        <v>659</v>
      </c>
      <c r="ED16" s="23"/>
      <c r="EE16" s="62">
        <v>1232.67</v>
      </c>
      <c r="EF16" s="24"/>
      <c r="EG16" s="26"/>
      <c r="EH16" s="26"/>
      <c r="EI16" s="24" t="s">
        <v>657</v>
      </c>
      <c r="EJ16" s="26"/>
      <c r="EK16" s="62">
        <v>973.89</v>
      </c>
      <c r="EL16" s="24"/>
      <c r="EM16" s="26"/>
      <c r="EN16" s="26"/>
      <c r="EO16" s="24"/>
      <c r="EP16" s="26"/>
      <c r="EQ16" s="26"/>
      <c r="ER16" s="26"/>
      <c r="ES16" s="26"/>
    </row>
    <row r="17" spans="1:149" ht="35.25" customHeight="1">
      <c r="A17" s="16"/>
      <c r="B17" s="16" t="s">
        <v>17</v>
      </c>
      <c r="C17" s="17">
        <v>379.66</v>
      </c>
      <c r="D17" s="16" t="s">
        <v>17</v>
      </c>
      <c r="E17" s="17">
        <v>379.66</v>
      </c>
      <c r="F17" s="16" t="s">
        <v>17</v>
      </c>
      <c r="G17" s="17">
        <v>379.66</v>
      </c>
      <c r="H17" s="16" t="s">
        <v>17</v>
      </c>
      <c r="I17" s="17">
        <v>379.66</v>
      </c>
      <c r="J17" s="16" t="s">
        <v>17</v>
      </c>
      <c r="K17" s="17">
        <v>379.66</v>
      </c>
      <c r="L17" s="16" t="s">
        <v>17</v>
      </c>
      <c r="M17" s="17">
        <v>379.66</v>
      </c>
      <c r="N17" s="16" t="s">
        <v>17</v>
      </c>
      <c r="O17" s="17">
        <v>379.66</v>
      </c>
      <c r="P17" s="16" t="s">
        <v>17</v>
      </c>
      <c r="Q17" s="17">
        <v>379.66</v>
      </c>
      <c r="R17" s="16" t="s">
        <v>17</v>
      </c>
      <c r="S17" s="18">
        <f t="shared" si="0"/>
        <v>3037.2799999999997</v>
      </c>
      <c r="T17" s="16" t="s">
        <v>51</v>
      </c>
      <c r="U17" s="17" t="s">
        <v>209</v>
      </c>
      <c r="V17" s="17">
        <v>1233.91</v>
      </c>
      <c r="W17" s="63" t="s">
        <v>95</v>
      </c>
      <c r="X17" s="62" t="s">
        <v>96</v>
      </c>
      <c r="Y17" s="62">
        <v>1739.98</v>
      </c>
      <c r="Z17" s="65" t="s">
        <v>116</v>
      </c>
      <c r="AA17" s="62" t="s">
        <v>117</v>
      </c>
      <c r="AB17" s="62">
        <v>164.63</v>
      </c>
      <c r="AC17" s="65" t="s">
        <v>139</v>
      </c>
      <c r="AD17" s="62" t="s">
        <v>140</v>
      </c>
      <c r="AE17" s="62">
        <v>342.54</v>
      </c>
      <c r="AF17" s="26"/>
      <c r="AG17" s="65" t="s">
        <v>181</v>
      </c>
      <c r="AH17" s="62" t="s">
        <v>182</v>
      </c>
      <c r="AI17" s="62">
        <f>1636.94/10</f>
        <v>163.69400000000002</v>
      </c>
      <c r="AJ17" s="24" t="s">
        <v>273</v>
      </c>
      <c r="AK17" s="26"/>
      <c r="AL17" s="26"/>
      <c r="AM17" s="13" t="s">
        <v>3</v>
      </c>
      <c r="AN17" s="26"/>
      <c r="AO17" s="28">
        <v>15281.48</v>
      </c>
      <c r="AP17" s="65" t="s">
        <v>243</v>
      </c>
      <c r="AQ17" s="62" t="s">
        <v>244</v>
      </c>
      <c r="AR17" s="62">
        <v>414.81</v>
      </c>
      <c r="AS17" s="23" t="s">
        <v>263</v>
      </c>
      <c r="AT17" s="23" t="s">
        <v>269</v>
      </c>
      <c r="AU17" s="23">
        <v>132.4</v>
      </c>
      <c r="AV17" s="23" t="s">
        <v>265</v>
      </c>
      <c r="AW17" s="23" t="s">
        <v>276</v>
      </c>
      <c r="AX17" s="23">
        <v>164</v>
      </c>
      <c r="AY17" s="24" t="s">
        <v>266</v>
      </c>
      <c r="AZ17" s="26" t="s">
        <v>324</v>
      </c>
      <c r="BA17" s="26">
        <v>859.66</v>
      </c>
      <c r="BB17" s="24" t="s">
        <v>305</v>
      </c>
      <c r="BC17" s="26" t="s">
        <v>306</v>
      </c>
      <c r="BD17" s="26">
        <v>193.94</v>
      </c>
      <c r="BE17" s="24"/>
      <c r="BF17" s="26"/>
      <c r="BG17" s="26"/>
      <c r="BH17" s="24" t="s">
        <v>353</v>
      </c>
      <c r="BI17" s="26" t="s">
        <v>354</v>
      </c>
      <c r="BJ17" s="26">
        <v>775.76</v>
      </c>
      <c r="BK17" s="24"/>
      <c r="BL17" s="26"/>
      <c r="BM17" s="26"/>
      <c r="BN17" s="23" t="s">
        <v>352</v>
      </c>
      <c r="BO17" s="26" t="s">
        <v>386</v>
      </c>
      <c r="BP17" s="26">
        <v>3193.98</v>
      </c>
      <c r="BQ17" s="24"/>
      <c r="BR17" s="26"/>
      <c r="BS17" s="26"/>
      <c r="BV17" s="24" t="s">
        <v>406</v>
      </c>
      <c r="BW17" s="26" t="s">
        <v>405</v>
      </c>
      <c r="BX17" s="26">
        <v>1498.26</v>
      </c>
      <c r="BY17" s="24" t="s">
        <v>430</v>
      </c>
      <c r="BZ17" s="26" t="s">
        <v>428</v>
      </c>
      <c r="CA17" s="26">
        <v>8079.68</v>
      </c>
      <c r="CB17" s="24"/>
      <c r="CC17" s="26"/>
      <c r="CD17" s="26"/>
      <c r="CE17" s="24" t="s">
        <v>462</v>
      </c>
      <c r="CF17" s="26" t="s">
        <v>461</v>
      </c>
      <c r="CG17" s="26">
        <v>96.97</v>
      </c>
      <c r="CH17" s="24" t="s">
        <v>474</v>
      </c>
      <c r="CI17" s="26" t="s">
        <v>473</v>
      </c>
      <c r="CJ17" s="26">
        <v>56.97</v>
      </c>
      <c r="CK17" s="24" t="s">
        <v>250</v>
      </c>
      <c r="CL17" s="26" t="s">
        <v>479</v>
      </c>
      <c r="CM17" s="26">
        <v>10746.72</v>
      </c>
      <c r="CN17" s="24"/>
      <c r="CO17" s="26"/>
      <c r="CP17" s="26"/>
      <c r="CQ17" s="24" t="s">
        <v>505</v>
      </c>
      <c r="CR17" s="26" t="s">
        <v>506</v>
      </c>
      <c r="CS17" s="26">
        <v>234.11</v>
      </c>
      <c r="CT17" s="24"/>
      <c r="CU17" s="26"/>
      <c r="CV17" s="26"/>
      <c r="CW17" s="24"/>
      <c r="CX17" s="26"/>
      <c r="CY17" s="26"/>
      <c r="CZ17" s="24" t="s">
        <v>456</v>
      </c>
      <c r="DA17" s="26" t="s">
        <v>535</v>
      </c>
      <c r="DB17" s="26">
        <v>193.94</v>
      </c>
      <c r="DC17" s="24"/>
      <c r="DD17" s="26"/>
      <c r="DE17" s="26"/>
      <c r="DH17" s="24" t="s">
        <v>567</v>
      </c>
      <c r="DI17" s="26"/>
      <c r="DJ17" s="62">
        <v>384.87</v>
      </c>
      <c r="DK17" s="24" t="s">
        <v>431</v>
      </c>
      <c r="DL17" s="26" t="s">
        <v>560</v>
      </c>
      <c r="DM17" s="62">
        <v>8683.87</v>
      </c>
      <c r="DN17" s="23" t="s">
        <v>412</v>
      </c>
      <c r="DO17" s="23"/>
      <c r="DP17" s="62">
        <v>189.64</v>
      </c>
      <c r="DQ17" s="23" t="s">
        <v>412</v>
      </c>
      <c r="DR17" s="23"/>
      <c r="DS17" s="62">
        <v>189.64</v>
      </c>
      <c r="DT17" s="23" t="s">
        <v>412</v>
      </c>
      <c r="DU17" s="23"/>
      <c r="DV17" s="62">
        <v>189.64</v>
      </c>
      <c r="DW17" s="23" t="s">
        <v>412</v>
      </c>
      <c r="DX17" s="23"/>
      <c r="DY17" s="62">
        <v>189.64</v>
      </c>
      <c r="DZ17" s="23"/>
      <c r="EA17" s="23"/>
      <c r="EB17" s="26"/>
      <c r="EC17" s="23" t="s">
        <v>611</v>
      </c>
      <c r="ED17" s="23" t="s">
        <v>612</v>
      </c>
      <c r="EE17" s="62">
        <v>2708.18</v>
      </c>
      <c r="EF17" s="23"/>
      <c r="EG17" s="23"/>
      <c r="EH17" s="26"/>
      <c r="EI17" s="23" t="s">
        <v>633</v>
      </c>
      <c r="EJ17" s="23" t="s">
        <v>634</v>
      </c>
      <c r="EK17" s="62">
        <v>1298.54</v>
      </c>
      <c r="EL17" s="23"/>
      <c r="EM17" s="23"/>
      <c r="EN17" s="26"/>
      <c r="EO17" s="23"/>
      <c r="EP17" s="23"/>
      <c r="EQ17" s="26"/>
      <c r="ER17" s="26"/>
      <c r="ES17" s="26"/>
    </row>
    <row r="18" spans="1:149" ht="32.25" customHeight="1">
      <c r="A18" s="16"/>
      <c r="B18" s="16" t="s">
        <v>17</v>
      </c>
      <c r="C18" s="17">
        <v>1233.91</v>
      </c>
      <c r="D18" s="16" t="s">
        <v>17</v>
      </c>
      <c r="E18" s="17">
        <v>1233.91</v>
      </c>
      <c r="F18" s="16" t="s">
        <v>17</v>
      </c>
      <c r="G18" s="17">
        <v>1233.91</v>
      </c>
      <c r="H18" s="16" t="s">
        <v>17</v>
      </c>
      <c r="I18" s="17">
        <v>1233.91</v>
      </c>
      <c r="J18" s="16" t="s">
        <v>17</v>
      </c>
      <c r="K18" s="17">
        <v>1233.91</v>
      </c>
      <c r="L18" s="16" t="s">
        <v>17</v>
      </c>
      <c r="M18" s="17">
        <v>1233.91</v>
      </c>
      <c r="N18" s="16" t="s">
        <v>17</v>
      </c>
      <c r="O18" s="17">
        <v>1233.91</v>
      </c>
      <c r="P18" s="16" t="s">
        <v>17</v>
      </c>
      <c r="Q18" s="17">
        <v>1233.91</v>
      </c>
      <c r="R18" s="16" t="s">
        <v>17</v>
      </c>
      <c r="S18" s="18">
        <f t="shared" si="0"/>
        <v>9871.28</v>
      </c>
      <c r="T18" s="16" t="s">
        <v>52</v>
      </c>
      <c r="U18" s="17" t="s">
        <v>209</v>
      </c>
      <c r="V18" s="17">
        <v>94.92</v>
      </c>
      <c r="W18" s="63" t="s">
        <v>195</v>
      </c>
      <c r="X18" s="62" t="s">
        <v>196</v>
      </c>
      <c r="Y18" s="66">
        <f>71794/4</f>
        <v>17948.5</v>
      </c>
      <c r="Z18" s="65" t="s">
        <v>118</v>
      </c>
      <c r="AA18" s="62" t="s">
        <v>119</v>
      </c>
      <c r="AB18" s="62">
        <v>171.23</v>
      </c>
      <c r="AC18" s="65" t="s">
        <v>141</v>
      </c>
      <c r="AD18" s="62" t="s">
        <v>142</v>
      </c>
      <c r="AE18" s="62">
        <v>671.07</v>
      </c>
      <c r="AF18" s="26"/>
      <c r="AG18" s="65" t="s">
        <v>83</v>
      </c>
      <c r="AH18" s="62" t="s">
        <v>183</v>
      </c>
      <c r="AI18" s="62">
        <v>149.12</v>
      </c>
      <c r="AJ18" s="65" t="s">
        <v>393</v>
      </c>
      <c r="AK18" s="62" t="s">
        <v>394</v>
      </c>
      <c r="AL18" s="62">
        <v>800.82</v>
      </c>
      <c r="AM18" s="31" t="s">
        <v>210</v>
      </c>
      <c r="AN18" s="26"/>
      <c r="AO18" s="28">
        <v>16230.64</v>
      </c>
      <c r="AP18" s="65" t="s">
        <v>237</v>
      </c>
      <c r="AQ18" s="62" t="s">
        <v>245</v>
      </c>
      <c r="AR18" s="62">
        <v>925.16</v>
      </c>
      <c r="AS18" s="23" t="s">
        <v>265</v>
      </c>
      <c r="AT18" s="23" t="s">
        <v>269</v>
      </c>
      <c r="AU18" s="23">
        <v>164</v>
      </c>
      <c r="AV18" s="13" t="s">
        <v>3</v>
      </c>
      <c r="AW18" s="26"/>
      <c r="AX18" s="28">
        <v>15281.48</v>
      </c>
      <c r="AY18" s="13" t="s">
        <v>3</v>
      </c>
      <c r="AZ18" s="26"/>
      <c r="BA18" s="28">
        <v>15281.48</v>
      </c>
      <c r="BB18" s="23"/>
      <c r="BC18" s="21"/>
      <c r="BD18" s="26"/>
      <c r="BE18" s="23"/>
      <c r="BF18" s="21"/>
      <c r="BG18" s="26"/>
      <c r="BH18" s="23"/>
      <c r="BI18" s="21"/>
      <c r="BJ18" s="26"/>
      <c r="BK18" s="23"/>
      <c r="BL18" s="21"/>
      <c r="BM18" s="26"/>
      <c r="BN18" s="23" t="s">
        <v>387</v>
      </c>
      <c r="BO18" s="23" t="s">
        <v>386</v>
      </c>
      <c r="BP18" s="23">
        <v>96.97</v>
      </c>
      <c r="BQ18" s="23"/>
      <c r="BR18" s="21"/>
      <c r="BS18" s="26"/>
      <c r="BV18" s="24" t="s">
        <v>328</v>
      </c>
      <c r="BW18" s="26" t="s">
        <v>405</v>
      </c>
      <c r="BX18" s="26">
        <v>44.35</v>
      </c>
      <c r="BY18" s="24" t="s">
        <v>431</v>
      </c>
      <c r="BZ18" s="26" t="s">
        <v>428</v>
      </c>
      <c r="CA18" s="26">
        <v>7718.87</v>
      </c>
      <c r="CB18" s="24"/>
      <c r="CC18" s="26"/>
      <c r="CD18" s="26"/>
      <c r="CE18" s="24" t="s">
        <v>241</v>
      </c>
      <c r="CF18" s="26" t="s">
        <v>464</v>
      </c>
      <c r="CG18" s="26">
        <v>180.46</v>
      </c>
      <c r="CH18" s="24" t="s">
        <v>456</v>
      </c>
      <c r="CI18" s="26" t="s">
        <v>475</v>
      </c>
      <c r="CJ18" s="26">
        <v>387.88</v>
      </c>
      <c r="CK18" s="23" t="s">
        <v>328</v>
      </c>
      <c r="CL18" s="23" t="s">
        <v>482</v>
      </c>
      <c r="CM18" s="26">
        <v>44.35</v>
      </c>
      <c r="CN18" s="23"/>
      <c r="CO18" s="23"/>
      <c r="CP18" s="26"/>
      <c r="CQ18" s="23" t="s">
        <v>380</v>
      </c>
      <c r="CR18" s="23" t="s">
        <v>506</v>
      </c>
      <c r="CS18" s="26">
        <v>775.76</v>
      </c>
      <c r="CT18" s="23"/>
      <c r="CU18" s="23"/>
      <c r="CV18" s="26"/>
      <c r="CW18" s="23"/>
      <c r="CX18" s="23"/>
      <c r="CY18" s="26"/>
      <c r="CZ18" s="23"/>
      <c r="DA18" s="23"/>
      <c r="DB18" s="26"/>
      <c r="DC18" s="23"/>
      <c r="DD18" s="23"/>
      <c r="DE18" s="26"/>
      <c r="DH18" s="23" t="s">
        <v>659</v>
      </c>
      <c r="DI18" s="23"/>
      <c r="DJ18" s="62">
        <v>1232.67</v>
      </c>
      <c r="DK18" s="23" t="s">
        <v>432</v>
      </c>
      <c r="DL18" s="23" t="s">
        <v>560</v>
      </c>
      <c r="DM18" s="62">
        <v>681.4</v>
      </c>
      <c r="DN18" s="24" t="s">
        <v>567</v>
      </c>
      <c r="DO18" s="26"/>
      <c r="DP18" s="62">
        <v>384.87</v>
      </c>
      <c r="DQ18" s="24" t="s">
        <v>567</v>
      </c>
      <c r="DR18" s="26"/>
      <c r="DS18" s="62">
        <v>384.87</v>
      </c>
      <c r="DT18" s="24" t="s">
        <v>567</v>
      </c>
      <c r="DU18" s="26"/>
      <c r="DV18" s="62">
        <v>384.87</v>
      </c>
      <c r="DW18" s="24" t="s">
        <v>567</v>
      </c>
      <c r="DX18" s="26"/>
      <c r="DY18" s="62">
        <v>384.87</v>
      </c>
      <c r="DZ18" s="24" t="s">
        <v>567</v>
      </c>
      <c r="EA18" s="26"/>
      <c r="EB18" s="62">
        <v>384.87</v>
      </c>
      <c r="EC18" s="24" t="s">
        <v>567</v>
      </c>
      <c r="ED18" s="26"/>
      <c r="EE18" s="62">
        <v>384.87</v>
      </c>
      <c r="EF18" s="24" t="s">
        <v>567</v>
      </c>
      <c r="EG18" s="26"/>
      <c r="EH18" s="62">
        <v>384.87</v>
      </c>
      <c r="EI18" s="24" t="s">
        <v>567</v>
      </c>
      <c r="EJ18" s="26"/>
      <c r="EK18" s="62">
        <v>384.87</v>
      </c>
      <c r="EL18" s="24" t="s">
        <v>567</v>
      </c>
      <c r="EM18" s="26"/>
      <c r="EN18" s="62">
        <v>384.87</v>
      </c>
      <c r="EO18" s="24" t="s">
        <v>567</v>
      </c>
      <c r="EP18" s="26"/>
      <c r="EQ18" s="62">
        <v>384.87</v>
      </c>
      <c r="ER18" s="26"/>
      <c r="ES18" s="26"/>
    </row>
    <row r="19" spans="1:149" ht="41.25" customHeight="1">
      <c r="A19" s="16"/>
      <c r="B19" s="16" t="s">
        <v>17</v>
      </c>
      <c r="C19" s="17">
        <v>94.92</v>
      </c>
      <c r="D19" s="16" t="s">
        <v>17</v>
      </c>
      <c r="E19" s="17">
        <v>94.92</v>
      </c>
      <c r="F19" s="16" t="s">
        <v>17</v>
      </c>
      <c r="G19" s="17">
        <v>94.92</v>
      </c>
      <c r="H19" s="16" t="s">
        <v>17</v>
      </c>
      <c r="I19" s="17">
        <v>94.92</v>
      </c>
      <c r="J19" s="16" t="s">
        <v>17</v>
      </c>
      <c r="K19" s="17">
        <v>94.92</v>
      </c>
      <c r="L19" s="16" t="s">
        <v>17</v>
      </c>
      <c r="M19" s="17">
        <v>94.92</v>
      </c>
      <c r="N19" s="16" t="s">
        <v>17</v>
      </c>
      <c r="O19" s="17">
        <v>94.92</v>
      </c>
      <c r="P19" s="16" t="s">
        <v>17</v>
      </c>
      <c r="Q19" s="17">
        <v>94.92</v>
      </c>
      <c r="R19" s="16" t="s">
        <v>17</v>
      </c>
      <c r="S19" s="18">
        <f t="shared" si="0"/>
        <v>759.3599999999999</v>
      </c>
      <c r="T19" s="16" t="s">
        <v>56</v>
      </c>
      <c r="U19" s="17" t="s">
        <v>209</v>
      </c>
      <c r="V19" s="17">
        <v>1328.82</v>
      </c>
      <c r="W19" s="12" t="s">
        <v>3</v>
      </c>
      <c r="X19" s="26"/>
      <c r="Y19" s="26">
        <v>15091.64</v>
      </c>
      <c r="Z19" s="65" t="s">
        <v>120</v>
      </c>
      <c r="AA19" s="62" t="s">
        <v>121</v>
      </c>
      <c r="AB19" s="68">
        <v>721.03</v>
      </c>
      <c r="AC19" s="65" t="s">
        <v>143</v>
      </c>
      <c r="AD19" s="62" t="s">
        <v>144</v>
      </c>
      <c r="AE19" s="62">
        <v>737.16</v>
      </c>
      <c r="AF19" s="26"/>
      <c r="AG19" s="65" t="s">
        <v>184</v>
      </c>
      <c r="AH19" s="62" t="s">
        <v>185</v>
      </c>
      <c r="AI19" s="62">
        <v>5874.15</v>
      </c>
      <c r="AJ19" s="23" t="s">
        <v>416</v>
      </c>
      <c r="AK19" s="21"/>
      <c r="AL19" s="22">
        <v>94.82</v>
      </c>
      <c r="AM19" s="23" t="s">
        <v>416</v>
      </c>
      <c r="AN19" s="21"/>
      <c r="AO19" s="22">
        <v>94.82</v>
      </c>
      <c r="AP19" s="65" t="s">
        <v>233</v>
      </c>
      <c r="AQ19" s="62" t="s">
        <v>246</v>
      </c>
      <c r="AR19" s="62">
        <v>82.48</v>
      </c>
      <c r="AS19" s="13" t="s">
        <v>3</v>
      </c>
      <c r="AT19" s="26"/>
      <c r="AU19" s="28">
        <v>15281.48</v>
      </c>
      <c r="AV19" s="31" t="s">
        <v>210</v>
      </c>
      <c r="AW19" s="26"/>
      <c r="AX19" s="28">
        <v>16230.64</v>
      </c>
      <c r="AY19" s="31" t="s">
        <v>210</v>
      </c>
      <c r="AZ19" s="26"/>
      <c r="BA19" s="28">
        <v>16230.64</v>
      </c>
      <c r="BB19" s="23" t="s">
        <v>263</v>
      </c>
      <c r="BC19" s="26" t="s">
        <v>320</v>
      </c>
      <c r="BD19" s="26">
        <v>132.4</v>
      </c>
      <c r="BE19" s="23" t="s">
        <v>263</v>
      </c>
      <c r="BF19" s="23" t="s">
        <v>333</v>
      </c>
      <c r="BG19" s="26">
        <v>132.4</v>
      </c>
      <c r="BH19" s="23" t="s">
        <v>263</v>
      </c>
      <c r="BI19" s="26"/>
      <c r="BJ19" s="26">
        <v>132.4</v>
      </c>
      <c r="BK19" s="23" t="s">
        <v>263</v>
      </c>
      <c r="BL19" s="26"/>
      <c r="BM19" s="26">
        <v>132.4</v>
      </c>
      <c r="BN19" s="24" t="s">
        <v>388</v>
      </c>
      <c r="BO19" s="26" t="s">
        <v>389</v>
      </c>
      <c r="BP19" s="26">
        <v>9656.98</v>
      </c>
      <c r="BQ19" s="23"/>
      <c r="BR19" s="26"/>
      <c r="BS19" s="26"/>
      <c r="BV19" s="24" t="s">
        <v>407</v>
      </c>
      <c r="BW19" s="26" t="s">
        <v>408</v>
      </c>
      <c r="BX19" s="26">
        <v>2119.88</v>
      </c>
      <c r="BY19" s="24" t="s">
        <v>432</v>
      </c>
      <c r="BZ19" s="26" t="s">
        <v>428</v>
      </c>
      <c r="CA19" s="26">
        <v>302.84</v>
      </c>
      <c r="CB19" s="24"/>
      <c r="CC19" s="26"/>
      <c r="CD19" s="26"/>
      <c r="CE19" s="24" t="s">
        <v>328</v>
      </c>
      <c r="CF19" s="26" t="s">
        <v>465</v>
      </c>
      <c r="CG19" s="26">
        <v>44.35</v>
      </c>
      <c r="CH19" s="24" t="s">
        <v>417</v>
      </c>
      <c r="CI19" s="26"/>
      <c r="CJ19" s="26">
        <v>670.29</v>
      </c>
      <c r="CK19" s="24" t="s">
        <v>483</v>
      </c>
      <c r="CL19" s="26" t="s">
        <v>484</v>
      </c>
      <c r="CM19" s="26">
        <v>443.35</v>
      </c>
      <c r="CN19" s="24"/>
      <c r="CO19" s="26"/>
      <c r="CP19" s="26"/>
      <c r="CQ19" s="24" t="s">
        <v>507</v>
      </c>
      <c r="CR19" s="26" t="s">
        <v>508</v>
      </c>
      <c r="CS19" s="26">
        <v>90.23</v>
      </c>
      <c r="CT19" s="24"/>
      <c r="CU19" s="26"/>
      <c r="CV19" s="26"/>
      <c r="CW19" s="24"/>
      <c r="CX19" s="26"/>
      <c r="CY19" s="26"/>
      <c r="CZ19" s="24"/>
      <c r="DA19" s="26"/>
      <c r="DB19" s="26"/>
      <c r="DC19" s="24"/>
      <c r="DD19" s="26"/>
      <c r="DE19" s="26"/>
      <c r="DH19" s="24"/>
      <c r="DI19" s="26"/>
      <c r="DJ19" s="26"/>
      <c r="DK19" s="24" t="s">
        <v>433</v>
      </c>
      <c r="DL19" s="26" t="s">
        <v>560</v>
      </c>
      <c r="DM19" s="62">
        <v>7010.21</v>
      </c>
      <c r="DN19" s="23" t="s">
        <v>659</v>
      </c>
      <c r="DO19" s="23"/>
      <c r="DP19" s="62">
        <v>1232.67</v>
      </c>
      <c r="DQ19" s="23" t="s">
        <v>659</v>
      </c>
      <c r="DR19" s="23"/>
      <c r="DS19" s="62">
        <v>1232.67</v>
      </c>
      <c r="DT19" s="23" t="s">
        <v>579</v>
      </c>
      <c r="DU19" s="26" t="s">
        <v>586</v>
      </c>
      <c r="DV19" s="68">
        <v>644.1</v>
      </c>
      <c r="DW19" s="23" t="s">
        <v>652</v>
      </c>
      <c r="DX19" s="26" t="s">
        <v>649</v>
      </c>
      <c r="DY19" s="68">
        <v>8890.25</v>
      </c>
      <c r="DZ19" s="23"/>
      <c r="EA19" s="26"/>
      <c r="EB19" s="30"/>
      <c r="EC19" s="23" t="s">
        <v>613</v>
      </c>
      <c r="ED19" s="26" t="s">
        <v>614</v>
      </c>
      <c r="EE19" s="85">
        <v>1298.54</v>
      </c>
      <c r="EF19" s="23"/>
      <c r="EG19" s="26"/>
      <c r="EH19" s="30"/>
      <c r="EI19" s="23" t="s">
        <v>644</v>
      </c>
      <c r="EJ19" s="26" t="s">
        <v>645</v>
      </c>
      <c r="EK19" s="68">
        <v>649.27</v>
      </c>
      <c r="EL19" s="23"/>
      <c r="EM19" s="26"/>
      <c r="EN19" s="30"/>
      <c r="EO19" s="23"/>
      <c r="EP19" s="26"/>
      <c r="EQ19" s="30"/>
      <c r="ER19" s="30"/>
      <c r="ES19" s="30"/>
    </row>
    <row r="20" spans="1:149" ht="24" customHeight="1">
      <c r="A20" s="16"/>
      <c r="B20" s="16" t="s">
        <v>17</v>
      </c>
      <c r="C20" s="17">
        <v>1328.82</v>
      </c>
      <c r="D20" s="16" t="s">
        <v>17</v>
      </c>
      <c r="E20" s="17">
        <v>1328.82</v>
      </c>
      <c r="F20" s="16" t="s">
        <v>17</v>
      </c>
      <c r="G20" s="17">
        <v>1328.82</v>
      </c>
      <c r="H20" s="16" t="s">
        <v>17</v>
      </c>
      <c r="I20" s="17">
        <v>1328.82</v>
      </c>
      <c r="J20" s="16" t="s">
        <v>17</v>
      </c>
      <c r="K20" s="17">
        <v>1328.82</v>
      </c>
      <c r="L20" s="16" t="s">
        <v>17</v>
      </c>
      <c r="M20" s="17">
        <v>1328.82</v>
      </c>
      <c r="N20" s="16" t="s">
        <v>17</v>
      </c>
      <c r="O20" s="17">
        <v>1328.82</v>
      </c>
      <c r="P20" s="16" t="s">
        <v>17</v>
      </c>
      <c r="Q20" s="17">
        <v>1328.82</v>
      </c>
      <c r="R20" s="16" t="s">
        <v>17</v>
      </c>
      <c r="S20" s="18">
        <f t="shared" si="0"/>
        <v>10630.56</v>
      </c>
      <c r="T20" s="16" t="s">
        <v>53</v>
      </c>
      <c r="U20" s="17" t="s">
        <v>209</v>
      </c>
      <c r="V20" s="17">
        <v>94.92</v>
      </c>
      <c r="W20" s="12" t="s">
        <v>5</v>
      </c>
      <c r="X20" s="26"/>
      <c r="Y20" s="26">
        <v>6359.37</v>
      </c>
      <c r="Z20" s="13" t="s">
        <v>3</v>
      </c>
      <c r="AA20" s="26"/>
      <c r="AB20" s="26">
        <v>15091.64</v>
      </c>
      <c r="AC20" s="65" t="s">
        <v>145</v>
      </c>
      <c r="AD20" s="62" t="s">
        <v>146</v>
      </c>
      <c r="AE20" s="62">
        <v>261.7</v>
      </c>
      <c r="AF20" s="26"/>
      <c r="AG20" s="65" t="s">
        <v>129</v>
      </c>
      <c r="AH20" s="62" t="s">
        <v>186</v>
      </c>
      <c r="AI20" s="62">
        <v>8188.07</v>
      </c>
      <c r="AJ20" s="24" t="s">
        <v>417</v>
      </c>
      <c r="AK20" s="26"/>
      <c r="AL20" s="26">
        <v>94.82</v>
      </c>
      <c r="AM20" s="24" t="s">
        <v>417</v>
      </c>
      <c r="AN20" s="26"/>
      <c r="AO20" s="26">
        <v>94.82</v>
      </c>
      <c r="AP20" s="13" t="s">
        <v>3</v>
      </c>
      <c r="AQ20" s="26"/>
      <c r="AR20" s="28">
        <v>15281.48</v>
      </c>
      <c r="AS20" s="31" t="s">
        <v>210</v>
      </c>
      <c r="AT20" s="26"/>
      <c r="AU20" s="28">
        <v>16230.64</v>
      </c>
      <c r="AV20" s="24" t="s">
        <v>273</v>
      </c>
      <c r="AW20" s="26"/>
      <c r="AX20" s="26"/>
      <c r="AY20" s="23" t="s">
        <v>263</v>
      </c>
      <c r="AZ20" s="23" t="s">
        <v>323</v>
      </c>
      <c r="BA20" s="30">
        <v>132.4</v>
      </c>
      <c r="BB20" s="24" t="s">
        <v>266</v>
      </c>
      <c r="BC20" s="26" t="s">
        <v>321</v>
      </c>
      <c r="BD20" s="26">
        <v>859.66</v>
      </c>
      <c r="BE20" s="24" t="s">
        <v>266</v>
      </c>
      <c r="BF20" s="26" t="s">
        <v>334</v>
      </c>
      <c r="BG20" s="26">
        <v>859.66</v>
      </c>
      <c r="BH20" s="24" t="s">
        <v>266</v>
      </c>
      <c r="BI20" s="26"/>
      <c r="BJ20" s="26">
        <v>859.66</v>
      </c>
      <c r="BK20" s="24" t="s">
        <v>266</v>
      </c>
      <c r="BL20" s="26"/>
      <c r="BM20" s="26">
        <v>859.66</v>
      </c>
      <c r="BN20" s="24" t="s">
        <v>266</v>
      </c>
      <c r="BO20" s="26"/>
      <c r="BP20" s="26">
        <v>859.66</v>
      </c>
      <c r="BQ20" s="24"/>
      <c r="BR20" s="26"/>
      <c r="BS20" s="26"/>
      <c r="BV20" s="23" t="s">
        <v>380</v>
      </c>
      <c r="BW20" s="26" t="s">
        <v>408</v>
      </c>
      <c r="BX20" s="26">
        <v>775.76</v>
      </c>
      <c r="BY20" s="23" t="s">
        <v>433</v>
      </c>
      <c r="BZ20" s="26" t="s">
        <v>428</v>
      </c>
      <c r="CA20" s="26">
        <v>153.93</v>
      </c>
      <c r="CB20" s="23"/>
      <c r="CC20" s="26"/>
      <c r="CD20" s="26"/>
      <c r="CE20" s="24" t="s">
        <v>470</v>
      </c>
      <c r="CF20" s="26" t="s">
        <v>471</v>
      </c>
      <c r="CG20" s="26">
        <v>42629.4</v>
      </c>
      <c r="CH20" s="23"/>
      <c r="CI20" s="26"/>
      <c r="CJ20" s="26"/>
      <c r="CK20" s="24" t="s">
        <v>481</v>
      </c>
      <c r="CL20" s="26" t="s">
        <v>484</v>
      </c>
      <c r="CM20" s="26">
        <v>3485.43</v>
      </c>
      <c r="CN20" s="24"/>
      <c r="CO20" s="26"/>
      <c r="CP20" s="26"/>
      <c r="CQ20" s="24" t="s">
        <v>417</v>
      </c>
      <c r="CR20" s="26"/>
      <c r="CS20" s="26">
        <v>670.29</v>
      </c>
      <c r="CT20" s="24" t="s">
        <v>417</v>
      </c>
      <c r="CU20" s="26"/>
      <c r="CV20" s="26">
        <v>670.29</v>
      </c>
      <c r="CW20" s="24" t="s">
        <v>417</v>
      </c>
      <c r="CX20" s="26"/>
      <c r="CY20" s="26">
        <v>670.29</v>
      </c>
      <c r="CZ20" s="24" t="s">
        <v>417</v>
      </c>
      <c r="DA20" s="26"/>
      <c r="DB20" s="26">
        <v>670.29</v>
      </c>
      <c r="DC20" s="24" t="s">
        <v>417</v>
      </c>
      <c r="DD20" s="26"/>
      <c r="DE20" s="26">
        <v>670.29</v>
      </c>
      <c r="DH20" s="24"/>
      <c r="DI20" s="26"/>
      <c r="DJ20" s="26"/>
      <c r="DK20" s="24" t="s">
        <v>410</v>
      </c>
      <c r="DL20" s="26"/>
      <c r="DM20" s="62">
        <v>284.46</v>
      </c>
      <c r="DN20" s="24"/>
      <c r="DO20" s="26"/>
      <c r="DP20" s="26"/>
      <c r="DQ20" s="24"/>
      <c r="DR20" s="26"/>
      <c r="DS20" s="26"/>
      <c r="DT20" s="24" t="s">
        <v>529</v>
      </c>
      <c r="DU20" s="26" t="s">
        <v>587</v>
      </c>
      <c r="DV20" s="62">
        <v>150.82</v>
      </c>
      <c r="DW20" s="23" t="s">
        <v>659</v>
      </c>
      <c r="DX20" s="23"/>
      <c r="DY20" s="62">
        <v>1232.67</v>
      </c>
      <c r="DZ20" s="24"/>
      <c r="EA20" s="26"/>
      <c r="EB20" s="26"/>
      <c r="EC20" s="24" t="s">
        <v>615</v>
      </c>
      <c r="ED20" s="26" t="s">
        <v>616</v>
      </c>
      <c r="EE20" s="83">
        <v>88.96</v>
      </c>
      <c r="EF20" s="24"/>
      <c r="EG20" s="26"/>
      <c r="EH20" s="26"/>
      <c r="EI20" s="24" t="s">
        <v>644</v>
      </c>
      <c r="EJ20" s="26" t="s">
        <v>646</v>
      </c>
      <c r="EK20" s="62">
        <v>649.27</v>
      </c>
      <c r="EL20" s="24"/>
      <c r="EM20" s="26"/>
      <c r="EN20" s="26"/>
      <c r="EO20" s="24"/>
      <c r="EP20" s="26"/>
      <c r="EQ20" s="26"/>
      <c r="ER20" s="26"/>
      <c r="ES20" s="26"/>
    </row>
    <row r="21" spans="1:149" ht="29.25" customHeight="1">
      <c r="A21" s="16"/>
      <c r="B21" s="16" t="s">
        <v>17</v>
      </c>
      <c r="C21" s="17">
        <v>94.92</v>
      </c>
      <c r="D21" s="16" t="s">
        <v>17</v>
      </c>
      <c r="E21" s="17">
        <v>94.92</v>
      </c>
      <c r="F21" s="16" t="s">
        <v>17</v>
      </c>
      <c r="G21" s="17">
        <v>94.92</v>
      </c>
      <c r="H21" s="16" t="s">
        <v>17</v>
      </c>
      <c r="I21" s="17">
        <v>94.92</v>
      </c>
      <c r="J21" s="16" t="s">
        <v>17</v>
      </c>
      <c r="K21" s="17">
        <v>94.92</v>
      </c>
      <c r="L21" s="16" t="s">
        <v>17</v>
      </c>
      <c r="M21" s="17">
        <v>94.92</v>
      </c>
      <c r="N21" s="16" t="s">
        <v>17</v>
      </c>
      <c r="O21" s="17">
        <v>94.92</v>
      </c>
      <c r="P21" s="16" t="s">
        <v>17</v>
      </c>
      <c r="Q21" s="17">
        <v>94.92</v>
      </c>
      <c r="R21" s="16" t="s">
        <v>17</v>
      </c>
      <c r="S21" s="18">
        <f t="shared" si="0"/>
        <v>759.3599999999999</v>
      </c>
      <c r="T21" s="16" t="s">
        <v>57</v>
      </c>
      <c r="U21" s="17" t="s">
        <v>209</v>
      </c>
      <c r="V21" s="17">
        <v>94.92</v>
      </c>
      <c r="W21" s="19" t="s">
        <v>4</v>
      </c>
      <c r="X21" s="21"/>
      <c r="Y21" s="22">
        <v>132.4</v>
      </c>
      <c r="Z21" s="13" t="s">
        <v>5</v>
      </c>
      <c r="AA21" s="26"/>
      <c r="AB21" s="26">
        <v>6359.37</v>
      </c>
      <c r="AC21" s="65" t="s">
        <v>98</v>
      </c>
      <c r="AD21" s="62" t="s">
        <v>147</v>
      </c>
      <c r="AE21" s="62">
        <v>21569.39</v>
      </c>
      <c r="AF21" s="26"/>
      <c r="AG21" s="65" t="s">
        <v>160</v>
      </c>
      <c r="AH21" s="62" t="s">
        <v>187</v>
      </c>
      <c r="AI21" s="62">
        <v>155.72</v>
      </c>
      <c r="AJ21" s="31" t="s">
        <v>322</v>
      </c>
      <c r="AK21" s="26"/>
      <c r="AL21" s="26">
        <v>284.47</v>
      </c>
      <c r="AM21" s="24" t="s">
        <v>418</v>
      </c>
      <c r="AN21" s="26"/>
      <c r="AO21" s="26">
        <v>1611.95</v>
      </c>
      <c r="AP21" s="23" t="s">
        <v>263</v>
      </c>
      <c r="AQ21" s="26" t="s">
        <v>270</v>
      </c>
      <c r="AR21" s="27">
        <v>132.4</v>
      </c>
      <c r="AS21" s="24" t="s">
        <v>273</v>
      </c>
      <c r="AT21" s="26"/>
      <c r="AU21" s="26"/>
      <c r="AV21" s="23" t="s">
        <v>416</v>
      </c>
      <c r="AW21" s="21"/>
      <c r="AX21" s="22">
        <v>94.82</v>
      </c>
      <c r="AY21" s="23" t="s">
        <v>416</v>
      </c>
      <c r="AZ21" s="21"/>
      <c r="BA21" s="22">
        <v>94.82</v>
      </c>
      <c r="BB21" s="13" t="s">
        <v>3</v>
      </c>
      <c r="BC21" s="26"/>
      <c r="BD21" s="28">
        <v>15281.48</v>
      </c>
      <c r="BE21" s="13" t="s">
        <v>3</v>
      </c>
      <c r="BF21" s="26"/>
      <c r="BG21" s="28">
        <v>15281.48</v>
      </c>
      <c r="BH21" s="13" t="s">
        <v>3</v>
      </c>
      <c r="BI21" s="26"/>
      <c r="BJ21" s="28">
        <v>15281.48</v>
      </c>
      <c r="BK21" s="13" t="s">
        <v>3</v>
      </c>
      <c r="BL21" s="26"/>
      <c r="BM21" s="28">
        <v>15281.48</v>
      </c>
      <c r="BN21" s="13" t="s">
        <v>3</v>
      </c>
      <c r="BO21" s="26"/>
      <c r="BP21" s="28">
        <v>15281.48</v>
      </c>
      <c r="BQ21" s="13"/>
      <c r="BR21" s="26"/>
      <c r="BS21" s="28"/>
      <c r="BV21" s="24" t="s">
        <v>328</v>
      </c>
      <c r="BW21" s="26" t="s">
        <v>409</v>
      </c>
      <c r="BX21" s="26">
        <v>44.35</v>
      </c>
      <c r="BY21" s="24" t="s">
        <v>434</v>
      </c>
      <c r="BZ21" s="26" t="s">
        <v>435</v>
      </c>
      <c r="CA21" s="26">
        <v>254.88</v>
      </c>
      <c r="CB21" s="24"/>
      <c r="CC21" s="26"/>
      <c r="CD21" s="26"/>
      <c r="CE21" s="24" t="s">
        <v>417</v>
      </c>
      <c r="CF21" s="26"/>
      <c r="CG21" s="26">
        <v>670.29</v>
      </c>
      <c r="CH21" s="24"/>
      <c r="CI21" s="26"/>
      <c r="CJ21" s="26"/>
      <c r="CK21" s="24" t="s">
        <v>346</v>
      </c>
      <c r="CL21" s="26" t="s">
        <v>484</v>
      </c>
      <c r="CM21" s="26">
        <v>4373.6</v>
      </c>
      <c r="CN21" s="24"/>
      <c r="CO21" s="26"/>
      <c r="CP21" s="26"/>
      <c r="CQ21" s="24"/>
      <c r="CR21" s="26"/>
      <c r="CS21" s="26"/>
      <c r="CT21" s="24"/>
      <c r="CU21" s="26"/>
      <c r="CV21" s="26"/>
      <c r="CW21" s="24"/>
      <c r="CX21" s="26"/>
      <c r="CY21" s="26"/>
      <c r="CZ21" s="24"/>
      <c r="DA21" s="26"/>
      <c r="DB21" s="26"/>
      <c r="DC21" s="24"/>
      <c r="DD21" s="26"/>
      <c r="DE21" s="26"/>
      <c r="DH21" s="24"/>
      <c r="DI21" s="26"/>
      <c r="DJ21" s="26"/>
      <c r="DK21" s="23" t="s">
        <v>412</v>
      </c>
      <c r="DL21" s="23"/>
      <c r="DM21" s="62">
        <v>189.64</v>
      </c>
      <c r="DN21" s="24"/>
      <c r="DO21" s="26"/>
      <c r="DP21" s="26"/>
      <c r="DQ21" s="24"/>
      <c r="DR21" s="26"/>
      <c r="DS21" s="26"/>
      <c r="DT21" s="24" t="s">
        <v>658</v>
      </c>
      <c r="DU21" s="26"/>
      <c r="DV21" s="62">
        <v>14875.21</v>
      </c>
      <c r="DW21" s="24"/>
      <c r="DX21" s="26"/>
      <c r="DY21" s="26"/>
      <c r="DZ21" s="24"/>
      <c r="EA21" s="26"/>
      <c r="EB21" s="26"/>
      <c r="EC21" s="24" t="s">
        <v>617</v>
      </c>
      <c r="ED21" s="26" t="s">
        <v>616</v>
      </c>
      <c r="EE21" s="83">
        <v>409.22</v>
      </c>
      <c r="EF21" s="24"/>
      <c r="EG21" s="26"/>
      <c r="EH21" s="26"/>
      <c r="EI21" s="24" t="s">
        <v>410</v>
      </c>
      <c r="EJ21" s="26"/>
      <c r="EK21" s="62">
        <v>284.46</v>
      </c>
      <c r="EL21" s="24"/>
      <c r="EM21" s="26"/>
      <c r="EN21" s="26"/>
      <c r="EO21" s="24"/>
      <c r="EP21" s="26"/>
      <c r="EQ21" s="26"/>
      <c r="ER21" s="26"/>
      <c r="ES21" s="26"/>
    </row>
    <row r="22" spans="1:149" ht="30" customHeight="1">
      <c r="A22" s="16"/>
      <c r="B22" s="16" t="s">
        <v>17</v>
      </c>
      <c r="C22" s="17">
        <v>94.92</v>
      </c>
      <c r="D22" s="16" t="s">
        <v>17</v>
      </c>
      <c r="E22" s="17">
        <v>94.92</v>
      </c>
      <c r="F22" s="16" t="s">
        <v>17</v>
      </c>
      <c r="G22" s="17">
        <v>94.92</v>
      </c>
      <c r="H22" s="16" t="s">
        <v>17</v>
      </c>
      <c r="I22" s="17">
        <v>94.92</v>
      </c>
      <c r="J22" s="16" t="s">
        <v>17</v>
      </c>
      <c r="K22" s="17">
        <v>94.92</v>
      </c>
      <c r="L22" s="16" t="s">
        <v>17</v>
      </c>
      <c r="M22" s="17">
        <v>94.92</v>
      </c>
      <c r="N22" s="16" t="s">
        <v>17</v>
      </c>
      <c r="O22" s="17">
        <v>94.92</v>
      </c>
      <c r="P22" s="16" t="s">
        <v>17</v>
      </c>
      <c r="Q22" s="17">
        <v>94.92</v>
      </c>
      <c r="R22" s="16" t="s">
        <v>17</v>
      </c>
      <c r="S22" s="18">
        <f t="shared" si="0"/>
        <v>759.3599999999999</v>
      </c>
      <c r="T22" s="16" t="s">
        <v>58</v>
      </c>
      <c r="U22" s="17" t="s">
        <v>209</v>
      </c>
      <c r="V22" s="17">
        <v>949.16</v>
      </c>
      <c r="W22" s="16" t="s">
        <v>211</v>
      </c>
      <c r="X22" s="26"/>
      <c r="Y22" s="26">
        <v>859.66</v>
      </c>
      <c r="Z22" s="23" t="s">
        <v>4</v>
      </c>
      <c r="AA22" s="21"/>
      <c r="AB22" s="22">
        <v>132.4</v>
      </c>
      <c r="AC22" s="65" t="s">
        <v>148</v>
      </c>
      <c r="AD22" s="62" t="s">
        <v>149</v>
      </c>
      <c r="AE22" s="62">
        <v>7589.52</v>
      </c>
      <c r="AF22" s="26"/>
      <c r="AG22" s="65" t="s">
        <v>188</v>
      </c>
      <c r="AH22" s="62" t="s">
        <v>189</v>
      </c>
      <c r="AI22" s="62">
        <v>643.49</v>
      </c>
      <c r="AJ22" s="71" t="s">
        <v>4</v>
      </c>
      <c r="AK22" s="72"/>
      <c r="AL22" s="72">
        <v>132.4</v>
      </c>
      <c r="AM22" s="31" t="s">
        <v>322</v>
      </c>
      <c r="AN22" s="26"/>
      <c r="AO22" s="26">
        <v>284.47</v>
      </c>
      <c r="AP22" s="24" t="s">
        <v>265</v>
      </c>
      <c r="AQ22" s="26" t="s">
        <v>270</v>
      </c>
      <c r="AR22" s="26">
        <v>164</v>
      </c>
      <c r="AS22" s="23" t="s">
        <v>416</v>
      </c>
      <c r="AT22" s="21"/>
      <c r="AU22" s="22">
        <v>94.82</v>
      </c>
      <c r="AV22" s="24" t="s">
        <v>417</v>
      </c>
      <c r="AW22" s="26"/>
      <c r="AX22" s="26">
        <v>94.82</v>
      </c>
      <c r="AY22" s="24" t="s">
        <v>417</v>
      </c>
      <c r="AZ22" s="26"/>
      <c r="BA22" s="26">
        <v>94.82</v>
      </c>
      <c r="BB22" s="31" t="s">
        <v>210</v>
      </c>
      <c r="BC22" s="26"/>
      <c r="BD22" s="28">
        <v>16230.64</v>
      </c>
      <c r="BE22" s="31" t="s">
        <v>210</v>
      </c>
      <c r="BF22" s="26"/>
      <c r="BG22" s="28">
        <v>16230.64</v>
      </c>
      <c r="BH22" s="31" t="s">
        <v>210</v>
      </c>
      <c r="BI22" s="26"/>
      <c r="BJ22" s="28">
        <v>16230.64</v>
      </c>
      <c r="BK22" s="31" t="s">
        <v>210</v>
      </c>
      <c r="BL22" s="26"/>
      <c r="BM22" s="28">
        <v>16230.64</v>
      </c>
      <c r="BN22" s="31" t="s">
        <v>210</v>
      </c>
      <c r="BO22" s="26"/>
      <c r="BP22" s="28">
        <v>16230.64</v>
      </c>
      <c r="BQ22" s="31"/>
      <c r="BR22" s="26"/>
      <c r="BS22" s="28"/>
      <c r="BV22" s="24" t="s">
        <v>419</v>
      </c>
      <c r="BW22" s="26"/>
      <c r="BX22" s="26">
        <v>268.11</v>
      </c>
      <c r="BY22" s="24" t="s">
        <v>419</v>
      </c>
      <c r="BZ22" s="26"/>
      <c r="CA22" s="26">
        <v>268.11</v>
      </c>
      <c r="CB22" s="24" t="s">
        <v>419</v>
      </c>
      <c r="CC22" s="26"/>
      <c r="CD22" s="26">
        <v>268.11</v>
      </c>
      <c r="CE22" s="24" t="s">
        <v>419</v>
      </c>
      <c r="CF22" s="26"/>
      <c r="CG22" s="26">
        <v>268.11</v>
      </c>
      <c r="CH22" s="24" t="s">
        <v>419</v>
      </c>
      <c r="CI22" s="26"/>
      <c r="CJ22" s="26">
        <v>268.11</v>
      </c>
      <c r="CK22" s="24" t="s">
        <v>419</v>
      </c>
      <c r="CL22" s="26"/>
      <c r="CM22" s="26">
        <v>268.11</v>
      </c>
      <c r="CN22" s="24" t="s">
        <v>419</v>
      </c>
      <c r="CO22" s="26"/>
      <c r="CP22" s="26">
        <v>268.11</v>
      </c>
      <c r="CQ22" s="24" t="s">
        <v>419</v>
      </c>
      <c r="CR22" s="26"/>
      <c r="CS22" s="26">
        <v>268.11</v>
      </c>
      <c r="CT22" s="24" t="s">
        <v>419</v>
      </c>
      <c r="CU22" s="26"/>
      <c r="CV22" s="26">
        <v>268.11</v>
      </c>
      <c r="CW22" s="24" t="s">
        <v>419</v>
      </c>
      <c r="CX22" s="26"/>
      <c r="CY22" s="26">
        <v>268.11</v>
      </c>
      <c r="CZ22" s="24" t="s">
        <v>419</v>
      </c>
      <c r="DA22" s="26"/>
      <c r="DB22" s="26">
        <v>268.11</v>
      </c>
      <c r="DC22" s="24" t="s">
        <v>419</v>
      </c>
      <c r="DD22" s="26"/>
      <c r="DE22" s="26">
        <v>268.11</v>
      </c>
      <c r="DH22" s="24"/>
      <c r="DI22" s="26"/>
      <c r="DJ22" s="26"/>
      <c r="DK22" s="24" t="s">
        <v>567</v>
      </c>
      <c r="DL22" s="26"/>
      <c r="DM22" s="62">
        <v>384.87</v>
      </c>
      <c r="DN22" s="24"/>
      <c r="DO22" s="26"/>
      <c r="DP22" s="26"/>
      <c r="DQ22" s="24"/>
      <c r="DR22" s="26"/>
      <c r="DS22" s="26"/>
      <c r="DT22" s="23" t="s">
        <v>659</v>
      </c>
      <c r="DU22" s="23"/>
      <c r="DV22" s="62">
        <v>1232.67</v>
      </c>
      <c r="DW22" s="24"/>
      <c r="DX22" s="26"/>
      <c r="DY22" s="26"/>
      <c r="DZ22" s="24"/>
      <c r="EA22" s="26"/>
      <c r="EB22" s="26"/>
      <c r="EC22" s="24" t="s">
        <v>647</v>
      </c>
      <c r="ED22" s="26" t="s">
        <v>616</v>
      </c>
      <c r="EE22" s="83">
        <v>3895.62</v>
      </c>
      <c r="EF22" s="24"/>
      <c r="EG22" s="26"/>
      <c r="EH22" s="26"/>
      <c r="EI22" s="23" t="s">
        <v>412</v>
      </c>
      <c r="EJ22" s="23"/>
      <c r="EK22" s="62">
        <v>189.64</v>
      </c>
      <c r="EL22" s="24"/>
      <c r="EM22" s="26"/>
      <c r="EN22" s="26"/>
      <c r="EO22" s="24"/>
      <c r="EP22" s="26"/>
      <c r="EQ22" s="26"/>
      <c r="ER22" s="26"/>
      <c r="ES22" s="26"/>
    </row>
    <row r="23" spans="1:149" ht="28.5" customHeight="1">
      <c r="A23" s="16"/>
      <c r="B23" s="16" t="s">
        <v>17</v>
      </c>
      <c r="C23" s="17">
        <v>949.16</v>
      </c>
      <c r="D23" s="16" t="s">
        <v>17</v>
      </c>
      <c r="E23" s="17">
        <v>949.16</v>
      </c>
      <c r="F23" s="16" t="s">
        <v>17</v>
      </c>
      <c r="G23" s="17">
        <v>949.16</v>
      </c>
      <c r="H23" s="16" t="s">
        <v>17</v>
      </c>
      <c r="I23" s="17">
        <v>949.16</v>
      </c>
      <c r="J23" s="16" t="s">
        <v>17</v>
      </c>
      <c r="K23" s="17">
        <v>949.16</v>
      </c>
      <c r="L23" s="16" t="s">
        <v>17</v>
      </c>
      <c r="M23" s="17">
        <v>949.16</v>
      </c>
      <c r="N23" s="16" t="s">
        <v>17</v>
      </c>
      <c r="O23" s="17">
        <v>949.16</v>
      </c>
      <c r="P23" s="16" t="s">
        <v>17</v>
      </c>
      <c r="Q23" s="17">
        <v>949.16</v>
      </c>
      <c r="R23" s="16" t="s">
        <v>17</v>
      </c>
      <c r="S23" s="18">
        <f t="shared" si="0"/>
        <v>7593.28</v>
      </c>
      <c r="T23" s="16" t="s">
        <v>55</v>
      </c>
      <c r="U23" s="17" t="s">
        <v>209</v>
      </c>
      <c r="V23" s="17">
        <v>2657.65</v>
      </c>
      <c r="W23" s="16"/>
      <c r="X23" s="26"/>
      <c r="Y23" s="26"/>
      <c r="Z23" s="24" t="s">
        <v>211</v>
      </c>
      <c r="AA23" s="26"/>
      <c r="AB23" s="26">
        <v>859.66</v>
      </c>
      <c r="AC23" s="65" t="s">
        <v>148</v>
      </c>
      <c r="AD23" s="62" t="s">
        <v>150</v>
      </c>
      <c r="AE23" s="62">
        <v>7405.11</v>
      </c>
      <c r="AF23" s="26"/>
      <c r="AG23" s="65" t="s">
        <v>129</v>
      </c>
      <c r="AH23" s="62" t="s">
        <v>190</v>
      </c>
      <c r="AI23" s="62">
        <v>8527.47</v>
      </c>
      <c r="AJ23" s="24"/>
      <c r="AK23" s="26"/>
      <c r="AL23" s="26"/>
      <c r="AM23" s="24"/>
      <c r="AN23" s="26"/>
      <c r="AO23" s="26"/>
      <c r="AP23" s="24" t="s">
        <v>266</v>
      </c>
      <c r="AQ23" s="26" t="s">
        <v>271</v>
      </c>
      <c r="AR23" s="26">
        <v>859.66</v>
      </c>
      <c r="AS23" s="24" t="s">
        <v>417</v>
      </c>
      <c r="AT23" s="26"/>
      <c r="AU23" s="26">
        <v>94.82</v>
      </c>
      <c r="AV23" s="24" t="s">
        <v>418</v>
      </c>
      <c r="AW23" s="26"/>
      <c r="AX23" s="26">
        <v>1611.95</v>
      </c>
      <c r="AY23" s="31" t="s">
        <v>322</v>
      </c>
      <c r="AZ23" s="26"/>
      <c r="BA23" s="26">
        <v>284.47</v>
      </c>
      <c r="BB23" s="23" t="s">
        <v>416</v>
      </c>
      <c r="BC23" s="21"/>
      <c r="BD23" s="22">
        <v>94.82</v>
      </c>
      <c r="BE23" s="23" t="s">
        <v>416</v>
      </c>
      <c r="BF23" s="21"/>
      <c r="BG23" s="22">
        <v>94.82</v>
      </c>
      <c r="BH23" s="23" t="s">
        <v>355</v>
      </c>
      <c r="BI23" s="21" t="s">
        <v>354</v>
      </c>
      <c r="BJ23" s="26">
        <v>775.76</v>
      </c>
      <c r="BK23" s="23" t="s">
        <v>416</v>
      </c>
      <c r="BL23" s="21"/>
      <c r="BM23" s="22">
        <v>94.82</v>
      </c>
      <c r="BN23" s="24" t="s">
        <v>241</v>
      </c>
      <c r="BO23" s="26" t="s">
        <v>390</v>
      </c>
      <c r="BP23" s="26">
        <v>180.46</v>
      </c>
      <c r="BQ23" s="24"/>
      <c r="BR23" s="26"/>
      <c r="BS23" s="26"/>
      <c r="BV23" s="24" t="s">
        <v>420</v>
      </c>
      <c r="BW23" s="26"/>
      <c r="BX23" s="26">
        <v>241.82</v>
      </c>
      <c r="BY23" s="24" t="s">
        <v>417</v>
      </c>
      <c r="BZ23" s="26"/>
      <c r="CA23" s="26">
        <v>670.29</v>
      </c>
      <c r="CB23" s="24"/>
      <c r="CC23" s="26"/>
      <c r="CD23" s="26"/>
      <c r="CE23" s="24" t="s">
        <v>420</v>
      </c>
      <c r="CF23" s="26"/>
      <c r="CG23" s="26">
        <v>241.82</v>
      </c>
      <c r="CH23" s="24"/>
      <c r="CI23" s="26"/>
      <c r="CJ23" s="26"/>
      <c r="CK23" s="24" t="s">
        <v>485</v>
      </c>
      <c r="CL23" s="26" t="s">
        <v>484</v>
      </c>
      <c r="CM23" s="26">
        <v>21441.69</v>
      </c>
      <c r="CN23" s="24"/>
      <c r="CO23" s="26"/>
      <c r="CP23" s="26"/>
      <c r="CQ23" s="24"/>
      <c r="CR23" s="26"/>
      <c r="CS23" s="26"/>
      <c r="CT23" s="24"/>
      <c r="CU23" s="26"/>
      <c r="CV23" s="26"/>
      <c r="CW23" s="24"/>
      <c r="CX23" s="26"/>
      <c r="CY23" s="26"/>
      <c r="CZ23" s="24"/>
      <c r="DA23" s="26"/>
      <c r="DB23" s="26"/>
      <c r="DC23" s="24"/>
      <c r="DD23" s="26"/>
      <c r="DE23" s="26"/>
      <c r="DH23" s="24"/>
      <c r="DI23" s="26"/>
      <c r="DJ23" s="26"/>
      <c r="DK23" s="24" t="s">
        <v>568</v>
      </c>
      <c r="DL23" s="26"/>
      <c r="DM23" s="62">
        <v>1362.77</v>
      </c>
      <c r="DN23" s="24"/>
      <c r="DO23" s="26"/>
      <c r="DP23" s="26"/>
      <c r="DQ23" s="24"/>
      <c r="DR23" s="26"/>
      <c r="DS23" s="26"/>
      <c r="DT23" s="24"/>
      <c r="DU23" s="26"/>
      <c r="DV23" s="26"/>
      <c r="DW23" s="24"/>
      <c r="DX23" s="26"/>
      <c r="DY23" s="26"/>
      <c r="DZ23" s="24"/>
      <c r="EA23" s="26"/>
      <c r="EB23" s="26"/>
      <c r="EC23" s="24" t="s">
        <v>648</v>
      </c>
      <c r="ED23" s="26" t="s">
        <v>616</v>
      </c>
      <c r="EE23" s="83">
        <v>34456.13</v>
      </c>
      <c r="EF23" s="24"/>
      <c r="EG23" s="26"/>
      <c r="EH23" s="26"/>
      <c r="EI23" s="23" t="s">
        <v>659</v>
      </c>
      <c r="EJ23" s="23"/>
      <c r="EK23" s="62">
        <v>1232.67</v>
      </c>
      <c r="EL23" s="24"/>
      <c r="EM23" s="26"/>
      <c r="EN23" s="26"/>
      <c r="EO23" s="24"/>
      <c r="EP23" s="26"/>
      <c r="EQ23" s="26"/>
      <c r="ER23" s="26"/>
      <c r="ES23" s="26"/>
    </row>
    <row r="24" spans="1:149" ht="32.25" customHeight="1">
      <c r="A24" s="16"/>
      <c r="B24" s="16" t="s">
        <v>17</v>
      </c>
      <c r="C24" s="17">
        <v>2657.65</v>
      </c>
      <c r="D24" s="16" t="s">
        <v>17</v>
      </c>
      <c r="E24" s="17">
        <v>2657.65</v>
      </c>
      <c r="F24" s="16" t="s">
        <v>17</v>
      </c>
      <c r="G24" s="17">
        <v>2657.65</v>
      </c>
      <c r="H24" s="16" t="s">
        <v>17</v>
      </c>
      <c r="I24" s="17">
        <v>2657.65</v>
      </c>
      <c r="J24" s="16" t="s">
        <v>17</v>
      </c>
      <c r="K24" s="17">
        <v>2657.65</v>
      </c>
      <c r="L24" s="16" t="s">
        <v>17</v>
      </c>
      <c r="M24" s="17">
        <v>2657.65</v>
      </c>
      <c r="N24" s="16" t="s">
        <v>17</v>
      </c>
      <c r="O24" s="17">
        <v>2657.65</v>
      </c>
      <c r="P24" s="16" t="s">
        <v>17</v>
      </c>
      <c r="Q24" s="17">
        <v>2657.65</v>
      </c>
      <c r="R24" s="16" t="s">
        <v>17</v>
      </c>
      <c r="S24" s="18">
        <f t="shared" si="0"/>
        <v>21261.2</v>
      </c>
      <c r="T24" s="16" t="s">
        <v>54</v>
      </c>
      <c r="U24" s="17" t="s">
        <v>209</v>
      </c>
      <c r="V24" s="17">
        <v>474.58</v>
      </c>
      <c r="W24" s="16"/>
      <c r="X24" s="26"/>
      <c r="Y24" s="26"/>
      <c r="Z24" s="24"/>
      <c r="AA24" s="26"/>
      <c r="AB24" s="26"/>
      <c r="AC24" s="65" t="s">
        <v>151</v>
      </c>
      <c r="AD24" s="62" t="s">
        <v>152</v>
      </c>
      <c r="AE24" s="62">
        <v>88.23</v>
      </c>
      <c r="AF24" s="26"/>
      <c r="AG24" s="24" t="s">
        <v>193</v>
      </c>
      <c r="AH24" s="26" t="s">
        <v>194</v>
      </c>
      <c r="AI24" s="30">
        <v>164</v>
      </c>
      <c r="AJ24" s="24"/>
      <c r="AK24" s="26"/>
      <c r="AL24" s="26"/>
      <c r="AM24" s="24"/>
      <c r="AN24" s="26"/>
      <c r="AO24" s="26"/>
      <c r="AP24" s="31" t="s">
        <v>210</v>
      </c>
      <c r="AQ24" s="26"/>
      <c r="AR24" s="28">
        <v>16230.64</v>
      </c>
      <c r="AS24" s="31" t="s">
        <v>322</v>
      </c>
      <c r="AT24" s="26"/>
      <c r="AU24" s="26">
        <v>284.47</v>
      </c>
      <c r="AV24" s="31" t="s">
        <v>322</v>
      </c>
      <c r="AW24" s="26"/>
      <c r="AX24" s="26">
        <v>284.47</v>
      </c>
      <c r="AY24" s="24"/>
      <c r="AZ24" s="26"/>
      <c r="BA24" s="26"/>
      <c r="BB24" s="24" t="s">
        <v>417</v>
      </c>
      <c r="BC24" s="26"/>
      <c r="BD24" s="26">
        <v>94.82</v>
      </c>
      <c r="BE24" s="24" t="s">
        <v>417</v>
      </c>
      <c r="BF24" s="26"/>
      <c r="BG24" s="26">
        <v>94.82</v>
      </c>
      <c r="BH24" s="24" t="s">
        <v>356</v>
      </c>
      <c r="BI24" s="26" t="s">
        <v>357</v>
      </c>
      <c r="BJ24" s="26">
        <v>600.3</v>
      </c>
      <c r="BK24" s="24" t="s">
        <v>417</v>
      </c>
      <c r="BL24" s="26"/>
      <c r="BM24" s="26">
        <v>94.82</v>
      </c>
      <c r="BN24" s="24" t="s">
        <v>391</v>
      </c>
      <c r="BO24" s="26" t="s">
        <v>392</v>
      </c>
      <c r="BP24" s="26">
        <v>549.41</v>
      </c>
      <c r="BQ24" s="24"/>
      <c r="BR24" s="26"/>
      <c r="BS24" s="26"/>
      <c r="BV24" s="24" t="s">
        <v>488</v>
      </c>
      <c r="BW24" s="26"/>
      <c r="BX24" s="26">
        <v>15266.18</v>
      </c>
      <c r="BY24" s="24" t="s">
        <v>436</v>
      </c>
      <c r="BZ24" s="26" t="s">
        <v>435</v>
      </c>
      <c r="CA24" s="26">
        <v>405.7</v>
      </c>
      <c r="CB24" s="24"/>
      <c r="CC24" s="26"/>
      <c r="CD24" s="26"/>
      <c r="CE24" s="24"/>
      <c r="CF24" s="26"/>
      <c r="CG24" s="26"/>
      <c r="CH24" s="24"/>
      <c r="CI24" s="26"/>
      <c r="CJ24" s="26"/>
      <c r="CK24" s="24" t="s">
        <v>456</v>
      </c>
      <c r="CL24" s="26" t="s">
        <v>486</v>
      </c>
      <c r="CM24" s="26">
        <v>193.94</v>
      </c>
      <c r="CN24" s="24"/>
      <c r="CO24" s="26"/>
      <c r="CP24" s="26"/>
      <c r="CQ24" s="24"/>
      <c r="CR24" s="26"/>
      <c r="CS24" s="26"/>
      <c r="CT24" s="24"/>
      <c r="CU24" s="26"/>
      <c r="CV24" s="26"/>
      <c r="CW24" s="24"/>
      <c r="CX24" s="26"/>
      <c r="CY24" s="26"/>
      <c r="CZ24" s="24"/>
      <c r="DA24" s="26"/>
      <c r="DB24" s="26"/>
      <c r="DC24" s="24"/>
      <c r="DD24" s="26"/>
      <c r="DE24" s="26"/>
      <c r="DH24" s="24"/>
      <c r="DI24" s="26"/>
      <c r="DJ24" s="26"/>
      <c r="DK24" s="23" t="s">
        <v>659</v>
      </c>
      <c r="DL24" s="23"/>
      <c r="DM24" s="62">
        <v>1232.67</v>
      </c>
      <c r="DN24" s="24"/>
      <c r="DO24" s="26"/>
      <c r="DP24" s="26"/>
      <c r="DQ24" s="24"/>
      <c r="DR24" s="26"/>
      <c r="DS24" s="26"/>
      <c r="DT24" s="24"/>
      <c r="DU24" s="26"/>
      <c r="DV24" s="26"/>
      <c r="DW24" s="24"/>
      <c r="DX24" s="26"/>
      <c r="DY24" s="26"/>
      <c r="DZ24" s="24"/>
      <c r="EA24" s="26"/>
      <c r="EB24" s="26"/>
      <c r="EC24" s="24" t="s">
        <v>656</v>
      </c>
      <c r="ED24" s="26" t="s">
        <v>616</v>
      </c>
      <c r="EE24" s="62">
        <v>21384.09</v>
      </c>
      <c r="EF24" s="24"/>
      <c r="EG24" s="26"/>
      <c r="EH24" s="26"/>
      <c r="EI24" s="24"/>
      <c r="EJ24" s="26"/>
      <c r="EK24" s="26"/>
      <c r="EL24" s="24"/>
      <c r="EM24" s="26"/>
      <c r="EN24" s="26"/>
      <c r="EO24" s="24"/>
      <c r="EP24" s="26"/>
      <c r="EQ24" s="26"/>
      <c r="ER24" s="26"/>
      <c r="ES24" s="26"/>
    </row>
    <row r="25" spans="1:149" ht="36" customHeight="1">
      <c r="A25" s="16"/>
      <c r="B25" s="16" t="s">
        <v>17</v>
      </c>
      <c r="C25" s="17">
        <v>474.58</v>
      </c>
      <c r="D25" s="16" t="s">
        <v>17</v>
      </c>
      <c r="E25" s="17">
        <v>474.58</v>
      </c>
      <c r="F25" s="16" t="s">
        <v>17</v>
      </c>
      <c r="G25" s="17">
        <v>474.58</v>
      </c>
      <c r="H25" s="16" t="s">
        <v>17</v>
      </c>
      <c r="I25" s="17">
        <v>474.58</v>
      </c>
      <c r="J25" s="16" t="s">
        <v>17</v>
      </c>
      <c r="K25" s="17">
        <v>474.58</v>
      </c>
      <c r="L25" s="16" t="s">
        <v>17</v>
      </c>
      <c r="M25" s="17">
        <v>474.58</v>
      </c>
      <c r="N25" s="16" t="s">
        <v>17</v>
      </c>
      <c r="O25" s="17">
        <v>474.58</v>
      </c>
      <c r="P25" s="16" t="s">
        <v>17</v>
      </c>
      <c r="Q25" s="17">
        <v>474.58</v>
      </c>
      <c r="R25" s="16" t="s">
        <v>17</v>
      </c>
      <c r="S25" s="18">
        <f t="shared" si="0"/>
        <v>3796.64</v>
      </c>
      <c r="T25" s="12" t="s">
        <v>3</v>
      </c>
      <c r="U25" s="17" t="s">
        <v>209</v>
      </c>
      <c r="V25" s="17">
        <v>15091.64</v>
      </c>
      <c r="W25" s="16"/>
      <c r="X25" s="26"/>
      <c r="Y25" s="26"/>
      <c r="Z25" s="24"/>
      <c r="AA25" s="26"/>
      <c r="AB25" s="26"/>
      <c r="AC25" s="65" t="s">
        <v>153</v>
      </c>
      <c r="AD25" s="62" t="s">
        <v>154</v>
      </c>
      <c r="AE25" s="62">
        <v>74.56</v>
      </c>
      <c r="AF25" s="26"/>
      <c r="AG25" s="24" t="s">
        <v>206</v>
      </c>
      <c r="AH25" s="26" t="s">
        <v>207</v>
      </c>
      <c r="AI25" s="26">
        <v>859.66</v>
      </c>
      <c r="AJ25" s="24"/>
      <c r="AK25" s="26"/>
      <c r="AL25" s="26"/>
      <c r="AM25" s="24"/>
      <c r="AN25" s="26"/>
      <c r="AO25" s="26"/>
      <c r="AP25" s="24" t="s">
        <v>397</v>
      </c>
      <c r="AQ25" s="26" t="s">
        <v>398</v>
      </c>
      <c r="AR25" s="26">
        <v>993.35</v>
      </c>
      <c r="AS25" s="24"/>
      <c r="AT25" s="26"/>
      <c r="AU25" s="26"/>
      <c r="AV25" s="24"/>
      <c r="AW25" s="26"/>
      <c r="AX25" s="26"/>
      <c r="AY25" s="24"/>
      <c r="AZ25" s="26"/>
      <c r="BA25" s="26"/>
      <c r="BB25" s="31" t="s">
        <v>322</v>
      </c>
      <c r="BC25" s="26"/>
      <c r="BD25" s="26">
        <v>284.47</v>
      </c>
      <c r="BE25" s="24" t="s">
        <v>418</v>
      </c>
      <c r="BF25" s="26"/>
      <c r="BG25" s="26">
        <v>1611.95</v>
      </c>
      <c r="BH25" s="24" t="s">
        <v>358</v>
      </c>
      <c r="BI25" s="26" t="s">
        <v>357</v>
      </c>
      <c r="BJ25" s="26">
        <v>672.01</v>
      </c>
      <c r="BK25" s="31" t="s">
        <v>322</v>
      </c>
      <c r="BL25" s="26"/>
      <c r="BM25" s="26">
        <v>284.47</v>
      </c>
      <c r="BN25" s="24" t="s">
        <v>399</v>
      </c>
      <c r="BO25" s="26"/>
      <c r="BP25" s="26">
        <v>502.07</v>
      </c>
      <c r="BQ25" s="24"/>
      <c r="BR25" s="26"/>
      <c r="BS25" s="26"/>
      <c r="BV25" s="24" t="s">
        <v>489</v>
      </c>
      <c r="BW25" s="26"/>
      <c r="BX25" s="26">
        <v>4741.05</v>
      </c>
      <c r="BY25" s="24" t="s">
        <v>437</v>
      </c>
      <c r="BZ25" s="26" t="s">
        <v>435</v>
      </c>
      <c r="CA25" s="26">
        <v>402.74</v>
      </c>
      <c r="CB25" s="24"/>
      <c r="CC25" s="26"/>
      <c r="CD25" s="26"/>
      <c r="CE25" s="24"/>
      <c r="CF25" s="26"/>
      <c r="CG25" s="26"/>
      <c r="CH25" s="24"/>
      <c r="CI25" s="26"/>
      <c r="CJ25" s="26"/>
      <c r="CK25" s="31" t="s">
        <v>487</v>
      </c>
      <c r="CL25" s="26" t="s">
        <v>486</v>
      </c>
      <c r="CM25" s="26">
        <v>8000</v>
      </c>
      <c r="CN25" s="31"/>
      <c r="CO25" s="26"/>
      <c r="CP25" s="26"/>
      <c r="CQ25" s="31"/>
      <c r="CR25" s="26"/>
      <c r="CS25" s="26"/>
      <c r="CT25" s="31"/>
      <c r="CU25" s="26"/>
      <c r="CV25" s="26"/>
      <c r="CW25" s="31"/>
      <c r="CX25" s="26"/>
      <c r="CY25" s="26"/>
      <c r="CZ25" s="31"/>
      <c r="DA25" s="26"/>
      <c r="DB25" s="26"/>
      <c r="DC25" s="31"/>
      <c r="DD25" s="26"/>
      <c r="DE25" s="26"/>
      <c r="DH25" s="31"/>
      <c r="DI25" s="26"/>
      <c r="DJ25" s="26"/>
      <c r="DK25" s="31"/>
      <c r="DL25" s="26"/>
      <c r="DM25" s="26"/>
      <c r="DN25" s="31"/>
      <c r="DO25" s="26"/>
      <c r="DP25" s="26"/>
      <c r="DQ25" s="31"/>
      <c r="DR25" s="26"/>
      <c r="DS25" s="26"/>
      <c r="DT25" s="31"/>
      <c r="DU25" s="26"/>
      <c r="DV25" s="26"/>
      <c r="DW25" s="31"/>
      <c r="DX25" s="26"/>
      <c r="DY25" s="26"/>
      <c r="DZ25" s="31"/>
      <c r="EA25" s="26"/>
      <c r="EB25" s="26"/>
      <c r="EC25" s="24" t="s">
        <v>410</v>
      </c>
      <c r="ED25" s="26"/>
      <c r="EE25" s="62">
        <v>284.46</v>
      </c>
      <c r="EF25" s="31"/>
      <c r="EG25" s="26"/>
      <c r="EH25" s="26"/>
      <c r="EI25" s="31"/>
      <c r="EJ25" s="26"/>
      <c r="EK25" s="26"/>
      <c r="EL25" s="31"/>
      <c r="EM25" s="26"/>
      <c r="EN25" s="26"/>
      <c r="EO25" s="31"/>
      <c r="EP25" s="26"/>
      <c r="EQ25" s="26"/>
      <c r="ER25" s="26"/>
      <c r="ES25" s="26"/>
    </row>
    <row r="26" spans="1:149" s="1" customFormat="1" ht="22.5">
      <c r="A26" s="12"/>
      <c r="B26" s="16" t="s">
        <v>17</v>
      </c>
      <c r="C26" s="17">
        <v>15091.64</v>
      </c>
      <c r="D26" s="16" t="s">
        <v>17</v>
      </c>
      <c r="E26" s="17">
        <v>15091.64</v>
      </c>
      <c r="F26" s="16" t="s">
        <v>17</v>
      </c>
      <c r="G26" s="17">
        <v>15091.64</v>
      </c>
      <c r="H26" s="16" t="s">
        <v>17</v>
      </c>
      <c r="I26" s="17">
        <v>15091.64</v>
      </c>
      <c r="J26" s="16" t="s">
        <v>17</v>
      </c>
      <c r="K26" s="17">
        <v>15091.64</v>
      </c>
      <c r="L26" s="16" t="s">
        <v>17</v>
      </c>
      <c r="M26" s="17">
        <v>15091.64</v>
      </c>
      <c r="N26" s="16" t="s">
        <v>17</v>
      </c>
      <c r="O26" s="17">
        <v>15091.64</v>
      </c>
      <c r="P26" s="16" t="s">
        <v>17</v>
      </c>
      <c r="Q26" s="17">
        <v>15091.64</v>
      </c>
      <c r="R26" s="16" t="s">
        <v>17</v>
      </c>
      <c r="S26" s="18">
        <f t="shared" si="0"/>
        <v>120733.12</v>
      </c>
      <c r="T26" s="12" t="s">
        <v>5</v>
      </c>
      <c r="U26" s="17" t="s">
        <v>209</v>
      </c>
      <c r="V26" s="17">
        <v>6359.37</v>
      </c>
      <c r="W26" s="16"/>
      <c r="X26" s="26"/>
      <c r="Y26" s="26"/>
      <c r="Z26" s="24"/>
      <c r="AA26" s="26"/>
      <c r="AB26" s="26"/>
      <c r="AC26" s="65" t="s">
        <v>155</v>
      </c>
      <c r="AD26" s="62" t="s">
        <v>156</v>
      </c>
      <c r="AE26" s="62">
        <v>686.31</v>
      </c>
      <c r="AF26" s="26"/>
      <c r="AG26" s="13" t="s">
        <v>3</v>
      </c>
      <c r="AH26" s="26"/>
      <c r="AI26" s="26">
        <v>15281.48</v>
      </c>
      <c r="AJ26" s="24"/>
      <c r="AK26" s="26"/>
      <c r="AL26" s="26"/>
      <c r="AM26" s="24"/>
      <c r="AN26" s="26"/>
      <c r="AO26" s="26"/>
      <c r="AP26" s="23" t="s">
        <v>416</v>
      </c>
      <c r="AQ26" s="21"/>
      <c r="AR26" s="22">
        <v>94.82</v>
      </c>
      <c r="AS26" s="24"/>
      <c r="AT26" s="26"/>
      <c r="AU26" s="26"/>
      <c r="AV26" s="24"/>
      <c r="AW26" s="26"/>
      <c r="AX26" s="26"/>
      <c r="AY26" s="24"/>
      <c r="AZ26" s="26"/>
      <c r="BA26" s="26"/>
      <c r="BB26" s="24"/>
      <c r="BC26" s="26"/>
      <c r="BD26" s="26"/>
      <c r="BE26" s="31" t="s">
        <v>322</v>
      </c>
      <c r="BF26" s="26"/>
      <c r="BG26" s="26">
        <v>284.47</v>
      </c>
      <c r="BH26" s="23" t="s">
        <v>328</v>
      </c>
      <c r="BI26" s="21" t="s">
        <v>359</v>
      </c>
      <c r="BJ26" s="26">
        <v>44.35</v>
      </c>
      <c r="BK26" s="24"/>
      <c r="BL26" s="26"/>
      <c r="BM26" s="26"/>
      <c r="BN26" s="23" t="s">
        <v>416</v>
      </c>
      <c r="BO26" s="21"/>
      <c r="BP26" s="22">
        <v>94.82</v>
      </c>
      <c r="BQ26" s="24"/>
      <c r="BR26" s="26"/>
      <c r="BS26" s="26"/>
      <c r="BT26" s="10"/>
      <c r="BU26" s="10"/>
      <c r="BV26" s="24" t="s">
        <v>417</v>
      </c>
      <c r="BW26" s="26"/>
      <c r="BX26" s="26">
        <v>670.29</v>
      </c>
      <c r="BY26" s="24" t="s">
        <v>438</v>
      </c>
      <c r="BZ26" s="26" t="s">
        <v>435</v>
      </c>
      <c r="CA26" s="26">
        <v>347.17</v>
      </c>
      <c r="CB26" s="24"/>
      <c r="CC26" s="26"/>
      <c r="CD26" s="26"/>
      <c r="CE26" s="24"/>
      <c r="CF26" s="26"/>
      <c r="CG26" s="26"/>
      <c r="CH26" s="24"/>
      <c r="CI26" s="26"/>
      <c r="CJ26" s="26"/>
      <c r="CK26" s="24" t="s">
        <v>417</v>
      </c>
      <c r="CL26" s="26"/>
      <c r="CM26" s="26">
        <v>670.29</v>
      </c>
      <c r="CN26" s="24"/>
      <c r="CO26" s="26"/>
      <c r="CP26" s="26"/>
      <c r="CQ26" s="24"/>
      <c r="CR26" s="26"/>
      <c r="CS26" s="26"/>
      <c r="CT26" s="24"/>
      <c r="CU26" s="26"/>
      <c r="CV26" s="26"/>
      <c r="CW26" s="24"/>
      <c r="CX26" s="26"/>
      <c r="CY26" s="26"/>
      <c r="CZ26" s="24"/>
      <c r="DA26" s="26"/>
      <c r="DB26" s="26"/>
      <c r="DC26" s="24"/>
      <c r="DD26" s="26"/>
      <c r="DE26" s="26"/>
      <c r="DF26" s="10"/>
      <c r="DG26" s="10"/>
      <c r="DH26" s="24"/>
      <c r="DI26" s="26"/>
      <c r="DJ26" s="26"/>
      <c r="DK26" s="24"/>
      <c r="DL26" s="26"/>
      <c r="DM26" s="26"/>
      <c r="DN26" s="24"/>
      <c r="DO26" s="26"/>
      <c r="DP26" s="26"/>
      <c r="DQ26" s="24"/>
      <c r="DR26" s="26"/>
      <c r="DS26" s="26"/>
      <c r="DT26" s="24"/>
      <c r="DU26" s="26"/>
      <c r="DV26" s="26"/>
      <c r="DW26" s="24"/>
      <c r="DX26" s="26"/>
      <c r="DY26" s="26"/>
      <c r="DZ26" s="24"/>
      <c r="EA26" s="26"/>
      <c r="EB26" s="26"/>
      <c r="EC26" s="23" t="s">
        <v>412</v>
      </c>
      <c r="ED26" s="23"/>
      <c r="EE26" s="62">
        <v>189.64</v>
      </c>
      <c r="EF26" s="24"/>
      <c r="EG26" s="26"/>
      <c r="EH26" s="26"/>
      <c r="EI26" s="24"/>
      <c r="EJ26" s="26"/>
      <c r="EK26" s="26"/>
      <c r="EL26" s="24"/>
      <c r="EM26" s="26"/>
      <c r="EN26" s="26"/>
      <c r="EO26" s="24"/>
      <c r="EP26" s="26"/>
      <c r="EQ26" s="26"/>
      <c r="ER26" s="26"/>
      <c r="ES26" s="26"/>
    </row>
    <row r="27" spans="1:149" s="1" customFormat="1" ht="22.5">
      <c r="A27" s="12"/>
      <c r="B27" s="16" t="s">
        <v>17</v>
      </c>
      <c r="C27" s="17">
        <v>284.75</v>
      </c>
      <c r="D27" s="16" t="s">
        <v>17</v>
      </c>
      <c r="E27" s="17">
        <v>284.75</v>
      </c>
      <c r="F27" s="16" t="s">
        <v>17</v>
      </c>
      <c r="G27" s="17">
        <v>284.75</v>
      </c>
      <c r="H27" s="16" t="s">
        <v>17</v>
      </c>
      <c r="I27" s="17">
        <v>284.75</v>
      </c>
      <c r="J27" s="16" t="s">
        <v>17</v>
      </c>
      <c r="K27" s="17">
        <v>284.75</v>
      </c>
      <c r="L27" s="16" t="s">
        <v>17</v>
      </c>
      <c r="M27" s="17">
        <v>284.75</v>
      </c>
      <c r="N27" s="16" t="s">
        <v>17</v>
      </c>
      <c r="O27" s="17">
        <v>284.75</v>
      </c>
      <c r="P27" s="16" t="s">
        <v>17</v>
      </c>
      <c r="Q27" s="17">
        <v>284.75</v>
      </c>
      <c r="R27" s="16" t="s">
        <v>17</v>
      </c>
      <c r="S27" s="18">
        <f t="shared" si="0"/>
        <v>2278</v>
      </c>
      <c r="T27" s="32"/>
      <c r="U27" s="17"/>
      <c r="V27" s="17"/>
      <c r="W27" s="32"/>
      <c r="X27" s="26"/>
      <c r="Y27" s="26"/>
      <c r="Z27" s="31"/>
      <c r="AA27" s="26"/>
      <c r="AB27" s="26"/>
      <c r="AC27" s="67" t="s">
        <v>157</v>
      </c>
      <c r="AD27" s="62" t="s">
        <v>158</v>
      </c>
      <c r="AE27" s="62">
        <v>2948.63</v>
      </c>
      <c r="AF27" s="26"/>
      <c r="AG27" s="31" t="s">
        <v>210</v>
      </c>
      <c r="AH27" s="26"/>
      <c r="AI27" s="26">
        <v>16230.64</v>
      </c>
      <c r="AJ27" s="31"/>
      <c r="AK27" s="26"/>
      <c r="AL27" s="26"/>
      <c r="AM27" s="31"/>
      <c r="AN27" s="26"/>
      <c r="AO27" s="26"/>
      <c r="AP27" s="24" t="s">
        <v>417</v>
      </c>
      <c r="AQ27" s="26"/>
      <c r="AR27" s="26">
        <v>94.82</v>
      </c>
      <c r="AS27" s="31"/>
      <c r="AT27" s="26"/>
      <c r="AU27" s="26"/>
      <c r="AV27" s="31"/>
      <c r="AW27" s="26"/>
      <c r="AX27" s="26"/>
      <c r="AY27" s="31"/>
      <c r="AZ27" s="26"/>
      <c r="BA27" s="26"/>
      <c r="BB27" s="31"/>
      <c r="BC27" s="26"/>
      <c r="BD27" s="26"/>
      <c r="BE27" s="31"/>
      <c r="BF27" s="26"/>
      <c r="BG27" s="26"/>
      <c r="BH27" s="31" t="s">
        <v>345</v>
      </c>
      <c r="BI27" s="26" t="s">
        <v>359</v>
      </c>
      <c r="BJ27" s="26">
        <v>342.59</v>
      </c>
      <c r="BK27" s="31"/>
      <c r="BL27" s="26"/>
      <c r="BM27" s="26"/>
      <c r="BN27" s="24" t="s">
        <v>417</v>
      </c>
      <c r="BO27" s="26"/>
      <c r="BP27" s="26">
        <v>94.82</v>
      </c>
      <c r="BQ27" s="31"/>
      <c r="BR27" s="26"/>
      <c r="BS27" s="26"/>
      <c r="BT27" s="10"/>
      <c r="BU27" s="10"/>
      <c r="BV27" s="31"/>
      <c r="BW27" s="26"/>
      <c r="BX27" s="26"/>
      <c r="BY27" s="31" t="s">
        <v>346</v>
      </c>
      <c r="BZ27" s="26" t="s">
        <v>439</v>
      </c>
      <c r="CA27" s="26">
        <v>4373.6</v>
      </c>
      <c r="CB27" s="31"/>
      <c r="CC27" s="26"/>
      <c r="CD27" s="26"/>
      <c r="CE27" s="31"/>
      <c r="CF27" s="26"/>
      <c r="CG27" s="26"/>
      <c r="CH27" s="31"/>
      <c r="CI27" s="26"/>
      <c r="CJ27" s="26"/>
      <c r="CK27" s="31"/>
      <c r="CL27" s="26"/>
      <c r="CM27" s="26"/>
      <c r="CN27" s="31"/>
      <c r="CO27" s="26"/>
      <c r="CP27" s="26"/>
      <c r="CQ27" s="31"/>
      <c r="CR27" s="26"/>
      <c r="CS27" s="26"/>
      <c r="CT27" s="31"/>
      <c r="CU27" s="26"/>
      <c r="CV27" s="26"/>
      <c r="CW27" s="31"/>
      <c r="CX27" s="26"/>
      <c r="CY27" s="26"/>
      <c r="CZ27" s="31"/>
      <c r="DA27" s="26"/>
      <c r="DB27" s="26"/>
      <c r="DC27" s="31"/>
      <c r="DD27" s="26"/>
      <c r="DE27" s="26"/>
      <c r="DF27" s="10"/>
      <c r="DG27" s="10"/>
      <c r="DH27" s="31"/>
      <c r="DI27" s="26"/>
      <c r="DJ27" s="26"/>
      <c r="DK27" s="31"/>
      <c r="DL27" s="26"/>
      <c r="DM27" s="26"/>
      <c r="DN27" s="31"/>
      <c r="DO27" s="26"/>
      <c r="DP27" s="26"/>
      <c r="DQ27" s="31"/>
      <c r="DR27" s="26"/>
      <c r="DS27" s="26"/>
      <c r="DT27" s="31"/>
      <c r="DU27" s="26"/>
      <c r="DV27" s="26"/>
      <c r="DW27" s="31"/>
      <c r="DX27" s="26"/>
      <c r="DY27" s="26"/>
      <c r="DZ27" s="31"/>
      <c r="EA27" s="26"/>
      <c r="EB27" s="26"/>
      <c r="EC27" s="31"/>
      <c r="ED27" s="26"/>
      <c r="EE27" s="26"/>
      <c r="EF27" s="31"/>
      <c r="EG27" s="26"/>
      <c r="EH27" s="26"/>
      <c r="EI27" s="31"/>
      <c r="EJ27" s="26"/>
      <c r="EK27" s="26"/>
      <c r="EL27" s="31"/>
      <c r="EM27" s="26"/>
      <c r="EN27" s="26"/>
      <c r="EO27" s="31"/>
      <c r="EP27" s="26"/>
      <c r="EQ27" s="26"/>
      <c r="ER27" s="26"/>
      <c r="ES27" s="26"/>
    </row>
    <row r="28" spans="1:149" s="1" customFormat="1" ht="22.5">
      <c r="A28" s="12"/>
      <c r="B28" s="16" t="s">
        <v>17</v>
      </c>
      <c r="C28" s="17">
        <v>189.83</v>
      </c>
      <c r="D28" s="16" t="s">
        <v>17</v>
      </c>
      <c r="E28" s="17">
        <v>189.83</v>
      </c>
      <c r="F28" s="16" t="s">
        <v>17</v>
      </c>
      <c r="G28" s="17">
        <v>189.83</v>
      </c>
      <c r="H28" s="16" t="s">
        <v>17</v>
      </c>
      <c r="I28" s="17">
        <v>189.83</v>
      </c>
      <c r="J28" s="16" t="s">
        <v>17</v>
      </c>
      <c r="K28" s="17">
        <v>189.83</v>
      </c>
      <c r="L28" s="16" t="s">
        <v>17</v>
      </c>
      <c r="M28" s="17">
        <v>189.83</v>
      </c>
      <c r="N28" s="16" t="s">
        <v>17</v>
      </c>
      <c r="O28" s="17">
        <v>189.83</v>
      </c>
      <c r="P28" s="16" t="s">
        <v>17</v>
      </c>
      <c r="Q28" s="17">
        <v>189.83</v>
      </c>
      <c r="R28" s="16" t="s">
        <v>17</v>
      </c>
      <c r="S28" s="18">
        <f t="shared" si="0"/>
        <v>1518.6399999999999</v>
      </c>
      <c r="T28" s="16"/>
      <c r="U28" s="17"/>
      <c r="V28" s="17"/>
      <c r="W28" s="16"/>
      <c r="X28" s="26"/>
      <c r="Y28" s="26"/>
      <c r="Z28" s="24"/>
      <c r="AA28" s="26"/>
      <c r="AB28" s="26"/>
      <c r="AC28" s="65" t="s">
        <v>98</v>
      </c>
      <c r="AD28" s="62" t="s">
        <v>159</v>
      </c>
      <c r="AE28" s="62">
        <v>63843.03</v>
      </c>
      <c r="AF28" s="26"/>
      <c r="AG28" s="23" t="s">
        <v>416</v>
      </c>
      <c r="AH28" s="21"/>
      <c r="AI28" s="22">
        <v>94.82</v>
      </c>
      <c r="AJ28" s="24"/>
      <c r="AK28" s="26"/>
      <c r="AL28" s="26"/>
      <c r="AM28" s="24"/>
      <c r="AN28" s="26"/>
      <c r="AO28" s="26"/>
      <c r="AP28" s="31" t="s">
        <v>322</v>
      </c>
      <c r="AQ28" s="26"/>
      <c r="AR28" s="26">
        <v>284.47</v>
      </c>
      <c r="AS28" s="24"/>
      <c r="AT28" s="26"/>
      <c r="AU28" s="26"/>
      <c r="AV28" s="24"/>
      <c r="AW28" s="26"/>
      <c r="AX28" s="26"/>
      <c r="AY28" s="24"/>
      <c r="AZ28" s="26"/>
      <c r="BA28" s="26"/>
      <c r="BB28" s="24"/>
      <c r="BC28" s="26"/>
      <c r="BD28" s="26"/>
      <c r="BE28" s="24"/>
      <c r="BF28" s="26"/>
      <c r="BG28" s="26"/>
      <c r="BH28" s="24" t="s">
        <v>360</v>
      </c>
      <c r="BI28" s="26" t="s">
        <v>361</v>
      </c>
      <c r="BJ28" s="26">
        <v>1240.28</v>
      </c>
      <c r="BK28" s="24"/>
      <c r="BL28" s="26"/>
      <c r="BM28" s="26"/>
      <c r="BN28" s="24" t="s">
        <v>418</v>
      </c>
      <c r="BO28" s="26"/>
      <c r="BP28" s="26">
        <v>1611.95</v>
      </c>
      <c r="BQ28" s="24"/>
      <c r="BR28" s="26"/>
      <c r="BS28" s="26"/>
      <c r="BT28" s="10"/>
      <c r="BU28" s="10"/>
      <c r="BV28" s="24"/>
      <c r="BW28" s="26"/>
      <c r="BX28" s="26"/>
      <c r="BY28" s="24" t="s">
        <v>440</v>
      </c>
      <c r="BZ28" s="26" t="s">
        <v>439</v>
      </c>
      <c r="CA28" s="26">
        <v>1064.66</v>
      </c>
      <c r="CB28" s="24"/>
      <c r="CC28" s="26"/>
      <c r="CD28" s="26"/>
      <c r="CE28" s="24"/>
      <c r="CF28" s="26"/>
      <c r="CG28" s="26"/>
      <c r="CH28" s="24"/>
      <c r="CI28" s="26"/>
      <c r="CJ28" s="26"/>
      <c r="CK28" s="24"/>
      <c r="CL28" s="26"/>
      <c r="CM28" s="26"/>
      <c r="CN28" s="24"/>
      <c r="CO28" s="26"/>
      <c r="CP28" s="26"/>
      <c r="CQ28" s="24"/>
      <c r="CR28" s="26"/>
      <c r="CS28" s="26"/>
      <c r="CT28" s="24"/>
      <c r="CU28" s="26"/>
      <c r="CV28" s="26"/>
      <c r="CW28" s="24"/>
      <c r="CX28" s="26"/>
      <c r="CY28" s="26"/>
      <c r="CZ28" s="24"/>
      <c r="DA28" s="26"/>
      <c r="DB28" s="26"/>
      <c r="DC28" s="24"/>
      <c r="DD28" s="26"/>
      <c r="DE28" s="26"/>
      <c r="DF28" s="10"/>
      <c r="DG28" s="10"/>
      <c r="DH28" s="24"/>
      <c r="DI28" s="26"/>
      <c r="DJ28" s="26"/>
      <c r="DK28" s="24"/>
      <c r="DL28" s="26"/>
      <c r="DM28" s="26"/>
      <c r="DN28" s="24"/>
      <c r="DO28" s="26"/>
      <c r="DP28" s="26"/>
      <c r="DQ28" s="24"/>
      <c r="DR28" s="26"/>
      <c r="DS28" s="26"/>
      <c r="DT28" s="24"/>
      <c r="DU28" s="26"/>
      <c r="DV28" s="26"/>
      <c r="DW28" s="24"/>
      <c r="DX28" s="26"/>
      <c r="DY28" s="26"/>
      <c r="DZ28" s="24"/>
      <c r="EA28" s="26"/>
      <c r="EB28" s="26"/>
      <c r="EC28" s="24"/>
      <c r="ED28" s="26"/>
      <c r="EE28" s="26"/>
      <c r="EF28" s="24"/>
      <c r="EG28" s="26"/>
      <c r="EH28" s="26"/>
      <c r="EI28" s="24"/>
      <c r="EJ28" s="26"/>
      <c r="EK28" s="26"/>
      <c r="EL28" s="24"/>
      <c r="EM28" s="26"/>
      <c r="EN28" s="26"/>
      <c r="EO28" s="24"/>
      <c r="EP28" s="26"/>
      <c r="EQ28" s="26"/>
      <c r="ER28" s="26"/>
      <c r="ES28" s="26"/>
    </row>
    <row r="29" spans="1:149" s="1" customFormat="1" ht="22.5">
      <c r="A29" s="12"/>
      <c r="B29" s="16" t="s">
        <v>17</v>
      </c>
      <c r="C29" s="17">
        <v>6359.37</v>
      </c>
      <c r="D29" s="16" t="s">
        <v>17</v>
      </c>
      <c r="E29" s="17">
        <v>6359.37</v>
      </c>
      <c r="F29" s="16" t="s">
        <v>17</v>
      </c>
      <c r="G29" s="17">
        <v>6359.37</v>
      </c>
      <c r="H29" s="16" t="s">
        <v>17</v>
      </c>
      <c r="I29" s="17">
        <v>6359.37</v>
      </c>
      <c r="J29" s="16" t="s">
        <v>17</v>
      </c>
      <c r="K29" s="17">
        <v>6359.37</v>
      </c>
      <c r="L29" s="16" t="s">
        <v>17</v>
      </c>
      <c r="M29" s="17">
        <v>6359.37</v>
      </c>
      <c r="N29" s="16" t="s">
        <v>17</v>
      </c>
      <c r="O29" s="17">
        <v>6359.37</v>
      </c>
      <c r="P29" s="16" t="s">
        <v>17</v>
      </c>
      <c r="Q29" s="17">
        <v>6359.37</v>
      </c>
      <c r="R29" s="16" t="s">
        <v>17</v>
      </c>
      <c r="S29" s="18">
        <f t="shared" si="0"/>
        <v>50874.96000000001</v>
      </c>
      <c r="T29" s="16"/>
      <c r="U29" s="17"/>
      <c r="V29" s="17"/>
      <c r="W29" s="16"/>
      <c r="X29" s="26"/>
      <c r="Y29" s="26"/>
      <c r="Z29" s="24"/>
      <c r="AA29" s="26"/>
      <c r="AB29" s="26"/>
      <c r="AC29" s="65" t="s">
        <v>160</v>
      </c>
      <c r="AD29" s="62" t="s">
        <v>161</v>
      </c>
      <c r="AE29" s="62">
        <v>155.72</v>
      </c>
      <c r="AF29" s="26"/>
      <c r="AG29" s="24" t="s">
        <v>417</v>
      </c>
      <c r="AH29" s="26"/>
      <c r="AI29" s="26">
        <v>94.82</v>
      </c>
      <c r="AJ29" s="24"/>
      <c r="AK29" s="26"/>
      <c r="AL29" s="26"/>
      <c r="AM29" s="24"/>
      <c r="AN29" s="26"/>
      <c r="AO29" s="26"/>
      <c r="AP29" s="24"/>
      <c r="AQ29" s="26"/>
      <c r="AR29" s="26"/>
      <c r="AS29" s="24"/>
      <c r="AT29" s="26"/>
      <c r="AU29" s="26"/>
      <c r="AV29" s="24"/>
      <c r="AW29" s="26"/>
      <c r="AX29" s="26"/>
      <c r="AY29" s="24"/>
      <c r="AZ29" s="26"/>
      <c r="BA29" s="26"/>
      <c r="BB29" s="24"/>
      <c r="BC29" s="26"/>
      <c r="BD29" s="26"/>
      <c r="BE29" s="24"/>
      <c r="BF29" s="26"/>
      <c r="BG29" s="26"/>
      <c r="BH29" s="24" t="s">
        <v>362</v>
      </c>
      <c r="BI29" s="26" t="s">
        <v>361</v>
      </c>
      <c r="BJ29" s="26">
        <v>96.97</v>
      </c>
      <c r="BK29" s="24"/>
      <c r="BL29" s="26"/>
      <c r="BM29" s="26"/>
      <c r="BN29" s="31" t="s">
        <v>322</v>
      </c>
      <c r="BO29" s="26"/>
      <c r="BP29" s="26">
        <v>284.47</v>
      </c>
      <c r="BQ29" s="24"/>
      <c r="BR29" s="26"/>
      <c r="BS29" s="26"/>
      <c r="BT29" s="10"/>
      <c r="BU29" s="10"/>
      <c r="BV29" s="24"/>
      <c r="BW29" s="26"/>
      <c r="BX29" s="26"/>
      <c r="BY29" s="24" t="s">
        <v>441</v>
      </c>
      <c r="BZ29" s="26" t="s">
        <v>439</v>
      </c>
      <c r="CA29" s="26">
        <v>42050.8</v>
      </c>
      <c r="CB29" s="24"/>
      <c r="CC29" s="26"/>
      <c r="CD29" s="26"/>
      <c r="CE29" s="24"/>
      <c r="CF29" s="26"/>
      <c r="CG29" s="26"/>
      <c r="CH29" s="24"/>
      <c r="CI29" s="26"/>
      <c r="CJ29" s="26"/>
      <c r="CK29" s="24"/>
      <c r="CL29" s="26"/>
      <c r="CM29" s="26"/>
      <c r="CN29" s="24"/>
      <c r="CO29" s="26"/>
      <c r="CP29" s="26"/>
      <c r="CQ29" s="24"/>
      <c r="CR29" s="26"/>
      <c r="CS29" s="26"/>
      <c r="CT29" s="24"/>
      <c r="CU29" s="26"/>
      <c r="CV29" s="26"/>
      <c r="CW29" s="24"/>
      <c r="CX29" s="26"/>
      <c r="CY29" s="26"/>
      <c r="CZ29" s="24"/>
      <c r="DA29" s="26"/>
      <c r="DB29" s="26"/>
      <c r="DC29" s="24"/>
      <c r="DD29" s="26"/>
      <c r="DE29" s="26"/>
      <c r="DF29" s="10"/>
      <c r="DG29" s="10"/>
      <c r="DH29" s="24"/>
      <c r="DI29" s="26"/>
      <c r="DJ29" s="26"/>
      <c r="DK29" s="24"/>
      <c r="DL29" s="26"/>
      <c r="DM29" s="26"/>
      <c r="DN29" s="24"/>
      <c r="DO29" s="26"/>
      <c r="DP29" s="26"/>
      <c r="DQ29" s="24"/>
      <c r="DR29" s="26"/>
      <c r="DS29" s="26"/>
      <c r="DT29" s="24"/>
      <c r="DU29" s="26"/>
      <c r="DV29" s="26"/>
      <c r="DW29" s="24"/>
      <c r="DX29" s="26"/>
      <c r="DY29" s="26"/>
      <c r="DZ29" s="24"/>
      <c r="EA29" s="26"/>
      <c r="EB29" s="26"/>
      <c r="EC29" s="24"/>
      <c r="ED29" s="26"/>
      <c r="EE29" s="26"/>
      <c r="EF29" s="24"/>
      <c r="EG29" s="26"/>
      <c r="EH29" s="26"/>
      <c r="EI29" s="24"/>
      <c r="EJ29" s="26"/>
      <c r="EK29" s="26"/>
      <c r="EL29" s="24"/>
      <c r="EM29" s="26"/>
      <c r="EN29" s="26"/>
      <c r="EO29" s="24"/>
      <c r="EP29" s="26"/>
      <c r="EQ29" s="26"/>
      <c r="ER29" s="26"/>
      <c r="ES29" s="26"/>
    </row>
    <row r="30" spans="1:149" s="1" customFormat="1" ht="22.5">
      <c r="A30" s="12"/>
      <c r="B30" s="16" t="s">
        <v>32</v>
      </c>
      <c r="C30" s="17">
        <v>6256.32</v>
      </c>
      <c r="D30" s="16" t="s">
        <v>33</v>
      </c>
      <c r="E30" s="17">
        <v>6208.44</v>
      </c>
      <c r="F30" s="16" t="s">
        <v>34</v>
      </c>
      <c r="G30" s="17">
        <v>6320.16</v>
      </c>
      <c r="H30" s="16" t="s">
        <v>35</v>
      </c>
      <c r="I30" s="17">
        <v>6336.12</v>
      </c>
      <c r="J30" s="16" t="s">
        <v>36</v>
      </c>
      <c r="K30" s="17">
        <v>6304.2</v>
      </c>
      <c r="L30" s="17" t="s">
        <v>40</v>
      </c>
      <c r="M30" s="17">
        <v>6240.36</v>
      </c>
      <c r="N30" s="17" t="s">
        <v>42</v>
      </c>
      <c r="O30" s="17">
        <v>6272.28</v>
      </c>
      <c r="P30" s="17" t="s">
        <v>34</v>
      </c>
      <c r="Q30" s="17">
        <v>6320.16</v>
      </c>
      <c r="R30" s="16" t="s">
        <v>37</v>
      </c>
      <c r="S30" s="18">
        <f t="shared" si="0"/>
        <v>50258.03999999999</v>
      </c>
      <c r="T30" s="32"/>
      <c r="U30" s="17"/>
      <c r="V30" s="17"/>
      <c r="W30" s="32"/>
      <c r="X30" s="26"/>
      <c r="Y30" s="26"/>
      <c r="Z30" s="31"/>
      <c r="AA30" s="26"/>
      <c r="AB30" s="26"/>
      <c r="AC30" s="65" t="s">
        <v>120</v>
      </c>
      <c r="AD30" s="62" t="s">
        <v>162</v>
      </c>
      <c r="AE30" s="64">
        <f>5897.26/8</f>
        <v>737.1575</v>
      </c>
      <c r="AF30" s="27"/>
      <c r="AG30" s="31" t="s">
        <v>322</v>
      </c>
      <c r="AH30" s="26"/>
      <c r="AI30" s="26">
        <v>284.47</v>
      </c>
      <c r="AJ30" s="31"/>
      <c r="AK30" s="26"/>
      <c r="AL30" s="26"/>
      <c r="AM30" s="31"/>
      <c r="AN30" s="26"/>
      <c r="AO30" s="26"/>
      <c r="AP30" s="31"/>
      <c r="AQ30" s="26"/>
      <c r="AR30" s="26"/>
      <c r="AS30" s="31"/>
      <c r="AT30" s="26"/>
      <c r="AU30" s="26"/>
      <c r="AV30" s="31"/>
      <c r="AW30" s="26"/>
      <c r="AX30" s="26"/>
      <c r="AY30" s="31"/>
      <c r="AZ30" s="26"/>
      <c r="BA30" s="26"/>
      <c r="BB30" s="31"/>
      <c r="BC30" s="26"/>
      <c r="BD30" s="26"/>
      <c r="BE30" s="31"/>
      <c r="BF30" s="26"/>
      <c r="BG30" s="26"/>
      <c r="BH30" s="24" t="s">
        <v>363</v>
      </c>
      <c r="BI30" s="26" t="s">
        <v>364</v>
      </c>
      <c r="BJ30" s="26">
        <v>969.7</v>
      </c>
      <c r="BK30" s="31"/>
      <c r="BL30" s="26"/>
      <c r="BM30" s="26"/>
      <c r="BN30" s="31"/>
      <c r="BO30" s="26"/>
      <c r="BP30" s="26"/>
      <c r="BQ30" s="31"/>
      <c r="BR30" s="26"/>
      <c r="BS30" s="26"/>
      <c r="BT30" s="10"/>
      <c r="BU30" s="10"/>
      <c r="BV30" s="31"/>
      <c r="BW30" s="26"/>
      <c r="BX30" s="26"/>
      <c r="BY30" s="31" t="s">
        <v>442</v>
      </c>
      <c r="BZ30" s="26" t="s">
        <v>443</v>
      </c>
      <c r="CA30" s="26">
        <v>76055.91</v>
      </c>
      <c r="CB30" s="31"/>
      <c r="CC30" s="26"/>
      <c r="CD30" s="26"/>
      <c r="CE30" s="31"/>
      <c r="CF30" s="26"/>
      <c r="CG30" s="26"/>
      <c r="CH30" s="24" t="s">
        <v>420</v>
      </c>
      <c r="CI30" s="26"/>
      <c r="CJ30" s="26">
        <v>241.82</v>
      </c>
      <c r="CK30" s="31"/>
      <c r="CL30" s="26"/>
      <c r="CM30" s="26"/>
      <c r="CN30" s="31"/>
      <c r="CO30" s="26"/>
      <c r="CP30" s="26"/>
      <c r="CQ30" s="31"/>
      <c r="CR30" s="26"/>
      <c r="CS30" s="26"/>
      <c r="CT30" s="31"/>
      <c r="CU30" s="26"/>
      <c r="CV30" s="26"/>
      <c r="CW30" s="31"/>
      <c r="CX30" s="26"/>
      <c r="CY30" s="26"/>
      <c r="CZ30" s="31"/>
      <c r="DA30" s="26"/>
      <c r="DB30" s="26"/>
      <c r="DC30" s="31"/>
      <c r="DD30" s="26"/>
      <c r="DE30" s="26"/>
      <c r="DF30" s="10"/>
      <c r="DG30" s="10"/>
      <c r="DH30" s="31"/>
      <c r="DI30" s="26"/>
      <c r="DJ30" s="26"/>
      <c r="DK30" s="31"/>
      <c r="DL30" s="26"/>
      <c r="DM30" s="26"/>
      <c r="DN30" s="31"/>
      <c r="DO30" s="26"/>
      <c r="DP30" s="26"/>
      <c r="DQ30" s="31"/>
      <c r="DR30" s="26"/>
      <c r="DS30" s="26"/>
      <c r="DT30" s="31"/>
      <c r="DU30" s="26"/>
      <c r="DV30" s="26"/>
      <c r="DW30" s="31"/>
      <c r="DX30" s="26"/>
      <c r="DY30" s="26"/>
      <c r="DZ30" s="31"/>
      <c r="EA30" s="26"/>
      <c r="EB30" s="26"/>
      <c r="EC30" s="31"/>
      <c r="ED30" s="26"/>
      <c r="EE30" s="26"/>
      <c r="EF30" s="31"/>
      <c r="EG30" s="26"/>
      <c r="EH30" s="26"/>
      <c r="EI30" s="31"/>
      <c r="EJ30" s="26"/>
      <c r="EK30" s="26"/>
      <c r="EL30" s="31"/>
      <c r="EM30" s="26"/>
      <c r="EN30" s="26"/>
      <c r="EO30" s="31"/>
      <c r="EP30" s="26"/>
      <c r="EQ30" s="26"/>
      <c r="ER30" s="26"/>
      <c r="ES30" s="26"/>
    </row>
    <row r="31" spans="1:149" ht="21.75" customHeight="1">
      <c r="A31" s="14"/>
      <c r="B31" s="119" t="s">
        <v>7</v>
      </c>
      <c r="C31" s="119"/>
      <c r="D31" s="119" t="s">
        <v>7</v>
      </c>
      <c r="E31" s="119"/>
      <c r="F31" s="119" t="s">
        <v>7</v>
      </c>
      <c r="G31" s="119"/>
      <c r="H31" s="119" t="s">
        <v>7</v>
      </c>
      <c r="I31" s="119"/>
      <c r="J31" s="119" t="s">
        <v>7</v>
      </c>
      <c r="K31" s="119"/>
      <c r="L31" s="119" t="s">
        <v>7</v>
      </c>
      <c r="M31" s="119"/>
      <c r="N31" s="119" t="s">
        <v>7</v>
      </c>
      <c r="O31" s="119"/>
      <c r="P31" s="119" t="s">
        <v>7</v>
      </c>
      <c r="Q31" s="119"/>
      <c r="R31" s="119" t="s">
        <v>7</v>
      </c>
      <c r="S31" s="119"/>
      <c r="T31" s="17"/>
      <c r="U31" s="17"/>
      <c r="V31" s="17"/>
      <c r="W31" s="17"/>
      <c r="X31" s="26"/>
      <c r="Y31" s="26"/>
      <c r="Z31" s="26"/>
      <c r="AA31" s="26"/>
      <c r="AB31" s="26"/>
      <c r="AC31" s="24" t="s">
        <v>191</v>
      </c>
      <c r="AD31" s="26" t="s">
        <v>192</v>
      </c>
      <c r="AE31" s="27">
        <v>132.4</v>
      </c>
      <c r="AF31" s="27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3" t="s">
        <v>416</v>
      </c>
      <c r="BI31" s="21"/>
      <c r="BJ31" s="22">
        <v>94.82</v>
      </c>
      <c r="BK31" s="26"/>
      <c r="BL31" s="26"/>
      <c r="BM31" s="26"/>
      <c r="BN31" s="26"/>
      <c r="BO31" s="26"/>
      <c r="BP31" s="26"/>
      <c r="BQ31" s="26"/>
      <c r="BR31" s="26"/>
      <c r="BS31" s="26"/>
      <c r="BV31" s="26"/>
      <c r="BW31" s="26"/>
      <c r="BX31" s="26"/>
      <c r="BY31" s="23" t="s">
        <v>412</v>
      </c>
      <c r="BZ31" s="23"/>
      <c r="CA31" s="26">
        <v>164</v>
      </c>
      <c r="CB31" s="23" t="s">
        <v>412</v>
      </c>
      <c r="CC31" s="23"/>
      <c r="CD31" s="26">
        <v>164</v>
      </c>
      <c r="CE31" s="23" t="s">
        <v>412</v>
      </c>
      <c r="CF31" s="23"/>
      <c r="CG31" s="26">
        <v>164</v>
      </c>
      <c r="CH31" s="23" t="s">
        <v>412</v>
      </c>
      <c r="CI31" s="23"/>
      <c r="CJ31" s="26">
        <v>164</v>
      </c>
      <c r="CK31" s="23" t="s">
        <v>412</v>
      </c>
      <c r="CL31" s="23"/>
      <c r="CM31" s="26">
        <v>164</v>
      </c>
      <c r="CN31" s="23"/>
      <c r="CO31" s="23"/>
      <c r="CP31" s="26"/>
      <c r="CQ31" s="24" t="s">
        <v>420</v>
      </c>
      <c r="CR31" s="26"/>
      <c r="CS31" s="26">
        <v>241.82</v>
      </c>
      <c r="CT31" s="24" t="s">
        <v>420</v>
      </c>
      <c r="CU31" s="26"/>
      <c r="CV31" s="26">
        <v>241.82</v>
      </c>
      <c r="CW31" s="24" t="s">
        <v>420</v>
      </c>
      <c r="CX31" s="26"/>
      <c r="CY31" s="26">
        <v>241.82</v>
      </c>
      <c r="CZ31" s="24" t="s">
        <v>420</v>
      </c>
      <c r="DA31" s="26"/>
      <c r="DB31" s="26">
        <v>241.82</v>
      </c>
      <c r="DC31" s="24" t="s">
        <v>420</v>
      </c>
      <c r="DD31" s="26"/>
      <c r="DE31" s="26">
        <v>241.82</v>
      </c>
      <c r="DH31" s="24"/>
      <c r="DI31" s="26"/>
      <c r="DJ31" s="26"/>
      <c r="DK31" s="24"/>
      <c r="DL31" s="26"/>
      <c r="DM31" s="26"/>
      <c r="DN31" s="24"/>
      <c r="DO31" s="26"/>
      <c r="DP31" s="26"/>
      <c r="DQ31" s="24"/>
      <c r="DR31" s="26"/>
      <c r="DS31" s="26"/>
      <c r="DT31" s="24"/>
      <c r="DU31" s="26"/>
      <c r="DV31" s="26"/>
      <c r="DW31" s="24"/>
      <c r="DX31" s="26"/>
      <c r="DY31" s="26"/>
      <c r="DZ31" s="24"/>
      <c r="EA31" s="26"/>
      <c r="EB31" s="26"/>
      <c r="EC31" s="24"/>
      <c r="ED31" s="26"/>
      <c r="EE31" s="26"/>
      <c r="EF31" s="24"/>
      <c r="EG31" s="26"/>
      <c r="EH31" s="26"/>
      <c r="EI31" s="24"/>
      <c r="EJ31" s="26"/>
      <c r="EK31" s="26"/>
      <c r="EL31" s="24"/>
      <c r="EM31" s="26"/>
      <c r="EN31" s="26"/>
      <c r="EO31" s="24"/>
      <c r="EP31" s="26"/>
      <c r="EQ31" s="26"/>
      <c r="ER31" s="26"/>
      <c r="ES31" s="26"/>
    </row>
    <row r="32" spans="1:149" ht="17.25" customHeight="1">
      <c r="A32" s="16"/>
      <c r="B32" s="16" t="s">
        <v>18</v>
      </c>
      <c r="C32" s="17">
        <v>2741.2</v>
      </c>
      <c r="D32" s="16"/>
      <c r="E32" s="17"/>
      <c r="F32" s="16"/>
      <c r="G32" s="17"/>
      <c r="H32" s="16"/>
      <c r="I32" s="17"/>
      <c r="J32" s="16"/>
      <c r="K32" s="17"/>
      <c r="L32" s="17"/>
      <c r="M32" s="17"/>
      <c r="N32" s="17"/>
      <c r="O32" s="17"/>
      <c r="P32" s="17"/>
      <c r="Q32" s="17"/>
      <c r="R32" s="33"/>
      <c r="S32" s="18">
        <f t="shared" si="0"/>
        <v>2741.2</v>
      </c>
      <c r="T32" s="17"/>
      <c r="U32" s="17"/>
      <c r="V32" s="17"/>
      <c r="W32" s="17"/>
      <c r="X32" s="26"/>
      <c r="Y32" s="26"/>
      <c r="Z32" s="26"/>
      <c r="AA32" s="26"/>
      <c r="AB32" s="26"/>
      <c r="AC32" s="24" t="s">
        <v>206</v>
      </c>
      <c r="AD32" s="26" t="s">
        <v>208</v>
      </c>
      <c r="AE32" s="27">
        <v>859.66</v>
      </c>
      <c r="AF32" s="27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4" t="s">
        <v>417</v>
      </c>
      <c r="BI32" s="26"/>
      <c r="BJ32" s="26">
        <v>94.82</v>
      </c>
      <c r="BK32" s="26"/>
      <c r="BL32" s="26"/>
      <c r="BM32" s="26"/>
      <c r="BN32" s="26"/>
      <c r="BO32" s="26"/>
      <c r="BP32" s="26"/>
      <c r="BQ32" s="26"/>
      <c r="BR32" s="26"/>
      <c r="BS32" s="26"/>
      <c r="BV32" s="26"/>
      <c r="BW32" s="26"/>
      <c r="BX32" s="26"/>
      <c r="BY32" s="13" t="s">
        <v>410</v>
      </c>
      <c r="BZ32" s="26"/>
      <c r="CA32" s="28">
        <v>132.4</v>
      </c>
      <c r="CB32" s="13" t="s">
        <v>410</v>
      </c>
      <c r="CC32" s="26"/>
      <c r="CD32" s="28">
        <v>132.4</v>
      </c>
      <c r="CE32" s="13" t="s">
        <v>410</v>
      </c>
      <c r="CF32" s="26"/>
      <c r="CG32" s="28">
        <v>132.4</v>
      </c>
      <c r="CH32" s="13" t="s">
        <v>410</v>
      </c>
      <c r="CI32" s="26"/>
      <c r="CJ32" s="28">
        <v>132.4</v>
      </c>
      <c r="CK32" s="13" t="s">
        <v>410</v>
      </c>
      <c r="CL32" s="26"/>
      <c r="CM32" s="28">
        <v>132.4</v>
      </c>
      <c r="CN32" s="13" t="s">
        <v>410</v>
      </c>
      <c r="CO32" s="26"/>
      <c r="CP32" s="28">
        <v>132.4</v>
      </c>
      <c r="CQ32" s="13" t="s">
        <v>410</v>
      </c>
      <c r="CR32" s="26"/>
      <c r="CS32" s="28">
        <v>132.4</v>
      </c>
      <c r="CT32" s="13" t="s">
        <v>410</v>
      </c>
      <c r="CU32" s="26"/>
      <c r="CV32" s="28">
        <v>132.4</v>
      </c>
      <c r="CW32" s="13" t="s">
        <v>410</v>
      </c>
      <c r="CX32" s="26"/>
      <c r="CY32" s="28">
        <v>132.4</v>
      </c>
      <c r="CZ32" s="13" t="s">
        <v>410</v>
      </c>
      <c r="DA32" s="26"/>
      <c r="DB32" s="28">
        <v>132.4</v>
      </c>
      <c r="DC32" s="13" t="s">
        <v>410</v>
      </c>
      <c r="DD32" s="26"/>
      <c r="DE32" s="28">
        <v>132.4</v>
      </c>
      <c r="DH32" s="13"/>
      <c r="DI32" s="26"/>
      <c r="DJ32" s="28"/>
      <c r="DK32" s="13"/>
      <c r="DL32" s="26"/>
      <c r="DM32" s="28"/>
      <c r="DN32" s="13"/>
      <c r="DO32" s="26"/>
      <c r="DP32" s="28"/>
      <c r="DQ32" s="13"/>
      <c r="DR32" s="26"/>
      <c r="DS32" s="28"/>
      <c r="DT32" s="13"/>
      <c r="DU32" s="26"/>
      <c r="DV32" s="28"/>
      <c r="DW32" s="13"/>
      <c r="DX32" s="26"/>
      <c r="DY32" s="28"/>
      <c r="DZ32" s="13"/>
      <c r="EA32" s="26"/>
      <c r="EB32" s="28"/>
      <c r="EC32" s="13"/>
      <c r="ED32" s="26"/>
      <c r="EE32" s="28"/>
      <c r="EF32" s="13"/>
      <c r="EG32" s="26"/>
      <c r="EH32" s="28"/>
      <c r="EI32" s="13"/>
      <c r="EJ32" s="26"/>
      <c r="EK32" s="28"/>
      <c r="EL32" s="13"/>
      <c r="EM32" s="26"/>
      <c r="EN32" s="28"/>
      <c r="EO32" s="13"/>
      <c r="EP32" s="26"/>
      <c r="EQ32" s="28"/>
      <c r="ER32" s="28"/>
      <c r="ES32" s="28"/>
    </row>
    <row r="33" spans="1:149" ht="13.5" customHeight="1">
      <c r="A33" s="16"/>
      <c r="B33" s="16" t="s">
        <v>19</v>
      </c>
      <c r="C33" s="17">
        <v>571.36</v>
      </c>
      <c r="D33" s="16" t="s">
        <v>22</v>
      </c>
      <c r="E33" s="17">
        <v>285.68</v>
      </c>
      <c r="F33" s="16" t="s">
        <v>25</v>
      </c>
      <c r="G33" s="17">
        <v>876.08</v>
      </c>
      <c r="H33" s="16" t="s">
        <v>29</v>
      </c>
      <c r="I33" s="17">
        <v>380.9</v>
      </c>
      <c r="J33" s="16"/>
      <c r="K33" s="17"/>
      <c r="L33" s="17"/>
      <c r="M33" s="17"/>
      <c r="N33" s="17"/>
      <c r="O33" s="17"/>
      <c r="P33" s="17"/>
      <c r="Q33" s="17"/>
      <c r="R33" s="33"/>
      <c r="S33" s="18">
        <f t="shared" si="0"/>
        <v>2114.02</v>
      </c>
      <c r="T33" s="17"/>
      <c r="U33" s="17"/>
      <c r="V33" s="17"/>
      <c r="W33" s="17"/>
      <c r="X33" s="26"/>
      <c r="Y33" s="26"/>
      <c r="Z33" s="26"/>
      <c r="AA33" s="26"/>
      <c r="AB33" s="26"/>
      <c r="AC33" s="13" t="s">
        <v>3</v>
      </c>
      <c r="AD33" s="26"/>
      <c r="AE33" s="26">
        <v>15091.64</v>
      </c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31" t="s">
        <v>322</v>
      </c>
      <c r="BI33" s="26"/>
      <c r="BJ33" s="26">
        <v>284.47</v>
      </c>
      <c r="BK33" s="26"/>
      <c r="BL33" s="26"/>
      <c r="BM33" s="26"/>
      <c r="BN33" s="26"/>
      <c r="BO33" s="26"/>
      <c r="BP33" s="26"/>
      <c r="BQ33" s="26"/>
      <c r="BR33" s="26"/>
      <c r="BS33" s="26"/>
      <c r="BV33" s="26"/>
      <c r="BW33" s="26"/>
      <c r="BX33" s="26"/>
      <c r="BY33" s="24" t="s">
        <v>322</v>
      </c>
      <c r="BZ33" s="26"/>
      <c r="CA33" s="26">
        <v>284.46</v>
      </c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</row>
    <row r="34" spans="1:149" ht="16.5" customHeight="1">
      <c r="A34" s="16"/>
      <c r="B34" s="16"/>
      <c r="C34" s="17"/>
      <c r="D34" s="16" t="s">
        <v>20</v>
      </c>
      <c r="E34" s="17">
        <v>6822.64</v>
      </c>
      <c r="F34" s="16" t="s">
        <v>24</v>
      </c>
      <c r="G34" s="17">
        <v>1819.37</v>
      </c>
      <c r="H34" s="16"/>
      <c r="I34" s="17"/>
      <c r="J34" s="16"/>
      <c r="K34" s="17"/>
      <c r="L34" s="34"/>
      <c r="M34" s="34"/>
      <c r="N34" s="34"/>
      <c r="O34" s="34"/>
      <c r="P34" s="16" t="s">
        <v>45</v>
      </c>
      <c r="Q34" s="29">
        <v>18992.93</v>
      </c>
      <c r="R34" s="33"/>
      <c r="S34" s="18">
        <f t="shared" si="0"/>
        <v>27634.940000000002</v>
      </c>
      <c r="T34" s="119"/>
      <c r="U34" s="119"/>
      <c r="W34" s="118"/>
      <c r="X34" s="118"/>
      <c r="Y34" s="9"/>
      <c r="Z34" s="118"/>
      <c r="AA34" s="118"/>
      <c r="AB34" s="9"/>
      <c r="AC34" s="13" t="s">
        <v>5</v>
      </c>
      <c r="AD34" s="26"/>
      <c r="AE34" s="26">
        <v>6359.37</v>
      </c>
      <c r="AF34" s="26"/>
      <c r="AG34" s="118"/>
      <c r="AH34" s="118"/>
      <c r="AI34" s="9"/>
      <c r="AJ34" s="118"/>
      <c r="AK34" s="118"/>
      <c r="AL34" s="9"/>
      <c r="AM34" s="118"/>
      <c r="AN34" s="118"/>
      <c r="AO34" s="9"/>
      <c r="AP34" s="118"/>
      <c r="AQ34" s="118"/>
      <c r="AR34" s="9"/>
      <c r="AS34" s="118"/>
      <c r="AT34" s="118"/>
      <c r="AU34" s="9"/>
      <c r="AV34" s="118"/>
      <c r="AW34" s="118"/>
      <c r="AX34" s="9"/>
      <c r="AY34" s="118"/>
      <c r="AZ34" s="118"/>
      <c r="BA34" s="9"/>
      <c r="BB34" s="118"/>
      <c r="BC34" s="118"/>
      <c r="BD34" s="9"/>
      <c r="BE34" s="118"/>
      <c r="BF34" s="118"/>
      <c r="BG34" s="9"/>
      <c r="BH34" s="118"/>
      <c r="BI34" s="118"/>
      <c r="BJ34" s="9"/>
      <c r="BK34" s="118"/>
      <c r="BL34" s="118"/>
      <c r="BM34" s="9"/>
      <c r="BN34" s="118"/>
      <c r="BO34" s="118"/>
      <c r="BP34" s="9"/>
      <c r="BQ34" s="118"/>
      <c r="BR34" s="118"/>
      <c r="BS34" s="9"/>
      <c r="BV34" s="118"/>
      <c r="BW34" s="118"/>
      <c r="BX34" s="9"/>
      <c r="BY34" s="118"/>
      <c r="BZ34" s="118"/>
      <c r="CA34" s="9"/>
      <c r="CB34" s="118"/>
      <c r="CC34" s="118"/>
      <c r="CD34" s="9"/>
      <c r="CE34" s="118"/>
      <c r="CF34" s="118"/>
      <c r="CG34" s="9"/>
      <c r="CH34" s="118"/>
      <c r="CI34" s="118"/>
      <c r="CJ34" s="9"/>
      <c r="CK34" s="118"/>
      <c r="CL34" s="118"/>
      <c r="CM34" s="9"/>
      <c r="CN34" s="118"/>
      <c r="CO34" s="118"/>
      <c r="CP34" s="9"/>
      <c r="CQ34" s="118"/>
      <c r="CR34" s="118"/>
      <c r="CS34" s="9"/>
      <c r="CT34" s="118"/>
      <c r="CU34" s="118"/>
      <c r="CV34" s="9"/>
      <c r="CW34" s="118"/>
      <c r="CX34" s="118"/>
      <c r="CY34" s="9"/>
      <c r="CZ34" s="118"/>
      <c r="DA34" s="118"/>
      <c r="DB34" s="9"/>
      <c r="DC34" s="118"/>
      <c r="DD34" s="118"/>
      <c r="DE34" s="9"/>
      <c r="DH34" s="118"/>
      <c r="DI34" s="118"/>
      <c r="DJ34" s="9"/>
      <c r="DK34" s="118"/>
      <c r="DL34" s="118"/>
      <c r="DM34" s="9"/>
      <c r="DN34" s="118"/>
      <c r="DO34" s="118"/>
      <c r="DP34" s="9"/>
      <c r="DQ34" s="118"/>
      <c r="DR34" s="118"/>
      <c r="DS34" s="9"/>
      <c r="DT34" s="118"/>
      <c r="DU34" s="118"/>
      <c r="DV34" s="9"/>
      <c r="DW34" s="118"/>
      <c r="DX34" s="118"/>
      <c r="DY34" s="9"/>
      <c r="DZ34" s="118"/>
      <c r="EA34" s="118"/>
      <c r="EB34" s="9"/>
      <c r="EC34" s="118"/>
      <c r="ED34" s="118"/>
      <c r="EE34" s="9"/>
      <c r="EF34" s="118"/>
      <c r="EG34" s="118"/>
      <c r="EH34" s="9"/>
      <c r="EI34" s="118"/>
      <c r="EJ34" s="118"/>
      <c r="EK34" s="9"/>
      <c r="EL34" s="118"/>
      <c r="EM34" s="118"/>
      <c r="EN34" s="9"/>
      <c r="EO34" s="118"/>
      <c r="EP34" s="118"/>
      <c r="EQ34" s="9"/>
      <c r="ER34" s="9"/>
      <c r="ES34" s="9"/>
    </row>
    <row r="35" spans="1:149" ht="20.25" customHeight="1">
      <c r="A35" s="16"/>
      <c r="B35" s="16"/>
      <c r="C35" s="17"/>
      <c r="D35" s="16" t="s">
        <v>21</v>
      </c>
      <c r="E35" s="17">
        <v>131.18</v>
      </c>
      <c r="F35" s="16"/>
      <c r="G35" s="17"/>
      <c r="H35" s="16"/>
      <c r="I35" s="17"/>
      <c r="J35" s="16"/>
      <c r="K35" s="17"/>
      <c r="L35" s="17"/>
      <c r="M35" s="17"/>
      <c r="N35" s="17"/>
      <c r="O35" s="17"/>
      <c r="P35" s="17"/>
      <c r="Q35" s="17"/>
      <c r="R35" s="33"/>
      <c r="S35" s="18">
        <f t="shared" si="0"/>
        <v>131.18</v>
      </c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V35" s="35"/>
      <c r="BW35" s="35"/>
      <c r="BX35" s="35"/>
      <c r="BY35" s="24" t="s">
        <v>488</v>
      </c>
      <c r="BZ35" s="26"/>
      <c r="CA35" s="26">
        <v>15266.18</v>
      </c>
      <c r="CB35" s="24" t="s">
        <v>488</v>
      </c>
      <c r="CC35" s="26"/>
      <c r="CD35" s="26">
        <v>15266.18</v>
      </c>
      <c r="CE35" s="24" t="s">
        <v>488</v>
      </c>
      <c r="CF35" s="26"/>
      <c r="CG35" s="26">
        <v>15266.18</v>
      </c>
      <c r="CH35" s="24" t="s">
        <v>488</v>
      </c>
      <c r="CI35" s="26"/>
      <c r="CJ35" s="26">
        <v>15266.18</v>
      </c>
      <c r="CK35" s="24" t="s">
        <v>488</v>
      </c>
      <c r="CL35" s="26"/>
      <c r="CM35" s="26">
        <v>15266.18</v>
      </c>
      <c r="CN35" s="24" t="s">
        <v>488</v>
      </c>
      <c r="CO35" s="26"/>
      <c r="CP35" s="26">
        <v>15266.18</v>
      </c>
      <c r="CQ35" s="24" t="s">
        <v>488</v>
      </c>
      <c r="CR35" s="26"/>
      <c r="CS35" s="26">
        <v>15266.18</v>
      </c>
      <c r="CT35" s="24" t="s">
        <v>488</v>
      </c>
      <c r="CU35" s="26"/>
      <c r="CV35" s="26">
        <v>15266.18</v>
      </c>
      <c r="CW35" s="24" t="s">
        <v>488</v>
      </c>
      <c r="CX35" s="26"/>
      <c r="CY35" s="26">
        <v>15266.18</v>
      </c>
      <c r="CZ35" s="24" t="s">
        <v>488</v>
      </c>
      <c r="DA35" s="26"/>
      <c r="DB35" s="26">
        <v>15266.18</v>
      </c>
      <c r="DC35" s="24" t="s">
        <v>488</v>
      </c>
      <c r="DD35" s="26"/>
      <c r="DE35" s="26">
        <v>15266.18</v>
      </c>
      <c r="DH35" s="24" t="s">
        <v>488</v>
      </c>
      <c r="DI35" s="26"/>
      <c r="DJ35" s="62">
        <v>17162.6</v>
      </c>
      <c r="DK35" s="24" t="s">
        <v>488</v>
      </c>
      <c r="DL35" s="26"/>
      <c r="DM35" s="62">
        <v>17162.6</v>
      </c>
      <c r="DN35" s="24" t="s">
        <v>488</v>
      </c>
      <c r="DO35" s="26"/>
      <c r="DP35" s="62">
        <v>17162.6</v>
      </c>
      <c r="DQ35" s="24" t="s">
        <v>488</v>
      </c>
      <c r="DR35" s="26"/>
      <c r="DS35" s="62">
        <v>17162.6</v>
      </c>
      <c r="DT35" s="24" t="s">
        <v>488</v>
      </c>
      <c r="DU35" s="26"/>
      <c r="DV35" s="62">
        <v>17162.6</v>
      </c>
      <c r="DW35" s="24" t="s">
        <v>488</v>
      </c>
      <c r="DX35" s="26"/>
      <c r="DY35" s="62">
        <v>17162.6</v>
      </c>
      <c r="DZ35" s="24" t="s">
        <v>488</v>
      </c>
      <c r="EA35" s="26"/>
      <c r="EB35" s="62">
        <v>17162.6</v>
      </c>
      <c r="EC35" s="24" t="s">
        <v>488</v>
      </c>
      <c r="ED35" s="26"/>
      <c r="EE35" s="62">
        <v>17162.6</v>
      </c>
      <c r="EF35" s="24" t="s">
        <v>488</v>
      </c>
      <c r="EG35" s="26"/>
      <c r="EH35" s="62">
        <v>17162.6</v>
      </c>
      <c r="EI35" s="24" t="s">
        <v>488</v>
      </c>
      <c r="EJ35" s="26"/>
      <c r="EK35" s="62">
        <v>17162.6</v>
      </c>
      <c r="EL35" s="24" t="s">
        <v>488</v>
      </c>
      <c r="EM35" s="26"/>
      <c r="EN35" s="62">
        <v>17162.6</v>
      </c>
      <c r="EO35" s="24" t="s">
        <v>488</v>
      </c>
      <c r="EP35" s="26"/>
      <c r="EQ35" s="62">
        <v>17162.6</v>
      </c>
      <c r="ER35" s="26"/>
      <c r="ES35" s="26"/>
    </row>
    <row r="36" spans="1:149" ht="15.75" customHeight="1">
      <c r="A36" s="16"/>
      <c r="B36" s="16"/>
      <c r="C36" s="17"/>
      <c r="D36" s="16" t="s">
        <v>23</v>
      </c>
      <c r="E36" s="17">
        <v>4759.38</v>
      </c>
      <c r="F36" s="16" t="s">
        <v>26</v>
      </c>
      <c r="G36" s="17">
        <v>8740.26</v>
      </c>
      <c r="H36" s="16" t="s">
        <v>27</v>
      </c>
      <c r="I36" s="17">
        <v>501.9</v>
      </c>
      <c r="J36" s="16"/>
      <c r="K36" s="17"/>
      <c r="L36" s="17" t="s">
        <v>39</v>
      </c>
      <c r="M36" s="17">
        <v>33.1</v>
      </c>
      <c r="N36" s="17"/>
      <c r="O36" s="17"/>
      <c r="P36" s="17"/>
      <c r="Q36" s="17"/>
      <c r="R36" s="33"/>
      <c r="S36" s="18">
        <f t="shared" si="0"/>
        <v>14034.64</v>
      </c>
      <c r="T36" s="34"/>
      <c r="U36" s="34"/>
      <c r="V36" s="34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V36" s="35"/>
      <c r="BW36" s="35"/>
      <c r="BX36" s="35"/>
      <c r="BY36" s="24" t="s">
        <v>489</v>
      </c>
      <c r="BZ36" s="26"/>
      <c r="CA36" s="26">
        <v>4741.05</v>
      </c>
      <c r="CB36" s="24" t="s">
        <v>489</v>
      </c>
      <c r="CC36" s="26"/>
      <c r="CD36" s="26">
        <v>4741.05</v>
      </c>
      <c r="CE36" s="24" t="s">
        <v>489</v>
      </c>
      <c r="CF36" s="26"/>
      <c r="CG36" s="26">
        <v>4741.05</v>
      </c>
      <c r="CH36" s="24" t="s">
        <v>489</v>
      </c>
      <c r="CI36" s="26"/>
      <c r="CJ36" s="26">
        <v>4741.05</v>
      </c>
      <c r="CK36" s="24" t="s">
        <v>489</v>
      </c>
      <c r="CL36" s="26"/>
      <c r="CM36" s="26">
        <v>4741.05</v>
      </c>
      <c r="CN36" s="24" t="s">
        <v>489</v>
      </c>
      <c r="CO36" s="26"/>
      <c r="CP36" s="26">
        <v>4741.05</v>
      </c>
      <c r="CQ36" s="24" t="s">
        <v>489</v>
      </c>
      <c r="CR36" s="26"/>
      <c r="CS36" s="26">
        <v>4741.05</v>
      </c>
      <c r="CT36" s="24" t="s">
        <v>489</v>
      </c>
      <c r="CU36" s="26"/>
      <c r="CV36" s="26">
        <v>4741.05</v>
      </c>
      <c r="CW36" s="24" t="s">
        <v>489</v>
      </c>
      <c r="CX36" s="26"/>
      <c r="CY36" s="26">
        <v>4741.05</v>
      </c>
      <c r="CZ36" s="24" t="s">
        <v>489</v>
      </c>
      <c r="DA36" s="26"/>
      <c r="DB36" s="26">
        <v>4741.05</v>
      </c>
      <c r="DC36" s="24" t="s">
        <v>489</v>
      </c>
      <c r="DD36" s="26"/>
      <c r="DE36" s="26">
        <v>4741.05</v>
      </c>
      <c r="DH36" s="24" t="s">
        <v>489</v>
      </c>
      <c r="DI36" s="26"/>
      <c r="DJ36" s="62">
        <v>5309.98</v>
      </c>
      <c r="DK36" s="24" t="s">
        <v>489</v>
      </c>
      <c r="DL36" s="26"/>
      <c r="DM36" s="62">
        <v>5309.98</v>
      </c>
      <c r="DN36" s="24" t="s">
        <v>489</v>
      </c>
      <c r="DO36" s="26"/>
      <c r="DP36" s="62">
        <v>5309.98</v>
      </c>
      <c r="DQ36" s="24" t="s">
        <v>489</v>
      </c>
      <c r="DR36" s="26"/>
      <c r="DS36" s="62">
        <v>5309.98</v>
      </c>
      <c r="DT36" s="24" t="s">
        <v>489</v>
      </c>
      <c r="DU36" s="26"/>
      <c r="DV36" s="62">
        <v>5309.98</v>
      </c>
      <c r="DW36" s="24" t="s">
        <v>489</v>
      </c>
      <c r="DX36" s="26"/>
      <c r="DY36" s="62">
        <v>5309.98</v>
      </c>
      <c r="DZ36" s="24" t="s">
        <v>489</v>
      </c>
      <c r="EA36" s="26"/>
      <c r="EB36" s="62">
        <v>5309.98</v>
      </c>
      <c r="EC36" s="24" t="s">
        <v>489</v>
      </c>
      <c r="ED36" s="26"/>
      <c r="EE36" s="62">
        <v>5309.98</v>
      </c>
      <c r="EF36" s="24" t="s">
        <v>489</v>
      </c>
      <c r="EG36" s="26"/>
      <c r="EH36" s="62">
        <v>5309.98</v>
      </c>
      <c r="EI36" s="24" t="s">
        <v>489</v>
      </c>
      <c r="EJ36" s="26"/>
      <c r="EK36" s="62">
        <v>5309.98</v>
      </c>
      <c r="EL36" s="24" t="s">
        <v>489</v>
      </c>
      <c r="EM36" s="26"/>
      <c r="EN36" s="62">
        <v>5309.98</v>
      </c>
      <c r="EO36" s="24" t="s">
        <v>489</v>
      </c>
      <c r="EP36" s="26"/>
      <c r="EQ36" s="62">
        <v>5309.98</v>
      </c>
      <c r="ER36" s="26"/>
      <c r="ES36" s="26"/>
    </row>
    <row r="37" spans="1:149" ht="20.25" customHeight="1">
      <c r="A37" s="16"/>
      <c r="B37" s="16"/>
      <c r="C37" s="17"/>
      <c r="D37" s="16"/>
      <c r="E37" s="17"/>
      <c r="F37" s="16"/>
      <c r="G37" s="17"/>
      <c r="H37" s="16" t="s">
        <v>28</v>
      </c>
      <c r="I37" s="17">
        <v>7213.65</v>
      </c>
      <c r="J37" s="16"/>
      <c r="K37" s="17"/>
      <c r="L37" s="17"/>
      <c r="M37" s="17"/>
      <c r="N37" s="17"/>
      <c r="O37" s="17"/>
      <c r="P37" s="17"/>
      <c r="Q37" s="17"/>
      <c r="R37" s="33"/>
      <c r="S37" s="18">
        <f t="shared" si="0"/>
        <v>7213.65</v>
      </c>
      <c r="T37" s="34"/>
      <c r="U37" s="34"/>
      <c r="V37" s="34"/>
      <c r="W37" s="34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H37" s="24"/>
      <c r="DI37" s="35"/>
      <c r="DJ37" s="62"/>
      <c r="DK37" s="24"/>
      <c r="DL37" s="35"/>
      <c r="DM37" s="62"/>
      <c r="DN37" s="24"/>
      <c r="DO37" s="35"/>
      <c r="DP37" s="62"/>
      <c r="DQ37" s="24"/>
      <c r="DR37" s="35"/>
      <c r="DS37" s="62"/>
      <c r="DT37" s="24"/>
      <c r="DU37" s="35"/>
      <c r="DV37" s="62"/>
      <c r="DW37" s="24"/>
      <c r="DX37" s="35"/>
      <c r="DY37" s="62"/>
      <c r="DZ37" s="24"/>
      <c r="EA37" s="35"/>
      <c r="EB37" s="62"/>
      <c r="EC37" s="24"/>
      <c r="ED37" s="35"/>
      <c r="EE37" s="62"/>
      <c r="EF37" s="24"/>
      <c r="EG37" s="35"/>
      <c r="EH37" s="62"/>
      <c r="EI37" s="24"/>
      <c r="EJ37" s="35"/>
      <c r="EK37" s="62"/>
      <c r="EL37" s="24"/>
      <c r="EM37" s="35"/>
      <c r="EN37" s="62"/>
      <c r="EO37" s="24"/>
      <c r="EP37" s="35"/>
      <c r="EQ37" s="62"/>
      <c r="ER37" s="35"/>
      <c r="ES37" s="35"/>
    </row>
    <row r="38" spans="1:149" ht="49.5" customHeight="1">
      <c r="A38" s="16"/>
      <c r="B38" s="16"/>
      <c r="C38" s="17"/>
      <c r="D38" s="16"/>
      <c r="E38" s="17"/>
      <c r="F38" s="16"/>
      <c r="G38" s="17"/>
      <c r="H38" s="16"/>
      <c r="I38" s="16"/>
      <c r="J38" s="32" t="s">
        <v>30</v>
      </c>
      <c r="K38" s="32"/>
      <c r="L38" s="32"/>
      <c r="M38" s="32"/>
      <c r="N38" s="32"/>
      <c r="O38" s="32"/>
      <c r="P38" s="32"/>
      <c r="Q38" s="32"/>
      <c r="R38" s="33"/>
      <c r="S38" s="18">
        <f t="shared" si="0"/>
        <v>0</v>
      </c>
      <c r="T38" s="34"/>
      <c r="U38" s="34"/>
      <c r="V38" s="34"/>
      <c r="W38" s="34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H38" s="24" t="s">
        <v>54</v>
      </c>
      <c r="DI38" s="36"/>
      <c r="DJ38" s="62">
        <v>284.46</v>
      </c>
      <c r="DK38" s="24" t="s">
        <v>54</v>
      </c>
      <c r="DL38" s="36"/>
      <c r="DM38" s="62">
        <v>284.46</v>
      </c>
      <c r="DN38" s="24" t="s">
        <v>54</v>
      </c>
      <c r="DO38" s="36"/>
      <c r="DP38" s="62">
        <v>284.46</v>
      </c>
      <c r="DQ38" s="24" t="s">
        <v>54</v>
      </c>
      <c r="DR38" s="36"/>
      <c r="DS38" s="62">
        <v>284.46</v>
      </c>
      <c r="DT38" s="24" t="s">
        <v>54</v>
      </c>
      <c r="DU38" s="36"/>
      <c r="DV38" s="62">
        <v>284.46</v>
      </c>
      <c r="DW38" s="24" t="s">
        <v>54</v>
      </c>
      <c r="DX38" s="36"/>
      <c r="DY38" s="62">
        <v>284.46</v>
      </c>
      <c r="DZ38" s="24" t="s">
        <v>54</v>
      </c>
      <c r="EA38" s="36"/>
      <c r="EB38" s="62">
        <v>284.46</v>
      </c>
      <c r="EC38" s="24" t="s">
        <v>54</v>
      </c>
      <c r="ED38" s="36"/>
      <c r="EE38" s="62">
        <v>284.46</v>
      </c>
      <c r="EF38" s="24" t="s">
        <v>54</v>
      </c>
      <c r="EG38" s="36"/>
      <c r="EH38" s="62">
        <v>284.46</v>
      </c>
      <c r="EI38" s="24" t="s">
        <v>54</v>
      </c>
      <c r="EJ38" s="36"/>
      <c r="EK38" s="62">
        <v>284.46</v>
      </c>
      <c r="EL38" s="24" t="s">
        <v>54</v>
      </c>
      <c r="EM38" s="36"/>
      <c r="EN38" s="62">
        <v>284.46</v>
      </c>
      <c r="EO38" s="24" t="s">
        <v>54</v>
      </c>
      <c r="EP38" s="36"/>
      <c r="EQ38" s="62">
        <v>284.46</v>
      </c>
      <c r="ER38" s="36"/>
      <c r="ES38" s="36"/>
    </row>
    <row r="39" spans="1:149" ht="14.25" customHeight="1">
      <c r="A39" s="16"/>
      <c r="B39" s="16"/>
      <c r="C39" s="17"/>
      <c r="D39" s="16"/>
      <c r="E39" s="17"/>
      <c r="F39" s="32"/>
      <c r="G39" s="32"/>
      <c r="H39" s="16"/>
      <c r="I39" s="17"/>
      <c r="J39" s="16" t="s">
        <v>30</v>
      </c>
      <c r="K39" s="32"/>
      <c r="L39" s="32"/>
      <c r="M39" s="32"/>
      <c r="N39" s="32"/>
      <c r="O39" s="32"/>
      <c r="P39" s="32"/>
      <c r="Q39" s="32"/>
      <c r="R39" s="33"/>
      <c r="S39" s="18">
        <f t="shared" si="0"/>
        <v>0</v>
      </c>
      <c r="T39" s="34"/>
      <c r="U39" s="34"/>
      <c r="V39" s="34"/>
      <c r="W39" s="34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6"/>
      <c r="AN39" s="35"/>
      <c r="AO39" s="35"/>
      <c r="AP39" s="36"/>
      <c r="AQ39" s="35"/>
      <c r="AR39" s="35"/>
      <c r="AS39" s="36"/>
      <c r="AT39" s="35"/>
      <c r="AU39" s="35"/>
      <c r="AV39" s="36"/>
      <c r="AW39" s="35"/>
      <c r="AX39" s="35"/>
      <c r="AY39" s="36"/>
      <c r="AZ39" s="35"/>
      <c r="BA39" s="35"/>
      <c r="BB39" s="36"/>
      <c r="BC39" s="35"/>
      <c r="BD39" s="35"/>
      <c r="BE39" s="36"/>
      <c r="BF39" s="35"/>
      <c r="BG39" s="35"/>
      <c r="BH39" s="36"/>
      <c r="BI39" s="35"/>
      <c r="BJ39" s="35"/>
      <c r="BK39" s="36"/>
      <c r="BL39" s="35"/>
      <c r="BM39" s="35"/>
      <c r="BN39" s="36"/>
      <c r="BO39" s="35"/>
      <c r="BP39" s="35"/>
      <c r="BQ39" s="36"/>
      <c r="BR39" s="35"/>
      <c r="BS39" s="35"/>
      <c r="BV39" s="36"/>
      <c r="BW39" s="35"/>
      <c r="BX39" s="35"/>
      <c r="BY39" s="36"/>
      <c r="BZ39" s="35"/>
      <c r="CA39" s="35"/>
      <c r="CB39" s="36"/>
      <c r="CC39" s="35"/>
      <c r="CD39" s="35"/>
      <c r="CE39" s="36"/>
      <c r="CF39" s="35"/>
      <c r="CG39" s="35"/>
      <c r="CH39" s="36"/>
      <c r="CI39" s="35"/>
      <c r="CJ39" s="35"/>
      <c r="CK39" s="36"/>
      <c r="CL39" s="35"/>
      <c r="CM39" s="35"/>
      <c r="CN39" s="36"/>
      <c r="CO39" s="35"/>
      <c r="CP39" s="35"/>
      <c r="CQ39" s="36"/>
      <c r="CR39" s="35"/>
      <c r="CS39" s="35"/>
      <c r="CT39" s="36"/>
      <c r="CU39" s="35"/>
      <c r="CV39" s="35"/>
      <c r="CW39" s="36"/>
      <c r="CX39" s="35"/>
      <c r="CY39" s="35"/>
      <c r="CZ39" s="36"/>
      <c r="DA39" s="35"/>
      <c r="DB39" s="35"/>
      <c r="DC39" s="36"/>
      <c r="DD39" s="35"/>
      <c r="DE39" s="35"/>
      <c r="DH39" s="36"/>
      <c r="DI39" s="35"/>
      <c r="DJ39" s="35"/>
      <c r="DK39" s="36"/>
      <c r="DL39" s="35"/>
      <c r="DM39" s="35"/>
      <c r="DN39" s="36"/>
      <c r="DO39" s="35"/>
      <c r="DP39" s="35"/>
      <c r="DQ39" s="36"/>
      <c r="DR39" s="35"/>
      <c r="DS39" s="35"/>
      <c r="DT39" s="36"/>
      <c r="DU39" s="35"/>
      <c r="DV39" s="35"/>
      <c r="DW39" s="36"/>
      <c r="DX39" s="35"/>
      <c r="DY39" s="35"/>
      <c r="DZ39" s="36"/>
      <c r="EA39" s="35"/>
      <c r="EB39" s="35"/>
      <c r="EC39" s="36"/>
      <c r="ED39" s="35"/>
      <c r="EE39" s="35"/>
      <c r="EF39" s="36"/>
      <c r="EG39" s="35"/>
      <c r="EH39" s="35"/>
      <c r="EI39" s="36"/>
      <c r="EJ39" s="35"/>
      <c r="EK39" s="35"/>
      <c r="EL39" s="36"/>
      <c r="EM39" s="35"/>
      <c r="EN39" s="35"/>
      <c r="EO39" s="36"/>
      <c r="EP39" s="35"/>
      <c r="EQ39" s="35"/>
      <c r="ER39" s="35"/>
      <c r="ES39" s="35"/>
    </row>
    <row r="40" spans="1:149" ht="12.75" customHeight="1">
      <c r="A40" s="16"/>
      <c r="B40" s="16"/>
      <c r="C40" s="17"/>
      <c r="D40" s="16"/>
      <c r="E40" s="17"/>
      <c r="F40" s="32"/>
      <c r="G40" s="32"/>
      <c r="H40" s="16"/>
      <c r="I40" s="17"/>
      <c r="J40" s="32"/>
      <c r="K40" s="32"/>
      <c r="L40" s="32"/>
      <c r="M40" s="32"/>
      <c r="N40" s="32"/>
      <c r="O40" s="32"/>
      <c r="P40" s="32"/>
      <c r="Q40" s="32"/>
      <c r="R40" s="33"/>
      <c r="S40" s="18">
        <f t="shared" si="0"/>
        <v>0</v>
      </c>
      <c r="T40" s="34"/>
      <c r="U40" s="34"/>
      <c r="V40" s="34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</row>
    <row r="41" spans="1:149" ht="12.75" customHeight="1">
      <c r="A41" s="16"/>
      <c r="B41" s="16"/>
      <c r="C41" s="17"/>
      <c r="D41" s="16"/>
      <c r="E41" s="17"/>
      <c r="F41" s="32"/>
      <c r="G41" s="32"/>
      <c r="H41" s="16"/>
      <c r="I41" s="17"/>
      <c r="J41" s="32" t="s">
        <v>31</v>
      </c>
      <c r="K41" s="32">
        <v>467.47</v>
      </c>
      <c r="L41" s="32"/>
      <c r="M41" s="32"/>
      <c r="N41" s="32"/>
      <c r="O41" s="32"/>
      <c r="P41" s="32"/>
      <c r="Q41" s="32"/>
      <c r="R41" s="33"/>
      <c r="S41" s="18">
        <f t="shared" si="0"/>
        <v>467.47</v>
      </c>
      <c r="T41" s="20"/>
      <c r="U41" s="37"/>
      <c r="V41" s="37"/>
      <c r="W41" s="20"/>
      <c r="X41" s="38"/>
      <c r="Y41" s="38"/>
      <c r="Z41" s="22"/>
      <c r="AA41" s="38"/>
      <c r="AB41" s="38"/>
      <c r="AC41" s="22"/>
      <c r="AD41" s="38"/>
      <c r="AE41" s="38"/>
      <c r="AF41" s="38"/>
      <c r="AG41" s="22"/>
      <c r="AH41" s="38"/>
      <c r="AI41" s="38"/>
      <c r="AJ41" s="22"/>
      <c r="AK41" s="38"/>
      <c r="AL41" s="38"/>
      <c r="AM41" s="22"/>
      <c r="AN41" s="38"/>
      <c r="AO41" s="38"/>
      <c r="AP41" s="22"/>
      <c r="AQ41" s="38"/>
      <c r="AR41" s="38"/>
      <c r="AS41" s="22"/>
      <c r="AT41" s="38"/>
      <c r="AU41" s="38"/>
      <c r="AV41" s="22"/>
      <c r="AW41" s="38"/>
      <c r="AX41" s="38"/>
      <c r="AY41" s="22"/>
      <c r="AZ41" s="38"/>
      <c r="BA41" s="38"/>
      <c r="BB41" s="22"/>
      <c r="BC41" s="38"/>
      <c r="BD41" s="38"/>
      <c r="BE41" s="22"/>
      <c r="BF41" s="38"/>
      <c r="BG41" s="38"/>
      <c r="BH41" s="22"/>
      <c r="BI41" s="38"/>
      <c r="BJ41" s="38"/>
      <c r="BK41" s="22"/>
      <c r="BL41" s="38"/>
      <c r="BM41" s="38"/>
      <c r="BN41" s="22"/>
      <c r="BO41" s="38"/>
      <c r="BP41" s="38"/>
      <c r="BQ41" s="22"/>
      <c r="BR41" s="38"/>
      <c r="BS41" s="38"/>
      <c r="BV41" s="22"/>
      <c r="BW41" s="38"/>
      <c r="BX41" s="38"/>
      <c r="BY41" s="22"/>
      <c r="BZ41" s="38"/>
      <c r="CA41" s="38"/>
      <c r="CB41" s="22"/>
      <c r="CC41" s="38"/>
      <c r="CD41" s="38"/>
      <c r="CE41" s="22"/>
      <c r="CF41" s="38"/>
      <c r="CG41" s="38"/>
      <c r="CH41" s="22"/>
      <c r="CI41" s="38"/>
      <c r="CJ41" s="38"/>
      <c r="CK41" s="22"/>
      <c r="CL41" s="38"/>
      <c r="CM41" s="38"/>
      <c r="CN41" s="22"/>
      <c r="CO41" s="38"/>
      <c r="CP41" s="38"/>
      <c r="CQ41" s="22"/>
      <c r="CR41" s="38"/>
      <c r="CS41" s="38"/>
      <c r="CT41" s="22"/>
      <c r="CU41" s="38"/>
      <c r="CV41" s="38"/>
      <c r="CW41" s="22"/>
      <c r="CX41" s="38"/>
      <c r="CY41" s="38"/>
      <c r="CZ41" s="22"/>
      <c r="DA41" s="38"/>
      <c r="DB41" s="38"/>
      <c r="DC41" s="22"/>
      <c r="DD41" s="38"/>
      <c r="DE41" s="38"/>
      <c r="DH41" s="22"/>
      <c r="DI41" s="38"/>
      <c r="DJ41" s="38"/>
      <c r="DK41" s="22"/>
      <c r="DL41" s="38"/>
      <c r="DM41" s="38"/>
      <c r="DN41" s="22"/>
      <c r="DO41" s="38"/>
      <c r="DP41" s="38"/>
      <c r="DQ41" s="22"/>
      <c r="DR41" s="38"/>
      <c r="DS41" s="38"/>
      <c r="DT41" s="22"/>
      <c r="DU41" s="38"/>
      <c r="DV41" s="38"/>
      <c r="DW41" s="22"/>
      <c r="DX41" s="38"/>
      <c r="DY41" s="38"/>
      <c r="DZ41" s="22"/>
      <c r="EA41" s="38"/>
      <c r="EB41" s="38"/>
      <c r="EC41" s="22"/>
      <c r="ED41" s="38"/>
      <c r="EE41" s="38"/>
      <c r="EF41" s="22"/>
      <c r="EG41" s="38"/>
      <c r="EH41" s="38"/>
      <c r="EI41" s="22"/>
      <c r="EJ41" s="38"/>
      <c r="EK41" s="38"/>
      <c r="EL41" s="22"/>
      <c r="EM41" s="38"/>
      <c r="EN41" s="38"/>
      <c r="EO41" s="22"/>
      <c r="EP41" s="38"/>
      <c r="EQ41" s="38"/>
      <c r="ER41" s="38"/>
      <c r="ES41" s="38"/>
    </row>
    <row r="42" spans="1:149" ht="12.75" customHeight="1">
      <c r="A42" s="16"/>
      <c r="B42" s="16"/>
      <c r="C42" s="17"/>
      <c r="D42" s="16"/>
      <c r="E42" s="17"/>
      <c r="F42" s="32"/>
      <c r="G42" s="32"/>
      <c r="H42" s="16"/>
      <c r="I42" s="17"/>
      <c r="J42" s="32"/>
      <c r="K42" s="32"/>
      <c r="L42" s="32" t="s">
        <v>30</v>
      </c>
      <c r="M42" s="32"/>
      <c r="N42" s="32"/>
      <c r="O42" s="32"/>
      <c r="P42" s="32"/>
      <c r="Q42" s="32"/>
      <c r="R42" s="33"/>
      <c r="S42" s="18">
        <f t="shared" si="0"/>
        <v>0</v>
      </c>
      <c r="T42" s="37"/>
      <c r="U42" s="37"/>
      <c r="V42" s="37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</row>
    <row r="43" spans="1:149" ht="12" customHeight="1">
      <c r="A43" s="16"/>
      <c r="B43" s="16"/>
      <c r="C43" s="17"/>
      <c r="D43" s="16"/>
      <c r="E43" s="17"/>
      <c r="F43" s="32"/>
      <c r="G43" s="32"/>
      <c r="H43" s="16"/>
      <c r="I43" s="17"/>
      <c r="J43" s="32"/>
      <c r="K43" s="32"/>
      <c r="L43" s="32"/>
      <c r="M43" s="32"/>
      <c r="N43" s="32"/>
      <c r="O43" s="32"/>
      <c r="P43" s="16" t="s">
        <v>44</v>
      </c>
      <c r="Q43" s="29">
        <v>6367.8</v>
      </c>
      <c r="R43" s="33"/>
      <c r="S43" s="18">
        <f t="shared" si="0"/>
        <v>6367.8</v>
      </c>
      <c r="T43" s="37"/>
      <c r="U43" s="37"/>
      <c r="V43" s="37"/>
      <c r="W43" s="37"/>
      <c r="X43" s="38"/>
      <c r="Y43" s="38"/>
      <c r="Z43" s="38"/>
      <c r="AA43" s="38"/>
      <c r="AB43" s="38"/>
      <c r="AC43" s="38"/>
      <c r="AD43" s="38"/>
      <c r="AE43" s="38"/>
      <c r="AF43" s="39" t="s">
        <v>413</v>
      </c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40" t="s">
        <v>414</v>
      </c>
      <c r="BU43" s="40" t="s">
        <v>415</v>
      </c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40" t="s">
        <v>543</v>
      </c>
      <c r="DG43" s="40" t="s">
        <v>544</v>
      </c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</row>
    <row r="44" spans="1:149" ht="15.75">
      <c r="A44" s="77" t="s">
        <v>8</v>
      </c>
      <c r="B44" s="12"/>
      <c r="C44" s="41">
        <f>SUM(C7:C8)+C14+SUM(C26:C30)+SUM(C32:C43)</f>
        <v>60728.619999999995</v>
      </c>
      <c r="D44" s="12"/>
      <c r="E44" s="41">
        <f>SUM(E7:E8)+E14+SUM(E26:E30)+SUM(E32:E43)</f>
        <v>69367.06</v>
      </c>
      <c r="F44" s="33"/>
      <c r="G44" s="41">
        <f>SUM(G7:G8)+G14+SUM(G26:G30)+SUM(G32:G43)</f>
        <v>68915.61</v>
      </c>
      <c r="H44" s="33"/>
      <c r="I44" s="41">
        <f>SUM(I7:I8)+I14+SUM(I26:I30)+SUM(I32:I43)</f>
        <v>65592.31</v>
      </c>
      <c r="J44" s="33"/>
      <c r="K44" s="41">
        <f>SUM(K7:K8)+K14+SUM(K26:K30)+SUM(K32:K43)</f>
        <v>57931.41</v>
      </c>
      <c r="L44" s="41"/>
      <c r="M44" s="41">
        <f>SUM(M7:M8)+M14+SUM(M26:M30)+SUM(M32:M43)</f>
        <v>57433.200000000004</v>
      </c>
      <c r="N44" s="41"/>
      <c r="O44" s="41">
        <f>SUM(O7:O8)+O14+SUM(O26:O30)+SUM(O32:O43)</f>
        <v>57432.020000000004</v>
      </c>
      <c r="P44" s="41"/>
      <c r="Q44" s="41">
        <f>SUM(Q7:Q8)+Q14+SUM(Q26:Q30)+SUM(Q32:Q43)</f>
        <v>82840.63</v>
      </c>
      <c r="R44" s="33"/>
      <c r="S44" s="18">
        <f t="shared" si="0"/>
        <v>520240.86000000004</v>
      </c>
      <c r="T44" s="37"/>
      <c r="U44" s="37"/>
      <c r="V44" s="37">
        <f>SUM(V7:V43)</f>
        <v>50817.56</v>
      </c>
      <c r="W44" s="37">
        <f aca="true" t="shared" si="1" ref="W44:AL44">SUM(W7:W43)</f>
        <v>0</v>
      </c>
      <c r="X44" s="38">
        <f t="shared" si="1"/>
        <v>0</v>
      </c>
      <c r="Y44" s="38">
        <f t="shared" si="1"/>
        <v>70433.37</v>
      </c>
      <c r="Z44" s="38">
        <f t="shared" si="1"/>
        <v>0</v>
      </c>
      <c r="AA44" s="38">
        <f t="shared" si="1"/>
        <v>0</v>
      </c>
      <c r="AB44" s="38">
        <f t="shared" si="1"/>
        <v>94773.28000000001</v>
      </c>
      <c r="AC44" s="38">
        <f t="shared" si="1"/>
        <v>0</v>
      </c>
      <c r="AD44" s="38">
        <f t="shared" si="1"/>
        <v>0</v>
      </c>
      <c r="AE44" s="38">
        <f t="shared" si="1"/>
        <v>171999.0625</v>
      </c>
      <c r="AF44" s="38">
        <f>AE44+AB44+Y44+V44+S44</f>
        <v>908264.1325000001</v>
      </c>
      <c r="AG44" s="38">
        <f t="shared" si="1"/>
        <v>0</v>
      </c>
      <c r="AH44" s="38">
        <f t="shared" si="1"/>
        <v>0</v>
      </c>
      <c r="AI44" s="38">
        <f t="shared" si="1"/>
        <v>88784.70800000001</v>
      </c>
      <c r="AJ44" s="38">
        <f t="shared" si="1"/>
        <v>0</v>
      </c>
      <c r="AK44" s="38">
        <f t="shared" si="1"/>
        <v>0</v>
      </c>
      <c r="AL44" s="38">
        <f t="shared" si="1"/>
        <v>58303.84</v>
      </c>
      <c r="AM44" s="38"/>
      <c r="AN44" s="38"/>
      <c r="AO44" s="38">
        <f>SUM(AO7:AO43)</f>
        <v>72856.69000000002</v>
      </c>
      <c r="AP44" s="38">
        <f aca="true" t="shared" si="2" ref="AP44:AU44">SUM(AP7:AP43)</f>
        <v>0</v>
      </c>
      <c r="AQ44" s="38">
        <f t="shared" si="2"/>
        <v>0</v>
      </c>
      <c r="AR44" s="38">
        <f t="shared" si="2"/>
        <v>61517.57</v>
      </c>
      <c r="AS44" s="38">
        <f t="shared" si="2"/>
        <v>0</v>
      </c>
      <c r="AT44" s="38">
        <f t="shared" si="2"/>
        <v>0</v>
      </c>
      <c r="AU44" s="38">
        <f t="shared" si="2"/>
        <v>54167.82</v>
      </c>
      <c r="AV44" s="38"/>
      <c r="AW44" s="38"/>
      <c r="AX44" s="38">
        <f>SUM(AX7:AX43)</f>
        <v>61315.58</v>
      </c>
      <c r="AY44" s="38">
        <f aca="true" t="shared" si="3" ref="AY44:BD44">SUM(AY7:AY43)</f>
        <v>0</v>
      </c>
      <c r="AZ44" s="38">
        <f t="shared" si="3"/>
        <v>0</v>
      </c>
      <c r="BA44" s="38">
        <f t="shared" si="3"/>
        <v>52293.6</v>
      </c>
      <c r="BB44" s="38">
        <f t="shared" si="3"/>
        <v>0</v>
      </c>
      <c r="BC44" s="38">
        <f t="shared" si="3"/>
        <v>0</v>
      </c>
      <c r="BD44" s="38">
        <f t="shared" si="3"/>
        <v>54499.77</v>
      </c>
      <c r="BE44" s="38">
        <f aca="true" t="shared" si="4" ref="BE44:BM44">SUM(BE7:BE43)</f>
        <v>0</v>
      </c>
      <c r="BF44" s="38">
        <f t="shared" si="4"/>
        <v>0</v>
      </c>
      <c r="BG44" s="38">
        <f t="shared" si="4"/>
        <v>57179.21999999999</v>
      </c>
      <c r="BH44" s="38">
        <f t="shared" si="4"/>
        <v>0</v>
      </c>
      <c r="BI44" s="38">
        <f t="shared" si="4"/>
        <v>0</v>
      </c>
      <c r="BJ44" s="38">
        <f t="shared" si="4"/>
        <v>59928.189999999995</v>
      </c>
      <c r="BK44" s="38">
        <f t="shared" si="4"/>
        <v>0</v>
      </c>
      <c r="BL44" s="38">
        <f t="shared" si="4"/>
        <v>0</v>
      </c>
      <c r="BM44" s="38">
        <f t="shared" si="4"/>
        <v>63228.14</v>
      </c>
      <c r="BN44" s="38">
        <f>SUM(BN7:BN43)</f>
        <v>0</v>
      </c>
      <c r="BO44" s="38">
        <f>SUM(BO7:BO43)</f>
        <v>0</v>
      </c>
      <c r="BP44" s="38">
        <f>SUM(BP7:BP43)</f>
        <v>71163.24000000003</v>
      </c>
      <c r="BQ44" s="38"/>
      <c r="BR44" s="38"/>
      <c r="BS44" s="38"/>
      <c r="BT44" s="38">
        <f>BS44+BP44+BM44+BJ44+BG44+BD44+BA44+AX44+AU44+AR44+AO44+AL44+AI44</f>
        <v>755238.368</v>
      </c>
      <c r="BU44" s="38">
        <f>BT44+AF44</f>
        <v>1663502.5005</v>
      </c>
      <c r="BV44" s="38"/>
      <c r="BW44" s="38"/>
      <c r="BX44" s="38">
        <f>SUM(BX7:BX43)</f>
        <v>274491.58999999997</v>
      </c>
      <c r="BY44" s="38"/>
      <c r="BZ44" s="38"/>
      <c r="CA44" s="38">
        <f>SUM(CA7:CA43)</f>
        <v>222201.46999999997</v>
      </c>
      <c r="CB44" s="38"/>
      <c r="CC44" s="38"/>
      <c r="CD44" s="38">
        <f>SUM(CD7:CD43)</f>
        <v>168319.02999999997</v>
      </c>
      <c r="CE44" s="38"/>
      <c r="CF44" s="38"/>
      <c r="CG44" s="38">
        <f>SUM(CG7:CG43)</f>
        <v>102886.51</v>
      </c>
      <c r="CH44" s="38"/>
      <c r="CI44" s="38"/>
      <c r="CJ44" s="38">
        <f>SUM(CJ7:CJ43)</f>
        <v>61434.979999999996</v>
      </c>
      <c r="CK44" s="38"/>
      <c r="CL44" s="38"/>
      <c r="CM44" s="38">
        <f>SUM(CM7:CM43)</f>
        <v>110422.08999999998</v>
      </c>
      <c r="CN44" s="38"/>
      <c r="CO44" s="38"/>
      <c r="CP44" s="38">
        <f>SUM(CP7:CP43)</f>
        <v>70814.15000000001</v>
      </c>
      <c r="CQ44" s="38"/>
      <c r="CR44" s="38"/>
      <c r="CS44" s="38">
        <f>SUM(CS7:CS43)</f>
        <v>62769.8</v>
      </c>
      <c r="CT44" s="38"/>
      <c r="CU44" s="38"/>
      <c r="CV44" s="38">
        <f>SUM(CV7:CV43)</f>
        <v>103428.55</v>
      </c>
      <c r="CW44" s="38"/>
      <c r="CX44" s="38"/>
      <c r="CY44" s="38">
        <f>SUM(CY7:CY43)</f>
        <v>58529.78</v>
      </c>
      <c r="CZ44" s="38"/>
      <c r="DA44" s="38"/>
      <c r="DB44" s="38">
        <f>SUM(DB7:DB43)</f>
        <v>59772.1</v>
      </c>
      <c r="DC44" s="38"/>
      <c r="DD44" s="38"/>
      <c r="DE44" s="38">
        <f>SUM(DE7:DE43)</f>
        <v>65438.98</v>
      </c>
      <c r="DF44" s="10">
        <f>DE44+DB44+CY44+CV44+CS44+CP44+CM44+CJ44+CG44+CD44+CA44+BX44</f>
        <v>1360509.0299999998</v>
      </c>
      <c r="DG44" s="42">
        <f>DF44+BU44</f>
        <v>3024011.5305</v>
      </c>
      <c r="DH44" s="38"/>
      <c r="DI44" s="38"/>
      <c r="DJ44" s="38">
        <f>SUM(DJ7:DJ43)</f>
        <v>71585.75899999999</v>
      </c>
      <c r="DK44" s="38"/>
      <c r="DL44" s="38"/>
      <c r="DM44" s="38">
        <f>SUM(DM7:DM43)</f>
        <v>109747.139</v>
      </c>
      <c r="DN44" s="38"/>
      <c r="DO44" s="38"/>
      <c r="DP44" s="38">
        <f>SUM(DP7:DP43)</f>
        <v>85315.93900000001</v>
      </c>
      <c r="DQ44" s="38"/>
      <c r="DR44" s="38"/>
      <c r="DS44" s="38">
        <f>SUM(DS7:DS43)</f>
        <v>88337.68900000001</v>
      </c>
      <c r="DT44" s="38"/>
      <c r="DU44" s="38"/>
      <c r="DV44" s="38">
        <f>SUM(DV7:DV43)</f>
        <v>92008.329</v>
      </c>
      <c r="DW44" s="38"/>
      <c r="DX44" s="38"/>
      <c r="DY44" s="38">
        <f>SUM(DY7:DY43)</f>
        <v>395465.149</v>
      </c>
      <c r="DZ44" s="38"/>
      <c r="EA44" s="38"/>
      <c r="EB44" s="38">
        <f>SUM(EB7:EB43)</f>
        <v>73641.97899999999</v>
      </c>
      <c r="EC44" s="38"/>
      <c r="ED44" s="38"/>
      <c r="EE44" s="38">
        <f>SUM(EE7:EE43)</f>
        <v>149146.44900000002</v>
      </c>
      <c r="EF44" s="38"/>
      <c r="EG44" s="38"/>
      <c r="EH44" s="38">
        <f>SUM(EH7:EH43)</f>
        <v>67494.739</v>
      </c>
      <c r="EI44" s="38"/>
      <c r="EJ44" s="38"/>
      <c r="EK44" s="38">
        <f>SUM(EK7:EK43)</f>
        <v>71876.329</v>
      </c>
      <c r="EL44" s="38"/>
      <c r="EM44" s="38"/>
      <c r="EN44" s="38">
        <f>SUM(EN7:EN43)</f>
        <v>67479.30900000001</v>
      </c>
      <c r="EO44" s="38"/>
      <c r="EP44" s="38"/>
      <c r="EQ44" s="38">
        <f>SUM(EQ7:EQ43)</f>
        <v>68123.409</v>
      </c>
      <c r="ER44" s="38"/>
      <c r="ES44" s="38"/>
    </row>
    <row r="45" spans="1:149" s="2" customFormat="1" ht="54" customHeight="1">
      <c r="A45" s="78" t="s">
        <v>72</v>
      </c>
      <c r="B45" s="43" t="s">
        <v>59</v>
      </c>
      <c r="C45" s="44"/>
      <c r="D45" s="44"/>
      <c r="E45" s="44"/>
      <c r="F45" s="43"/>
      <c r="G45" s="44"/>
      <c r="H45" s="44"/>
      <c r="I45" s="44"/>
      <c r="J45" s="43"/>
      <c r="K45" s="44"/>
      <c r="L45" s="44"/>
      <c r="M45" s="44"/>
      <c r="N45" s="43"/>
      <c r="O45" s="44"/>
      <c r="P45" s="44"/>
      <c r="Q45" s="44"/>
      <c r="R45" s="43" t="s">
        <v>60</v>
      </c>
      <c r="S45" s="44"/>
      <c r="T45" s="37"/>
      <c r="U45" s="37"/>
      <c r="V45" s="37"/>
      <c r="W45" s="37"/>
      <c r="X45" s="38"/>
      <c r="Y45" s="38"/>
      <c r="Z45" s="38"/>
      <c r="AA45" s="38"/>
      <c r="AB45" s="38"/>
      <c r="AC45" s="38"/>
      <c r="AD45" s="38"/>
      <c r="AE45" s="38"/>
      <c r="AF45" s="38">
        <f aca="true" t="shared" si="5" ref="AF45:AF60">AE45+AB45+Y45+V45+S45</f>
        <v>0</v>
      </c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>
        <f aca="true" t="shared" si="6" ref="BT45:BT60">BS45+BP45+BM45+BJ45+BG45+BD45+BA45+AX45+AU45+AR45+AO45+AL45+AI45</f>
        <v>0</v>
      </c>
      <c r="BU45" s="38">
        <f aca="true" t="shared" si="7" ref="BU45:BU60">BT45+AF45</f>
        <v>0</v>
      </c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10">
        <f aca="true" t="shared" si="8" ref="DF45:DF68">DE45+DB45+CY45+CV45+CS45+CP45+CM45+CJ45+CG45+CD45+CA45+BX45</f>
        <v>0</v>
      </c>
      <c r="DG45" s="42">
        <f aca="true" t="shared" si="9" ref="DG45:DG68">DF45+BU45</f>
        <v>0</v>
      </c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86" t="s">
        <v>638</v>
      </c>
      <c r="ES45" s="86" t="s">
        <v>639</v>
      </c>
    </row>
    <row r="46" spans="1:149" s="3" customFormat="1" ht="28.5">
      <c r="A46" s="78" t="s">
        <v>61</v>
      </c>
      <c r="B46" s="12"/>
      <c r="C46" s="18">
        <f>C44-C30</f>
        <v>54472.299999999996</v>
      </c>
      <c r="D46" s="18"/>
      <c r="E46" s="18">
        <f aca="true" t="shared" si="10" ref="E46:Q46">E44-E30</f>
        <v>63158.619999999995</v>
      </c>
      <c r="F46" s="18"/>
      <c r="G46" s="18">
        <f t="shared" si="10"/>
        <v>62595.45</v>
      </c>
      <c r="H46" s="18"/>
      <c r="I46" s="18">
        <f t="shared" si="10"/>
        <v>59256.189999999995</v>
      </c>
      <c r="J46" s="18"/>
      <c r="K46" s="18">
        <f t="shared" si="10"/>
        <v>51627.21000000001</v>
      </c>
      <c r="L46" s="18"/>
      <c r="M46" s="18">
        <f t="shared" si="10"/>
        <v>51192.840000000004</v>
      </c>
      <c r="N46" s="18"/>
      <c r="O46" s="18">
        <f t="shared" si="10"/>
        <v>51159.740000000005</v>
      </c>
      <c r="P46" s="18"/>
      <c r="Q46" s="18">
        <f t="shared" si="10"/>
        <v>76520.47</v>
      </c>
      <c r="R46" s="18"/>
      <c r="S46" s="18">
        <f>C46+E46+G46+I46+K46+M46+O46+Q46</f>
        <v>469982.82000000007</v>
      </c>
      <c r="T46" s="37"/>
      <c r="U46" s="37"/>
      <c r="V46" s="37">
        <f>V44</f>
        <v>50817.56</v>
      </c>
      <c r="W46" s="37"/>
      <c r="X46" s="38"/>
      <c r="Y46" s="38">
        <f>Y44</f>
        <v>70433.37</v>
      </c>
      <c r="Z46" s="38">
        <f aca="true" t="shared" si="11" ref="Z46:AL46">Z44</f>
        <v>0</v>
      </c>
      <c r="AA46" s="38">
        <f t="shared" si="11"/>
        <v>0</v>
      </c>
      <c r="AB46" s="38">
        <f t="shared" si="11"/>
        <v>94773.28000000001</v>
      </c>
      <c r="AC46" s="38">
        <f t="shared" si="11"/>
        <v>0</v>
      </c>
      <c r="AD46" s="38">
        <f t="shared" si="11"/>
        <v>0</v>
      </c>
      <c r="AE46" s="38">
        <f t="shared" si="11"/>
        <v>171999.0625</v>
      </c>
      <c r="AF46" s="38">
        <f t="shared" si="5"/>
        <v>858006.0925</v>
      </c>
      <c r="AG46" s="38">
        <f t="shared" si="11"/>
        <v>0</v>
      </c>
      <c r="AH46" s="38">
        <f t="shared" si="11"/>
        <v>0</v>
      </c>
      <c r="AI46" s="38">
        <f t="shared" si="11"/>
        <v>88784.70800000001</v>
      </c>
      <c r="AJ46" s="38">
        <f t="shared" si="11"/>
        <v>0</v>
      </c>
      <c r="AK46" s="38">
        <f t="shared" si="11"/>
        <v>0</v>
      </c>
      <c r="AL46" s="38">
        <f t="shared" si="11"/>
        <v>58303.84</v>
      </c>
      <c r="AM46" s="38"/>
      <c r="AN46" s="38"/>
      <c r="AO46" s="38">
        <f>AO44</f>
        <v>72856.69000000002</v>
      </c>
      <c r="AP46" s="38">
        <f aca="true" t="shared" si="12" ref="AP46:AU46">AP44</f>
        <v>0</v>
      </c>
      <c r="AQ46" s="38">
        <f t="shared" si="12"/>
        <v>0</v>
      </c>
      <c r="AR46" s="38">
        <f t="shared" si="12"/>
        <v>61517.57</v>
      </c>
      <c r="AS46" s="38">
        <f t="shared" si="12"/>
        <v>0</v>
      </c>
      <c r="AT46" s="38">
        <f t="shared" si="12"/>
        <v>0</v>
      </c>
      <c r="AU46" s="38">
        <f t="shared" si="12"/>
        <v>54167.82</v>
      </c>
      <c r="AV46" s="38"/>
      <c r="AW46" s="38"/>
      <c r="AX46" s="38">
        <f>AX44</f>
        <v>61315.58</v>
      </c>
      <c r="AY46" s="38">
        <f aca="true" t="shared" si="13" ref="AY46:BD46">AY44</f>
        <v>0</v>
      </c>
      <c r="AZ46" s="38">
        <f t="shared" si="13"/>
        <v>0</v>
      </c>
      <c r="BA46" s="38">
        <f t="shared" si="13"/>
        <v>52293.6</v>
      </c>
      <c r="BB46" s="38">
        <f t="shared" si="13"/>
        <v>0</v>
      </c>
      <c r="BC46" s="38">
        <f t="shared" si="13"/>
        <v>0</v>
      </c>
      <c r="BD46" s="38">
        <f t="shared" si="13"/>
        <v>54499.77</v>
      </c>
      <c r="BE46" s="38">
        <f aca="true" t="shared" si="14" ref="BE46:BM46">BE44</f>
        <v>0</v>
      </c>
      <c r="BF46" s="38">
        <f t="shared" si="14"/>
        <v>0</v>
      </c>
      <c r="BG46" s="38">
        <f t="shared" si="14"/>
        <v>57179.21999999999</v>
      </c>
      <c r="BH46" s="38">
        <f t="shared" si="14"/>
        <v>0</v>
      </c>
      <c r="BI46" s="38">
        <f t="shared" si="14"/>
        <v>0</v>
      </c>
      <c r="BJ46" s="38">
        <f t="shared" si="14"/>
        <v>59928.189999999995</v>
      </c>
      <c r="BK46" s="38">
        <f t="shared" si="14"/>
        <v>0</v>
      </c>
      <c r="BL46" s="38">
        <f t="shared" si="14"/>
        <v>0</v>
      </c>
      <c r="BM46" s="38">
        <f t="shared" si="14"/>
        <v>63228.14</v>
      </c>
      <c r="BN46" s="38">
        <f>BN44</f>
        <v>0</v>
      </c>
      <c r="BO46" s="38">
        <f>BO44</f>
        <v>0</v>
      </c>
      <c r="BP46" s="38">
        <f>BP44</f>
        <v>71163.24000000003</v>
      </c>
      <c r="BQ46" s="38"/>
      <c r="BR46" s="38"/>
      <c r="BS46" s="38"/>
      <c r="BT46" s="38">
        <f t="shared" si="6"/>
        <v>755238.368</v>
      </c>
      <c r="BU46" s="38">
        <f t="shared" si="7"/>
        <v>1613244.4605</v>
      </c>
      <c r="BV46" s="38"/>
      <c r="BW46" s="38"/>
      <c r="BX46" s="38">
        <f>BX44</f>
        <v>274491.58999999997</v>
      </c>
      <c r="BY46" s="38"/>
      <c r="BZ46" s="38"/>
      <c r="CA46" s="38">
        <f>CA44</f>
        <v>222201.46999999997</v>
      </c>
      <c r="CB46" s="38"/>
      <c r="CC46" s="38"/>
      <c r="CD46" s="38">
        <f>CD44</f>
        <v>168319.02999999997</v>
      </c>
      <c r="CE46" s="38"/>
      <c r="CF46" s="38"/>
      <c r="CG46" s="38">
        <f>CG44</f>
        <v>102886.51</v>
      </c>
      <c r="CH46" s="38"/>
      <c r="CI46" s="38"/>
      <c r="CJ46" s="38">
        <f>CJ44</f>
        <v>61434.979999999996</v>
      </c>
      <c r="CK46" s="38"/>
      <c r="CL46" s="38"/>
      <c r="CM46" s="38">
        <f>CM44</f>
        <v>110422.08999999998</v>
      </c>
      <c r="CN46" s="38"/>
      <c r="CO46" s="38"/>
      <c r="CP46" s="38">
        <f>CP44</f>
        <v>70814.15000000001</v>
      </c>
      <c r="CQ46" s="38"/>
      <c r="CR46" s="38"/>
      <c r="CS46" s="38">
        <f>CS44</f>
        <v>62769.8</v>
      </c>
      <c r="CT46" s="38"/>
      <c r="CU46" s="38"/>
      <c r="CV46" s="38">
        <f>CV44</f>
        <v>103428.55</v>
      </c>
      <c r="CW46" s="38"/>
      <c r="CX46" s="38"/>
      <c r="CY46" s="38">
        <f>CY44</f>
        <v>58529.78</v>
      </c>
      <c r="CZ46" s="38"/>
      <c r="DA46" s="38"/>
      <c r="DB46" s="38">
        <f>DB44</f>
        <v>59772.1</v>
      </c>
      <c r="DC46" s="38"/>
      <c r="DD46" s="38"/>
      <c r="DE46" s="38">
        <f>DE44</f>
        <v>65438.98</v>
      </c>
      <c r="DF46" s="10">
        <f t="shared" si="8"/>
        <v>1360509.0299999998</v>
      </c>
      <c r="DG46" s="42">
        <f t="shared" si="9"/>
        <v>2973753.4905</v>
      </c>
      <c r="DH46" s="38"/>
      <c r="DI46" s="38"/>
      <c r="DJ46" s="38">
        <f>DJ44</f>
        <v>71585.75899999999</v>
      </c>
      <c r="DK46" s="38"/>
      <c r="DL46" s="38"/>
      <c r="DM46" s="38">
        <f>DM44</f>
        <v>109747.139</v>
      </c>
      <c r="DN46" s="38"/>
      <c r="DO46" s="38"/>
      <c r="DP46" s="38">
        <f>DP44</f>
        <v>85315.93900000001</v>
      </c>
      <c r="DQ46" s="38"/>
      <c r="DR46" s="38"/>
      <c r="DS46" s="38">
        <f>DS44</f>
        <v>88337.68900000001</v>
      </c>
      <c r="DT46" s="38"/>
      <c r="DU46" s="38"/>
      <c r="DV46" s="38">
        <f>DV44</f>
        <v>92008.329</v>
      </c>
      <c r="DW46" s="38"/>
      <c r="DX46" s="38"/>
      <c r="DY46" s="38">
        <f>DY44</f>
        <v>395465.149</v>
      </c>
      <c r="DZ46" s="38"/>
      <c r="EA46" s="38"/>
      <c r="EB46" s="38">
        <f>EB44</f>
        <v>73641.97899999999</v>
      </c>
      <c r="EC46" s="38"/>
      <c r="ED46" s="38"/>
      <c r="EE46" s="38">
        <f>EE44</f>
        <v>149146.44900000002</v>
      </c>
      <c r="EF46" s="38"/>
      <c r="EG46" s="38"/>
      <c r="EH46" s="38">
        <f>EH44</f>
        <v>67494.739</v>
      </c>
      <c r="EI46" s="38"/>
      <c r="EJ46" s="38"/>
      <c r="EK46" s="38">
        <f>EK44</f>
        <v>71876.329</v>
      </c>
      <c r="EL46" s="38"/>
      <c r="EM46" s="38"/>
      <c r="EN46" s="38">
        <f>EN44</f>
        <v>67479.30900000001</v>
      </c>
      <c r="EO46" s="38"/>
      <c r="EP46" s="38"/>
      <c r="EQ46" s="38">
        <f>EQ44</f>
        <v>68123.409</v>
      </c>
      <c r="ER46" s="45">
        <f>EQ46+EN46+EK46+EH46+EE46+EB46+DY46+DV46+DS46+DP46+DM46+DJ46</f>
        <v>1340222.218</v>
      </c>
      <c r="ES46" s="45">
        <f>ER46+DG46</f>
        <v>4313975.7085</v>
      </c>
    </row>
    <row r="47" spans="1:149" s="97" customFormat="1" ht="28.5">
      <c r="A47" s="87" t="s">
        <v>62</v>
      </c>
      <c r="B47" s="88"/>
      <c r="C47" s="89">
        <v>74596.83</v>
      </c>
      <c r="D47" s="89"/>
      <c r="E47" s="89">
        <v>74596.83</v>
      </c>
      <c r="F47" s="89"/>
      <c r="G47" s="89">
        <v>74596.83</v>
      </c>
      <c r="H47" s="89"/>
      <c r="I47" s="89">
        <v>74596.83</v>
      </c>
      <c r="J47" s="90"/>
      <c r="K47" s="89">
        <v>74596.83</v>
      </c>
      <c r="L47" s="89"/>
      <c r="M47" s="89">
        <v>74596.83</v>
      </c>
      <c r="N47" s="90"/>
      <c r="O47" s="89">
        <v>74596.83</v>
      </c>
      <c r="P47" s="89"/>
      <c r="Q47" s="89">
        <v>74596.83</v>
      </c>
      <c r="R47" s="90"/>
      <c r="S47" s="91">
        <f>C47+E47+G47+I47+K47+M47+O47+Q47</f>
        <v>596774.64</v>
      </c>
      <c r="T47" s="92"/>
      <c r="U47" s="92"/>
      <c r="V47" s="92">
        <v>74596.83</v>
      </c>
      <c r="W47" s="92"/>
      <c r="X47" s="93"/>
      <c r="Y47" s="93">
        <v>74596.83</v>
      </c>
      <c r="Z47" s="93"/>
      <c r="AA47" s="93"/>
      <c r="AB47" s="93">
        <v>74596.83</v>
      </c>
      <c r="AC47" s="93"/>
      <c r="AD47" s="93"/>
      <c r="AE47" s="93">
        <v>74596.83</v>
      </c>
      <c r="AF47" s="93">
        <f t="shared" si="5"/>
        <v>895161.96</v>
      </c>
      <c r="AG47" s="93"/>
      <c r="AH47" s="93"/>
      <c r="AI47" s="93">
        <v>76951.55</v>
      </c>
      <c r="AJ47" s="93"/>
      <c r="AK47" s="93"/>
      <c r="AL47" s="93">
        <v>76951.56</v>
      </c>
      <c r="AM47" s="93"/>
      <c r="AN47" s="93"/>
      <c r="AO47" s="93">
        <v>76951.56</v>
      </c>
      <c r="AP47" s="93"/>
      <c r="AQ47" s="93"/>
      <c r="AR47" s="93">
        <v>76951.56</v>
      </c>
      <c r="AS47" s="93"/>
      <c r="AT47" s="93"/>
      <c r="AU47" s="93">
        <v>76951.56</v>
      </c>
      <c r="AV47" s="93"/>
      <c r="AW47" s="93"/>
      <c r="AX47" s="93">
        <v>76951.56</v>
      </c>
      <c r="AY47" s="93"/>
      <c r="AZ47" s="93"/>
      <c r="BA47" s="93">
        <v>76951.56</v>
      </c>
      <c r="BB47" s="93"/>
      <c r="BC47" s="93"/>
      <c r="BD47" s="93">
        <v>76951.56</v>
      </c>
      <c r="BE47" s="93"/>
      <c r="BF47" s="93"/>
      <c r="BG47" s="93">
        <v>76951.56</v>
      </c>
      <c r="BH47" s="93"/>
      <c r="BI47" s="93"/>
      <c r="BJ47" s="93">
        <v>76951.56</v>
      </c>
      <c r="BK47" s="93"/>
      <c r="BL47" s="93"/>
      <c r="BM47" s="93">
        <v>76951.56</v>
      </c>
      <c r="BN47" s="93"/>
      <c r="BO47" s="93"/>
      <c r="BP47" s="93">
        <v>76951.56</v>
      </c>
      <c r="BQ47" s="93"/>
      <c r="BR47" s="93"/>
      <c r="BS47" s="93"/>
      <c r="BT47" s="93">
        <f t="shared" si="6"/>
        <v>923418.7100000002</v>
      </c>
      <c r="BU47" s="93">
        <f t="shared" si="7"/>
        <v>1818580.6700000002</v>
      </c>
      <c r="BV47" s="93"/>
      <c r="BW47" s="93"/>
      <c r="BX47" s="93">
        <v>105867.36</v>
      </c>
      <c r="BY47" s="93"/>
      <c r="BZ47" s="93"/>
      <c r="CA47" s="93">
        <v>105867.36</v>
      </c>
      <c r="CB47" s="93"/>
      <c r="CC47" s="93"/>
      <c r="CD47" s="93">
        <v>105867.36</v>
      </c>
      <c r="CE47" s="93"/>
      <c r="CF47" s="93"/>
      <c r="CG47" s="93">
        <v>105867.36</v>
      </c>
      <c r="CH47" s="93"/>
      <c r="CI47" s="93"/>
      <c r="CJ47" s="93">
        <v>105867.36</v>
      </c>
      <c r="CK47" s="93"/>
      <c r="CL47" s="93"/>
      <c r="CM47" s="93">
        <v>105867.36</v>
      </c>
      <c r="CN47" s="93"/>
      <c r="CO47" s="93"/>
      <c r="CP47" s="93">
        <v>105867.36</v>
      </c>
      <c r="CQ47" s="93"/>
      <c r="CR47" s="93"/>
      <c r="CS47" s="93">
        <v>105867.36</v>
      </c>
      <c r="CT47" s="93"/>
      <c r="CU47" s="93"/>
      <c r="CV47" s="93">
        <v>105867.36</v>
      </c>
      <c r="CW47" s="93"/>
      <c r="CX47" s="93"/>
      <c r="CY47" s="93">
        <v>105867.36</v>
      </c>
      <c r="CZ47" s="93"/>
      <c r="DA47" s="93"/>
      <c r="DB47" s="93">
        <v>105867.36</v>
      </c>
      <c r="DC47" s="93"/>
      <c r="DD47" s="93"/>
      <c r="DE47" s="93">
        <v>105867.36</v>
      </c>
      <c r="DF47" s="94">
        <f t="shared" si="8"/>
        <v>1270408.3200000003</v>
      </c>
      <c r="DG47" s="95">
        <f t="shared" si="9"/>
        <v>3088988.99</v>
      </c>
      <c r="DH47" s="93"/>
      <c r="DI47" s="93"/>
      <c r="DJ47" s="93">
        <v>125646.84</v>
      </c>
      <c r="DK47" s="93"/>
      <c r="DL47" s="93"/>
      <c r="DM47" s="93">
        <v>125646.84</v>
      </c>
      <c r="DN47" s="93"/>
      <c r="DO47" s="93"/>
      <c r="DP47" s="93">
        <v>125646.84</v>
      </c>
      <c r="DQ47" s="93"/>
      <c r="DR47" s="93"/>
      <c r="DS47" s="93">
        <v>125646.84</v>
      </c>
      <c r="DT47" s="93"/>
      <c r="DU47" s="93"/>
      <c r="DV47" s="93">
        <v>125646.84</v>
      </c>
      <c r="DW47" s="93"/>
      <c r="DX47" s="93"/>
      <c r="DY47" s="93">
        <v>125646.84</v>
      </c>
      <c r="DZ47" s="93"/>
      <c r="EA47" s="93"/>
      <c r="EB47" s="93">
        <v>125646.84</v>
      </c>
      <c r="EC47" s="93"/>
      <c r="ED47" s="93"/>
      <c r="EE47" s="93">
        <v>125646.84</v>
      </c>
      <c r="EF47" s="93"/>
      <c r="EG47" s="93"/>
      <c r="EH47" s="93">
        <v>125646.84</v>
      </c>
      <c r="EI47" s="93"/>
      <c r="EJ47" s="93"/>
      <c r="EK47" s="93">
        <v>125646.84</v>
      </c>
      <c r="EL47" s="93"/>
      <c r="EM47" s="93"/>
      <c r="EN47" s="93">
        <v>125646.84</v>
      </c>
      <c r="EO47" s="93"/>
      <c r="EP47" s="93"/>
      <c r="EQ47" s="93">
        <v>125646.84</v>
      </c>
      <c r="ER47" s="96">
        <f aca="true" t="shared" si="15" ref="ER47:ER68">EQ47+EN47+EK47+EH47+EE47+EB47+DY47+DV47+DS47+DP47+DM47+DJ47</f>
        <v>1507762.08</v>
      </c>
      <c r="ES47" s="96">
        <f aca="true" t="shared" si="16" ref="ES47:ES68">ER47+DG47</f>
        <v>4596751.07</v>
      </c>
    </row>
    <row r="48" spans="1:149" s="97" customFormat="1" ht="15.75">
      <c r="A48" s="87" t="s">
        <v>63</v>
      </c>
      <c r="B48" s="88"/>
      <c r="C48" s="89">
        <f>12506.76+53398.33</f>
        <v>65905.09</v>
      </c>
      <c r="D48" s="89"/>
      <c r="E48" s="89">
        <f>12568.67+61962.48</f>
        <v>74531.15000000001</v>
      </c>
      <c r="F48" s="89"/>
      <c r="G48" s="89">
        <f>12661.86+60779.67</f>
        <v>73441.53</v>
      </c>
      <c r="H48" s="89"/>
      <c r="I48" s="89">
        <f>12649.3+59139.36</f>
        <v>71788.66</v>
      </c>
      <c r="J48" s="90"/>
      <c r="K48" s="89">
        <f>12725.09+62574.6</f>
        <v>75299.69</v>
      </c>
      <c r="L48" s="89"/>
      <c r="M48" s="89">
        <f>12744.1+61517.38</f>
        <v>74261.48</v>
      </c>
      <c r="N48" s="90"/>
      <c r="O48" s="89">
        <f>12620.15+60263.25</f>
        <v>72883.4</v>
      </c>
      <c r="P48" s="89"/>
      <c r="Q48" s="89">
        <f>12879.18+62578.81</f>
        <v>75457.98999999999</v>
      </c>
      <c r="R48" s="90"/>
      <c r="S48" s="91">
        <f>C48+E48+G48+I48+K48+M48+O48+Q48</f>
        <v>583568.99</v>
      </c>
      <c r="T48" s="91"/>
      <c r="U48" s="91"/>
      <c r="V48" s="91">
        <v>79493.91</v>
      </c>
      <c r="W48" s="91"/>
      <c r="X48" s="98"/>
      <c r="Y48" s="98">
        <f>37683.38+12617.62</f>
        <v>50301</v>
      </c>
      <c r="Z48" s="98"/>
      <c r="AA48" s="98"/>
      <c r="AB48" s="98">
        <v>74245.25</v>
      </c>
      <c r="AC48" s="98"/>
      <c r="AD48" s="98"/>
      <c r="AE48" s="98">
        <f>54501.27+13158.46</f>
        <v>67659.73</v>
      </c>
      <c r="AF48" s="93">
        <f t="shared" si="5"/>
        <v>855268.88</v>
      </c>
      <c r="AG48" s="98"/>
      <c r="AH48" s="98"/>
      <c r="AI48" s="98">
        <f>59675.25+13679.83</f>
        <v>73355.08</v>
      </c>
      <c r="AJ48" s="98"/>
      <c r="AK48" s="98"/>
      <c r="AL48" s="98">
        <f>55629.26+13702.6</f>
        <v>69331.86</v>
      </c>
      <c r="AM48" s="98"/>
      <c r="AN48" s="98"/>
      <c r="AO48" s="93">
        <f>13732.84+66305.01</f>
        <v>80037.84999999999</v>
      </c>
      <c r="AP48" s="98"/>
      <c r="AQ48" s="98"/>
      <c r="AR48" s="93">
        <f>14034.07+60547.16</f>
        <v>74581.23000000001</v>
      </c>
      <c r="AS48" s="98"/>
      <c r="AT48" s="98"/>
      <c r="AU48" s="93">
        <f>13808.41+68376.2</f>
        <v>82184.61</v>
      </c>
      <c r="AV48" s="98"/>
      <c r="AW48" s="98"/>
      <c r="AX48" s="93">
        <f>13810.92+56286.58</f>
        <v>70097.5</v>
      </c>
      <c r="AY48" s="98"/>
      <c r="AZ48" s="98"/>
      <c r="BA48" s="64">
        <f>13921.34+69158.49</f>
        <v>83079.83</v>
      </c>
      <c r="BB48" s="98"/>
      <c r="BC48" s="98"/>
      <c r="BD48" s="64">
        <v>65078.87</v>
      </c>
      <c r="BE48" s="98"/>
      <c r="BF48" s="98"/>
      <c r="BG48" s="64">
        <v>72711.62</v>
      </c>
      <c r="BH48" s="98"/>
      <c r="BI48" s="98"/>
      <c r="BJ48" s="64">
        <v>77539.15</v>
      </c>
      <c r="BK48" s="98"/>
      <c r="BL48" s="98"/>
      <c r="BM48" s="64">
        <v>78005.35</v>
      </c>
      <c r="BN48" s="98"/>
      <c r="BO48" s="98"/>
      <c r="BP48" s="64">
        <v>74282.69</v>
      </c>
      <c r="BQ48" s="98"/>
      <c r="BR48" s="98"/>
      <c r="BS48" s="64"/>
      <c r="BT48" s="93">
        <f t="shared" si="6"/>
        <v>900285.6399999999</v>
      </c>
      <c r="BU48" s="93">
        <f t="shared" si="7"/>
        <v>1755554.52</v>
      </c>
      <c r="BV48" s="98"/>
      <c r="BW48" s="98"/>
      <c r="BX48" s="64">
        <v>74813.28</v>
      </c>
      <c r="BY48" s="98"/>
      <c r="BZ48" s="98"/>
      <c r="CA48" s="64">
        <v>103655.49</v>
      </c>
      <c r="CB48" s="98"/>
      <c r="CC48" s="98"/>
      <c r="CD48" s="64">
        <v>101272.27</v>
      </c>
      <c r="CE48" s="98"/>
      <c r="CF48" s="98"/>
      <c r="CG48" s="64">
        <v>106671.04</v>
      </c>
      <c r="CH48" s="98"/>
      <c r="CI48" s="98"/>
      <c r="CJ48" s="64">
        <v>112164.4</v>
      </c>
      <c r="CK48" s="98"/>
      <c r="CL48" s="98"/>
      <c r="CM48" s="64">
        <v>100045.73</v>
      </c>
      <c r="CN48" s="98"/>
      <c r="CO48" s="98"/>
      <c r="CP48" s="64">
        <v>124439.94</v>
      </c>
      <c r="CQ48" s="98"/>
      <c r="CR48" s="98"/>
      <c r="CS48" s="64">
        <v>105336.71</v>
      </c>
      <c r="CT48" s="98"/>
      <c r="CU48" s="98"/>
      <c r="CV48" s="64">
        <v>102986.81</v>
      </c>
      <c r="CW48" s="98"/>
      <c r="CX48" s="98"/>
      <c r="CY48" s="64">
        <v>104854.07</v>
      </c>
      <c r="CZ48" s="98"/>
      <c r="DA48" s="98"/>
      <c r="DB48" s="64">
        <v>103236.23</v>
      </c>
      <c r="DC48" s="98"/>
      <c r="DD48" s="98"/>
      <c r="DE48" s="64">
        <v>100189.72</v>
      </c>
      <c r="DF48" s="94">
        <f t="shared" si="8"/>
        <v>1239665.69</v>
      </c>
      <c r="DG48" s="95">
        <f t="shared" si="9"/>
        <v>2995220.21</v>
      </c>
      <c r="DH48" s="98"/>
      <c r="DI48" s="98"/>
      <c r="DJ48" s="64">
        <v>106259.32</v>
      </c>
      <c r="DK48" s="98"/>
      <c r="DL48" s="98"/>
      <c r="DM48" s="64">
        <v>120756.15</v>
      </c>
      <c r="DN48" s="98"/>
      <c r="DO48" s="98"/>
      <c r="DP48" s="64">
        <v>125780.08</v>
      </c>
      <c r="DQ48" s="98"/>
      <c r="DR48" s="98"/>
      <c r="DS48" s="64">
        <v>124526.7</v>
      </c>
      <c r="DT48" s="98"/>
      <c r="DU48" s="98"/>
      <c r="DV48" s="64">
        <v>136759.55</v>
      </c>
      <c r="DW48" s="98"/>
      <c r="DX48" s="98"/>
      <c r="DY48" s="64">
        <v>127256.51</v>
      </c>
      <c r="DZ48" s="98"/>
      <c r="EA48" s="98"/>
      <c r="EB48" s="64">
        <v>124088.31</v>
      </c>
      <c r="EC48" s="98"/>
      <c r="ED48" s="98"/>
      <c r="EE48" s="64">
        <v>131198.52</v>
      </c>
      <c r="EF48" s="98"/>
      <c r="EG48" s="98"/>
      <c r="EH48" s="64">
        <v>126435.74</v>
      </c>
      <c r="EI48" s="98"/>
      <c r="EJ48" s="98"/>
      <c r="EK48" s="64">
        <v>124157.81</v>
      </c>
      <c r="EL48" s="98"/>
      <c r="EM48" s="98"/>
      <c r="EN48" s="64">
        <v>118272.58</v>
      </c>
      <c r="EO48" s="98"/>
      <c r="EP48" s="98"/>
      <c r="EQ48" s="64">
        <v>128340.12</v>
      </c>
      <c r="ER48" s="96">
        <f t="shared" si="15"/>
        <v>1493831.3900000001</v>
      </c>
      <c r="ES48" s="96">
        <f t="shared" si="16"/>
        <v>4489051.6</v>
      </c>
    </row>
    <row r="49" spans="1:149" s="3" customFormat="1" ht="18" customHeight="1">
      <c r="A49" s="80" t="s">
        <v>64</v>
      </c>
      <c r="B49" s="16">
        <v>66551.24</v>
      </c>
      <c r="C49" s="29">
        <f>C47-C48</f>
        <v>8691.740000000005</v>
      </c>
      <c r="D49" s="29"/>
      <c r="E49" s="29">
        <f aca="true" t="shared" si="17" ref="E49:Q49">E47-E48</f>
        <v>65.67999999999302</v>
      </c>
      <c r="F49" s="29"/>
      <c r="G49" s="29">
        <f t="shared" si="17"/>
        <v>1155.300000000003</v>
      </c>
      <c r="H49" s="29"/>
      <c r="I49" s="29">
        <f t="shared" si="17"/>
        <v>2808.1699999999983</v>
      </c>
      <c r="J49" s="29"/>
      <c r="K49" s="29">
        <f t="shared" si="17"/>
        <v>-702.8600000000006</v>
      </c>
      <c r="L49" s="29"/>
      <c r="M49" s="29">
        <f t="shared" si="17"/>
        <v>335.3500000000058</v>
      </c>
      <c r="N49" s="29"/>
      <c r="O49" s="29">
        <f t="shared" si="17"/>
        <v>1713.4300000000076</v>
      </c>
      <c r="P49" s="29"/>
      <c r="Q49" s="29">
        <f t="shared" si="17"/>
        <v>-861.1599999999889</v>
      </c>
      <c r="R49" s="29">
        <v>79756.89</v>
      </c>
      <c r="S49" s="18">
        <f>C49+E49+G49+I49+K49+M49+O49+Q49</f>
        <v>13205.650000000023</v>
      </c>
      <c r="T49" s="17"/>
      <c r="U49" s="17"/>
      <c r="V49" s="17">
        <f>V47-V48</f>
        <v>-4897.080000000002</v>
      </c>
      <c r="W49" s="17">
        <f aca="true" t="shared" si="18" ref="W49:AL49">W47-W48</f>
        <v>0</v>
      </c>
      <c r="X49" s="26">
        <f t="shared" si="18"/>
        <v>0</v>
      </c>
      <c r="Y49" s="26">
        <f t="shared" si="18"/>
        <v>24295.83</v>
      </c>
      <c r="Z49" s="26">
        <f t="shared" si="18"/>
        <v>0</v>
      </c>
      <c r="AA49" s="26">
        <f t="shared" si="18"/>
        <v>0</v>
      </c>
      <c r="AB49" s="26">
        <f t="shared" si="18"/>
        <v>351.58000000000175</v>
      </c>
      <c r="AC49" s="26">
        <f t="shared" si="18"/>
        <v>0</v>
      </c>
      <c r="AD49" s="26">
        <f t="shared" si="18"/>
        <v>0</v>
      </c>
      <c r="AE49" s="26">
        <f t="shared" si="18"/>
        <v>6937.100000000006</v>
      </c>
      <c r="AF49" s="38">
        <f t="shared" si="5"/>
        <v>39893.08000000003</v>
      </c>
      <c r="AG49" s="26">
        <f t="shared" si="18"/>
        <v>0</v>
      </c>
      <c r="AH49" s="26">
        <f t="shared" si="18"/>
        <v>0</v>
      </c>
      <c r="AI49" s="26">
        <f t="shared" si="18"/>
        <v>3596.470000000001</v>
      </c>
      <c r="AJ49" s="26">
        <f t="shared" si="18"/>
        <v>0</v>
      </c>
      <c r="AK49" s="26">
        <f t="shared" si="18"/>
        <v>0</v>
      </c>
      <c r="AL49" s="26">
        <f t="shared" si="18"/>
        <v>7619.699999999997</v>
      </c>
      <c r="AM49" s="49"/>
      <c r="AN49" s="49"/>
      <c r="AO49" s="38">
        <f>AO47-AO48</f>
        <v>-3086.2899999999936</v>
      </c>
      <c r="AP49" s="38">
        <f aca="true" t="shared" si="19" ref="AP49:AU49">AP47-AP48</f>
        <v>0</v>
      </c>
      <c r="AQ49" s="38">
        <f t="shared" si="19"/>
        <v>0</v>
      </c>
      <c r="AR49" s="38">
        <f t="shared" si="19"/>
        <v>2370.329999999987</v>
      </c>
      <c r="AS49" s="38">
        <f t="shared" si="19"/>
        <v>0</v>
      </c>
      <c r="AT49" s="38">
        <f t="shared" si="19"/>
        <v>0</v>
      </c>
      <c r="AU49" s="38">
        <f t="shared" si="19"/>
        <v>-5233.050000000003</v>
      </c>
      <c r="AV49" s="38"/>
      <c r="AW49" s="38"/>
      <c r="AX49" s="38">
        <f>AX47-AX48</f>
        <v>6854.059999999998</v>
      </c>
      <c r="AY49" s="38">
        <f aca="true" t="shared" si="20" ref="AY49:BD49">AY47-AY48</f>
        <v>0</v>
      </c>
      <c r="AZ49" s="38">
        <f t="shared" si="20"/>
        <v>0</v>
      </c>
      <c r="BA49" s="38">
        <f t="shared" si="20"/>
        <v>-6128.270000000004</v>
      </c>
      <c r="BB49" s="38">
        <f t="shared" si="20"/>
        <v>0</v>
      </c>
      <c r="BC49" s="38">
        <f t="shared" si="20"/>
        <v>0</v>
      </c>
      <c r="BD49" s="38">
        <f t="shared" si="20"/>
        <v>11872.689999999995</v>
      </c>
      <c r="BE49" s="38">
        <f aca="true" t="shared" si="21" ref="BE49:BM49">BE47-BE48</f>
        <v>0</v>
      </c>
      <c r="BF49" s="38">
        <f t="shared" si="21"/>
        <v>0</v>
      </c>
      <c r="BG49" s="38">
        <f t="shared" si="21"/>
        <v>4239.940000000002</v>
      </c>
      <c r="BH49" s="38">
        <f t="shared" si="21"/>
        <v>0</v>
      </c>
      <c r="BI49" s="38">
        <f t="shared" si="21"/>
        <v>0</v>
      </c>
      <c r="BJ49" s="38">
        <f t="shared" si="21"/>
        <v>-587.5899999999965</v>
      </c>
      <c r="BK49" s="38">
        <f t="shared" si="21"/>
        <v>0</v>
      </c>
      <c r="BL49" s="38">
        <f t="shared" si="21"/>
        <v>0</v>
      </c>
      <c r="BM49" s="38">
        <f t="shared" si="21"/>
        <v>-1053.7900000000081</v>
      </c>
      <c r="BN49" s="38">
        <f>BN47-BN48</f>
        <v>0</v>
      </c>
      <c r="BO49" s="38">
        <f>BO47-BO48</f>
        <v>0</v>
      </c>
      <c r="BP49" s="38">
        <f>BP47-BP48</f>
        <v>2668.8699999999953</v>
      </c>
      <c r="BQ49" s="38"/>
      <c r="BR49" s="38"/>
      <c r="BS49" s="38"/>
      <c r="BT49" s="38">
        <f t="shared" si="6"/>
        <v>23133.06999999997</v>
      </c>
      <c r="BU49" s="38">
        <f t="shared" si="7"/>
        <v>63026.15</v>
      </c>
      <c r="BV49" s="38"/>
      <c r="BW49" s="38"/>
      <c r="BX49" s="38">
        <f>BX47-BX48</f>
        <v>31054.08</v>
      </c>
      <c r="BY49" s="38"/>
      <c r="BZ49" s="38"/>
      <c r="CA49" s="38">
        <f>CA47-CA48</f>
        <v>2211.8699999999953</v>
      </c>
      <c r="CB49" s="38"/>
      <c r="CC49" s="38"/>
      <c r="CD49" s="38">
        <f>CD47-CD48</f>
        <v>4595.0899999999965</v>
      </c>
      <c r="CE49" s="38"/>
      <c r="CF49" s="38"/>
      <c r="CG49" s="38">
        <f>CG47-CG48</f>
        <v>-803.679999999993</v>
      </c>
      <c r="CH49" s="38"/>
      <c r="CI49" s="38"/>
      <c r="CJ49" s="38">
        <f>CJ47-CJ48</f>
        <v>-6297.039999999994</v>
      </c>
      <c r="CK49" s="38"/>
      <c r="CL49" s="38"/>
      <c r="CM49" s="38">
        <f>CM47-CM48</f>
        <v>5821.630000000005</v>
      </c>
      <c r="CN49" s="38"/>
      <c r="CO49" s="38"/>
      <c r="CP49" s="38">
        <f>CP47-CP48</f>
        <v>-18572.58</v>
      </c>
      <c r="CQ49" s="38"/>
      <c r="CR49" s="38"/>
      <c r="CS49" s="38">
        <f>CS47-CS48</f>
        <v>530.6499999999942</v>
      </c>
      <c r="CT49" s="38"/>
      <c r="CU49" s="38"/>
      <c r="CV49" s="38">
        <f>CV47-CV48</f>
        <v>2880.550000000003</v>
      </c>
      <c r="CW49" s="38"/>
      <c r="CX49" s="38"/>
      <c r="CY49" s="38">
        <f>CY47-CY48</f>
        <v>1013.2899999999936</v>
      </c>
      <c r="CZ49" s="38"/>
      <c r="DA49" s="38"/>
      <c r="DB49" s="38">
        <f>DB47-DB48</f>
        <v>2631.1300000000047</v>
      </c>
      <c r="DC49" s="38"/>
      <c r="DD49" s="38"/>
      <c r="DE49" s="38">
        <f>DE47-DE48</f>
        <v>5677.639999999999</v>
      </c>
      <c r="DF49" s="10">
        <f t="shared" si="8"/>
        <v>30742.630000000005</v>
      </c>
      <c r="DG49" s="42">
        <f t="shared" si="9"/>
        <v>93768.78</v>
      </c>
      <c r="DH49" s="38"/>
      <c r="DI49" s="38"/>
      <c r="DJ49" s="38">
        <f>DJ47-DJ48</f>
        <v>19387.51999999999</v>
      </c>
      <c r="DK49" s="38"/>
      <c r="DL49" s="38"/>
      <c r="DM49" s="38">
        <f>DM47-DM48</f>
        <v>4890.690000000002</v>
      </c>
      <c r="DN49" s="38"/>
      <c r="DO49" s="38"/>
      <c r="DP49" s="38">
        <f>DP47-DP48</f>
        <v>-133.24000000000524</v>
      </c>
      <c r="DQ49" s="38"/>
      <c r="DR49" s="38"/>
      <c r="DS49" s="38">
        <f>DS47-DS48</f>
        <v>1120.1399999999994</v>
      </c>
      <c r="DT49" s="38"/>
      <c r="DU49" s="38"/>
      <c r="DV49" s="38">
        <f>DV47-DV48</f>
        <v>-11112.709999999992</v>
      </c>
      <c r="DW49" s="38"/>
      <c r="DX49" s="38"/>
      <c r="DY49" s="38">
        <f>DY47-DY48</f>
        <v>-1609.6699999999983</v>
      </c>
      <c r="DZ49" s="38"/>
      <c r="EA49" s="38"/>
      <c r="EB49" s="38">
        <f>EB47-EB48</f>
        <v>1558.5299999999988</v>
      </c>
      <c r="EC49" s="38"/>
      <c r="ED49" s="38"/>
      <c r="EE49" s="38">
        <f>EE47-EE48</f>
        <v>-5551.679999999993</v>
      </c>
      <c r="EF49" s="38"/>
      <c r="EG49" s="38"/>
      <c r="EH49" s="38">
        <f>EH47-EH48</f>
        <v>-788.9000000000087</v>
      </c>
      <c r="EI49" s="38"/>
      <c r="EJ49" s="38"/>
      <c r="EK49" s="38">
        <f>EK47-EK48</f>
        <v>1489.0299999999988</v>
      </c>
      <c r="EL49" s="38"/>
      <c r="EM49" s="38"/>
      <c r="EN49" s="38">
        <f>EN47-EN48</f>
        <v>7374.259999999995</v>
      </c>
      <c r="EO49" s="38"/>
      <c r="EP49" s="38"/>
      <c r="EQ49" s="38">
        <f>EQ47-EQ48</f>
        <v>-2693.279999999999</v>
      </c>
      <c r="ER49" s="45">
        <f t="shared" si="15"/>
        <v>13930.689999999988</v>
      </c>
      <c r="ES49" s="45">
        <f t="shared" si="16"/>
        <v>107699.46999999999</v>
      </c>
    </row>
    <row r="50" spans="1:149" s="4" customFormat="1" ht="28.5" hidden="1">
      <c r="A50" s="79" t="s">
        <v>65</v>
      </c>
      <c r="B50" s="19"/>
      <c r="C50" s="46"/>
      <c r="D50" s="46"/>
      <c r="E50" s="46"/>
      <c r="F50" s="46"/>
      <c r="G50" s="46"/>
      <c r="H50" s="46"/>
      <c r="I50" s="46"/>
      <c r="J50" s="47"/>
      <c r="K50" s="46"/>
      <c r="L50" s="46"/>
      <c r="M50" s="46"/>
      <c r="N50" s="47"/>
      <c r="O50" s="46"/>
      <c r="P50" s="46"/>
      <c r="Q50" s="46"/>
      <c r="R50" s="47"/>
      <c r="S50" s="46">
        <v>13205.65</v>
      </c>
      <c r="T50" s="18"/>
      <c r="U50" s="18"/>
      <c r="V50" s="18"/>
      <c r="W50" s="18"/>
      <c r="X50" s="48"/>
      <c r="Y50" s="48"/>
      <c r="Z50" s="48"/>
      <c r="AA50" s="48"/>
      <c r="AB50" s="48"/>
      <c r="AC50" s="48"/>
      <c r="AD50" s="48"/>
      <c r="AE50" s="48"/>
      <c r="AF50" s="38">
        <f t="shared" si="5"/>
        <v>13205.65</v>
      </c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38">
        <f t="shared" si="6"/>
        <v>0</v>
      </c>
      <c r="BU50" s="38">
        <f t="shared" si="7"/>
        <v>13205.65</v>
      </c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10">
        <f t="shared" si="8"/>
        <v>0</v>
      </c>
      <c r="DG50" s="42">
        <f t="shared" si="9"/>
        <v>13205.65</v>
      </c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5">
        <f t="shared" si="15"/>
        <v>0</v>
      </c>
      <c r="ES50" s="45">
        <f t="shared" si="16"/>
        <v>13205.65</v>
      </c>
    </row>
    <row r="51" spans="1:149" s="4" customFormat="1" ht="28.5">
      <c r="A51" s="79" t="s">
        <v>66</v>
      </c>
      <c r="B51" s="19"/>
      <c r="C51" s="46">
        <f>C48-C46</f>
        <v>11432.79</v>
      </c>
      <c r="D51" s="46"/>
      <c r="E51" s="46">
        <f aca="true" t="shared" si="22" ref="E51:Q51">E48-E46</f>
        <v>11372.530000000013</v>
      </c>
      <c r="F51" s="46">
        <f t="shared" si="22"/>
        <v>0</v>
      </c>
      <c r="G51" s="46">
        <f t="shared" si="22"/>
        <v>10846.080000000002</v>
      </c>
      <c r="H51" s="46">
        <f t="shared" si="22"/>
        <v>0</v>
      </c>
      <c r="I51" s="46">
        <f t="shared" si="22"/>
        <v>12532.470000000008</v>
      </c>
      <c r="J51" s="46">
        <f t="shared" si="22"/>
        <v>0</v>
      </c>
      <c r="K51" s="46">
        <f t="shared" si="22"/>
        <v>23672.479999999996</v>
      </c>
      <c r="L51" s="46">
        <f t="shared" si="22"/>
        <v>0</v>
      </c>
      <c r="M51" s="46">
        <f t="shared" si="22"/>
        <v>23068.639999999992</v>
      </c>
      <c r="N51" s="46">
        <f t="shared" si="22"/>
        <v>0</v>
      </c>
      <c r="O51" s="46">
        <f t="shared" si="22"/>
        <v>21723.65999999999</v>
      </c>
      <c r="P51" s="46">
        <f t="shared" si="22"/>
        <v>0</v>
      </c>
      <c r="Q51" s="46">
        <f t="shared" si="22"/>
        <v>-1062.4800000000105</v>
      </c>
      <c r="R51" s="46"/>
      <c r="S51" s="18">
        <f>C51+E51+G51+I51+K51+M51+O51+Q51</f>
        <v>113586.17</v>
      </c>
      <c r="T51" s="46"/>
      <c r="U51" s="46"/>
      <c r="V51" s="46">
        <f>V48-V46</f>
        <v>28676.350000000006</v>
      </c>
      <c r="W51" s="46">
        <f aca="true" t="shared" si="23" ref="W51:AL51">W48-W46</f>
        <v>0</v>
      </c>
      <c r="X51" s="50">
        <f t="shared" si="23"/>
        <v>0</v>
      </c>
      <c r="Y51" s="50">
        <f t="shared" si="23"/>
        <v>-20132.369999999995</v>
      </c>
      <c r="Z51" s="50">
        <f t="shared" si="23"/>
        <v>0</v>
      </c>
      <c r="AA51" s="50">
        <f t="shared" si="23"/>
        <v>0</v>
      </c>
      <c r="AB51" s="50">
        <f t="shared" si="23"/>
        <v>-20528.030000000013</v>
      </c>
      <c r="AC51" s="50">
        <f t="shared" si="23"/>
        <v>0</v>
      </c>
      <c r="AD51" s="50">
        <f t="shared" si="23"/>
        <v>0</v>
      </c>
      <c r="AE51" s="50">
        <f t="shared" si="23"/>
        <v>-104339.3325</v>
      </c>
      <c r="AF51" s="38">
        <f t="shared" si="5"/>
        <v>-2737.2125000000087</v>
      </c>
      <c r="AG51" s="50">
        <f t="shared" si="23"/>
        <v>0</v>
      </c>
      <c r="AH51" s="50">
        <f t="shared" si="23"/>
        <v>0</v>
      </c>
      <c r="AI51" s="50">
        <f t="shared" si="23"/>
        <v>-15429.628000000012</v>
      </c>
      <c r="AJ51" s="50">
        <f t="shared" si="23"/>
        <v>0</v>
      </c>
      <c r="AK51" s="50">
        <f t="shared" si="23"/>
        <v>0</v>
      </c>
      <c r="AL51" s="50">
        <f t="shared" si="23"/>
        <v>11028.020000000004</v>
      </c>
      <c r="AM51" s="50"/>
      <c r="AN51" s="50"/>
      <c r="AO51" s="50">
        <f>AO48-AO46</f>
        <v>7181.159999999974</v>
      </c>
      <c r="AP51" s="50">
        <f aca="true" t="shared" si="24" ref="AP51:AU51">AP48-AP46</f>
        <v>0</v>
      </c>
      <c r="AQ51" s="50">
        <f t="shared" si="24"/>
        <v>0</v>
      </c>
      <c r="AR51" s="50">
        <f t="shared" si="24"/>
        <v>13063.66000000001</v>
      </c>
      <c r="AS51" s="50">
        <f t="shared" si="24"/>
        <v>0</v>
      </c>
      <c r="AT51" s="50">
        <f t="shared" si="24"/>
        <v>0</v>
      </c>
      <c r="AU51" s="50">
        <f t="shared" si="24"/>
        <v>28016.79</v>
      </c>
      <c r="AV51" s="50"/>
      <c r="AW51" s="50"/>
      <c r="AX51" s="50">
        <f>AX48-AX46</f>
        <v>8781.919999999998</v>
      </c>
      <c r="AY51" s="50">
        <f aca="true" t="shared" si="25" ref="AY51:BD51">AY48-AY46</f>
        <v>0</v>
      </c>
      <c r="AZ51" s="50">
        <f t="shared" si="25"/>
        <v>0</v>
      </c>
      <c r="BA51" s="50">
        <f t="shared" si="25"/>
        <v>30786.230000000003</v>
      </c>
      <c r="BB51" s="50">
        <f t="shared" si="25"/>
        <v>0</v>
      </c>
      <c r="BC51" s="50">
        <f t="shared" si="25"/>
        <v>0</v>
      </c>
      <c r="BD51" s="50">
        <f t="shared" si="25"/>
        <v>10579.100000000006</v>
      </c>
      <c r="BE51" s="50">
        <f aca="true" t="shared" si="26" ref="BE51:BM51">BE48-BE46</f>
        <v>0</v>
      </c>
      <c r="BF51" s="50">
        <f t="shared" si="26"/>
        <v>0</v>
      </c>
      <c r="BG51" s="50">
        <f t="shared" si="26"/>
        <v>15532.400000000009</v>
      </c>
      <c r="BH51" s="50">
        <f t="shared" si="26"/>
        <v>0</v>
      </c>
      <c r="BI51" s="50">
        <f t="shared" si="26"/>
        <v>0</v>
      </c>
      <c r="BJ51" s="50">
        <f t="shared" si="26"/>
        <v>17610.96</v>
      </c>
      <c r="BK51" s="50">
        <f t="shared" si="26"/>
        <v>0</v>
      </c>
      <c r="BL51" s="50">
        <f t="shared" si="26"/>
        <v>0</v>
      </c>
      <c r="BM51" s="50">
        <f t="shared" si="26"/>
        <v>14777.210000000006</v>
      </c>
      <c r="BN51" s="50">
        <f>BN48-BN46</f>
        <v>0</v>
      </c>
      <c r="BO51" s="50">
        <f>BO48-BO46</f>
        <v>0</v>
      </c>
      <c r="BP51" s="50">
        <f>BP48-BP46</f>
        <v>3119.449999999968</v>
      </c>
      <c r="BQ51" s="50"/>
      <c r="BR51" s="50"/>
      <c r="BS51" s="50"/>
      <c r="BT51" s="38">
        <f t="shared" si="6"/>
        <v>145047.27199999994</v>
      </c>
      <c r="BU51" s="38">
        <f t="shared" si="7"/>
        <v>142310.05949999992</v>
      </c>
      <c r="BV51" s="50"/>
      <c r="BW51" s="50"/>
      <c r="BX51" s="50">
        <f>BX48-BX46</f>
        <v>-199678.30999999997</v>
      </c>
      <c r="BY51" s="50"/>
      <c r="BZ51" s="50"/>
      <c r="CA51" s="50">
        <f>CA48-CA46</f>
        <v>-118545.97999999997</v>
      </c>
      <c r="CB51" s="50"/>
      <c r="CC51" s="50"/>
      <c r="CD51" s="50">
        <f>CD48-CD46</f>
        <v>-67046.75999999997</v>
      </c>
      <c r="CE51" s="50"/>
      <c r="CF51" s="50"/>
      <c r="CG51" s="50">
        <f>CG48-CG46</f>
        <v>3784.529999999999</v>
      </c>
      <c r="CH51" s="50"/>
      <c r="CI51" s="50"/>
      <c r="CJ51" s="50">
        <f>CJ48-CJ46</f>
        <v>50729.42</v>
      </c>
      <c r="CK51" s="50"/>
      <c r="CL51" s="50"/>
      <c r="CM51" s="50">
        <f>CM48-CM46</f>
        <v>-10376.359999999986</v>
      </c>
      <c r="CN51" s="50"/>
      <c r="CO51" s="50"/>
      <c r="CP51" s="50">
        <f>CP48-CP46</f>
        <v>53625.78999999999</v>
      </c>
      <c r="CQ51" s="50"/>
      <c r="CR51" s="50"/>
      <c r="CS51" s="50">
        <f>CS48-CS46</f>
        <v>42566.91</v>
      </c>
      <c r="CT51" s="50"/>
      <c r="CU51" s="50"/>
      <c r="CV51" s="50">
        <f>CV48-CV46</f>
        <v>-441.74000000000524</v>
      </c>
      <c r="CW51" s="50"/>
      <c r="CX51" s="50"/>
      <c r="CY51" s="50">
        <f>CY48-CY46</f>
        <v>46324.29000000001</v>
      </c>
      <c r="CZ51" s="50"/>
      <c r="DA51" s="50"/>
      <c r="DB51" s="50">
        <f>DB48-DB46</f>
        <v>43464.13</v>
      </c>
      <c r="DC51" s="50"/>
      <c r="DD51" s="50"/>
      <c r="DE51" s="50">
        <f>DE48-DE46</f>
        <v>34750.74</v>
      </c>
      <c r="DF51" s="10">
        <f t="shared" si="8"/>
        <v>-120843.33999999992</v>
      </c>
      <c r="DG51" s="42">
        <f t="shared" si="9"/>
        <v>21466.719499999992</v>
      </c>
      <c r="DH51" s="50"/>
      <c r="DI51" s="50"/>
      <c r="DJ51" s="50">
        <f>DJ48-DJ46</f>
        <v>34673.561000000016</v>
      </c>
      <c r="DK51" s="50"/>
      <c r="DL51" s="50"/>
      <c r="DM51" s="50">
        <f>DM48-DM46</f>
        <v>11009.010999999999</v>
      </c>
      <c r="DN51" s="50"/>
      <c r="DO51" s="50"/>
      <c r="DP51" s="50">
        <f>DP48-DP46</f>
        <v>40464.14099999999</v>
      </c>
      <c r="DQ51" s="50"/>
      <c r="DR51" s="50"/>
      <c r="DS51" s="50">
        <f>DS48-DS46</f>
        <v>36189.010999999984</v>
      </c>
      <c r="DT51" s="50"/>
      <c r="DU51" s="50"/>
      <c r="DV51" s="50">
        <f>DV48-DV46</f>
        <v>44751.22099999999</v>
      </c>
      <c r="DW51" s="50"/>
      <c r="DX51" s="50"/>
      <c r="DY51" s="50">
        <f>DY48-DY46</f>
        <v>-268208.63899999997</v>
      </c>
      <c r="DZ51" s="50"/>
      <c r="EA51" s="50"/>
      <c r="EB51" s="50">
        <f>EB48-EB46</f>
        <v>50446.331000000006</v>
      </c>
      <c r="EC51" s="50"/>
      <c r="ED51" s="50"/>
      <c r="EE51" s="50">
        <f>EE48-EE46</f>
        <v>-17947.929000000033</v>
      </c>
      <c r="EF51" s="50"/>
      <c r="EG51" s="50"/>
      <c r="EH51" s="50">
        <f>EH48-EH46</f>
        <v>58941.001000000004</v>
      </c>
      <c r="EI51" s="50"/>
      <c r="EJ51" s="50"/>
      <c r="EK51" s="50">
        <f>EK48-EK46</f>
        <v>52281.481</v>
      </c>
      <c r="EL51" s="50"/>
      <c r="EM51" s="50"/>
      <c r="EN51" s="50">
        <f>EN48-EN46</f>
        <v>50793.27099999999</v>
      </c>
      <c r="EO51" s="50"/>
      <c r="EP51" s="50"/>
      <c r="EQ51" s="50">
        <f>EQ48-EQ46</f>
        <v>60216.710999999996</v>
      </c>
      <c r="ER51" s="45">
        <f t="shared" si="15"/>
        <v>153609.17199999996</v>
      </c>
      <c r="ES51" s="45">
        <f t="shared" si="16"/>
        <v>175075.89149999997</v>
      </c>
    </row>
    <row r="52" spans="1:149" s="5" customFormat="1" ht="15">
      <c r="A52" s="80"/>
      <c r="B52" s="16"/>
      <c r="C52" s="16"/>
      <c r="D52" s="16"/>
      <c r="E52" s="16"/>
      <c r="F52" s="16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46"/>
      <c r="U52" s="46"/>
      <c r="V52" s="46"/>
      <c r="W52" s="46"/>
      <c r="X52" s="50"/>
      <c r="Y52" s="50"/>
      <c r="Z52" s="50"/>
      <c r="AA52" s="50"/>
      <c r="AB52" s="50"/>
      <c r="AC52" s="50"/>
      <c r="AD52" s="50"/>
      <c r="AE52" s="50"/>
      <c r="AF52" s="38">
        <f t="shared" si="5"/>
        <v>0</v>
      </c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38">
        <f t="shared" si="6"/>
        <v>0</v>
      </c>
      <c r="BU52" s="38">
        <f t="shared" si="7"/>
        <v>0</v>
      </c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10">
        <f t="shared" si="8"/>
        <v>0</v>
      </c>
      <c r="DG52" s="42">
        <f t="shared" si="9"/>
        <v>0</v>
      </c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45">
        <f t="shared" si="15"/>
        <v>0</v>
      </c>
      <c r="ES52" s="45">
        <f t="shared" si="16"/>
        <v>0</v>
      </c>
    </row>
    <row r="53" spans="1:149" s="5" customFormat="1" ht="15.75">
      <c r="A53" s="78" t="s">
        <v>67</v>
      </c>
      <c r="B53" s="16"/>
      <c r="C53" s="17">
        <v>6256.32</v>
      </c>
      <c r="D53" s="16"/>
      <c r="E53" s="17">
        <v>6208.44</v>
      </c>
      <c r="F53" s="16"/>
      <c r="G53" s="17">
        <v>6320.16</v>
      </c>
      <c r="H53" s="16"/>
      <c r="I53" s="17">
        <v>6336.12</v>
      </c>
      <c r="J53" s="16"/>
      <c r="K53" s="17">
        <v>6304.2</v>
      </c>
      <c r="L53" s="17"/>
      <c r="M53" s="17">
        <v>6240.36</v>
      </c>
      <c r="N53" s="17"/>
      <c r="O53" s="17">
        <v>6272.28</v>
      </c>
      <c r="P53" s="17"/>
      <c r="Q53" s="17">
        <v>6320.16</v>
      </c>
      <c r="R53" s="16"/>
      <c r="S53" s="18">
        <f>C53+E53+G53+I53+K53+M53+O53+Q53</f>
        <v>50258.03999999999</v>
      </c>
      <c r="T53" s="46"/>
      <c r="U53" s="46"/>
      <c r="V53" s="46">
        <v>11437.73</v>
      </c>
      <c r="W53" s="46"/>
      <c r="X53" s="50"/>
      <c r="Y53" s="50">
        <v>10011.41</v>
      </c>
      <c r="Z53" s="50"/>
      <c r="AA53" s="50"/>
      <c r="AB53" s="50">
        <v>9952.22</v>
      </c>
      <c r="AC53" s="50"/>
      <c r="AD53" s="50"/>
      <c r="AE53" s="50">
        <v>8945.65</v>
      </c>
      <c r="AF53" s="38">
        <f t="shared" si="5"/>
        <v>90605.04999999999</v>
      </c>
      <c r="AG53" s="50"/>
      <c r="AH53" s="50"/>
      <c r="AI53" s="50">
        <v>8375.74</v>
      </c>
      <c r="AJ53" s="50"/>
      <c r="AK53" s="50"/>
      <c r="AL53" s="50">
        <v>8430.71</v>
      </c>
      <c r="AM53" s="50"/>
      <c r="AN53" s="50"/>
      <c r="AO53" s="50">
        <v>8583.15</v>
      </c>
      <c r="AP53" s="50"/>
      <c r="AQ53" s="50"/>
      <c r="AR53" s="50">
        <v>8578</v>
      </c>
      <c r="AS53" s="50"/>
      <c r="AT53" s="50"/>
      <c r="AU53" s="50">
        <v>8521.68</v>
      </c>
      <c r="AV53" s="50"/>
      <c r="AW53" s="50"/>
      <c r="AX53" s="50">
        <v>8141.08</v>
      </c>
      <c r="AY53" s="50"/>
      <c r="AZ53" s="50"/>
      <c r="BA53" s="50">
        <v>8320.63</v>
      </c>
      <c r="BB53" s="50"/>
      <c r="BC53" s="50"/>
      <c r="BD53" s="50">
        <v>8443.06</v>
      </c>
      <c r="BE53" s="50"/>
      <c r="BF53" s="50"/>
      <c r="BG53" s="50">
        <v>8667.44</v>
      </c>
      <c r="BH53" s="50"/>
      <c r="BI53" s="50"/>
      <c r="BJ53" s="50">
        <v>8477.73</v>
      </c>
      <c r="BK53" s="50"/>
      <c r="BL53" s="50"/>
      <c r="BM53" s="50">
        <v>8739.48</v>
      </c>
      <c r="BN53" s="50"/>
      <c r="BO53" s="50"/>
      <c r="BP53" s="50">
        <v>8562.15</v>
      </c>
      <c r="BQ53" s="50"/>
      <c r="BR53" s="50"/>
      <c r="BS53" s="50"/>
      <c r="BT53" s="38">
        <f t="shared" si="6"/>
        <v>101840.84999999999</v>
      </c>
      <c r="BU53" s="38">
        <f t="shared" si="7"/>
        <v>192445.89999999997</v>
      </c>
      <c r="BV53" s="50"/>
      <c r="BW53" s="50"/>
      <c r="BX53" s="50">
        <v>9600.01</v>
      </c>
      <c r="BY53" s="50"/>
      <c r="BZ53" s="50"/>
      <c r="CA53" s="50">
        <v>9835.85</v>
      </c>
      <c r="CB53" s="50"/>
      <c r="CC53" s="50"/>
      <c r="CD53" s="50">
        <v>9755.11</v>
      </c>
      <c r="CE53" s="50"/>
      <c r="CF53" s="50"/>
      <c r="CG53" s="50">
        <v>9779.98</v>
      </c>
      <c r="CH53" s="50"/>
      <c r="CI53" s="50"/>
      <c r="CJ53" s="50">
        <v>9641.51</v>
      </c>
      <c r="CK53" s="50"/>
      <c r="CL53" s="50"/>
      <c r="CM53" s="50">
        <v>9817.86</v>
      </c>
      <c r="CN53" s="50"/>
      <c r="CO53" s="50"/>
      <c r="CP53" s="50">
        <v>9830.31</v>
      </c>
      <c r="CQ53" s="50"/>
      <c r="CR53" s="50"/>
      <c r="CS53" s="50">
        <v>9804.99</v>
      </c>
      <c r="CT53" s="50"/>
      <c r="CU53" s="50"/>
      <c r="CV53" s="50">
        <v>9854.53</v>
      </c>
      <c r="CW53" s="50"/>
      <c r="CX53" s="50"/>
      <c r="CY53" s="50">
        <v>9957.68</v>
      </c>
      <c r="CZ53" s="50"/>
      <c r="DA53" s="50"/>
      <c r="DB53" s="50">
        <v>9865.52</v>
      </c>
      <c r="DC53" s="50"/>
      <c r="DD53" s="50"/>
      <c r="DE53" s="50">
        <v>9940.24</v>
      </c>
      <c r="DF53" s="10">
        <f t="shared" si="8"/>
        <v>117683.59</v>
      </c>
      <c r="DG53" s="42">
        <f t="shared" si="9"/>
        <v>310129.49</v>
      </c>
      <c r="DH53" s="50"/>
      <c r="DI53" s="50"/>
      <c r="DJ53" s="50">
        <v>9886.38</v>
      </c>
      <c r="DK53" s="50"/>
      <c r="DL53" s="50"/>
      <c r="DM53" s="50">
        <v>10150.58</v>
      </c>
      <c r="DN53" s="50"/>
      <c r="DO53" s="50"/>
      <c r="DP53" s="50">
        <v>9933.36</v>
      </c>
      <c r="DQ53" s="50"/>
      <c r="DR53" s="50"/>
      <c r="DS53" s="50">
        <v>9942.78</v>
      </c>
      <c r="DT53" s="50"/>
      <c r="DU53" s="50"/>
      <c r="DV53" s="50">
        <v>9964.41</v>
      </c>
      <c r="DW53" s="50"/>
      <c r="DX53" s="50"/>
      <c r="DY53" s="50">
        <v>9957.5</v>
      </c>
      <c r="DZ53" s="50"/>
      <c r="EA53" s="50"/>
      <c r="EB53" s="50">
        <v>9757.37</v>
      </c>
      <c r="EC53" s="50"/>
      <c r="ED53" s="50"/>
      <c r="EE53" s="50">
        <v>9978.41</v>
      </c>
      <c r="EF53" s="50"/>
      <c r="EG53" s="50"/>
      <c r="EH53" s="50">
        <v>9656.61</v>
      </c>
      <c r="EI53" s="50"/>
      <c r="EJ53" s="50"/>
      <c r="EK53" s="50">
        <v>9853.88</v>
      </c>
      <c r="EL53" s="50"/>
      <c r="EM53" s="50"/>
      <c r="EN53" s="50">
        <v>9780.2</v>
      </c>
      <c r="EO53" s="50"/>
      <c r="EP53" s="50"/>
      <c r="EQ53" s="50">
        <v>9754.86</v>
      </c>
      <c r="ER53" s="45">
        <f t="shared" si="15"/>
        <v>118616.34000000003</v>
      </c>
      <c r="ES53" s="45">
        <f t="shared" si="16"/>
        <v>428745.83</v>
      </c>
    </row>
    <row r="54" spans="1:149" s="101" customFormat="1" ht="15.75">
      <c r="A54" s="87" t="s">
        <v>68</v>
      </c>
      <c r="B54" s="63"/>
      <c r="C54" s="63">
        <v>6184.14</v>
      </c>
      <c r="D54" s="63"/>
      <c r="E54" s="63">
        <v>6163.33</v>
      </c>
      <c r="F54" s="63"/>
      <c r="G54" s="99">
        <v>6228.43</v>
      </c>
      <c r="H54" s="99"/>
      <c r="I54" s="99">
        <v>6190.43</v>
      </c>
      <c r="J54" s="99"/>
      <c r="K54" s="99">
        <v>6222.33</v>
      </c>
      <c r="L54" s="99"/>
      <c r="M54" s="99">
        <v>6034</v>
      </c>
      <c r="N54" s="99"/>
      <c r="O54" s="99">
        <v>6144.01</v>
      </c>
      <c r="P54" s="99"/>
      <c r="Q54" s="99">
        <v>6265.58</v>
      </c>
      <c r="R54" s="99"/>
      <c r="S54" s="91">
        <f aca="true" t="shared" si="27" ref="S54:S60">C54+E54+G54+I54+K54+M54+O54+Q54</f>
        <v>49432.25000000001</v>
      </c>
      <c r="T54" s="89"/>
      <c r="U54" s="89"/>
      <c r="V54" s="89">
        <v>6209.74</v>
      </c>
      <c r="W54" s="89"/>
      <c r="X54" s="100"/>
      <c r="Y54" s="100">
        <v>6224.33</v>
      </c>
      <c r="Z54" s="100"/>
      <c r="AA54" s="100"/>
      <c r="AB54" s="100">
        <v>6073.04</v>
      </c>
      <c r="AC54" s="100"/>
      <c r="AD54" s="100"/>
      <c r="AE54" s="100">
        <v>6129.02</v>
      </c>
      <c r="AF54" s="93">
        <f t="shared" si="5"/>
        <v>74068.38</v>
      </c>
      <c r="AG54" s="100"/>
      <c r="AH54" s="100"/>
      <c r="AI54" s="100">
        <v>8375.74</v>
      </c>
      <c r="AJ54" s="100"/>
      <c r="AK54" s="100"/>
      <c r="AL54" s="100">
        <v>8430.71</v>
      </c>
      <c r="AM54" s="100"/>
      <c r="AN54" s="100"/>
      <c r="AO54" s="100">
        <v>8583.15</v>
      </c>
      <c r="AP54" s="100"/>
      <c r="AQ54" s="100"/>
      <c r="AR54" s="100">
        <v>8578</v>
      </c>
      <c r="AS54" s="100"/>
      <c r="AT54" s="100"/>
      <c r="AU54" s="100">
        <v>8521.68</v>
      </c>
      <c r="AV54" s="100"/>
      <c r="AW54" s="100"/>
      <c r="AX54" s="100">
        <v>8141.08</v>
      </c>
      <c r="AY54" s="100"/>
      <c r="AZ54" s="100"/>
      <c r="BA54" s="100">
        <v>8320.63</v>
      </c>
      <c r="BB54" s="100"/>
      <c r="BC54" s="100"/>
      <c r="BD54" s="100">
        <v>8443.06</v>
      </c>
      <c r="BE54" s="100"/>
      <c r="BF54" s="100"/>
      <c r="BG54" s="100">
        <v>8667.44</v>
      </c>
      <c r="BH54" s="100"/>
      <c r="BI54" s="100"/>
      <c r="BJ54" s="100">
        <v>8477.73</v>
      </c>
      <c r="BK54" s="100"/>
      <c r="BL54" s="100"/>
      <c r="BM54" s="100">
        <v>8739.48</v>
      </c>
      <c r="BN54" s="100"/>
      <c r="BO54" s="100"/>
      <c r="BP54" s="100">
        <v>8562.15</v>
      </c>
      <c r="BQ54" s="100"/>
      <c r="BR54" s="100"/>
      <c r="BS54" s="100"/>
      <c r="BT54" s="93">
        <f t="shared" si="6"/>
        <v>101840.84999999999</v>
      </c>
      <c r="BU54" s="93">
        <f t="shared" si="7"/>
        <v>175909.22999999998</v>
      </c>
      <c r="BV54" s="100"/>
      <c r="BW54" s="100"/>
      <c r="BX54" s="100">
        <v>9600.01</v>
      </c>
      <c r="BY54" s="100"/>
      <c r="BZ54" s="100"/>
      <c r="CA54" s="100">
        <v>9835.85</v>
      </c>
      <c r="CB54" s="100"/>
      <c r="CC54" s="100"/>
      <c r="CD54" s="100">
        <v>9755.11</v>
      </c>
      <c r="CE54" s="100"/>
      <c r="CF54" s="100"/>
      <c r="CG54" s="100">
        <v>9779.98</v>
      </c>
      <c r="CH54" s="100"/>
      <c r="CI54" s="100"/>
      <c r="CJ54" s="100">
        <v>9641.51</v>
      </c>
      <c r="CK54" s="100"/>
      <c r="CL54" s="100"/>
      <c r="CM54" s="100">
        <v>9817.86</v>
      </c>
      <c r="CN54" s="100"/>
      <c r="CO54" s="100"/>
      <c r="CP54" s="100">
        <v>9830.31</v>
      </c>
      <c r="CQ54" s="100"/>
      <c r="CR54" s="100"/>
      <c r="CS54" s="100">
        <v>9804.99</v>
      </c>
      <c r="CT54" s="100"/>
      <c r="CU54" s="100"/>
      <c r="CV54" s="100">
        <v>9854.53</v>
      </c>
      <c r="CW54" s="100"/>
      <c r="CX54" s="100"/>
      <c r="CY54" s="100">
        <v>9957.68</v>
      </c>
      <c r="CZ54" s="100"/>
      <c r="DA54" s="100"/>
      <c r="DB54" s="100">
        <v>9865.52</v>
      </c>
      <c r="DC54" s="100"/>
      <c r="DD54" s="100"/>
      <c r="DE54" s="100">
        <v>9940.24</v>
      </c>
      <c r="DF54" s="94">
        <f t="shared" si="8"/>
        <v>117683.59</v>
      </c>
      <c r="DG54" s="95">
        <f t="shared" si="9"/>
        <v>293592.81999999995</v>
      </c>
      <c r="DH54" s="100"/>
      <c r="DI54" s="100"/>
      <c r="DJ54" s="100">
        <v>9886.38</v>
      </c>
      <c r="DK54" s="100"/>
      <c r="DL54" s="100"/>
      <c r="DM54" s="100">
        <v>10150.58</v>
      </c>
      <c r="DN54" s="100"/>
      <c r="DO54" s="100"/>
      <c r="DP54" s="100">
        <v>9933.36</v>
      </c>
      <c r="DQ54" s="100"/>
      <c r="DR54" s="100"/>
      <c r="DS54" s="100">
        <v>9942.78</v>
      </c>
      <c r="DT54" s="100"/>
      <c r="DU54" s="100"/>
      <c r="DV54" s="100">
        <v>9964.41</v>
      </c>
      <c r="DW54" s="100"/>
      <c r="DX54" s="100"/>
      <c r="DY54" s="100">
        <v>9957.5</v>
      </c>
      <c r="DZ54" s="100"/>
      <c r="EA54" s="100"/>
      <c r="EB54" s="100">
        <v>9757.37</v>
      </c>
      <c r="EC54" s="100"/>
      <c r="ED54" s="100"/>
      <c r="EE54" s="100">
        <v>9978.41</v>
      </c>
      <c r="EF54" s="100"/>
      <c r="EG54" s="100"/>
      <c r="EH54" s="100">
        <v>9656.61</v>
      </c>
      <c r="EI54" s="100"/>
      <c r="EJ54" s="100"/>
      <c r="EK54" s="100">
        <v>9853.88</v>
      </c>
      <c r="EL54" s="100"/>
      <c r="EM54" s="100"/>
      <c r="EN54" s="100">
        <v>9780.2</v>
      </c>
      <c r="EO54" s="100"/>
      <c r="EP54" s="100"/>
      <c r="EQ54" s="100">
        <v>9754.86</v>
      </c>
      <c r="ER54" s="96">
        <f t="shared" si="15"/>
        <v>118616.34000000003</v>
      </c>
      <c r="ES54" s="96">
        <f t="shared" si="16"/>
        <v>412209.16</v>
      </c>
    </row>
    <row r="55" spans="1:149" s="101" customFormat="1" ht="15.75">
      <c r="A55" s="87" t="s">
        <v>63</v>
      </c>
      <c r="B55" s="63"/>
      <c r="C55" s="63">
        <f>1054.05+4349.06</f>
        <v>5403.110000000001</v>
      </c>
      <c r="D55" s="63"/>
      <c r="E55" s="63">
        <f>1067.19+5104.98</f>
        <v>6172.17</v>
      </c>
      <c r="F55" s="63"/>
      <c r="G55" s="99">
        <f>1081.42+4821.87</f>
        <v>5903.29</v>
      </c>
      <c r="H55" s="99"/>
      <c r="I55" s="99">
        <f>1029.94+4916.88</f>
        <v>5946.82</v>
      </c>
      <c r="J55" s="99"/>
      <c r="K55" s="99">
        <f>1079.87+5275.89</f>
        <v>6355.76</v>
      </c>
      <c r="L55" s="99"/>
      <c r="M55" s="99">
        <f>1059.27+5049.62</f>
        <v>6108.889999999999</v>
      </c>
      <c r="N55" s="99"/>
      <c r="O55" s="99">
        <f>1075.97+4785.54</f>
        <v>5861.51</v>
      </c>
      <c r="P55" s="99"/>
      <c r="Q55" s="99">
        <f>1084.35+5342.85</f>
        <v>6427.200000000001</v>
      </c>
      <c r="R55" s="99"/>
      <c r="S55" s="91">
        <f t="shared" si="27"/>
        <v>48178.75</v>
      </c>
      <c r="T55" s="89"/>
      <c r="U55" s="89"/>
      <c r="V55" s="89">
        <v>6616.5</v>
      </c>
      <c r="W55" s="89"/>
      <c r="X55" s="100"/>
      <c r="Y55" s="100">
        <v>3116.71</v>
      </c>
      <c r="Z55" s="100"/>
      <c r="AA55" s="100"/>
      <c r="AB55" s="100">
        <v>5882.34</v>
      </c>
      <c r="AC55" s="100"/>
      <c r="AD55" s="100"/>
      <c r="AE55" s="100">
        <v>4575.57</v>
      </c>
      <c r="AF55" s="93">
        <f t="shared" si="5"/>
        <v>68369.87</v>
      </c>
      <c r="AG55" s="100"/>
      <c r="AH55" s="100"/>
      <c r="AI55" s="100">
        <v>4985.66</v>
      </c>
      <c r="AJ55" s="100"/>
      <c r="AK55" s="100"/>
      <c r="AL55" s="100">
        <v>5838.1</v>
      </c>
      <c r="AM55" s="100"/>
      <c r="AN55" s="100"/>
      <c r="AO55" s="100">
        <f>1566.35+7041.37</f>
        <v>8607.72</v>
      </c>
      <c r="AP55" s="100"/>
      <c r="AQ55" s="100"/>
      <c r="AR55" s="100">
        <f>1563.06+6671.68</f>
        <v>8234.74</v>
      </c>
      <c r="AS55" s="100"/>
      <c r="AT55" s="100"/>
      <c r="AU55" s="100">
        <f>1506.42+7438.67</f>
        <v>8945.09</v>
      </c>
      <c r="AV55" s="100"/>
      <c r="AW55" s="100"/>
      <c r="AX55" s="100">
        <f>1532.1+6070.98</f>
        <v>7603.08</v>
      </c>
      <c r="AY55" s="100"/>
      <c r="AZ55" s="100"/>
      <c r="BA55" s="100">
        <f>1584.24+7314.42</f>
        <v>8898.66</v>
      </c>
      <c r="BB55" s="100"/>
      <c r="BC55" s="100"/>
      <c r="BD55" s="100">
        <v>6962.28</v>
      </c>
      <c r="BE55" s="100"/>
      <c r="BF55" s="100"/>
      <c r="BG55" s="100">
        <v>8126.67</v>
      </c>
      <c r="BH55" s="100"/>
      <c r="BI55" s="100"/>
      <c r="BJ55" s="100">
        <v>8408.42</v>
      </c>
      <c r="BK55" s="100"/>
      <c r="BL55" s="100"/>
      <c r="BM55" s="100">
        <v>8812.33</v>
      </c>
      <c r="BN55" s="100"/>
      <c r="BO55" s="100"/>
      <c r="BP55" s="100">
        <v>8260.96</v>
      </c>
      <c r="BQ55" s="100"/>
      <c r="BR55" s="100"/>
      <c r="BS55" s="100"/>
      <c r="BT55" s="93">
        <f t="shared" si="6"/>
        <v>93683.71</v>
      </c>
      <c r="BU55" s="93">
        <f t="shared" si="7"/>
        <v>162053.58000000002</v>
      </c>
      <c r="BV55" s="100"/>
      <c r="BW55" s="100"/>
      <c r="BX55" s="100">
        <v>8269.91</v>
      </c>
      <c r="BY55" s="100"/>
      <c r="BZ55" s="100"/>
      <c r="CA55" s="100">
        <v>9723.02</v>
      </c>
      <c r="CB55" s="100"/>
      <c r="CC55" s="100"/>
      <c r="CD55" s="100">
        <v>8986.77</v>
      </c>
      <c r="CE55" s="100"/>
      <c r="CF55" s="100"/>
      <c r="CG55" s="100">
        <v>9649.5</v>
      </c>
      <c r="CH55" s="100"/>
      <c r="CI55" s="100"/>
      <c r="CJ55" s="100">
        <v>10616.42</v>
      </c>
      <c r="CK55" s="100"/>
      <c r="CL55" s="100"/>
      <c r="CM55" s="100">
        <v>9529.26</v>
      </c>
      <c r="CN55" s="100"/>
      <c r="CO55" s="100"/>
      <c r="CP55" s="100">
        <v>12847.1</v>
      </c>
      <c r="CQ55" s="100"/>
      <c r="CR55" s="100"/>
      <c r="CS55" s="100">
        <v>9244.69</v>
      </c>
      <c r="CT55" s="100"/>
      <c r="CU55" s="100"/>
      <c r="CV55" s="100">
        <v>9574.3</v>
      </c>
      <c r="CW55" s="100"/>
      <c r="CX55" s="100"/>
      <c r="CY55" s="100">
        <v>9695.38</v>
      </c>
      <c r="CZ55" s="100"/>
      <c r="DA55" s="100"/>
      <c r="DB55" s="100">
        <v>9451.54</v>
      </c>
      <c r="DC55" s="100"/>
      <c r="DD55" s="100"/>
      <c r="DE55" s="100">
        <v>9388.08</v>
      </c>
      <c r="DF55" s="94">
        <f t="shared" si="8"/>
        <v>116975.97000000002</v>
      </c>
      <c r="DG55" s="95">
        <f t="shared" si="9"/>
        <v>279029.55000000005</v>
      </c>
      <c r="DH55" s="100"/>
      <c r="DI55" s="100"/>
      <c r="DJ55" s="100">
        <v>9912.83</v>
      </c>
      <c r="DK55" s="100"/>
      <c r="DL55" s="100"/>
      <c r="DM55" s="100">
        <v>10070.63</v>
      </c>
      <c r="DN55" s="100"/>
      <c r="DO55" s="100"/>
      <c r="DP55" s="100">
        <v>10092.39</v>
      </c>
      <c r="DQ55" s="100"/>
      <c r="DR55" s="100"/>
      <c r="DS55" s="100">
        <v>9619.15</v>
      </c>
      <c r="DT55" s="100"/>
      <c r="DU55" s="100"/>
      <c r="DV55" s="100">
        <v>11001.91</v>
      </c>
      <c r="DW55" s="100"/>
      <c r="DX55" s="100"/>
      <c r="DY55" s="100">
        <v>10000.64</v>
      </c>
      <c r="DZ55" s="100"/>
      <c r="EA55" s="100"/>
      <c r="EB55" s="100">
        <v>9851.55</v>
      </c>
      <c r="EC55" s="100"/>
      <c r="ED55" s="100"/>
      <c r="EE55" s="100">
        <v>10390.9</v>
      </c>
      <c r="EF55" s="100"/>
      <c r="EG55" s="100"/>
      <c r="EH55" s="100">
        <v>9791.81</v>
      </c>
      <c r="EI55" s="100"/>
      <c r="EJ55" s="100"/>
      <c r="EK55" s="100">
        <v>9761.67</v>
      </c>
      <c r="EL55" s="100"/>
      <c r="EM55" s="100"/>
      <c r="EN55" s="100">
        <v>9134.23</v>
      </c>
      <c r="EO55" s="100"/>
      <c r="EP55" s="100"/>
      <c r="EQ55" s="100">
        <v>10179.15</v>
      </c>
      <c r="ER55" s="96">
        <f t="shared" si="15"/>
        <v>119806.86</v>
      </c>
      <c r="ES55" s="96">
        <f t="shared" si="16"/>
        <v>398836.41000000003</v>
      </c>
    </row>
    <row r="56" spans="1:149" s="5" customFormat="1" ht="15.75">
      <c r="A56" s="79" t="s">
        <v>64</v>
      </c>
      <c r="B56" s="16">
        <v>5710.94</v>
      </c>
      <c r="C56" s="16">
        <f>C54-C55</f>
        <v>781.0299999999997</v>
      </c>
      <c r="D56" s="16"/>
      <c r="E56" s="16">
        <f aca="true" t="shared" si="28" ref="E56:Q56">E54-E55</f>
        <v>-8.840000000000146</v>
      </c>
      <c r="F56" s="16"/>
      <c r="G56" s="16">
        <f t="shared" si="28"/>
        <v>325.1400000000003</v>
      </c>
      <c r="H56" s="16"/>
      <c r="I56" s="16">
        <f t="shared" si="28"/>
        <v>243.61000000000058</v>
      </c>
      <c r="J56" s="16"/>
      <c r="K56" s="16">
        <f t="shared" si="28"/>
        <v>-133.4300000000003</v>
      </c>
      <c r="L56" s="16"/>
      <c r="M56" s="16">
        <f t="shared" si="28"/>
        <v>-74.88999999999942</v>
      </c>
      <c r="N56" s="16"/>
      <c r="O56" s="16">
        <f t="shared" si="28"/>
        <v>282.5</v>
      </c>
      <c r="P56" s="16"/>
      <c r="Q56" s="16">
        <f t="shared" si="28"/>
        <v>-161.6200000000008</v>
      </c>
      <c r="R56" s="16">
        <v>6964.44</v>
      </c>
      <c r="S56" s="18">
        <f t="shared" si="27"/>
        <v>1253.5</v>
      </c>
      <c r="T56" s="46"/>
      <c r="U56" s="46"/>
      <c r="V56" s="46">
        <f>V54-V55</f>
        <v>-406.7600000000002</v>
      </c>
      <c r="W56" s="46">
        <f aca="true" t="shared" si="29" ref="W56:AL56">W54-W55</f>
        <v>0</v>
      </c>
      <c r="X56" s="50">
        <f t="shared" si="29"/>
        <v>0</v>
      </c>
      <c r="Y56" s="50">
        <f t="shared" si="29"/>
        <v>3107.62</v>
      </c>
      <c r="Z56" s="50">
        <f t="shared" si="29"/>
        <v>0</v>
      </c>
      <c r="AA56" s="50">
        <f t="shared" si="29"/>
        <v>0</v>
      </c>
      <c r="AB56" s="50">
        <f t="shared" si="29"/>
        <v>190.69999999999982</v>
      </c>
      <c r="AC56" s="50">
        <f t="shared" si="29"/>
        <v>0</v>
      </c>
      <c r="AD56" s="50">
        <f t="shared" si="29"/>
        <v>0</v>
      </c>
      <c r="AE56" s="50">
        <f t="shared" si="29"/>
        <v>1553.4500000000007</v>
      </c>
      <c r="AF56" s="38">
        <f t="shared" si="5"/>
        <v>5698.51</v>
      </c>
      <c r="AG56" s="50">
        <f t="shared" si="29"/>
        <v>0</v>
      </c>
      <c r="AH56" s="50">
        <f t="shared" si="29"/>
        <v>0</v>
      </c>
      <c r="AI56" s="50">
        <f t="shared" si="29"/>
        <v>3390.08</v>
      </c>
      <c r="AJ56" s="50">
        <f t="shared" si="29"/>
        <v>0</v>
      </c>
      <c r="AK56" s="50">
        <f t="shared" si="29"/>
        <v>0</v>
      </c>
      <c r="AL56" s="50">
        <f t="shared" si="29"/>
        <v>2592.6099999999988</v>
      </c>
      <c r="AM56" s="50"/>
      <c r="AN56" s="50"/>
      <c r="AO56" s="50">
        <f>AO54-AO55</f>
        <v>-24.56999999999971</v>
      </c>
      <c r="AP56" s="50">
        <f aca="true" t="shared" si="30" ref="AP56:AU56">AP54-AP55</f>
        <v>0</v>
      </c>
      <c r="AQ56" s="50">
        <f t="shared" si="30"/>
        <v>0</v>
      </c>
      <c r="AR56" s="50">
        <f t="shared" si="30"/>
        <v>343.2600000000002</v>
      </c>
      <c r="AS56" s="50">
        <f t="shared" si="30"/>
        <v>0</v>
      </c>
      <c r="AT56" s="50">
        <f t="shared" si="30"/>
        <v>0</v>
      </c>
      <c r="AU56" s="50">
        <f t="shared" si="30"/>
        <v>-423.40999999999985</v>
      </c>
      <c r="AV56" s="50"/>
      <c r="AW56" s="50"/>
      <c r="AX56" s="50">
        <f>AX54-AX55</f>
        <v>538</v>
      </c>
      <c r="AY56" s="50">
        <f aca="true" t="shared" si="31" ref="AY56:BD56">AY54-AY55</f>
        <v>0</v>
      </c>
      <c r="AZ56" s="50">
        <f t="shared" si="31"/>
        <v>0</v>
      </c>
      <c r="BA56" s="50">
        <f t="shared" si="31"/>
        <v>-578.0300000000007</v>
      </c>
      <c r="BB56" s="50">
        <f t="shared" si="31"/>
        <v>0</v>
      </c>
      <c r="BC56" s="50">
        <f t="shared" si="31"/>
        <v>0</v>
      </c>
      <c r="BD56" s="50">
        <f t="shared" si="31"/>
        <v>1480.7799999999997</v>
      </c>
      <c r="BE56" s="50">
        <f aca="true" t="shared" si="32" ref="BE56:BM56">BE54-BE55</f>
        <v>0</v>
      </c>
      <c r="BF56" s="50">
        <f t="shared" si="32"/>
        <v>0</v>
      </c>
      <c r="BG56" s="50">
        <f t="shared" si="32"/>
        <v>540.7700000000004</v>
      </c>
      <c r="BH56" s="50">
        <f t="shared" si="32"/>
        <v>0</v>
      </c>
      <c r="BI56" s="50">
        <f t="shared" si="32"/>
        <v>0</v>
      </c>
      <c r="BJ56" s="50">
        <f t="shared" si="32"/>
        <v>69.30999999999949</v>
      </c>
      <c r="BK56" s="50">
        <f t="shared" si="32"/>
        <v>0</v>
      </c>
      <c r="BL56" s="50">
        <f t="shared" si="32"/>
        <v>0</v>
      </c>
      <c r="BM56" s="50">
        <f t="shared" si="32"/>
        <v>-72.85000000000036</v>
      </c>
      <c r="BN56" s="50">
        <f>BN54-BN55</f>
        <v>0</v>
      </c>
      <c r="BO56" s="50">
        <f>BO54-BO55</f>
        <v>0</v>
      </c>
      <c r="BP56" s="50">
        <f>BP54-BP55</f>
        <v>301.1900000000005</v>
      </c>
      <c r="BQ56" s="50"/>
      <c r="BR56" s="50"/>
      <c r="BS56" s="50"/>
      <c r="BT56" s="38">
        <f t="shared" si="6"/>
        <v>8157.1399999999985</v>
      </c>
      <c r="BU56" s="38">
        <f t="shared" si="7"/>
        <v>13855.649999999998</v>
      </c>
      <c r="BV56" s="50"/>
      <c r="BW56" s="50"/>
      <c r="BX56" s="50">
        <f>BX54-BX55</f>
        <v>1330.1000000000004</v>
      </c>
      <c r="BY56" s="50"/>
      <c r="BZ56" s="50"/>
      <c r="CA56" s="50">
        <f>CA54-CA55</f>
        <v>112.82999999999993</v>
      </c>
      <c r="CB56" s="50"/>
      <c r="CC56" s="50"/>
      <c r="CD56" s="50">
        <f>CD54-CD55</f>
        <v>768.3400000000001</v>
      </c>
      <c r="CE56" s="50"/>
      <c r="CF56" s="50"/>
      <c r="CG56" s="50">
        <f>CG54-CG55</f>
        <v>130.47999999999956</v>
      </c>
      <c r="CH56" s="50"/>
      <c r="CI56" s="50"/>
      <c r="CJ56" s="50">
        <f>CJ54-CJ55</f>
        <v>-974.9099999999999</v>
      </c>
      <c r="CK56" s="50"/>
      <c r="CL56" s="50"/>
      <c r="CM56" s="50">
        <f>CM54-CM55</f>
        <v>288.60000000000036</v>
      </c>
      <c r="CN56" s="50"/>
      <c r="CO56" s="50"/>
      <c r="CP56" s="50">
        <f>CP54-CP55</f>
        <v>-3016.790000000001</v>
      </c>
      <c r="CQ56" s="50"/>
      <c r="CR56" s="50"/>
      <c r="CS56" s="50">
        <f>CS54-CS55</f>
        <v>560.2999999999993</v>
      </c>
      <c r="CT56" s="50"/>
      <c r="CU56" s="50"/>
      <c r="CV56" s="50">
        <f>CV54-CV55</f>
        <v>280.2300000000014</v>
      </c>
      <c r="CW56" s="50"/>
      <c r="CX56" s="50"/>
      <c r="CY56" s="50">
        <f>CY54-CY55</f>
        <v>262.3000000000011</v>
      </c>
      <c r="CZ56" s="50"/>
      <c r="DA56" s="50"/>
      <c r="DB56" s="50">
        <f>DB54-DB55</f>
        <v>413.97999999999956</v>
      </c>
      <c r="DC56" s="50"/>
      <c r="DD56" s="50"/>
      <c r="DE56" s="50">
        <f>DE54-DE55</f>
        <v>552.1599999999999</v>
      </c>
      <c r="DF56" s="10">
        <f t="shared" si="8"/>
        <v>707.6200000000008</v>
      </c>
      <c r="DG56" s="42">
        <f t="shared" si="9"/>
        <v>14563.269999999999</v>
      </c>
      <c r="DH56" s="50"/>
      <c r="DI56" s="50"/>
      <c r="DJ56" s="50">
        <f>DJ54-DJ55</f>
        <v>-26.450000000000728</v>
      </c>
      <c r="DK56" s="50"/>
      <c r="DL56" s="50"/>
      <c r="DM56" s="50">
        <f>DM54-DM55</f>
        <v>79.95000000000073</v>
      </c>
      <c r="DN56" s="50"/>
      <c r="DO56" s="50"/>
      <c r="DP56" s="50">
        <f>DP54-DP55</f>
        <v>-159.02999999999884</v>
      </c>
      <c r="DQ56" s="50"/>
      <c r="DR56" s="50"/>
      <c r="DS56" s="50">
        <f>DS54-DS55</f>
        <v>323.630000000001</v>
      </c>
      <c r="DT56" s="50"/>
      <c r="DU56" s="50"/>
      <c r="DV56" s="50">
        <f>DV54-DV55</f>
        <v>-1037.5</v>
      </c>
      <c r="DW56" s="50"/>
      <c r="DX56" s="50"/>
      <c r="DY56" s="50">
        <f>DY54-DY55</f>
        <v>-43.13999999999942</v>
      </c>
      <c r="DZ56" s="50"/>
      <c r="EA56" s="50"/>
      <c r="EB56" s="50">
        <f>EB54-EB55</f>
        <v>-94.17999999999847</v>
      </c>
      <c r="EC56" s="50"/>
      <c r="ED56" s="50"/>
      <c r="EE56" s="50">
        <f>EE54-EE55</f>
        <v>-412.4899999999998</v>
      </c>
      <c r="EF56" s="50"/>
      <c r="EG56" s="50"/>
      <c r="EH56" s="50">
        <f>EH54-EH55</f>
        <v>-135.1999999999989</v>
      </c>
      <c r="EI56" s="50"/>
      <c r="EJ56" s="50"/>
      <c r="EK56" s="50">
        <f>EK54-EK55</f>
        <v>92.20999999999913</v>
      </c>
      <c r="EL56" s="50"/>
      <c r="EM56" s="50"/>
      <c r="EN56" s="50">
        <f>EN54-EN55</f>
        <v>645.9700000000012</v>
      </c>
      <c r="EO56" s="50"/>
      <c r="EP56" s="50"/>
      <c r="EQ56" s="50">
        <f>EQ54-EQ55</f>
        <v>-424.28999999999905</v>
      </c>
      <c r="ER56" s="45">
        <f t="shared" si="15"/>
        <v>-1190.5199999999932</v>
      </c>
      <c r="ES56" s="45">
        <f t="shared" si="16"/>
        <v>13372.750000000005</v>
      </c>
    </row>
    <row r="57" spans="1:149" s="5" customFormat="1" ht="28.5" hidden="1">
      <c r="A57" s="79" t="s">
        <v>69</v>
      </c>
      <c r="B57" s="16"/>
      <c r="C57" s="16"/>
      <c r="D57" s="16"/>
      <c r="E57" s="16"/>
      <c r="F57" s="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>
        <v>1253.5</v>
      </c>
      <c r="T57" s="17"/>
      <c r="U57" s="17"/>
      <c r="V57" s="17"/>
      <c r="W57" s="17"/>
      <c r="X57" s="26"/>
      <c r="Y57" s="26"/>
      <c r="Z57" s="26"/>
      <c r="AA57" s="26"/>
      <c r="AB57" s="26"/>
      <c r="AC57" s="26"/>
      <c r="AD57" s="26"/>
      <c r="AE57" s="26"/>
      <c r="AF57" s="38">
        <f t="shared" si="5"/>
        <v>1253.5</v>
      </c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38">
        <f t="shared" si="6"/>
        <v>0</v>
      </c>
      <c r="BU57" s="38">
        <f t="shared" si="7"/>
        <v>1253.5</v>
      </c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10">
        <f t="shared" si="8"/>
        <v>0</v>
      </c>
      <c r="DG57" s="42">
        <f t="shared" si="9"/>
        <v>1253.5</v>
      </c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45">
        <f t="shared" si="15"/>
        <v>0</v>
      </c>
      <c r="ES57" s="45">
        <f t="shared" si="16"/>
        <v>1253.5</v>
      </c>
    </row>
    <row r="58" spans="1:149" s="5" customFormat="1" ht="28.5">
      <c r="A58" s="79" t="s">
        <v>66</v>
      </c>
      <c r="B58" s="16"/>
      <c r="C58" s="17">
        <f>C55-C53</f>
        <v>-853.2099999999991</v>
      </c>
      <c r="D58" s="17">
        <f aca="true" t="shared" si="33" ref="D58:Q58">D55-D53</f>
        <v>0</v>
      </c>
      <c r="E58" s="17">
        <f t="shared" si="33"/>
        <v>-36.26999999999953</v>
      </c>
      <c r="F58" s="17">
        <f t="shared" si="33"/>
        <v>0</v>
      </c>
      <c r="G58" s="17">
        <f t="shared" si="33"/>
        <v>-416.8699999999999</v>
      </c>
      <c r="H58" s="17">
        <f t="shared" si="33"/>
        <v>0</v>
      </c>
      <c r="I58" s="17">
        <f t="shared" si="33"/>
        <v>-389.3000000000002</v>
      </c>
      <c r="J58" s="17">
        <f t="shared" si="33"/>
        <v>0</v>
      </c>
      <c r="K58" s="17">
        <f t="shared" si="33"/>
        <v>51.5600000000004</v>
      </c>
      <c r="L58" s="17">
        <f t="shared" si="33"/>
        <v>0</v>
      </c>
      <c r="M58" s="17">
        <f t="shared" si="33"/>
        <v>-131.47000000000025</v>
      </c>
      <c r="N58" s="17">
        <f t="shared" si="33"/>
        <v>0</v>
      </c>
      <c r="O58" s="17">
        <f t="shared" si="33"/>
        <v>-410.7699999999995</v>
      </c>
      <c r="P58" s="17">
        <f t="shared" si="33"/>
        <v>0</v>
      </c>
      <c r="Q58" s="17">
        <f t="shared" si="33"/>
        <v>107.04000000000087</v>
      </c>
      <c r="R58" s="17"/>
      <c r="S58" s="18">
        <f t="shared" si="27"/>
        <v>-2079.2899999999972</v>
      </c>
      <c r="T58" s="46"/>
      <c r="U58" s="46"/>
      <c r="V58" s="46">
        <f>V55-V53</f>
        <v>-4821.23</v>
      </c>
      <c r="W58" s="46">
        <f aca="true" t="shared" si="34" ref="W58:AL58">W55-W53</f>
        <v>0</v>
      </c>
      <c r="X58" s="50">
        <f t="shared" si="34"/>
        <v>0</v>
      </c>
      <c r="Y58" s="50">
        <f t="shared" si="34"/>
        <v>-6894.7</v>
      </c>
      <c r="Z58" s="50">
        <f t="shared" si="34"/>
        <v>0</v>
      </c>
      <c r="AA58" s="50">
        <f t="shared" si="34"/>
        <v>0</v>
      </c>
      <c r="AB58" s="50">
        <f t="shared" si="34"/>
        <v>-4069.879999999999</v>
      </c>
      <c r="AC58" s="50">
        <f t="shared" si="34"/>
        <v>0</v>
      </c>
      <c r="AD58" s="50">
        <f t="shared" si="34"/>
        <v>0</v>
      </c>
      <c r="AE58" s="50">
        <f t="shared" si="34"/>
        <v>-4370.08</v>
      </c>
      <c r="AF58" s="38">
        <f t="shared" si="5"/>
        <v>-22235.179999999997</v>
      </c>
      <c r="AG58" s="50">
        <f t="shared" si="34"/>
        <v>0</v>
      </c>
      <c r="AH58" s="50">
        <f t="shared" si="34"/>
        <v>0</v>
      </c>
      <c r="AI58" s="50">
        <f t="shared" si="34"/>
        <v>-3390.08</v>
      </c>
      <c r="AJ58" s="50">
        <f t="shared" si="34"/>
        <v>0</v>
      </c>
      <c r="AK58" s="50">
        <f t="shared" si="34"/>
        <v>0</v>
      </c>
      <c r="AL58" s="50">
        <f t="shared" si="34"/>
        <v>-2592.6099999999988</v>
      </c>
      <c r="AM58" s="50"/>
      <c r="AN58" s="50"/>
      <c r="AO58" s="50">
        <f>AO55-AO53</f>
        <v>24.56999999999971</v>
      </c>
      <c r="AP58" s="50">
        <f aca="true" t="shared" si="35" ref="AP58:AU58">AP55-AP53</f>
        <v>0</v>
      </c>
      <c r="AQ58" s="50">
        <f t="shared" si="35"/>
        <v>0</v>
      </c>
      <c r="AR58" s="50">
        <f t="shared" si="35"/>
        <v>-343.2600000000002</v>
      </c>
      <c r="AS58" s="50">
        <f t="shared" si="35"/>
        <v>0</v>
      </c>
      <c r="AT58" s="50">
        <f t="shared" si="35"/>
        <v>0</v>
      </c>
      <c r="AU58" s="50">
        <f t="shared" si="35"/>
        <v>423.40999999999985</v>
      </c>
      <c r="AV58" s="50"/>
      <c r="AW58" s="50"/>
      <c r="AX58" s="50">
        <f>AX55-AX53</f>
        <v>-538</v>
      </c>
      <c r="AY58" s="50">
        <f aca="true" t="shared" si="36" ref="AY58:BD58">AY55-AY53</f>
        <v>0</v>
      </c>
      <c r="AZ58" s="50">
        <f t="shared" si="36"/>
        <v>0</v>
      </c>
      <c r="BA58" s="50">
        <f t="shared" si="36"/>
        <v>578.0300000000007</v>
      </c>
      <c r="BB58" s="50">
        <f t="shared" si="36"/>
        <v>0</v>
      </c>
      <c r="BC58" s="50">
        <f t="shared" si="36"/>
        <v>0</v>
      </c>
      <c r="BD58" s="50">
        <f t="shared" si="36"/>
        <v>-1480.7799999999997</v>
      </c>
      <c r="BE58" s="50">
        <f aca="true" t="shared" si="37" ref="BE58:BM58">BE55-BE53</f>
        <v>0</v>
      </c>
      <c r="BF58" s="50">
        <f t="shared" si="37"/>
        <v>0</v>
      </c>
      <c r="BG58" s="50">
        <f t="shared" si="37"/>
        <v>-540.7700000000004</v>
      </c>
      <c r="BH58" s="50">
        <f t="shared" si="37"/>
        <v>0</v>
      </c>
      <c r="BI58" s="50">
        <f t="shared" si="37"/>
        <v>0</v>
      </c>
      <c r="BJ58" s="50">
        <f t="shared" si="37"/>
        <v>-69.30999999999949</v>
      </c>
      <c r="BK58" s="50">
        <f t="shared" si="37"/>
        <v>0</v>
      </c>
      <c r="BL58" s="50">
        <f t="shared" si="37"/>
        <v>0</v>
      </c>
      <c r="BM58" s="50">
        <f t="shared" si="37"/>
        <v>72.85000000000036</v>
      </c>
      <c r="BN58" s="50">
        <f>BN55-BN53</f>
        <v>0</v>
      </c>
      <c r="BO58" s="50">
        <f>BO55-BO53</f>
        <v>0</v>
      </c>
      <c r="BP58" s="50">
        <f>BP55-BP53</f>
        <v>-301.1900000000005</v>
      </c>
      <c r="BQ58" s="50"/>
      <c r="BR58" s="50"/>
      <c r="BS58" s="50"/>
      <c r="BT58" s="38">
        <f t="shared" si="6"/>
        <v>-8157.1399999999985</v>
      </c>
      <c r="BU58" s="38">
        <f t="shared" si="7"/>
        <v>-30392.319999999996</v>
      </c>
      <c r="BV58" s="50"/>
      <c r="BW58" s="50"/>
      <c r="BX58" s="50">
        <f>BX55-BX53</f>
        <v>-1330.1000000000004</v>
      </c>
      <c r="BY58" s="50"/>
      <c r="BZ58" s="50"/>
      <c r="CA58" s="50">
        <f>CA55-CA53</f>
        <v>-112.82999999999993</v>
      </c>
      <c r="CB58" s="50"/>
      <c r="CC58" s="50"/>
      <c r="CD58" s="50">
        <f>CD55-CD53</f>
        <v>-768.3400000000001</v>
      </c>
      <c r="CE58" s="50"/>
      <c r="CF58" s="50"/>
      <c r="CG58" s="50">
        <f>CG55-CG53</f>
        <v>-130.47999999999956</v>
      </c>
      <c r="CH58" s="50"/>
      <c r="CI58" s="50"/>
      <c r="CJ58" s="50">
        <f>CJ55-CJ53</f>
        <v>974.9099999999999</v>
      </c>
      <c r="CK58" s="50"/>
      <c r="CL58" s="50"/>
      <c r="CM58" s="50">
        <f>CM55-CM53</f>
        <v>-288.60000000000036</v>
      </c>
      <c r="CN58" s="50"/>
      <c r="CO58" s="50"/>
      <c r="CP58" s="50">
        <f>CP55-CP53</f>
        <v>3016.790000000001</v>
      </c>
      <c r="CQ58" s="50"/>
      <c r="CR58" s="50"/>
      <c r="CS58" s="50">
        <f>CS55-CS53</f>
        <v>-560.2999999999993</v>
      </c>
      <c r="CT58" s="50"/>
      <c r="CU58" s="50"/>
      <c r="CV58" s="50">
        <f>CV55-CV53</f>
        <v>-280.2300000000014</v>
      </c>
      <c r="CW58" s="50"/>
      <c r="CX58" s="50"/>
      <c r="CY58" s="50">
        <f>CY55-CY53</f>
        <v>-262.3000000000011</v>
      </c>
      <c r="CZ58" s="50"/>
      <c r="DA58" s="50"/>
      <c r="DB58" s="50">
        <f>DB55-DB53</f>
        <v>-413.97999999999956</v>
      </c>
      <c r="DC58" s="50"/>
      <c r="DD58" s="50"/>
      <c r="DE58" s="50">
        <f>DE55-DE53</f>
        <v>-552.1599999999999</v>
      </c>
      <c r="DF58" s="10">
        <f t="shared" si="8"/>
        <v>-707.6200000000008</v>
      </c>
      <c r="DG58" s="42">
        <f t="shared" si="9"/>
        <v>-31099.939999999995</v>
      </c>
      <c r="DH58" s="50"/>
      <c r="DI58" s="50"/>
      <c r="DJ58" s="50">
        <f>DJ55-DJ53</f>
        <v>26.450000000000728</v>
      </c>
      <c r="DK58" s="50"/>
      <c r="DL58" s="50"/>
      <c r="DM58" s="50">
        <f>DM55-DM53</f>
        <v>-79.95000000000073</v>
      </c>
      <c r="DN58" s="50"/>
      <c r="DO58" s="50"/>
      <c r="DP58" s="50">
        <f>DP55-DP53</f>
        <v>159.02999999999884</v>
      </c>
      <c r="DQ58" s="50"/>
      <c r="DR58" s="50"/>
      <c r="DS58" s="50">
        <f>DS55-DS53</f>
        <v>-323.630000000001</v>
      </c>
      <c r="DT58" s="50"/>
      <c r="DU58" s="50"/>
      <c r="DV58" s="50">
        <f>DV55-DV53</f>
        <v>1037.5</v>
      </c>
      <c r="DW58" s="50"/>
      <c r="DX58" s="50"/>
      <c r="DY58" s="50">
        <f>DY55-DY53</f>
        <v>43.13999999999942</v>
      </c>
      <c r="DZ58" s="50"/>
      <c r="EA58" s="50"/>
      <c r="EB58" s="50">
        <f>EB55-EB53</f>
        <v>94.17999999999847</v>
      </c>
      <c r="EC58" s="50"/>
      <c r="ED58" s="50"/>
      <c r="EE58" s="50">
        <f>EE55-EE53</f>
        <v>412.4899999999998</v>
      </c>
      <c r="EF58" s="50"/>
      <c r="EG58" s="50"/>
      <c r="EH58" s="50">
        <f>EH55-EH53</f>
        <v>135.1999999999989</v>
      </c>
      <c r="EI58" s="50"/>
      <c r="EJ58" s="50"/>
      <c r="EK58" s="50">
        <f>EK55-EK53</f>
        <v>-92.20999999999913</v>
      </c>
      <c r="EL58" s="50"/>
      <c r="EM58" s="50"/>
      <c r="EN58" s="50">
        <f>EN55-EN53</f>
        <v>-645.9700000000012</v>
      </c>
      <c r="EO58" s="50"/>
      <c r="EP58" s="50"/>
      <c r="EQ58" s="50">
        <f>EQ55-EQ53</f>
        <v>424.28999999999905</v>
      </c>
      <c r="ER58" s="45">
        <f t="shared" si="15"/>
        <v>1190.5199999999932</v>
      </c>
      <c r="ES58" s="45">
        <f t="shared" si="16"/>
        <v>-29909.420000000002</v>
      </c>
    </row>
    <row r="59" spans="1:149" s="6" customFormat="1" ht="33" customHeight="1">
      <c r="A59" s="76" t="s">
        <v>70</v>
      </c>
      <c r="B59" s="19"/>
      <c r="C59" s="52">
        <f>C49+C56</f>
        <v>9472.770000000004</v>
      </c>
      <c r="D59" s="52">
        <f aca="true" t="shared" si="38" ref="D59:Q59">D49+D56</f>
        <v>0</v>
      </c>
      <c r="E59" s="52">
        <f t="shared" si="38"/>
        <v>56.83999999999287</v>
      </c>
      <c r="F59" s="52">
        <f t="shared" si="38"/>
        <v>0</v>
      </c>
      <c r="G59" s="52">
        <f t="shared" si="38"/>
        <v>1480.4400000000032</v>
      </c>
      <c r="H59" s="52">
        <f t="shared" si="38"/>
        <v>0</v>
      </c>
      <c r="I59" s="52">
        <f t="shared" si="38"/>
        <v>3051.779999999999</v>
      </c>
      <c r="J59" s="52">
        <f t="shared" si="38"/>
        <v>0</v>
      </c>
      <c r="K59" s="52">
        <f t="shared" si="38"/>
        <v>-836.2900000000009</v>
      </c>
      <c r="L59" s="52">
        <f t="shared" si="38"/>
        <v>0</v>
      </c>
      <c r="M59" s="52">
        <f t="shared" si="38"/>
        <v>260.4600000000064</v>
      </c>
      <c r="N59" s="52">
        <f t="shared" si="38"/>
        <v>0</v>
      </c>
      <c r="O59" s="52">
        <f t="shared" si="38"/>
        <v>1995.9300000000076</v>
      </c>
      <c r="P59" s="52">
        <f t="shared" si="38"/>
        <v>0</v>
      </c>
      <c r="Q59" s="52">
        <f t="shared" si="38"/>
        <v>-1022.7799999999897</v>
      </c>
      <c r="R59" s="53"/>
      <c r="S59" s="18">
        <f t="shared" si="27"/>
        <v>14459.150000000021</v>
      </c>
      <c r="T59" s="46"/>
      <c r="U59" s="46"/>
      <c r="V59" s="46">
        <f>V49+V56</f>
        <v>-5303.840000000002</v>
      </c>
      <c r="W59" s="46">
        <f aca="true" t="shared" si="39" ref="W59:AL59">W49+W56</f>
        <v>0</v>
      </c>
      <c r="X59" s="50">
        <f t="shared" si="39"/>
        <v>0</v>
      </c>
      <c r="Y59" s="50">
        <f t="shared" si="39"/>
        <v>27403.45</v>
      </c>
      <c r="Z59" s="50">
        <f t="shared" si="39"/>
        <v>0</v>
      </c>
      <c r="AA59" s="50">
        <f t="shared" si="39"/>
        <v>0</v>
      </c>
      <c r="AB59" s="50">
        <f t="shared" si="39"/>
        <v>542.2800000000016</v>
      </c>
      <c r="AC59" s="50">
        <f t="shared" si="39"/>
        <v>0</v>
      </c>
      <c r="AD59" s="50">
        <f t="shared" si="39"/>
        <v>0</v>
      </c>
      <c r="AE59" s="50">
        <f t="shared" si="39"/>
        <v>8490.550000000007</v>
      </c>
      <c r="AF59" s="38">
        <f t="shared" si="5"/>
        <v>45591.59000000003</v>
      </c>
      <c r="AG59" s="50">
        <f t="shared" si="39"/>
        <v>0</v>
      </c>
      <c r="AH59" s="50">
        <f t="shared" si="39"/>
        <v>0</v>
      </c>
      <c r="AI59" s="50">
        <f t="shared" si="39"/>
        <v>6986.550000000001</v>
      </c>
      <c r="AJ59" s="50">
        <f t="shared" si="39"/>
        <v>0</v>
      </c>
      <c r="AK59" s="50">
        <f t="shared" si="39"/>
        <v>0</v>
      </c>
      <c r="AL59" s="50">
        <f t="shared" si="39"/>
        <v>10212.309999999996</v>
      </c>
      <c r="AM59" s="50"/>
      <c r="AN59" s="50"/>
      <c r="AO59" s="50">
        <f>AO49+AO56</f>
        <v>-3110.8599999999933</v>
      </c>
      <c r="AP59" s="50">
        <f aca="true" t="shared" si="40" ref="AP59:AU59">AP49+AP56</f>
        <v>0</v>
      </c>
      <c r="AQ59" s="50">
        <f t="shared" si="40"/>
        <v>0</v>
      </c>
      <c r="AR59" s="50">
        <f t="shared" si="40"/>
        <v>2713.5899999999874</v>
      </c>
      <c r="AS59" s="50">
        <f t="shared" si="40"/>
        <v>0</v>
      </c>
      <c r="AT59" s="50">
        <f t="shared" si="40"/>
        <v>0</v>
      </c>
      <c r="AU59" s="50">
        <f t="shared" si="40"/>
        <v>-5656.460000000003</v>
      </c>
      <c r="AV59" s="50"/>
      <c r="AW59" s="50"/>
      <c r="AX59" s="50">
        <f>AX49+AX56</f>
        <v>7392.059999999998</v>
      </c>
      <c r="AY59" s="50">
        <f aca="true" t="shared" si="41" ref="AY59:BD59">AY49+AY56</f>
        <v>0</v>
      </c>
      <c r="AZ59" s="50">
        <f t="shared" si="41"/>
        <v>0</v>
      </c>
      <c r="BA59" s="50">
        <f t="shared" si="41"/>
        <v>-6706.300000000005</v>
      </c>
      <c r="BB59" s="50">
        <f t="shared" si="41"/>
        <v>0</v>
      </c>
      <c r="BC59" s="50">
        <f t="shared" si="41"/>
        <v>0</v>
      </c>
      <c r="BD59" s="50">
        <f t="shared" si="41"/>
        <v>13353.469999999994</v>
      </c>
      <c r="BE59" s="50">
        <f aca="true" t="shared" si="42" ref="BE59:BM59">BE49+BE56</f>
        <v>0</v>
      </c>
      <c r="BF59" s="50">
        <f t="shared" si="42"/>
        <v>0</v>
      </c>
      <c r="BG59" s="50">
        <f t="shared" si="42"/>
        <v>4780.710000000003</v>
      </c>
      <c r="BH59" s="50">
        <f t="shared" si="42"/>
        <v>0</v>
      </c>
      <c r="BI59" s="50">
        <f t="shared" si="42"/>
        <v>0</v>
      </c>
      <c r="BJ59" s="50">
        <f t="shared" si="42"/>
        <v>-518.279999999997</v>
      </c>
      <c r="BK59" s="50">
        <f t="shared" si="42"/>
        <v>0</v>
      </c>
      <c r="BL59" s="50">
        <f t="shared" si="42"/>
        <v>0</v>
      </c>
      <c r="BM59" s="50">
        <f t="shared" si="42"/>
        <v>-1126.6400000000085</v>
      </c>
      <c r="BN59" s="50">
        <f>BN49+BN56</f>
        <v>0</v>
      </c>
      <c r="BO59" s="50">
        <f>BO49+BO56</f>
        <v>0</v>
      </c>
      <c r="BP59" s="50">
        <f>BP49+BP56</f>
        <v>2970.059999999996</v>
      </c>
      <c r="BQ59" s="50"/>
      <c r="BR59" s="50"/>
      <c r="BS59" s="50"/>
      <c r="BT59" s="38">
        <f t="shared" si="6"/>
        <v>31290.20999999997</v>
      </c>
      <c r="BU59" s="38">
        <f t="shared" si="7"/>
        <v>76881.8</v>
      </c>
      <c r="BV59" s="50"/>
      <c r="BW59" s="50"/>
      <c r="BX59" s="50">
        <f>BX49+BX56</f>
        <v>32384.18</v>
      </c>
      <c r="BY59" s="50"/>
      <c r="BZ59" s="50"/>
      <c r="CA59" s="50">
        <f>CA49+CA56</f>
        <v>2324.6999999999953</v>
      </c>
      <c r="CB59" s="50"/>
      <c r="CC59" s="50"/>
      <c r="CD59" s="50">
        <f>CD49+CD56</f>
        <v>5363.429999999997</v>
      </c>
      <c r="CE59" s="50"/>
      <c r="CF59" s="50"/>
      <c r="CG59" s="50">
        <f>CG49+CG56</f>
        <v>-673.1999999999935</v>
      </c>
      <c r="CH59" s="50"/>
      <c r="CI59" s="50"/>
      <c r="CJ59" s="50">
        <f>CJ49+CJ56</f>
        <v>-7271.949999999993</v>
      </c>
      <c r="CK59" s="50"/>
      <c r="CL59" s="50"/>
      <c r="CM59" s="50">
        <f>CM49+CM56</f>
        <v>6110.230000000005</v>
      </c>
      <c r="CN59" s="50"/>
      <c r="CO59" s="50"/>
      <c r="CP59" s="50">
        <f>CP49+CP56</f>
        <v>-21589.370000000003</v>
      </c>
      <c r="CQ59" s="50"/>
      <c r="CR59" s="50"/>
      <c r="CS59" s="50">
        <f>CS49+CS56</f>
        <v>1090.9499999999935</v>
      </c>
      <c r="CT59" s="50"/>
      <c r="CU59" s="50"/>
      <c r="CV59" s="50">
        <f>CV49+CV56</f>
        <v>3160.7800000000043</v>
      </c>
      <c r="CW59" s="50"/>
      <c r="CX59" s="50"/>
      <c r="CY59" s="50">
        <f>CY49+CY56</f>
        <v>1275.5899999999947</v>
      </c>
      <c r="CZ59" s="50"/>
      <c r="DA59" s="50"/>
      <c r="DB59" s="50">
        <f>DB49+DB56</f>
        <v>3045.110000000004</v>
      </c>
      <c r="DC59" s="50"/>
      <c r="DD59" s="50"/>
      <c r="DE59" s="50">
        <f>DE49+DE56</f>
        <v>6229.799999999999</v>
      </c>
      <c r="DF59" s="10">
        <f t="shared" si="8"/>
        <v>31450.250000000004</v>
      </c>
      <c r="DG59" s="42">
        <f t="shared" si="9"/>
        <v>108332.05</v>
      </c>
      <c r="DH59" s="50"/>
      <c r="DI59" s="50"/>
      <c r="DJ59" s="50">
        <f>DJ49+DJ56</f>
        <v>19361.06999999999</v>
      </c>
      <c r="DK59" s="50"/>
      <c r="DL59" s="50"/>
      <c r="DM59" s="50">
        <f>DM49+DM56</f>
        <v>4970.640000000003</v>
      </c>
      <c r="DN59" s="50"/>
      <c r="DO59" s="50"/>
      <c r="DP59" s="50">
        <f>DP49+DP56</f>
        <v>-292.2700000000041</v>
      </c>
      <c r="DQ59" s="50"/>
      <c r="DR59" s="50"/>
      <c r="DS59" s="50">
        <f>DS49+DS56</f>
        <v>1443.7700000000004</v>
      </c>
      <c r="DT59" s="50"/>
      <c r="DU59" s="50"/>
      <c r="DV59" s="50">
        <f>DV49+DV56</f>
        <v>-12150.209999999992</v>
      </c>
      <c r="DW59" s="50"/>
      <c r="DX59" s="50"/>
      <c r="DY59" s="50">
        <f>DY49+DY56</f>
        <v>-1652.8099999999977</v>
      </c>
      <c r="DZ59" s="50"/>
      <c r="EA59" s="50"/>
      <c r="EB59" s="50">
        <f>EB49+EB56</f>
        <v>1464.3500000000004</v>
      </c>
      <c r="EC59" s="50"/>
      <c r="ED59" s="50"/>
      <c r="EE59" s="50">
        <f>EE49+EE56</f>
        <v>-5964.169999999993</v>
      </c>
      <c r="EF59" s="50"/>
      <c r="EG59" s="50"/>
      <c r="EH59" s="50">
        <f>EH49+EH56</f>
        <v>-924.1000000000076</v>
      </c>
      <c r="EI59" s="50"/>
      <c r="EJ59" s="50"/>
      <c r="EK59" s="50">
        <f>EK49+EK56</f>
        <v>1581.239999999998</v>
      </c>
      <c r="EL59" s="50"/>
      <c r="EM59" s="50"/>
      <c r="EN59" s="50">
        <f>EN49+EN56</f>
        <v>8020.229999999996</v>
      </c>
      <c r="EO59" s="50"/>
      <c r="EP59" s="50"/>
      <c r="EQ59" s="50">
        <f>EQ49+EQ56</f>
        <v>-3117.569999999998</v>
      </c>
      <c r="ER59" s="45">
        <f t="shared" si="15"/>
        <v>12740.169999999995</v>
      </c>
      <c r="ES59" s="45">
        <f t="shared" si="16"/>
        <v>121072.22</v>
      </c>
    </row>
    <row r="60" spans="1:149" s="6" customFormat="1" ht="42.75" customHeight="1">
      <c r="A60" s="76" t="s">
        <v>71</v>
      </c>
      <c r="B60" s="19"/>
      <c r="C60" s="52">
        <f>C51+C58</f>
        <v>10579.580000000002</v>
      </c>
      <c r="D60" s="52">
        <f aca="true" t="shared" si="43" ref="D60:Q60">D51+D58</f>
        <v>0</v>
      </c>
      <c r="E60" s="52">
        <f t="shared" si="43"/>
        <v>11336.260000000013</v>
      </c>
      <c r="F60" s="52">
        <f t="shared" si="43"/>
        <v>0</v>
      </c>
      <c r="G60" s="52">
        <f t="shared" si="43"/>
        <v>10429.210000000003</v>
      </c>
      <c r="H60" s="52">
        <f t="shared" si="43"/>
        <v>0</v>
      </c>
      <c r="I60" s="52">
        <f t="shared" si="43"/>
        <v>12143.17000000001</v>
      </c>
      <c r="J60" s="52">
        <f t="shared" si="43"/>
        <v>0</v>
      </c>
      <c r="K60" s="52">
        <f t="shared" si="43"/>
        <v>23724.039999999997</v>
      </c>
      <c r="L60" s="52">
        <f t="shared" si="43"/>
        <v>0</v>
      </c>
      <c r="M60" s="52">
        <f t="shared" si="43"/>
        <v>22937.16999999999</v>
      </c>
      <c r="N60" s="52">
        <f t="shared" si="43"/>
        <v>0</v>
      </c>
      <c r="O60" s="52">
        <f t="shared" si="43"/>
        <v>21312.88999999999</v>
      </c>
      <c r="P60" s="52">
        <f t="shared" si="43"/>
        <v>0</v>
      </c>
      <c r="Q60" s="52">
        <f t="shared" si="43"/>
        <v>-955.4400000000096</v>
      </c>
      <c r="R60" s="53"/>
      <c r="S60" s="18">
        <f t="shared" si="27"/>
        <v>111506.88</v>
      </c>
      <c r="T60" s="46"/>
      <c r="U60" s="46"/>
      <c r="V60" s="46">
        <f>V51+V58</f>
        <v>23855.120000000006</v>
      </c>
      <c r="W60" s="46">
        <f aca="true" t="shared" si="44" ref="W60:AL60">W51+W58</f>
        <v>0</v>
      </c>
      <c r="X60" s="50">
        <f t="shared" si="44"/>
        <v>0</v>
      </c>
      <c r="Y60" s="50">
        <f t="shared" si="44"/>
        <v>-27027.069999999996</v>
      </c>
      <c r="Z60" s="50">
        <f t="shared" si="44"/>
        <v>0</v>
      </c>
      <c r="AA60" s="50">
        <f t="shared" si="44"/>
        <v>0</v>
      </c>
      <c r="AB60" s="50">
        <f t="shared" si="44"/>
        <v>-24597.91000000001</v>
      </c>
      <c r="AC60" s="50">
        <f t="shared" si="44"/>
        <v>0</v>
      </c>
      <c r="AD60" s="50">
        <f t="shared" si="44"/>
        <v>0</v>
      </c>
      <c r="AE60" s="50">
        <f t="shared" si="44"/>
        <v>-108709.4125</v>
      </c>
      <c r="AF60" s="38">
        <f t="shared" si="5"/>
        <v>-24972.392500000016</v>
      </c>
      <c r="AG60" s="50">
        <f t="shared" si="44"/>
        <v>0</v>
      </c>
      <c r="AH60" s="50">
        <f t="shared" si="44"/>
        <v>0</v>
      </c>
      <c r="AI60" s="50">
        <f t="shared" si="44"/>
        <v>-18819.708000000013</v>
      </c>
      <c r="AJ60" s="50">
        <f t="shared" si="44"/>
        <v>0</v>
      </c>
      <c r="AK60" s="50">
        <f t="shared" si="44"/>
        <v>0</v>
      </c>
      <c r="AL60" s="50">
        <f t="shared" si="44"/>
        <v>8435.410000000005</v>
      </c>
      <c r="AM60" s="50"/>
      <c r="AN60" s="50"/>
      <c r="AO60" s="50">
        <f>AO51+AO58</f>
        <v>7205.729999999974</v>
      </c>
      <c r="AP60" s="50">
        <f aca="true" t="shared" si="45" ref="AP60:AU60">AP51+AP58</f>
        <v>0</v>
      </c>
      <c r="AQ60" s="50">
        <f t="shared" si="45"/>
        <v>0</v>
      </c>
      <c r="AR60" s="50">
        <f t="shared" si="45"/>
        <v>12720.40000000001</v>
      </c>
      <c r="AS60" s="50">
        <f t="shared" si="45"/>
        <v>0</v>
      </c>
      <c r="AT60" s="50">
        <f t="shared" si="45"/>
        <v>0</v>
      </c>
      <c r="AU60" s="50">
        <f t="shared" si="45"/>
        <v>28440.2</v>
      </c>
      <c r="AV60" s="50"/>
      <c r="AW60" s="50"/>
      <c r="AX60" s="50">
        <f>AX51+AX58</f>
        <v>8243.919999999998</v>
      </c>
      <c r="AY60" s="50">
        <f aca="true" t="shared" si="46" ref="AY60:BD60">AY51+AY58</f>
        <v>0</v>
      </c>
      <c r="AZ60" s="50">
        <f t="shared" si="46"/>
        <v>0</v>
      </c>
      <c r="BA60" s="50">
        <f t="shared" si="46"/>
        <v>31364.260000000002</v>
      </c>
      <c r="BB60" s="50">
        <f t="shared" si="46"/>
        <v>0</v>
      </c>
      <c r="BC60" s="50">
        <f t="shared" si="46"/>
        <v>0</v>
      </c>
      <c r="BD60" s="50">
        <f t="shared" si="46"/>
        <v>9098.320000000007</v>
      </c>
      <c r="BE60" s="50">
        <f aca="true" t="shared" si="47" ref="BE60:BM60">BE51+BE58</f>
        <v>0</v>
      </c>
      <c r="BF60" s="50">
        <f t="shared" si="47"/>
        <v>0</v>
      </c>
      <c r="BG60" s="50">
        <f t="shared" si="47"/>
        <v>14991.630000000008</v>
      </c>
      <c r="BH60" s="50">
        <f t="shared" si="47"/>
        <v>0</v>
      </c>
      <c r="BI60" s="50">
        <f t="shared" si="47"/>
        <v>0</v>
      </c>
      <c r="BJ60" s="50">
        <f t="shared" si="47"/>
        <v>17541.65</v>
      </c>
      <c r="BK60" s="50">
        <f t="shared" si="47"/>
        <v>0</v>
      </c>
      <c r="BL60" s="50">
        <f t="shared" si="47"/>
        <v>0</v>
      </c>
      <c r="BM60" s="50">
        <f t="shared" si="47"/>
        <v>14850.060000000007</v>
      </c>
      <c r="BN60" s="50">
        <f>BN51+BN58</f>
        <v>0</v>
      </c>
      <c r="BO60" s="50">
        <f>BO51+BO58</f>
        <v>0</v>
      </c>
      <c r="BP60" s="50">
        <f>BP51+BP58</f>
        <v>2818.2599999999675</v>
      </c>
      <c r="BQ60" s="50"/>
      <c r="BR60" s="50"/>
      <c r="BS60" s="50"/>
      <c r="BT60" s="38">
        <f t="shared" si="6"/>
        <v>136890.13199999998</v>
      </c>
      <c r="BU60" s="38">
        <f t="shared" si="7"/>
        <v>111917.73949999997</v>
      </c>
      <c r="BV60" s="50"/>
      <c r="BW60" s="50"/>
      <c r="BX60" s="50">
        <f>BX51+BX58</f>
        <v>-201008.40999999997</v>
      </c>
      <c r="BY60" s="50"/>
      <c r="BZ60" s="50"/>
      <c r="CA60" s="50">
        <f>CA51+CA58</f>
        <v>-118658.80999999997</v>
      </c>
      <c r="CB60" s="50"/>
      <c r="CC60" s="50"/>
      <c r="CD60" s="50">
        <f>CD51+CD58</f>
        <v>-67815.09999999996</v>
      </c>
      <c r="CE60" s="50"/>
      <c r="CF60" s="50"/>
      <c r="CG60" s="50">
        <f>CG51+CG58</f>
        <v>3654.0499999999993</v>
      </c>
      <c r="CH60" s="50"/>
      <c r="CI60" s="50"/>
      <c r="CJ60" s="50">
        <f>CJ51+CJ58</f>
        <v>51704.33</v>
      </c>
      <c r="CK60" s="50"/>
      <c r="CL60" s="50"/>
      <c r="CM60" s="50">
        <f>CM51+CM58</f>
        <v>-10664.959999999986</v>
      </c>
      <c r="CN60" s="50"/>
      <c r="CO60" s="50"/>
      <c r="CP60" s="50">
        <f>CP51+CP58</f>
        <v>56642.579999999994</v>
      </c>
      <c r="CQ60" s="50"/>
      <c r="CR60" s="50"/>
      <c r="CS60" s="50">
        <f>CS51+CS58</f>
        <v>42006.61</v>
      </c>
      <c r="CT60" s="50"/>
      <c r="CU60" s="50"/>
      <c r="CV60" s="50">
        <f>CV51+CV58</f>
        <v>-721.9700000000066</v>
      </c>
      <c r="CW60" s="50"/>
      <c r="CX60" s="50"/>
      <c r="CY60" s="50">
        <f>CY51+CY58</f>
        <v>46061.990000000005</v>
      </c>
      <c r="CZ60" s="50"/>
      <c r="DA60" s="50"/>
      <c r="DB60" s="50">
        <f>DB51+DB58</f>
        <v>43050.149999999994</v>
      </c>
      <c r="DC60" s="50"/>
      <c r="DD60" s="50"/>
      <c r="DE60" s="50">
        <f>DE51+DE58</f>
        <v>34198.58</v>
      </c>
      <c r="DF60" s="10">
        <f t="shared" si="8"/>
        <v>-121550.95999999993</v>
      </c>
      <c r="DG60" s="42">
        <f t="shared" si="9"/>
        <v>-9633.220499999967</v>
      </c>
      <c r="DH60" s="50"/>
      <c r="DI60" s="50"/>
      <c r="DJ60" s="50">
        <f>DJ51+DJ58</f>
        <v>34700.01100000001</v>
      </c>
      <c r="DK60" s="50"/>
      <c r="DL60" s="50"/>
      <c r="DM60" s="50">
        <f>DM51+DM58</f>
        <v>10929.060999999998</v>
      </c>
      <c r="DN60" s="50"/>
      <c r="DO60" s="50"/>
      <c r="DP60" s="50">
        <f>DP51+DP58</f>
        <v>40623.17099999999</v>
      </c>
      <c r="DQ60" s="50"/>
      <c r="DR60" s="50"/>
      <c r="DS60" s="50">
        <f>DS51+DS58</f>
        <v>35865.38099999998</v>
      </c>
      <c r="DT60" s="50"/>
      <c r="DU60" s="50"/>
      <c r="DV60" s="50">
        <f>DV51+DV58</f>
        <v>45788.72099999999</v>
      </c>
      <c r="DW60" s="50"/>
      <c r="DX60" s="50"/>
      <c r="DY60" s="50">
        <f>DY51+DY58</f>
        <v>-268165.49899999995</v>
      </c>
      <c r="DZ60" s="50"/>
      <c r="EA60" s="50"/>
      <c r="EB60" s="50">
        <f>EB51+EB58</f>
        <v>50540.511000000006</v>
      </c>
      <c r="EC60" s="50"/>
      <c r="ED60" s="50"/>
      <c r="EE60" s="50">
        <f>EE51+EE58</f>
        <v>-17535.439000000035</v>
      </c>
      <c r="EF60" s="50"/>
      <c r="EG60" s="50"/>
      <c r="EH60" s="50">
        <f>EH51+EH58</f>
        <v>59076.201</v>
      </c>
      <c r="EI60" s="50"/>
      <c r="EJ60" s="50"/>
      <c r="EK60" s="50">
        <f>EK51+EK58</f>
        <v>52189.271</v>
      </c>
      <c r="EL60" s="50"/>
      <c r="EM60" s="50"/>
      <c r="EN60" s="50">
        <f>EN51+EN58</f>
        <v>50147.30099999999</v>
      </c>
      <c r="EO60" s="50"/>
      <c r="EP60" s="50"/>
      <c r="EQ60" s="50">
        <f>EQ51+EQ58</f>
        <v>60641.001</v>
      </c>
      <c r="ER60" s="108">
        <f t="shared" si="15"/>
        <v>154799.69199999998</v>
      </c>
      <c r="ES60" s="45">
        <f t="shared" si="16"/>
        <v>145166.4715</v>
      </c>
    </row>
    <row r="61" spans="1:149" ht="15" hidden="1">
      <c r="A61" s="54"/>
      <c r="B61" s="54"/>
      <c r="C61" s="54"/>
      <c r="D61" s="54"/>
      <c r="E61" s="55">
        <f>C60+E60</f>
        <v>21915.840000000015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38">
        <f aca="true" t="shared" si="48" ref="BT61:BT68">BS61+BP61+BM61+BJ61+BG61+BD61+BA61+AX61+AU61+AR61+AO61+AL61</f>
        <v>0</v>
      </c>
      <c r="BU61" s="38">
        <f aca="true" t="shared" si="49" ref="BU61:BU68">BT61+AI61</f>
        <v>0</v>
      </c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10">
        <f t="shared" si="8"/>
        <v>0</v>
      </c>
      <c r="DG61" s="42">
        <f t="shared" si="9"/>
        <v>0</v>
      </c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45">
        <f t="shared" si="15"/>
        <v>0</v>
      </c>
      <c r="ES61" s="45">
        <f t="shared" si="16"/>
        <v>0</v>
      </c>
    </row>
    <row r="62" spans="1:149" ht="15" hidden="1">
      <c r="A62" s="54"/>
      <c r="B62" s="54"/>
      <c r="C62" s="54"/>
      <c r="D62" s="54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56">
        <f>AU60+AR60+AO60+AL60+AI60+AE60+AB60+Y60+V60+S60</f>
        <v>13009.63949999999</v>
      </c>
      <c r="AV62" s="9"/>
      <c r="AW62" s="56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38">
        <f t="shared" si="48"/>
        <v>0</v>
      </c>
      <c r="BU62" s="38">
        <f t="shared" si="49"/>
        <v>0</v>
      </c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10">
        <f t="shared" si="8"/>
        <v>0</v>
      </c>
      <c r="DG62" s="42">
        <f t="shared" si="9"/>
        <v>0</v>
      </c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45">
        <f t="shared" si="15"/>
        <v>0</v>
      </c>
      <c r="ES62" s="45">
        <f t="shared" si="16"/>
        <v>0</v>
      </c>
    </row>
    <row r="63" spans="1:149" ht="15" hidden="1">
      <c r="A63" s="54"/>
      <c r="B63" s="54"/>
      <c r="C63" s="54"/>
      <c r="D63" s="54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56"/>
      <c r="AV63" s="9"/>
      <c r="AW63" s="9"/>
      <c r="AX63" s="56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38">
        <f t="shared" si="48"/>
        <v>0</v>
      </c>
      <c r="BU63" s="38">
        <f t="shared" si="49"/>
        <v>0</v>
      </c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10">
        <f t="shared" si="8"/>
        <v>0</v>
      </c>
      <c r="DG63" s="42">
        <f t="shared" si="9"/>
        <v>0</v>
      </c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45">
        <f t="shared" si="15"/>
        <v>0</v>
      </c>
      <c r="ES63" s="45">
        <f t="shared" si="16"/>
        <v>0</v>
      </c>
    </row>
    <row r="64" spans="1:149" ht="15" hidden="1">
      <c r="A64" s="54"/>
      <c r="B64" s="54"/>
      <c r="C64" s="54"/>
      <c r="D64" s="54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56"/>
      <c r="AT64" s="9"/>
      <c r="AU64" s="56"/>
      <c r="AV64" s="56"/>
      <c r="AW64" s="9"/>
      <c r="AX64" s="5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38">
        <f t="shared" si="48"/>
        <v>0</v>
      </c>
      <c r="BU64" s="38">
        <f t="shared" si="49"/>
        <v>0</v>
      </c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10">
        <f t="shared" si="8"/>
        <v>0</v>
      </c>
      <c r="DG64" s="42">
        <f t="shared" si="9"/>
        <v>0</v>
      </c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45">
        <f t="shared" si="15"/>
        <v>0</v>
      </c>
      <c r="ES64" s="45">
        <f t="shared" si="16"/>
        <v>0</v>
      </c>
    </row>
    <row r="65" spans="1:149" ht="15" hidden="1">
      <c r="A65" s="54"/>
      <c r="B65" s="54"/>
      <c r="C65" s="54"/>
      <c r="D65" s="54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38">
        <f t="shared" si="48"/>
        <v>0</v>
      </c>
      <c r="BU65" s="38">
        <f t="shared" si="49"/>
        <v>0</v>
      </c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10">
        <f t="shared" si="8"/>
        <v>0</v>
      </c>
      <c r="DG65" s="42">
        <f t="shared" si="9"/>
        <v>0</v>
      </c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45">
        <f t="shared" si="15"/>
        <v>0</v>
      </c>
      <c r="ES65" s="45">
        <f t="shared" si="16"/>
        <v>0</v>
      </c>
    </row>
    <row r="66" spans="1:149" ht="15" hidden="1">
      <c r="A66" s="54"/>
      <c r="B66" s="54"/>
      <c r="C66" s="54"/>
      <c r="D66" s="54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38">
        <f t="shared" si="48"/>
        <v>0</v>
      </c>
      <c r="BU66" s="38">
        <f t="shared" si="49"/>
        <v>0</v>
      </c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10">
        <f t="shared" si="8"/>
        <v>0</v>
      </c>
      <c r="DG66" s="42">
        <f t="shared" si="9"/>
        <v>0</v>
      </c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45">
        <f t="shared" si="15"/>
        <v>0</v>
      </c>
      <c r="ES66" s="45">
        <f t="shared" si="16"/>
        <v>0</v>
      </c>
    </row>
    <row r="67" spans="1:149" ht="15" hidden="1">
      <c r="A67" s="54"/>
      <c r="B67" s="54"/>
      <c r="C67" s="54"/>
      <c r="D67" s="54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56"/>
      <c r="AV67" s="9"/>
      <c r="AW67" s="9"/>
      <c r="AX67" s="56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38">
        <f t="shared" si="48"/>
        <v>0</v>
      </c>
      <c r="BU67" s="38">
        <f t="shared" si="49"/>
        <v>0</v>
      </c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10">
        <f t="shared" si="8"/>
        <v>0</v>
      </c>
      <c r="DG67" s="42">
        <f t="shared" si="9"/>
        <v>0</v>
      </c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45">
        <f t="shared" si="15"/>
        <v>0</v>
      </c>
      <c r="ES67" s="45">
        <f t="shared" si="16"/>
        <v>0</v>
      </c>
    </row>
    <row r="68" spans="1:149" ht="15" hidden="1">
      <c r="A68" s="54"/>
      <c r="B68" s="54"/>
      <c r="C68" s="54"/>
      <c r="D68" s="54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38">
        <f t="shared" si="48"/>
        <v>0</v>
      </c>
      <c r="BU68" s="38">
        <f t="shared" si="49"/>
        <v>0</v>
      </c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10">
        <f t="shared" si="8"/>
        <v>0</v>
      </c>
      <c r="DG68" s="42">
        <f t="shared" si="9"/>
        <v>0</v>
      </c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45">
        <f t="shared" si="15"/>
        <v>0</v>
      </c>
      <c r="ES68" s="45">
        <f t="shared" si="16"/>
        <v>0</v>
      </c>
    </row>
    <row r="69" spans="1:149" ht="15">
      <c r="A69" s="54"/>
      <c r="B69" s="54"/>
      <c r="C69" s="54"/>
      <c r="D69" s="54"/>
      <c r="V69" s="55">
        <f>S60+V60</f>
        <v>135362</v>
      </c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</row>
    <row r="70" spans="1:149" ht="15">
      <c r="A70" s="54"/>
      <c r="B70" s="54"/>
      <c r="C70" s="54"/>
      <c r="D70" s="54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>
        <v>50982.6</v>
      </c>
      <c r="BE70" s="9"/>
      <c r="BF70" s="9"/>
      <c r="BG70" s="9"/>
      <c r="BH70" s="9"/>
      <c r="BI70" s="9"/>
      <c r="BJ70" s="56">
        <f>BD70+BG60+BJ60</f>
        <v>83515.88</v>
      </c>
      <c r="BK70" s="9"/>
      <c r="BL70" s="9"/>
      <c r="BM70" s="56">
        <f>BJ70+BM60</f>
        <v>98365.94000000002</v>
      </c>
      <c r="BN70" s="9"/>
      <c r="BO70" s="9"/>
      <c r="BP70" s="56">
        <f>BM70+BP60</f>
        <v>101184.19999999998</v>
      </c>
      <c r="BQ70" s="9"/>
      <c r="BR70" s="9"/>
      <c r="BS70" s="56">
        <f>BS60+BP60+BM60+BJ60+BG60+BD60+BA60+AX60+AU60+AR60+AO60+AL60+AI60+AE60+AB60+Y60+V60+S60</f>
        <v>111917.73949999998</v>
      </c>
      <c r="BV70" s="9"/>
      <c r="BW70" s="9"/>
      <c r="BX70" s="56">
        <f>BS72+BX60</f>
        <v>-27031.3505</v>
      </c>
      <c r="BY70" s="9"/>
      <c r="BZ70" s="9"/>
      <c r="CA70" s="56">
        <f>BX70+CA60</f>
        <v>-145690.16049999997</v>
      </c>
      <c r="CB70" s="9"/>
      <c r="CC70" s="9"/>
      <c r="CD70" s="56">
        <f>CA70+CD60</f>
        <v>-213505.26049999992</v>
      </c>
      <c r="CE70" s="9"/>
      <c r="CF70" s="9"/>
      <c r="CG70" s="56">
        <f>CD70+CG60</f>
        <v>-209851.21049999993</v>
      </c>
      <c r="CH70" s="9"/>
      <c r="CI70" s="9"/>
      <c r="CJ70" s="56">
        <f>CG70+CJ60</f>
        <v>-158146.8804999999</v>
      </c>
      <c r="CK70" s="9"/>
      <c r="CL70" s="9"/>
      <c r="CM70" s="56">
        <f>CJ70+CM60</f>
        <v>-168811.8404999999</v>
      </c>
      <c r="CN70" s="9"/>
      <c r="CO70" s="9"/>
      <c r="CP70" s="56">
        <f>CM70+CP60</f>
        <v>-112169.26049999992</v>
      </c>
      <c r="CQ70" s="9"/>
      <c r="CR70" s="9"/>
      <c r="CS70" s="56">
        <f>CP70+CS60</f>
        <v>-70162.65049999992</v>
      </c>
      <c r="CT70" s="9"/>
      <c r="CU70" s="9"/>
      <c r="CV70" s="56">
        <f>CS72+CV60</f>
        <v>-65192.68049999992</v>
      </c>
      <c r="CW70" s="9"/>
      <c r="CX70" s="9"/>
      <c r="CY70" s="56">
        <f>CV72+CY60</f>
        <v>-19130.690499999917</v>
      </c>
      <c r="CZ70" s="9"/>
      <c r="DA70" s="9"/>
      <c r="DB70" s="56">
        <f>CY72+DB60</f>
        <v>23919.459500000077</v>
      </c>
      <c r="DC70" s="9"/>
      <c r="DD70" s="9"/>
      <c r="DE70" s="56">
        <f>DB72+DE60</f>
        <v>58118.03950000008</v>
      </c>
      <c r="DH70" s="9"/>
      <c r="DI70" s="9"/>
      <c r="DJ70" s="56">
        <f>DG72+DJ60</f>
        <v>80568.49050000003</v>
      </c>
      <c r="DK70" s="9"/>
      <c r="DL70" s="9"/>
      <c r="DM70" s="56">
        <f>DJ70+DM60</f>
        <v>91497.55150000003</v>
      </c>
      <c r="DN70" s="9"/>
      <c r="DO70" s="9"/>
      <c r="DP70" s="56">
        <f>DM70+DP60</f>
        <v>132120.72250000003</v>
      </c>
      <c r="DQ70" s="9"/>
      <c r="DR70" s="9"/>
      <c r="DS70" s="56">
        <f>DP70+DS60</f>
        <v>167986.10350000003</v>
      </c>
      <c r="DT70" s="9"/>
      <c r="DU70" s="9"/>
      <c r="DV70" s="56">
        <f>DS70+DV60</f>
        <v>213774.82450000002</v>
      </c>
      <c r="DW70" s="9"/>
      <c r="DX70" s="9"/>
      <c r="DY70" s="56">
        <f>DV70+DY60</f>
        <v>-54390.674499999936</v>
      </c>
      <c r="DZ70" s="9"/>
      <c r="EA70" s="9"/>
      <c r="EB70" s="56">
        <f>DY72+EB60</f>
        <v>-3850.1634999999296</v>
      </c>
      <c r="EC70" s="9"/>
      <c r="ED70" s="9"/>
      <c r="EE70" s="56">
        <f>EB72+EE60</f>
        <v>-21385.602499999964</v>
      </c>
      <c r="EF70" s="9"/>
      <c r="EG70" s="9"/>
      <c r="EH70" s="56">
        <f>EE70+EH60</f>
        <v>37690.59850000004</v>
      </c>
      <c r="EI70" s="9"/>
      <c r="EJ70" s="9"/>
      <c r="EK70" s="56">
        <f>EH70+EK60</f>
        <v>89879.86950000003</v>
      </c>
      <c r="EL70" s="9"/>
      <c r="EM70" s="9"/>
      <c r="EN70" s="56">
        <f>EK70+EN60</f>
        <v>140027.1705</v>
      </c>
      <c r="EO70" s="9"/>
      <c r="EP70" s="9"/>
      <c r="EQ70" s="107">
        <f>EN70+EQ60</f>
        <v>200668.1715</v>
      </c>
      <c r="ER70" s="56"/>
      <c r="ES70" s="56"/>
    </row>
    <row r="71" spans="1:149" ht="14.25">
      <c r="A71" s="128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56"/>
      <c r="BB71" s="9"/>
      <c r="BC71" s="9"/>
      <c r="BD71" s="56"/>
      <c r="BE71" s="9"/>
      <c r="BF71" s="9"/>
      <c r="BG71" s="56"/>
      <c r="BH71" s="9"/>
      <c r="BI71" s="9"/>
      <c r="BJ71" s="56"/>
      <c r="BK71" s="9"/>
      <c r="BL71" s="9"/>
      <c r="BM71" s="56"/>
      <c r="BN71" s="9"/>
      <c r="BO71" s="9"/>
      <c r="BP71" s="56"/>
      <c r="BQ71" s="9"/>
      <c r="BR71" s="9" t="s">
        <v>400</v>
      </c>
      <c r="BS71" s="56">
        <v>62059.32</v>
      </c>
      <c r="BV71" s="9"/>
      <c r="BW71" s="9"/>
      <c r="BX71" s="56"/>
      <c r="BY71" s="9"/>
      <c r="BZ71" s="9"/>
      <c r="CA71" s="56"/>
      <c r="CB71" s="9"/>
      <c r="CC71" s="9"/>
      <c r="CD71" s="56"/>
      <c r="CE71" s="9"/>
      <c r="CF71" s="9"/>
      <c r="CG71" s="56"/>
      <c r="CH71" s="9"/>
      <c r="CI71" s="9"/>
      <c r="CJ71" s="56"/>
      <c r="CK71" s="9"/>
      <c r="CL71" s="9"/>
      <c r="CM71" s="56"/>
      <c r="CN71" s="9"/>
      <c r="CO71" s="9"/>
      <c r="CP71" s="56"/>
      <c r="CQ71" s="9"/>
      <c r="CR71" s="9" t="s">
        <v>509</v>
      </c>
      <c r="CS71" s="56">
        <v>5691.94</v>
      </c>
      <c r="CT71" s="9"/>
      <c r="CU71" s="9" t="s">
        <v>509</v>
      </c>
      <c r="CV71" s="56"/>
      <c r="CW71" s="9"/>
      <c r="CX71" s="9" t="s">
        <v>509</v>
      </c>
      <c r="CY71" s="56"/>
      <c r="CZ71" s="9"/>
      <c r="DA71" s="9" t="s">
        <v>509</v>
      </c>
      <c r="DB71" s="56"/>
      <c r="DC71" s="9"/>
      <c r="DD71" s="9" t="s">
        <v>509</v>
      </c>
      <c r="DE71" s="56">
        <v>2845.96</v>
      </c>
      <c r="DF71" s="10">
        <f>DE71+DB71+CY71+CV71+CS71+CP71+CM71+CJ71+CG71+CD71+CA71+BX71</f>
        <v>8537.9</v>
      </c>
      <c r="DG71" s="42">
        <f>DF71+BS71</f>
        <v>70597.22</v>
      </c>
      <c r="DH71" s="9"/>
      <c r="DI71" s="9" t="s">
        <v>509</v>
      </c>
      <c r="DJ71" s="56"/>
      <c r="DK71" s="9"/>
      <c r="DL71" s="9" t="s">
        <v>509</v>
      </c>
      <c r="DM71" s="56"/>
      <c r="DN71" s="9"/>
      <c r="DO71" s="9" t="s">
        <v>509</v>
      </c>
      <c r="DP71" s="56"/>
      <c r="DQ71" s="9"/>
      <c r="DR71" s="9" t="s">
        <v>509</v>
      </c>
      <c r="DS71" s="56"/>
      <c r="DT71" s="9"/>
      <c r="DU71" s="9" t="s">
        <v>509</v>
      </c>
      <c r="DV71" s="56"/>
      <c r="DW71" s="9"/>
      <c r="DX71" s="9" t="s">
        <v>509</v>
      </c>
      <c r="DY71" s="56"/>
      <c r="DZ71" s="9"/>
      <c r="EA71" s="9" t="s">
        <v>509</v>
      </c>
      <c r="EB71" s="56"/>
      <c r="EC71" s="9"/>
      <c r="ED71" s="9" t="s">
        <v>509</v>
      </c>
      <c r="EE71" s="56"/>
      <c r="EF71" s="9"/>
      <c r="EG71" s="9" t="s">
        <v>509</v>
      </c>
      <c r="EH71" s="56"/>
      <c r="EI71" s="9"/>
      <c r="EJ71" s="9" t="s">
        <v>509</v>
      </c>
      <c r="EK71" s="56"/>
      <c r="EL71" s="9"/>
      <c r="EM71" s="9" t="s">
        <v>509</v>
      </c>
      <c r="EN71" s="56"/>
      <c r="EO71" s="9"/>
      <c r="EP71" s="9" t="s">
        <v>509</v>
      </c>
      <c r="EQ71" s="56">
        <v>7915.03</v>
      </c>
      <c r="ER71" s="56"/>
      <c r="ES71" s="56"/>
    </row>
    <row r="72" spans="1:149" ht="15">
      <c r="A72" s="57"/>
      <c r="B72" s="57"/>
      <c r="C72" s="57"/>
      <c r="D72" s="57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56"/>
      <c r="BE72" s="9"/>
      <c r="BF72" s="9"/>
      <c r="BG72" s="56"/>
      <c r="BH72" s="9"/>
      <c r="BI72" s="9"/>
      <c r="BJ72" s="56"/>
      <c r="BK72" s="9"/>
      <c r="BL72" s="9"/>
      <c r="BM72" s="56"/>
      <c r="BN72" s="9"/>
      <c r="BO72" s="9"/>
      <c r="BP72" s="56"/>
      <c r="BQ72" s="9"/>
      <c r="BR72" s="9"/>
      <c r="BS72" s="56">
        <f>BS70+BS71</f>
        <v>173977.05949999997</v>
      </c>
      <c r="BT72" s="42">
        <f>BT46+BT53</f>
        <v>857079.218</v>
      </c>
      <c r="BV72" s="9"/>
      <c r="BW72" s="9"/>
      <c r="BX72" s="42">
        <f>BX46+BX53</f>
        <v>284091.6</v>
      </c>
      <c r="BY72" s="9"/>
      <c r="BZ72" s="9"/>
      <c r="CA72" s="42">
        <f>CA46+CA53</f>
        <v>232037.31999999998</v>
      </c>
      <c r="CB72" s="9"/>
      <c r="CC72" s="9"/>
      <c r="CD72" s="42">
        <f>CD46+CD53</f>
        <v>178074.13999999996</v>
      </c>
      <c r="CE72" s="9"/>
      <c r="CF72" s="9"/>
      <c r="CG72" s="42">
        <f>CG46+CG53</f>
        <v>112666.48999999999</v>
      </c>
      <c r="CH72" s="9"/>
      <c r="CI72" s="9"/>
      <c r="CJ72" s="42">
        <f>CJ46+CJ53</f>
        <v>71076.48999999999</v>
      </c>
      <c r="CK72" s="9"/>
      <c r="CL72" s="9"/>
      <c r="CM72" s="42">
        <f>CM46+CM53</f>
        <v>120239.94999999998</v>
      </c>
      <c r="CN72" s="9"/>
      <c r="CO72" s="9"/>
      <c r="CP72" s="42">
        <f>CP46+CP53</f>
        <v>80644.46</v>
      </c>
      <c r="CQ72" s="9"/>
      <c r="CR72" s="9"/>
      <c r="CS72" s="56">
        <f>CS70+CS71</f>
        <v>-64470.710499999914</v>
      </c>
      <c r="CT72" s="9"/>
      <c r="CU72" s="9"/>
      <c r="CV72" s="56">
        <f>CV70+CV71</f>
        <v>-65192.68049999992</v>
      </c>
      <c r="CW72" s="9"/>
      <c r="CX72" s="9"/>
      <c r="CY72" s="56">
        <f>CY70+CY71</f>
        <v>-19130.690499999917</v>
      </c>
      <c r="CZ72" s="9"/>
      <c r="DA72" s="9"/>
      <c r="DB72" s="56">
        <f>DB70+DB71</f>
        <v>23919.459500000077</v>
      </c>
      <c r="DC72" s="9"/>
      <c r="DD72" s="9"/>
      <c r="DE72" s="56">
        <f>DE70+DE71</f>
        <v>60963.99950000008</v>
      </c>
      <c r="DG72" s="81">
        <f>'[1]Лист1'!$DG$72</f>
        <v>45868.479500000016</v>
      </c>
      <c r="DH72" s="9"/>
      <c r="DI72" s="9"/>
      <c r="DJ72" s="56">
        <f>DJ70+DJ71</f>
        <v>80568.49050000003</v>
      </c>
      <c r="DK72" s="9"/>
      <c r="DL72" s="9"/>
      <c r="DM72" s="56">
        <f>DM70+DM71</f>
        <v>91497.55150000003</v>
      </c>
      <c r="DN72" s="9"/>
      <c r="DO72" s="9"/>
      <c r="DP72" s="56">
        <f>DP70+DP71</f>
        <v>132120.72250000003</v>
      </c>
      <c r="DQ72" s="9"/>
      <c r="DR72" s="9"/>
      <c r="DS72" s="56">
        <f>DS70+DS71</f>
        <v>167986.10350000003</v>
      </c>
      <c r="DT72" s="9"/>
      <c r="DU72" s="9"/>
      <c r="DV72" s="56">
        <f>DV70+DV71</f>
        <v>213774.82450000002</v>
      </c>
      <c r="DW72" s="9"/>
      <c r="DX72" s="9"/>
      <c r="DY72" s="56">
        <f>DY70+DY71</f>
        <v>-54390.674499999936</v>
      </c>
      <c r="DZ72" s="9"/>
      <c r="EA72" s="9"/>
      <c r="EB72" s="56">
        <f>EB70+EB71</f>
        <v>-3850.1634999999296</v>
      </c>
      <c r="EC72" s="9"/>
      <c r="ED72" s="9"/>
      <c r="EE72" s="56">
        <f>EE70+EE71</f>
        <v>-21385.602499999964</v>
      </c>
      <c r="EF72" s="9"/>
      <c r="EG72" s="9"/>
      <c r="EH72" s="56">
        <f>EH70+EH71</f>
        <v>37690.59850000004</v>
      </c>
      <c r="EI72" s="9"/>
      <c r="EJ72" s="9"/>
      <c r="EK72" s="56">
        <f>EK70+EK71</f>
        <v>89879.86950000003</v>
      </c>
      <c r="EL72" s="9"/>
      <c r="EM72" s="9"/>
      <c r="EN72" s="56">
        <f>EN70+EN71</f>
        <v>140027.1705</v>
      </c>
      <c r="EO72" s="9"/>
      <c r="EP72" s="9" t="s">
        <v>643</v>
      </c>
      <c r="EQ72" s="56">
        <v>5076</v>
      </c>
      <c r="ER72" s="56"/>
      <c r="ES72" s="56"/>
    </row>
    <row r="73" spans="1:149" ht="15">
      <c r="A73" s="128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42">
        <f>BT48+BT55+BS71</f>
        <v>1056028.67</v>
      </c>
      <c r="BV73" s="9"/>
      <c r="BW73" s="9"/>
      <c r="BX73" s="42">
        <f>BX48+BX55</f>
        <v>83083.19</v>
      </c>
      <c r="BY73" s="9"/>
      <c r="BZ73" s="9"/>
      <c r="CA73" s="42">
        <f>CA48+CA55</f>
        <v>113378.51000000001</v>
      </c>
      <c r="CB73" s="9"/>
      <c r="CC73" s="9"/>
      <c r="CD73" s="42">
        <f>CD48+CD55</f>
        <v>110259.04000000001</v>
      </c>
      <c r="CE73" s="9"/>
      <c r="CF73" s="9"/>
      <c r="CG73" s="42">
        <f>CG48+CG55</f>
        <v>116320.54</v>
      </c>
      <c r="CH73" s="9"/>
      <c r="CI73" s="9"/>
      <c r="CJ73" s="42">
        <f>CJ48+CJ55</f>
        <v>122780.81999999999</v>
      </c>
      <c r="CK73" s="9"/>
      <c r="CL73" s="9"/>
      <c r="CM73" s="42">
        <f>CM48+CM55</f>
        <v>109574.98999999999</v>
      </c>
      <c r="CN73" s="9"/>
      <c r="CO73" s="9"/>
      <c r="CP73" s="42">
        <f>CP48+CP55</f>
        <v>137287.04</v>
      </c>
      <c r="CQ73" s="9"/>
      <c r="CR73" s="9"/>
      <c r="CS73" s="42"/>
      <c r="CT73" s="9"/>
      <c r="CU73" s="9"/>
      <c r="CV73" s="42"/>
      <c r="CW73" s="9"/>
      <c r="CX73" s="9"/>
      <c r="CY73" s="42"/>
      <c r="CZ73" s="9"/>
      <c r="DA73" s="9"/>
      <c r="DB73" s="42"/>
      <c r="DC73" s="9"/>
      <c r="DD73" s="9"/>
      <c r="DE73" s="42"/>
      <c r="DH73" s="9"/>
      <c r="DI73" s="9"/>
      <c r="DJ73" s="42"/>
      <c r="DK73" s="9"/>
      <c r="DL73" s="9"/>
      <c r="DM73" s="42"/>
      <c r="DN73" s="9"/>
      <c r="DO73" s="9"/>
      <c r="DP73" s="42"/>
      <c r="DQ73" s="9"/>
      <c r="DR73" s="9"/>
      <c r="DS73" s="42"/>
      <c r="DT73" s="9"/>
      <c r="DU73" s="9"/>
      <c r="DV73" s="42"/>
      <c r="DW73" s="9"/>
      <c r="DX73" s="9"/>
      <c r="DY73" s="42"/>
      <c r="DZ73" s="9"/>
      <c r="EA73" s="9"/>
      <c r="EB73" s="42"/>
      <c r="EC73" s="9"/>
      <c r="ED73" s="9"/>
      <c r="EE73" s="42"/>
      <c r="EF73" s="9"/>
      <c r="EG73" s="9"/>
      <c r="EH73" s="42"/>
      <c r="EI73" s="9"/>
      <c r="EJ73" s="9"/>
      <c r="EK73" s="42"/>
      <c r="EL73" s="9"/>
      <c r="EM73" s="9"/>
      <c r="EN73" s="42"/>
      <c r="EO73" s="9"/>
      <c r="EP73" s="9"/>
      <c r="EQ73" s="111">
        <f>EQ70+EQ71+EQ72</f>
        <v>213659.2015</v>
      </c>
      <c r="ER73" s="42"/>
      <c r="ES73" s="106"/>
    </row>
    <row r="74" spans="1:149" ht="15.75">
      <c r="A74" s="54"/>
      <c r="B74" s="54"/>
      <c r="C74" s="54"/>
      <c r="D74" s="54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60"/>
    </row>
    <row r="75" spans="1:149" ht="15">
      <c r="A75" s="54"/>
      <c r="B75" s="54"/>
      <c r="C75" s="54"/>
      <c r="D75" s="54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</row>
    <row r="76" spans="1:150" ht="15">
      <c r="A76" s="54"/>
      <c r="B76" s="54"/>
      <c r="C76" s="54"/>
      <c r="D76" s="54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139" t="s">
        <v>660</v>
      </c>
      <c r="EP76" s="139"/>
      <c r="EQ76" s="139"/>
      <c r="ER76" s="102">
        <f>ER46+ER53</f>
        <v>1458838.5580000002</v>
      </c>
      <c r="ES76" s="103"/>
      <c r="ET76" s="103"/>
    </row>
    <row r="77" spans="1:150" ht="15">
      <c r="A77" s="54"/>
      <c r="B77" s="54"/>
      <c r="C77" s="54"/>
      <c r="D77" s="54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139" t="s">
        <v>661</v>
      </c>
      <c r="EP77" s="139"/>
      <c r="EQ77" s="139"/>
      <c r="ER77" s="102">
        <f>ER47+ER54</f>
        <v>1626378.4200000002</v>
      </c>
      <c r="ES77" s="103"/>
      <c r="ET77" s="103"/>
    </row>
    <row r="78" spans="1:150" ht="15">
      <c r="A78" s="54"/>
      <c r="B78" s="54"/>
      <c r="C78" s="54"/>
      <c r="D78" s="54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139" t="s">
        <v>662</v>
      </c>
      <c r="EP78" s="139"/>
      <c r="EQ78" s="139"/>
      <c r="ER78" s="102">
        <f>ER48+ER55</f>
        <v>1613638.2500000002</v>
      </c>
      <c r="ES78" s="103"/>
      <c r="ET78" s="103"/>
    </row>
    <row r="79" spans="1:150" ht="15">
      <c r="A79" s="54"/>
      <c r="B79" s="54"/>
      <c r="C79" s="54"/>
      <c r="D79" s="54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139" t="s">
        <v>663</v>
      </c>
      <c r="EP79" s="139"/>
      <c r="EQ79" s="139"/>
      <c r="ER79" s="102">
        <f>ER78-ER77</f>
        <v>-12740.169999999925</v>
      </c>
      <c r="ES79" s="103"/>
      <c r="ET79" s="103"/>
    </row>
    <row r="80" spans="1:150" ht="15">
      <c r="A80" s="54"/>
      <c r="B80" s="54"/>
      <c r="C80" s="54"/>
      <c r="D80" s="54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137" t="s">
        <v>664</v>
      </c>
      <c r="EP80" s="137"/>
      <c r="EQ80" s="137"/>
      <c r="ER80" s="102">
        <f>ER77-ER76</f>
        <v>167539.86199999996</v>
      </c>
      <c r="ES80" s="103"/>
      <c r="ET80" s="103"/>
    </row>
    <row r="81" spans="1:150" ht="15">
      <c r="A81" s="54"/>
      <c r="B81" s="54"/>
      <c r="C81" s="54"/>
      <c r="D81" s="54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140" t="s">
        <v>665</v>
      </c>
      <c r="EP81" s="141"/>
      <c r="EQ81" s="142"/>
      <c r="ER81" s="102">
        <f>DG72</f>
        <v>45868.479500000016</v>
      </c>
      <c r="ES81" s="103"/>
      <c r="ET81" s="103"/>
    </row>
    <row r="82" spans="1:150" ht="15">
      <c r="A82" s="54"/>
      <c r="B82" s="54"/>
      <c r="C82" s="54"/>
      <c r="D82" s="54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136" t="s">
        <v>666</v>
      </c>
      <c r="EP82" s="136"/>
      <c r="EQ82" s="136"/>
      <c r="ER82" s="104">
        <f>ER81+ER80+ER79+EQ71+EQ72</f>
        <v>213659.20150000005</v>
      </c>
      <c r="ES82" s="103"/>
      <c r="ET82" s="103"/>
    </row>
    <row r="83" spans="1:150" ht="15">
      <c r="A83" s="54"/>
      <c r="B83" s="54"/>
      <c r="C83" s="54"/>
      <c r="D83" s="54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56"/>
      <c r="EP83" s="56"/>
      <c r="EQ83" s="56"/>
      <c r="ER83" s="56"/>
      <c r="ES83" s="103"/>
      <c r="ET83" s="103"/>
    </row>
    <row r="84" spans="1:150" ht="15">
      <c r="A84" s="54"/>
      <c r="B84" s="54"/>
      <c r="C84" s="54"/>
      <c r="D84" s="54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137" t="s">
        <v>667</v>
      </c>
      <c r="EP84" s="137"/>
      <c r="EQ84" s="137"/>
      <c r="ER84" s="105">
        <f>EK10+EE23+EE22+EE21+EE20+EE19+EE14+EE13+EE12+EE11+EB10+DY9+DY10+DV14+DS13+DS10+DS9+DP10+DM16+DJ11+DJ9</f>
        <v>63125.23000000001</v>
      </c>
      <c r="ES84" s="138" t="s">
        <v>668</v>
      </c>
      <c r="ET84" s="138"/>
    </row>
    <row r="85" spans="1:149" ht="15">
      <c r="A85" s="54"/>
      <c r="B85" s="54"/>
      <c r="C85" s="54"/>
      <c r="D85" s="54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</row>
    <row r="86" spans="1:149" ht="15">
      <c r="A86" s="54"/>
      <c r="B86" s="54"/>
      <c r="C86" s="54"/>
      <c r="D86" s="54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</row>
    <row r="87" spans="1:149" ht="15">
      <c r="A87" s="54"/>
      <c r="B87" s="54"/>
      <c r="C87" s="54"/>
      <c r="D87" s="54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</row>
    <row r="88" spans="1:149" ht="15">
      <c r="A88" s="54"/>
      <c r="B88" s="54"/>
      <c r="C88" s="54"/>
      <c r="D88" s="54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</row>
    <row r="89" spans="1:149" ht="15">
      <c r="A89" s="54"/>
      <c r="B89" s="54"/>
      <c r="C89" s="54"/>
      <c r="D89" s="54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</row>
    <row r="90" spans="1:149" ht="15">
      <c r="A90" s="54"/>
      <c r="B90" s="54"/>
      <c r="C90" s="54"/>
      <c r="D90" s="54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</row>
    <row r="91" spans="1:149" ht="15">
      <c r="A91" s="54"/>
      <c r="B91" s="54"/>
      <c r="C91" s="54"/>
      <c r="D91" s="54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</row>
    <row r="92" spans="1:149" ht="15">
      <c r="A92" s="54"/>
      <c r="B92" s="54"/>
      <c r="C92" s="54"/>
      <c r="D92" s="54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</row>
    <row r="93" spans="1:149" ht="15">
      <c r="A93" s="54"/>
      <c r="B93" s="54"/>
      <c r="C93" s="54"/>
      <c r="D93" s="54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</row>
    <row r="94" spans="1:149" ht="15">
      <c r="A94" s="54"/>
      <c r="B94" s="54"/>
      <c r="C94" s="54"/>
      <c r="D94" s="54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</row>
    <row r="95" spans="1:149" ht="15">
      <c r="A95" s="54"/>
      <c r="B95" s="54"/>
      <c r="C95" s="54"/>
      <c r="D95" s="54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</row>
    <row r="96" spans="1:149" ht="15">
      <c r="A96" s="54"/>
      <c r="B96" s="54"/>
      <c r="C96" s="54"/>
      <c r="D96" s="54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</row>
    <row r="97" spans="1:149" ht="15">
      <c r="A97" s="54"/>
      <c r="B97" s="54"/>
      <c r="C97" s="54"/>
      <c r="D97" s="54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</row>
    <row r="98" spans="1:149" ht="15">
      <c r="A98" s="54"/>
      <c r="B98" s="54"/>
      <c r="C98" s="54"/>
      <c r="D98" s="54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</row>
    <row r="99" spans="1:149" ht="15">
      <c r="A99" s="54"/>
      <c r="B99" s="54"/>
      <c r="C99" s="54"/>
      <c r="D99" s="54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</row>
    <row r="100" spans="1:149" ht="15">
      <c r="A100" s="54"/>
      <c r="B100" s="54"/>
      <c r="C100" s="54"/>
      <c r="D100" s="54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</row>
    <row r="101" spans="1:149" ht="15">
      <c r="A101" s="54"/>
      <c r="B101" s="54"/>
      <c r="C101" s="54"/>
      <c r="D101" s="54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</row>
    <row r="102" spans="1:149" ht="15">
      <c r="A102" s="54"/>
      <c r="B102" s="54"/>
      <c r="C102" s="54"/>
      <c r="D102" s="54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</row>
    <row r="103" spans="1:149" ht="15">
      <c r="A103" s="54"/>
      <c r="B103" s="54"/>
      <c r="C103" s="54"/>
      <c r="D103" s="54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</row>
    <row r="104" spans="1:149" ht="15">
      <c r="A104" s="54"/>
      <c r="B104" s="54"/>
      <c r="C104" s="54"/>
      <c r="D104" s="54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</row>
    <row r="105" spans="1:149" ht="15">
      <c r="A105" s="54"/>
      <c r="B105" s="54"/>
      <c r="C105" s="54"/>
      <c r="D105" s="54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</row>
    <row r="106" spans="1:149" ht="15">
      <c r="A106" s="54"/>
      <c r="B106" s="54"/>
      <c r="C106" s="54"/>
      <c r="D106" s="54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</row>
    <row r="107" spans="1:149" ht="15">
      <c r="A107" s="54"/>
      <c r="B107" s="54"/>
      <c r="C107" s="54"/>
      <c r="D107" s="54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</row>
    <row r="108" spans="1:149" ht="15">
      <c r="A108" s="54"/>
      <c r="B108" s="54"/>
      <c r="C108" s="54"/>
      <c r="D108" s="54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</row>
    <row r="109" spans="1:149" ht="15">
      <c r="A109" s="54"/>
      <c r="B109" s="54"/>
      <c r="C109" s="54"/>
      <c r="D109" s="54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</row>
    <row r="110" spans="1:149" ht="15">
      <c r="A110" s="54"/>
      <c r="B110" s="54"/>
      <c r="C110" s="54"/>
      <c r="D110" s="54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</row>
    <row r="111" spans="1:149" ht="15">
      <c r="A111" s="54"/>
      <c r="B111" s="54"/>
      <c r="C111" s="54"/>
      <c r="D111" s="54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</row>
    <row r="112" spans="1:149" ht="15">
      <c r="A112" s="54"/>
      <c r="B112" s="54"/>
      <c r="C112" s="54"/>
      <c r="D112" s="54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</row>
    <row r="113" spans="1:149" ht="15">
      <c r="A113" s="54"/>
      <c r="B113" s="54"/>
      <c r="C113" s="54"/>
      <c r="D113" s="54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</row>
    <row r="114" spans="1:149" ht="15">
      <c r="A114" s="54"/>
      <c r="B114" s="54"/>
      <c r="C114" s="54"/>
      <c r="D114" s="54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</row>
    <row r="115" spans="1:149" ht="15">
      <c r="A115" s="54"/>
      <c r="B115" s="54"/>
      <c r="C115" s="54"/>
      <c r="D115" s="54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</row>
    <row r="116" spans="1:149" ht="15">
      <c r="A116" s="54"/>
      <c r="B116" s="54"/>
      <c r="C116" s="54"/>
      <c r="D116" s="54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</row>
    <row r="117" spans="1:149" ht="15">
      <c r="A117" s="54"/>
      <c r="B117" s="54"/>
      <c r="C117" s="54"/>
      <c r="D117" s="54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</row>
    <row r="118" spans="1:149" ht="15">
      <c r="A118" s="54"/>
      <c r="B118" s="54"/>
      <c r="C118" s="54"/>
      <c r="D118" s="54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</row>
    <row r="119" spans="1:149" ht="15">
      <c r="A119" s="54"/>
      <c r="B119" s="54"/>
      <c r="C119" s="54"/>
      <c r="D119" s="54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</row>
    <row r="120" spans="1:149" ht="15">
      <c r="A120" s="54"/>
      <c r="B120" s="54"/>
      <c r="C120" s="54"/>
      <c r="D120" s="54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</row>
    <row r="121" spans="1:149" ht="15">
      <c r="A121" s="54"/>
      <c r="B121" s="54"/>
      <c r="C121" s="54"/>
      <c r="D121" s="54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</row>
    <row r="122" spans="1:149" ht="15">
      <c r="A122" s="54"/>
      <c r="B122" s="54"/>
      <c r="C122" s="54"/>
      <c r="D122" s="54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</row>
    <row r="123" spans="1:149" ht="15">
      <c r="A123" s="54"/>
      <c r="B123" s="54"/>
      <c r="C123" s="54"/>
      <c r="D123" s="54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</row>
    <row r="124" spans="1:149" ht="15">
      <c r="A124" s="54"/>
      <c r="B124" s="54"/>
      <c r="C124" s="54"/>
      <c r="D124" s="54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</row>
    <row r="125" spans="1:149" ht="15">
      <c r="A125" s="54"/>
      <c r="B125" s="54"/>
      <c r="C125" s="54"/>
      <c r="D125" s="54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</row>
    <row r="126" spans="1:149" ht="15">
      <c r="A126" s="54"/>
      <c r="B126" s="54"/>
      <c r="C126" s="54"/>
      <c r="D126" s="54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</row>
    <row r="127" spans="1:149" ht="15">
      <c r="A127" s="54"/>
      <c r="B127" s="54"/>
      <c r="C127" s="54"/>
      <c r="D127" s="54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</row>
    <row r="128" spans="1:149" ht="15">
      <c r="A128" s="54"/>
      <c r="B128" s="54"/>
      <c r="C128" s="54"/>
      <c r="D128" s="54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</row>
    <row r="129" spans="1:149" ht="15">
      <c r="A129" s="54"/>
      <c r="B129" s="54"/>
      <c r="C129" s="54"/>
      <c r="D129" s="54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</row>
    <row r="130" spans="1:149" ht="15">
      <c r="A130" s="54"/>
      <c r="B130" s="54"/>
      <c r="C130" s="54"/>
      <c r="D130" s="54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</row>
    <row r="131" spans="1:149" ht="15">
      <c r="A131" s="54"/>
      <c r="B131" s="54"/>
      <c r="C131" s="54"/>
      <c r="D131" s="54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</row>
    <row r="132" spans="1:149" ht="15">
      <c r="A132" s="54"/>
      <c r="B132" s="54"/>
      <c r="C132" s="54"/>
      <c r="D132" s="54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</row>
    <row r="133" spans="1:149" ht="15">
      <c r="A133" s="54"/>
      <c r="B133" s="54"/>
      <c r="C133" s="54"/>
      <c r="D133" s="54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</row>
    <row r="134" spans="1:149" ht="15">
      <c r="A134" s="54"/>
      <c r="B134" s="54"/>
      <c r="C134" s="54"/>
      <c r="D134" s="54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</row>
    <row r="135" spans="1:149" ht="15">
      <c r="A135" s="54"/>
      <c r="B135" s="54"/>
      <c r="C135" s="54"/>
      <c r="D135" s="54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</row>
    <row r="136" spans="1:149" ht="15">
      <c r="A136" s="54"/>
      <c r="B136" s="54"/>
      <c r="C136" s="54"/>
      <c r="D136" s="54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</row>
    <row r="137" spans="1:149" ht="15">
      <c r="A137" s="54"/>
      <c r="B137" s="54"/>
      <c r="C137" s="54"/>
      <c r="D137" s="54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</row>
    <row r="138" spans="1:149" ht="15">
      <c r="A138" s="54"/>
      <c r="B138" s="54"/>
      <c r="C138" s="54"/>
      <c r="D138" s="54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</row>
    <row r="139" spans="1:149" ht="15">
      <c r="A139" s="54"/>
      <c r="B139" s="54"/>
      <c r="C139" s="54"/>
      <c r="D139" s="54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</row>
    <row r="140" spans="1:149" ht="15">
      <c r="A140" s="54"/>
      <c r="B140" s="54"/>
      <c r="C140" s="54"/>
      <c r="D140" s="54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</row>
    <row r="141" spans="1:149" ht="15">
      <c r="A141" s="54"/>
      <c r="B141" s="54"/>
      <c r="C141" s="54"/>
      <c r="D141" s="54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</row>
    <row r="142" spans="1:149" ht="15">
      <c r="A142" s="54"/>
      <c r="B142" s="54"/>
      <c r="C142" s="54"/>
      <c r="D142" s="54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</row>
    <row r="143" spans="1:149" ht="15">
      <c r="A143" s="54"/>
      <c r="B143" s="54"/>
      <c r="C143" s="54"/>
      <c r="D143" s="54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</row>
    <row r="144" spans="1:149" ht="15">
      <c r="A144" s="54"/>
      <c r="B144" s="54"/>
      <c r="C144" s="54"/>
      <c r="D144" s="54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</row>
    <row r="145" spans="1:149" ht="15">
      <c r="A145" s="54"/>
      <c r="B145" s="54"/>
      <c r="C145" s="54"/>
      <c r="D145" s="54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</row>
    <row r="146" spans="1:149" ht="15">
      <c r="A146" s="54"/>
      <c r="B146" s="54"/>
      <c r="C146" s="54"/>
      <c r="D146" s="54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</row>
    <row r="147" spans="1:149" ht="15">
      <c r="A147" s="54"/>
      <c r="B147" s="54"/>
      <c r="C147" s="54"/>
      <c r="D147" s="54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</row>
    <row r="148" spans="1:149" ht="15">
      <c r="A148" s="54"/>
      <c r="B148" s="54"/>
      <c r="C148" s="54"/>
      <c r="D148" s="54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</row>
    <row r="149" spans="1:4" ht="15">
      <c r="A149" s="54"/>
      <c r="B149" s="54"/>
      <c r="C149" s="54"/>
      <c r="D149" s="54"/>
    </row>
    <row r="150" spans="1:4" ht="15">
      <c r="A150" s="54"/>
      <c r="B150" s="54"/>
      <c r="C150" s="54"/>
      <c r="D150" s="54"/>
    </row>
    <row r="151" spans="1:4" ht="15">
      <c r="A151" s="54"/>
      <c r="B151" s="54"/>
      <c r="C151" s="54"/>
      <c r="D151" s="54"/>
    </row>
    <row r="152" spans="1:4" ht="15">
      <c r="A152" s="54"/>
      <c r="B152" s="54"/>
      <c r="C152" s="54"/>
      <c r="D152" s="54"/>
    </row>
    <row r="153" spans="1:4" ht="15">
      <c r="A153" s="54"/>
      <c r="B153" s="54"/>
      <c r="C153" s="54"/>
      <c r="D153" s="54"/>
    </row>
    <row r="154" spans="1:4" ht="15">
      <c r="A154" s="54"/>
      <c r="B154" s="54"/>
      <c r="C154" s="54"/>
      <c r="D154" s="54"/>
    </row>
    <row r="155" spans="1:4" ht="15">
      <c r="A155" s="54"/>
      <c r="B155" s="54"/>
      <c r="C155" s="54"/>
      <c r="D155" s="54"/>
    </row>
    <row r="156" spans="1:4" ht="15">
      <c r="A156" s="54"/>
      <c r="B156" s="54"/>
      <c r="C156" s="54"/>
      <c r="D156" s="54"/>
    </row>
    <row r="157" spans="1:4" ht="15">
      <c r="A157" s="54"/>
      <c r="B157" s="54"/>
      <c r="C157" s="54"/>
      <c r="D157" s="54"/>
    </row>
    <row r="158" spans="1:4" ht="15">
      <c r="A158" s="54"/>
      <c r="B158" s="54"/>
      <c r="C158" s="54"/>
      <c r="D158" s="54"/>
    </row>
    <row r="159" spans="1:4" ht="15">
      <c r="A159" s="54"/>
      <c r="B159" s="54"/>
      <c r="C159" s="54"/>
      <c r="D159" s="54"/>
    </row>
    <row r="160" spans="1:4" ht="15">
      <c r="A160" s="54"/>
      <c r="B160" s="54"/>
      <c r="C160" s="54"/>
      <c r="D160" s="54"/>
    </row>
    <row r="161" spans="1:4" ht="15">
      <c r="A161" s="54"/>
      <c r="B161" s="54"/>
      <c r="C161" s="54"/>
      <c r="D161" s="54"/>
    </row>
    <row r="162" spans="1:4" ht="15">
      <c r="A162" s="54"/>
      <c r="B162" s="54"/>
      <c r="C162" s="54"/>
      <c r="D162" s="54"/>
    </row>
    <row r="163" spans="1:4" ht="15">
      <c r="A163" s="54"/>
      <c r="B163" s="54"/>
      <c r="C163" s="54"/>
      <c r="D163" s="54"/>
    </row>
    <row r="164" spans="1:4" ht="15">
      <c r="A164" s="54"/>
      <c r="B164" s="54"/>
      <c r="C164" s="54"/>
      <c r="D164" s="54"/>
    </row>
    <row r="165" spans="1:4" ht="15">
      <c r="A165" s="54"/>
      <c r="B165" s="54"/>
      <c r="C165" s="54"/>
      <c r="D165" s="54"/>
    </row>
    <row r="166" spans="1:4" ht="15">
      <c r="A166" s="54"/>
      <c r="B166" s="54"/>
      <c r="C166" s="54"/>
      <c r="D166" s="54"/>
    </row>
    <row r="167" spans="1:4" ht="15">
      <c r="A167" s="54"/>
      <c r="B167" s="54"/>
      <c r="C167" s="54"/>
      <c r="D167" s="54"/>
    </row>
    <row r="168" spans="1:4" ht="15">
      <c r="A168" s="54"/>
      <c r="B168" s="54"/>
      <c r="C168" s="54"/>
      <c r="D168" s="54"/>
    </row>
    <row r="169" spans="1:4" ht="15">
      <c r="A169" s="54"/>
      <c r="B169" s="54"/>
      <c r="C169" s="54"/>
      <c r="D169" s="54"/>
    </row>
    <row r="170" spans="1:4" ht="15">
      <c r="A170" s="54"/>
      <c r="B170" s="54"/>
      <c r="C170" s="54"/>
      <c r="D170" s="54"/>
    </row>
    <row r="171" spans="1:4" ht="15">
      <c r="A171" s="54"/>
      <c r="B171" s="54"/>
      <c r="C171" s="54"/>
      <c r="D171" s="54"/>
    </row>
    <row r="172" spans="1:4" ht="15">
      <c r="A172" s="54"/>
      <c r="B172" s="54"/>
      <c r="C172" s="54"/>
      <c r="D172" s="54"/>
    </row>
    <row r="173" spans="1:4" ht="15">
      <c r="A173" s="54"/>
      <c r="B173" s="54"/>
      <c r="C173" s="54"/>
      <c r="D173" s="54"/>
    </row>
    <row r="174" spans="1:4" ht="15">
      <c r="A174" s="54"/>
      <c r="B174" s="54"/>
      <c r="C174" s="54"/>
      <c r="D174" s="54"/>
    </row>
    <row r="175" spans="1:4" ht="15">
      <c r="A175" s="54"/>
      <c r="B175" s="54"/>
      <c r="C175" s="54"/>
      <c r="D175" s="54"/>
    </row>
    <row r="176" spans="1:4" ht="15">
      <c r="A176" s="54"/>
      <c r="B176" s="54"/>
      <c r="C176" s="54"/>
      <c r="D176" s="54"/>
    </row>
    <row r="177" spans="1:4" ht="15">
      <c r="A177" s="54"/>
      <c r="B177" s="54"/>
      <c r="C177" s="54"/>
      <c r="D177" s="54"/>
    </row>
    <row r="178" spans="1:4" ht="15">
      <c r="A178" s="54"/>
      <c r="B178" s="54"/>
      <c r="C178" s="54"/>
      <c r="D178" s="54"/>
    </row>
    <row r="179" spans="1:4" ht="15">
      <c r="A179" s="54"/>
      <c r="B179" s="54"/>
      <c r="C179" s="54"/>
      <c r="D179" s="54"/>
    </row>
    <row r="180" spans="1:4" ht="15">
      <c r="A180" s="54"/>
      <c r="B180" s="54"/>
      <c r="C180" s="54"/>
      <c r="D180" s="54"/>
    </row>
    <row r="181" spans="1:4" ht="15">
      <c r="A181" s="54"/>
      <c r="B181" s="54"/>
      <c r="C181" s="54"/>
      <c r="D181" s="54"/>
    </row>
    <row r="182" spans="1:4" ht="15">
      <c r="A182" s="54"/>
      <c r="B182" s="54"/>
      <c r="C182" s="54"/>
      <c r="D182" s="54"/>
    </row>
    <row r="183" spans="1:4" ht="15">
      <c r="A183" s="54"/>
      <c r="B183" s="54"/>
      <c r="C183" s="54"/>
      <c r="D183" s="54"/>
    </row>
    <row r="184" spans="1:4" ht="15">
      <c r="A184" s="54"/>
      <c r="B184" s="54"/>
      <c r="C184" s="54"/>
      <c r="D184" s="54"/>
    </row>
    <row r="185" spans="1:4" ht="15">
      <c r="A185" s="54"/>
      <c r="B185" s="54"/>
      <c r="C185" s="54"/>
      <c r="D185" s="54"/>
    </row>
    <row r="186" spans="1:4" ht="15">
      <c r="A186" s="54"/>
      <c r="B186" s="54"/>
      <c r="C186" s="54"/>
      <c r="D186" s="54"/>
    </row>
    <row r="187" spans="1:4" ht="15">
      <c r="A187" s="54"/>
      <c r="B187" s="54"/>
      <c r="C187" s="54"/>
      <c r="D187" s="54"/>
    </row>
    <row r="188" spans="1:4" ht="15">
      <c r="A188" s="54"/>
      <c r="B188" s="54"/>
      <c r="C188" s="54"/>
      <c r="D188" s="54"/>
    </row>
    <row r="189" spans="1:4" ht="15">
      <c r="A189" s="54"/>
      <c r="B189" s="54"/>
      <c r="C189" s="54"/>
      <c r="D189" s="54"/>
    </row>
    <row r="190" spans="1:4" ht="15">
      <c r="A190" s="54"/>
      <c r="B190" s="54"/>
      <c r="C190" s="54"/>
      <c r="D190" s="54"/>
    </row>
    <row r="191" spans="1:4" ht="15">
      <c r="A191" s="54"/>
      <c r="B191" s="54"/>
      <c r="C191" s="54"/>
      <c r="D191" s="54"/>
    </row>
    <row r="192" spans="1:4" ht="15">
      <c r="A192" s="54"/>
      <c r="B192" s="54"/>
      <c r="C192" s="54"/>
      <c r="D192" s="54"/>
    </row>
    <row r="193" spans="1:4" ht="15">
      <c r="A193" s="54"/>
      <c r="B193" s="54"/>
      <c r="C193" s="54"/>
      <c r="D193" s="54"/>
    </row>
    <row r="194" spans="1:4" ht="15">
      <c r="A194" s="54"/>
      <c r="B194" s="54"/>
      <c r="C194" s="54"/>
      <c r="D194" s="54"/>
    </row>
    <row r="195" spans="1:4" ht="15">
      <c r="A195" s="54"/>
      <c r="B195" s="54"/>
      <c r="C195" s="54"/>
      <c r="D195" s="54"/>
    </row>
    <row r="196" spans="1:4" ht="15">
      <c r="A196" s="54"/>
      <c r="B196" s="54"/>
      <c r="C196" s="54"/>
      <c r="D196" s="54"/>
    </row>
    <row r="197" spans="1:4" ht="15">
      <c r="A197" s="54"/>
      <c r="B197" s="54"/>
      <c r="C197" s="54"/>
      <c r="D197" s="54"/>
    </row>
    <row r="198" spans="1:4" ht="15">
      <c r="A198" s="54"/>
      <c r="B198" s="54"/>
      <c r="C198" s="54"/>
      <c r="D198" s="54"/>
    </row>
    <row r="199" spans="1:4" ht="15">
      <c r="A199" s="54"/>
      <c r="B199" s="54"/>
      <c r="C199" s="54"/>
      <c r="D199" s="54"/>
    </row>
    <row r="200" spans="1:4" ht="15">
      <c r="A200" s="54"/>
      <c r="B200" s="54"/>
      <c r="C200" s="54"/>
      <c r="D200" s="54"/>
    </row>
    <row r="201" spans="1:4" ht="15">
      <c r="A201" s="54"/>
      <c r="B201" s="54"/>
      <c r="C201" s="54"/>
      <c r="D201" s="54"/>
    </row>
    <row r="202" spans="1:4" ht="15">
      <c r="A202" s="54"/>
      <c r="B202" s="54"/>
      <c r="C202" s="54"/>
      <c r="D202" s="54"/>
    </row>
    <row r="203" spans="1:4" ht="15">
      <c r="A203" s="54"/>
      <c r="B203" s="54"/>
      <c r="C203" s="54"/>
      <c r="D203" s="54"/>
    </row>
    <row r="204" spans="1:4" ht="15">
      <c r="A204" s="54"/>
      <c r="B204" s="54"/>
      <c r="C204" s="54"/>
      <c r="D204" s="54"/>
    </row>
    <row r="205" spans="1:4" ht="15">
      <c r="A205" s="54"/>
      <c r="B205" s="54"/>
      <c r="C205" s="54"/>
      <c r="D205" s="54"/>
    </row>
    <row r="206" spans="1:4" ht="15">
      <c r="A206" s="54"/>
      <c r="B206" s="54"/>
      <c r="C206" s="54"/>
      <c r="D206" s="54"/>
    </row>
    <row r="207" spans="1:4" ht="15">
      <c r="A207" s="54"/>
      <c r="B207" s="54"/>
      <c r="C207" s="54"/>
      <c r="D207" s="54"/>
    </row>
    <row r="208" spans="1:4" ht="15">
      <c r="A208" s="54"/>
      <c r="B208" s="54"/>
      <c r="C208" s="54"/>
      <c r="D208" s="54"/>
    </row>
    <row r="209" spans="1:4" ht="15">
      <c r="A209" s="54"/>
      <c r="B209" s="54"/>
      <c r="C209" s="54"/>
      <c r="D209" s="54"/>
    </row>
    <row r="210" spans="1:4" ht="15">
      <c r="A210" s="54"/>
      <c r="B210" s="54"/>
      <c r="C210" s="54"/>
      <c r="D210" s="54"/>
    </row>
    <row r="211" spans="1:4" ht="15">
      <c r="A211" s="54"/>
      <c r="B211" s="54"/>
      <c r="C211" s="54"/>
      <c r="D211" s="54"/>
    </row>
    <row r="212" spans="1:4" ht="15">
      <c r="A212" s="54"/>
      <c r="B212" s="54"/>
      <c r="C212" s="54"/>
      <c r="D212" s="54"/>
    </row>
    <row r="213" spans="1:4" ht="15">
      <c r="A213" s="54"/>
      <c r="B213" s="54"/>
      <c r="C213" s="54"/>
      <c r="D213" s="54"/>
    </row>
    <row r="214" spans="1:4" ht="15">
      <c r="A214" s="54"/>
      <c r="B214" s="54"/>
      <c r="C214" s="54"/>
      <c r="D214" s="54"/>
    </row>
    <row r="215" spans="1:4" ht="15">
      <c r="A215" s="54"/>
      <c r="B215" s="54"/>
      <c r="C215" s="54"/>
      <c r="D215" s="54"/>
    </row>
    <row r="216" spans="1:4" ht="15">
      <c r="A216" s="54"/>
      <c r="B216" s="54"/>
      <c r="C216" s="54"/>
      <c r="D216" s="54"/>
    </row>
    <row r="217" spans="1:4" ht="15">
      <c r="A217" s="54"/>
      <c r="B217" s="54"/>
      <c r="C217" s="54"/>
      <c r="D217" s="54"/>
    </row>
    <row r="218" spans="1:4" ht="15">
      <c r="A218" s="54"/>
      <c r="B218" s="54"/>
      <c r="C218" s="54"/>
      <c r="D218" s="54"/>
    </row>
    <row r="219" spans="1:4" ht="15">
      <c r="A219" s="54"/>
      <c r="B219" s="54"/>
      <c r="C219" s="54"/>
      <c r="D219" s="54"/>
    </row>
    <row r="220" spans="1:4" ht="15">
      <c r="A220" s="54"/>
      <c r="B220" s="54"/>
      <c r="C220" s="54"/>
      <c r="D220" s="54"/>
    </row>
    <row r="221" spans="1:4" ht="15">
      <c r="A221" s="54"/>
      <c r="B221" s="54"/>
      <c r="C221" s="54"/>
      <c r="D221" s="54"/>
    </row>
    <row r="222" spans="1:4" ht="15">
      <c r="A222" s="54"/>
      <c r="B222" s="54"/>
      <c r="C222" s="54"/>
      <c r="D222" s="54"/>
    </row>
    <row r="223" spans="1:4" ht="15">
      <c r="A223" s="54"/>
      <c r="B223" s="54"/>
      <c r="C223" s="54"/>
      <c r="D223" s="54"/>
    </row>
    <row r="224" spans="1:4" ht="15">
      <c r="A224" s="54"/>
      <c r="B224" s="54"/>
      <c r="C224" s="54"/>
      <c r="D224" s="54"/>
    </row>
    <row r="225" spans="1:4" ht="15">
      <c r="A225" s="54"/>
      <c r="B225" s="54"/>
      <c r="C225" s="54"/>
      <c r="D225" s="54"/>
    </row>
    <row r="226" spans="1:4" ht="15">
      <c r="A226" s="54"/>
      <c r="B226" s="54"/>
      <c r="C226" s="54"/>
      <c r="D226" s="54"/>
    </row>
    <row r="227" spans="1:4" ht="15">
      <c r="A227" s="54"/>
      <c r="B227" s="54"/>
      <c r="C227" s="54"/>
      <c r="D227" s="54"/>
    </row>
    <row r="228" spans="1:4" ht="15">
      <c r="A228" s="54"/>
      <c r="B228" s="54"/>
      <c r="C228" s="54"/>
      <c r="D228" s="54"/>
    </row>
    <row r="229" spans="1:4" ht="15">
      <c r="A229" s="54"/>
      <c r="B229" s="54"/>
      <c r="C229" s="54"/>
      <c r="D229" s="54"/>
    </row>
    <row r="230" spans="1:4" ht="15">
      <c r="A230" s="54"/>
      <c r="B230" s="54"/>
      <c r="C230" s="54"/>
      <c r="D230" s="54"/>
    </row>
    <row r="231" spans="1:4" ht="15">
      <c r="A231" s="54"/>
      <c r="B231" s="54"/>
      <c r="C231" s="54"/>
      <c r="D231" s="54"/>
    </row>
    <row r="232" spans="1:4" ht="15">
      <c r="A232" s="54"/>
      <c r="B232" s="54"/>
      <c r="C232" s="54"/>
      <c r="D232" s="54"/>
    </row>
    <row r="233" spans="1:4" ht="15">
      <c r="A233" s="54"/>
      <c r="B233" s="54"/>
      <c r="C233" s="54"/>
      <c r="D233" s="54"/>
    </row>
    <row r="234" spans="1:4" ht="15">
      <c r="A234" s="54"/>
      <c r="B234" s="54"/>
      <c r="C234" s="54"/>
      <c r="D234" s="54"/>
    </row>
    <row r="235" spans="1:4" ht="15">
      <c r="A235" s="54"/>
      <c r="B235" s="54"/>
      <c r="C235" s="54"/>
      <c r="D235" s="54"/>
    </row>
    <row r="236" spans="1:4" ht="15">
      <c r="A236" s="54"/>
      <c r="B236" s="54"/>
      <c r="C236" s="54"/>
      <c r="D236" s="54"/>
    </row>
    <row r="237" spans="1:4" ht="15">
      <c r="A237" s="54"/>
      <c r="B237" s="54"/>
      <c r="C237" s="54"/>
      <c r="D237" s="54"/>
    </row>
    <row r="238" spans="1:4" ht="15">
      <c r="A238" s="54"/>
      <c r="B238" s="54"/>
      <c r="C238" s="54"/>
      <c r="D238" s="54"/>
    </row>
    <row r="239" spans="1:4" ht="15">
      <c r="A239" s="54"/>
      <c r="B239" s="54"/>
      <c r="C239" s="54"/>
      <c r="D239" s="54"/>
    </row>
    <row r="240" spans="1:4" ht="15">
      <c r="A240" s="54"/>
      <c r="B240" s="54"/>
      <c r="C240" s="54"/>
      <c r="D240" s="54"/>
    </row>
    <row r="241" spans="1:4" ht="15">
      <c r="A241" s="54"/>
      <c r="B241" s="54"/>
      <c r="C241" s="54"/>
      <c r="D241" s="54"/>
    </row>
    <row r="242" spans="1:4" ht="15">
      <c r="A242" s="54"/>
      <c r="B242" s="54"/>
      <c r="C242" s="54"/>
      <c r="D242" s="54"/>
    </row>
    <row r="243" spans="1:4" ht="15">
      <c r="A243" s="54"/>
      <c r="B243" s="54"/>
      <c r="C243" s="54"/>
      <c r="D243" s="54"/>
    </row>
    <row r="244" spans="1:4" ht="15">
      <c r="A244" s="54"/>
      <c r="B244" s="54"/>
      <c r="C244" s="54"/>
      <c r="D244" s="54"/>
    </row>
    <row r="245" spans="1:4" ht="15">
      <c r="A245" s="54"/>
      <c r="B245" s="54"/>
      <c r="C245" s="54"/>
      <c r="D245" s="54"/>
    </row>
    <row r="246" spans="1:4" ht="15">
      <c r="A246" s="54"/>
      <c r="B246" s="54"/>
      <c r="C246" s="54"/>
      <c r="D246" s="54"/>
    </row>
    <row r="247" spans="1:4" ht="15">
      <c r="A247" s="54"/>
      <c r="B247" s="54"/>
      <c r="C247" s="54"/>
      <c r="D247" s="54"/>
    </row>
    <row r="248" spans="1:4" ht="15">
      <c r="A248" s="54"/>
      <c r="B248" s="54"/>
      <c r="C248" s="54"/>
      <c r="D248" s="54"/>
    </row>
    <row r="249" spans="1:4" ht="15">
      <c r="A249" s="54"/>
      <c r="B249" s="54"/>
      <c r="C249" s="54"/>
      <c r="D249" s="54"/>
    </row>
    <row r="250" spans="1:4" ht="15">
      <c r="A250" s="54"/>
      <c r="B250" s="54"/>
      <c r="C250" s="54"/>
      <c r="D250" s="54"/>
    </row>
    <row r="251" spans="1:4" ht="15">
      <c r="A251" s="54"/>
      <c r="B251" s="54"/>
      <c r="C251" s="54"/>
      <c r="D251" s="54"/>
    </row>
    <row r="252" spans="1:4" ht="15">
      <c r="A252" s="54"/>
      <c r="B252" s="54"/>
      <c r="C252" s="54"/>
      <c r="D252" s="54"/>
    </row>
    <row r="253" spans="1:4" ht="15">
      <c r="A253" s="54"/>
      <c r="B253" s="54"/>
      <c r="C253" s="54"/>
      <c r="D253" s="54"/>
    </row>
    <row r="254" spans="1:4" ht="15">
      <c r="A254" s="54"/>
      <c r="B254" s="54"/>
      <c r="C254" s="54"/>
      <c r="D254" s="54"/>
    </row>
    <row r="255" spans="1:4" ht="15">
      <c r="A255" s="54"/>
      <c r="B255" s="54"/>
      <c r="C255" s="54"/>
      <c r="D255" s="54"/>
    </row>
    <row r="256" spans="1:4" ht="15">
      <c r="A256" s="54"/>
      <c r="B256" s="54"/>
      <c r="C256" s="54"/>
      <c r="D256" s="54"/>
    </row>
    <row r="257" spans="1:4" ht="15">
      <c r="A257" s="54"/>
      <c r="B257" s="54"/>
      <c r="C257" s="54"/>
      <c r="D257" s="54"/>
    </row>
    <row r="258" spans="1:4" ht="15">
      <c r="A258" s="54"/>
      <c r="B258" s="54"/>
      <c r="C258" s="54"/>
      <c r="D258" s="54"/>
    </row>
    <row r="259" spans="1:4" ht="15">
      <c r="A259" s="54"/>
      <c r="B259" s="54"/>
      <c r="C259" s="54"/>
      <c r="D259" s="54"/>
    </row>
    <row r="260" spans="1:4" ht="15">
      <c r="A260" s="54"/>
      <c r="B260" s="54"/>
      <c r="C260" s="54"/>
      <c r="D260" s="54"/>
    </row>
    <row r="261" spans="1:4" ht="15">
      <c r="A261" s="54"/>
      <c r="B261" s="54"/>
      <c r="C261" s="54"/>
      <c r="D261" s="54"/>
    </row>
    <row r="262" spans="1:4" ht="15">
      <c r="A262" s="54"/>
      <c r="B262" s="54"/>
      <c r="C262" s="54"/>
      <c r="D262" s="54"/>
    </row>
    <row r="263" spans="1:4" ht="15">
      <c r="A263" s="54"/>
      <c r="B263" s="54"/>
      <c r="C263" s="54"/>
      <c r="D263" s="54"/>
    </row>
    <row r="264" spans="1:4" ht="15">
      <c r="A264" s="54"/>
      <c r="B264" s="54"/>
      <c r="C264" s="54"/>
      <c r="D264" s="54"/>
    </row>
    <row r="265" spans="1:4" ht="15">
      <c r="A265" s="54"/>
      <c r="B265" s="54"/>
      <c r="C265" s="54"/>
      <c r="D265" s="54"/>
    </row>
    <row r="266" spans="1:4" ht="15">
      <c r="A266" s="54"/>
      <c r="B266" s="54"/>
      <c r="C266" s="54"/>
      <c r="D266" s="54"/>
    </row>
    <row r="267" spans="1:4" ht="15">
      <c r="A267" s="54"/>
      <c r="B267" s="54"/>
      <c r="C267" s="54"/>
      <c r="D267" s="54"/>
    </row>
    <row r="268" spans="1:4" ht="15">
      <c r="A268" s="54"/>
      <c r="B268" s="54"/>
      <c r="C268" s="54"/>
      <c r="D268" s="54"/>
    </row>
    <row r="269" spans="1:4" ht="15">
      <c r="A269" s="54"/>
      <c r="B269" s="54"/>
      <c r="C269" s="54"/>
      <c r="D269" s="54"/>
    </row>
    <row r="270" spans="1:4" ht="15">
      <c r="A270" s="54"/>
      <c r="B270" s="54"/>
      <c r="C270" s="54"/>
      <c r="D270" s="54"/>
    </row>
    <row r="271" spans="1:4" ht="15">
      <c r="A271" s="54"/>
      <c r="B271" s="54"/>
      <c r="C271" s="54"/>
      <c r="D271" s="54"/>
    </row>
    <row r="272" spans="1:4" ht="15">
      <c r="A272" s="54"/>
      <c r="B272" s="54"/>
      <c r="C272" s="54"/>
      <c r="D272" s="54"/>
    </row>
    <row r="273" spans="1:4" ht="15">
      <c r="A273" s="54"/>
      <c r="B273" s="54"/>
      <c r="C273" s="54"/>
      <c r="D273" s="54"/>
    </row>
    <row r="274" spans="1:4" ht="15">
      <c r="A274" s="54"/>
      <c r="B274" s="54"/>
      <c r="C274" s="54"/>
      <c r="D274" s="54"/>
    </row>
    <row r="275" spans="1:4" ht="15">
      <c r="A275" s="54"/>
      <c r="B275" s="54"/>
      <c r="C275" s="54"/>
      <c r="D275" s="54"/>
    </row>
    <row r="276" spans="1:4" ht="15">
      <c r="A276" s="54"/>
      <c r="B276" s="54"/>
      <c r="C276" s="54"/>
      <c r="D276" s="54"/>
    </row>
    <row r="277" spans="1:4" ht="15">
      <c r="A277" s="54"/>
      <c r="B277" s="54"/>
      <c r="C277" s="54"/>
      <c r="D277" s="54"/>
    </row>
    <row r="278" spans="1:4" ht="15">
      <c r="A278" s="54"/>
      <c r="B278" s="54"/>
      <c r="C278" s="54"/>
      <c r="D278" s="54"/>
    </row>
    <row r="279" spans="1:4" ht="15">
      <c r="A279" s="54"/>
      <c r="B279" s="54"/>
      <c r="C279" s="54"/>
      <c r="D279" s="54"/>
    </row>
    <row r="280" spans="1:4" ht="15">
      <c r="A280" s="54"/>
      <c r="B280" s="54"/>
      <c r="C280" s="54"/>
      <c r="D280" s="54"/>
    </row>
    <row r="281" spans="1:4" ht="15">
      <c r="A281" s="54"/>
      <c r="B281" s="54"/>
      <c r="C281" s="54"/>
      <c r="D281" s="54"/>
    </row>
    <row r="282" spans="1:4" ht="15">
      <c r="A282" s="54"/>
      <c r="B282" s="54"/>
      <c r="C282" s="54"/>
      <c r="D282" s="54"/>
    </row>
    <row r="283" spans="1:4" ht="15">
      <c r="A283" s="54"/>
      <c r="B283" s="54"/>
      <c r="C283" s="54"/>
      <c r="D283" s="54"/>
    </row>
    <row r="284" spans="1:4" ht="15">
      <c r="A284" s="54"/>
      <c r="B284" s="54"/>
      <c r="C284" s="54"/>
      <c r="D284" s="54"/>
    </row>
    <row r="285" spans="1:4" ht="15">
      <c r="A285" s="54"/>
      <c r="B285" s="54"/>
      <c r="C285" s="54"/>
      <c r="D285" s="54"/>
    </row>
    <row r="286" spans="1:4" ht="15">
      <c r="A286" s="54"/>
      <c r="B286" s="54"/>
      <c r="C286" s="54"/>
      <c r="D286" s="54"/>
    </row>
    <row r="287" spans="1:4" ht="15">
      <c r="A287" s="54"/>
      <c r="B287" s="54"/>
      <c r="C287" s="54"/>
      <c r="D287" s="54"/>
    </row>
    <row r="288" spans="1:4" ht="15">
      <c r="A288" s="54"/>
      <c r="B288" s="54"/>
      <c r="C288" s="54"/>
      <c r="D288" s="54"/>
    </row>
    <row r="289" spans="1:4" ht="15">
      <c r="A289" s="54"/>
      <c r="B289" s="54"/>
      <c r="C289" s="54"/>
      <c r="D289" s="54"/>
    </row>
    <row r="290" spans="1:4" ht="15">
      <c r="A290" s="54"/>
      <c r="B290" s="54"/>
      <c r="C290" s="54"/>
      <c r="D290" s="54"/>
    </row>
    <row r="291" spans="1:4" ht="15">
      <c r="A291" s="54"/>
      <c r="B291" s="54"/>
      <c r="C291" s="54"/>
      <c r="D291" s="54"/>
    </row>
    <row r="292" spans="1:4" ht="15">
      <c r="A292" s="54"/>
      <c r="B292" s="54"/>
      <c r="C292" s="54"/>
      <c r="D292" s="54"/>
    </row>
    <row r="293" spans="1:4" ht="15">
      <c r="A293" s="54"/>
      <c r="B293" s="54"/>
      <c r="C293" s="54"/>
      <c r="D293" s="54"/>
    </row>
    <row r="294" spans="1:4" ht="15">
      <c r="A294" s="54"/>
      <c r="B294" s="54"/>
      <c r="C294" s="54"/>
      <c r="D294" s="54"/>
    </row>
    <row r="295" spans="1:4" ht="15">
      <c r="A295" s="54"/>
      <c r="B295" s="54"/>
      <c r="C295" s="54"/>
      <c r="D295" s="54"/>
    </row>
    <row r="296" spans="1:4" ht="15">
      <c r="A296" s="54"/>
      <c r="B296" s="54"/>
      <c r="C296" s="54"/>
      <c r="D296" s="54"/>
    </row>
    <row r="297" spans="1:4" ht="15">
      <c r="A297" s="54"/>
      <c r="B297" s="54"/>
      <c r="C297" s="54"/>
      <c r="D297" s="54"/>
    </row>
    <row r="298" spans="1:4" ht="15">
      <c r="A298" s="54"/>
      <c r="B298" s="54"/>
      <c r="C298" s="54"/>
      <c r="D298" s="54"/>
    </row>
    <row r="299" spans="1:4" ht="15">
      <c r="A299" s="54"/>
      <c r="B299" s="54"/>
      <c r="C299" s="54"/>
      <c r="D299" s="54"/>
    </row>
    <row r="300" spans="1:4" ht="15">
      <c r="A300" s="54"/>
      <c r="B300" s="54"/>
      <c r="C300" s="54"/>
      <c r="D300" s="54"/>
    </row>
    <row r="301" spans="1:4" ht="15">
      <c r="A301" s="54"/>
      <c r="B301" s="54"/>
      <c r="C301" s="54"/>
      <c r="D301" s="54"/>
    </row>
    <row r="302" spans="1:4" ht="15">
      <c r="A302" s="54"/>
      <c r="B302" s="54"/>
      <c r="C302" s="54"/>
      <c r="D302" s="54"/>
    </row>
    <row r="303" spans="1:4" ht="15">
      <c r="A303" s="54"/>
      <c r="B303" s="54"/>
      <c r="C303" s="54"/>
      <c r="D303" s="54"/>
    </row>
    <row r="304" spans="1:4" ht="15">
      <c r="A304" s="54"/>
      <c r="B304" s="54"/>
      <c r="C304" s="54"/>
      <c r="D304" s="54"/>
    </row>
    <row r="305" spans="1:4" ht="15">
      <c r="A305" s="54"/>
      <c r="B305" s="54"/>
      <c r="C305" s="54"/>
      <c r="D305" s="54"/>
    </row>
    <row r="306" spans="1:4" ht="15">
      <c r="A306" s="54"/>
      <c r="B306" s="54"/>
      <c r="C306" s="54"/>
      <c r="D306" s="54"/>
    </row>
    <row r="307" spans="1:4" ht="15">
      <c r="A307" s="54"/>
      <c r="B307" s="54"/>
      <c r="C307" s="54"/>
      <c r="D307" s="54"/>
    </row>
    <row r="308" spans="1:4" ht="15">
      <c r="A308" s="54"/>
      <c r="B308" s="54"/>
      <c r="C308" s="54"/>
      <c r="D308" s="54"/>
    </row>
    <row r="309" spans="1:4" ht="15">
      <c r="A309" s="54"/>
      <c r="B309" s="54"/>
      <c r="C309" s="54"/>
      <c r="D309" s="54"/>
    </row>
    <row r="310" spans="1:4" ht="15">
      <c r="A310" s="54"/>
      <c r="B310" s="54"/>
      <c r="C310" s="54"/>
      <c r="D310" s="54"/>
    </row>
    <row r="311" spans="1:4" ht="15">
      <c r="A311" s="54"/>
      <c r="B311" s="54"/>
      <c r="C311" s="54"/>
      <c r="D311" s="54"/>
    </row>
    <row r="312" spans="1:4" ht="15">
      <c r="A312" s="54"/>
      <c r="B312" s="54"/>
      <c r="C312" s="54"/>
      <c r="D312" s="54"/>
    </row>
    <row r="313" spans="1:4" ht="15">
      <c r="A313" s="54"/>
      <c r="B313" s="54"/>
      <c r="C313" s="54"/>
      <c r="D313" s="54"/>
    </row>
    <row r="314" spans="1:4" ht="15">
      <c r="A314" s="54"/>
      <c r="B314" s="54"/>
      <c r="C314" s="54"/>
      <c r="D314" s="54"/>
    </row>
    <row r="315" spans="1:4" ht="15">
      <c r="A315" s="54"/>
      <c r="B315" s="54"/>
      <c r="C315" s="54"/>
      <c r="D315" s="54"/>
    </row>
    <row r="316" spans="1:4" ht="15">
      <c r="A316" s="54"/>
      <c r="B316" s="54"/>
      <c r="C316" s="54"/>
      <c r="D316" s="54"/>
    </row>
    <row r="317" spans="1:4" ht="15">
      <c r="A317" s="54"/>
      <c r="B317" s="54"/>
      <c r="C317" s="54"/>
      <c r="D317" s="54"/>
    </row>
    <row r="318" spans="1:4" ht="15">
      <c r="A318" s="54"/>
      <c r="B318" s="54"/>
      <c r="C318" s="54"/>
      <c r="D318" s="54"/>
    </row>
    <row r="319" spans="1:4" ht="15">
      <c r="A319" s="54"/>
      <c r="B319" s="54"/>
      <c r="C319" s="54"/>
      <c r="D319" s="54"/>
    </row>
    <row r="320" spans="1:4" ht="15">
      <c r="A320" s="54"/>
      <c r="B320" s="54"/>
      <c r="C320" s="54"/>
      <c r="D320" s="54"/>
    </row>
    <row r="321" spans="1:4" ht="15">
      <c r="A321" s="54"/>
      <c r="B321" s="54"/>
      <c r="C321" s="54"/>
      <c r="D321" s="54"/>
    </row>
    <row r="322" spans="1:4" ht="15">
      <c r="A322" s="54"/>
      <c r="B322" s="54"/>
      <c r="C322" s="54"/>
      <c r="D322" s="54"/>
    </row>
    <row r="323" spans="1:4" ht="15">
      <c r="A323" s="54"/>
      <c r="B323" s="54"/>
      <c r="C323" s="54"/>
      <c r="D323" s="54"/>
    </row>
    <row r="324" spans="1:4" ht="15">
      <c r="A324" s="54"/>
      <c r="B324" s="54"/>
      <c r="C324" s="54"/>
      <c r="D324" s="54"/>
    </row>
    <row r="325" spans="1:4" ht="15">
      <c r="A325" s="54"/>
      <c r="B325" s="54"/>
      <c r="C325" s="54"/>
      <c r="D325" s="54"/>
    </row>
    <row r="326" spans="1:4" ht="15">
      <c r="A326" s="54"/>
      <c r="B326" s="54"/>
      <c r="C326" s="54"/>
      <c r="D326" s="54"/>
    </row>
    <row r="327" spans="1:4" ht="15">
      <c r="A327" s="54"/>
      <c r="B327" s="54"/>
      <c r="C327" s="54"/>
      <c r="D327" s="54"/>
    </row>
    <row r="328" spans="1:4" ht="15">
      <c r="A328" s="54"/>
      <c r="B328" s="54"/>
      <c r="C328" s="54"/>
      <c r="D328" s="54"/>
    </row>
    <row r="329" spans="1:4" ht="15">
      <c r="A329" s="54"/>
      <c r="B329" s="54"/>
      <c r="C329" s="54"/>
      <c r="D329" s="54"/>
    </row>
    <row r="330" spans="1:4" ht="15">
      <c r="A330" s="54"/>
      <c r="B330" s="54"/>
      <c r="C330" s="54"/>
      <c r="D330" s="54"/>
    </row>
    <row r="331" spans="1:4" ht="15">
      <c r="A331" s="54"/>
      <c r="B331" s="54"/>
      <c r="C331" s="54"/>
      <c r="D331" s="54"/>
    </row>
    <row r="332" spans="1:4" ht="15">
      <c r="A332" s="54"/>
      <c r="B332" s="54"/>
      <c r="C332" s="54"/>
      <c r="D332" s="54"/>
    </row>
    <row r="333" spans="1:4" ht="15">
      <c r="A333" s="54"/>
      <c r="B333" s="54"/>
      <c r="C333" s="54"/>
      <c r="D333" s="54"/>
    </row>
    <row r="334" spans="1:4" ht="15">
      <c r="A334" s="54"/>
      <c r="B334" s="54"/>
      <c r="C334" s="54"/>
      <c r="D334" s="54"/>
    </row>
    <row r="335" spans="1:4" ht="15">
      <c r="A335" s="54"/>
      <c r="B335" s="54"/>
      <c r="C335" s="54"/>
      <c r="D335" s="54"/>
    </row>
    <row r="336" spans="1:4" ht="15">
      <c r="A336" s="54"/>
      <c r="B336" s="54"/>
      <c r="C336" s="54"/>
      <c r="D336" s="54"/>
    </row>
    <row r="337" spans="1:4" ht="15">
      <c r="A337" s="54"/>
      <c r="B337" s="54"/>
      <c r="C337" s="54"/>
      <c r="D337" s="54"/>
    </row>
    <row r="338" spans="1:4" ht="15">
      <c r="A338" s="54"/>
      <c r="B338" s="54"/>
      <c r="C338" s="54"/>
      <c r="D338" s="54"/>
    </row>
    <row r="339" spans="1:4" ht="15">
      <c r="A339" s="54"/>
      <c r="B339" s="54"/>
      <c r="C339" s="54"/>
      <c r="D339" s="54"/>
    </row>
    <row r="340" spans="1:4" ht="15">
      <c r="A340" s="54"/>
      <c r="B340" s="54"/>
      <c r="C340" s="54"/>
      <c r="D340" s="54"/>
    </row>
    <row r="341" spans="1:4" ht="15">
      <c r="A341" s="54"/>
      <c r="B341" s="54"/>
      <c r="C341" s="54"/>
      <c r="D341" s="54"/>
    </row>
    <row r="342" spans="1:4" ht="15">
      <c r="A342" s="54"/>
      <c r="B342" s="54"/>
      <c r="C342" s="54"/>
      <c r="D342" s="54"/>
    </row>
    <row r="343" spans="1:4" ht="15">
      <c r="A343" s="54"/>
      <c r="B343" s="54"/>
      <c r="C343" s="54"/>
      <c r="D343" s="54"/>
    </row>
    <row r="344" spans="1:4" ht="15">
      <c r="A344" s="54"/>
      <c r="B344" s="54"/>
      <c r="C344" s="54"/>
      <c r="D344" s="54"/>
    </row>
    <row r="345" spans="1:4" ht="15">
      <c r="A345" s="54"/>
      <c r="B345" s="54"/>
      <c r="C345" s="54"/>
      <c r="D345" s="54"/>
    </row>
    <row r="346" spans="1:4" ht="15">
      <c r="A346" s="54"/>
      <c r="B346" s="54"/>
      <c r="C346" s="54"/>
      <c r="D346" s="54"/>
    </row>
    <row r="347" spans="1:4" ht="15">
      <c r="A347" s="54"/>
      <c r="B347" s="54"/>
      <c r="C347" s="54"/>
      <c r="D347" s="54"/>
    </row>
    <row r="348" spans="1:4" ht="15">
      <c r="A348" s="54"/>
      <c r="B348" s="54"/>
      <c r="C348" s="54"/>
      <c r="D348" s="54"/>
    </row>
    <row r="349" spans="1:4" ht="15">
      <c r="A349" s="54"/>
      <c r="B349" s="54"/>
      <c r="C349" s="54"/>
      <c r="D349" s="54"/>
    </row>
    <row r="350" spans="1:4" ht="15">
      <c r="A350" s="54"/>
      <c r="B350" s="54"/>
      <c r="C350" s="54"/>
      <c r="D350" s="54"/>
    </row>
    <row r="351" spans="1:4" ht="15">
      <c r="A351" s="54"/>
      <c r="B351" s="54"/>
      <c r="C351" s="54"/>
      <c r="D351" s="54"/>
    </row>
    <row r="352" spans="1:4" ht="15">
      <c r="A352" s="54"/>
      <c r="B352" s="54"/>
      <c r="C352" s="54"/>
      <c r="D352" s="54"/>
    </row>
    <row r="353" spans="1:4" ht="15">
      <c r="A353" s="54"/>
      <c r="B353" s="54"/>
      <c r="C353" s="54"/>
      <c r="D353" s="54"/>
    </row>
    <row r="354" spans="1:4" ht="15">
      <c r="A354" s="54"/>
      <c r="B354" s="54"/>
      <c r="C354" s="54"/>
      <c r="D354" s="54"/>
    </row>
    <row r="355" spans="1:4" ht="15">
      <c r="A355" s="54"/>
      <c r="B355" s="54"/>
      <c r="C355" s="54"/>
      <c r="D355" s="54"/>
    </row>
    <row r="356" spans="1:4" ht="15">
      <c r="A356" s="54"/>
      <c r="B356" s="54"/>
      <c r="C356" s="54"/>
      <c r="D356" s="54"/>
    </row>
    <row r="357" spans="1:4" ht="15">
      <c r="A357" s="54"/>
      <c r="B357" s="54"/>
      <c r="C357" s="54"/>
      <c r="D357" s="54"/>
    </row>
    <row r="358" spans="1:4" ht="15">
      <c r="A358" s="54"/>
      <c r="B358" s="54"/>
      <c r="C358" s="54"/>
      <c r="D358" s="54"/>
    </row>
    <row r="359" spans="1:4" ht="15">
      <c r="A359" s="54"/>
      <c r="B359" s="54"/>
      <c r="C359" s="54"/>
      <c r="D359" s="54"/>
    </row>
    <row r="360" spans="1:4" ht="15">
      <c r="A360" s="54"/>
      <c r="B360" s="54"/>
      <c r="C360" s="54"/>
      <c r="D360" s="54"/>
    </row>
    <row r="361" spans="1:4" ht="15">
      <c r="A361" s="54"/>
      <c r="B361" s="54"/>
      <c r="C361" s="54"/>
      <c r="D361" s="54"/>
    </row>
    <row r="362" spans="1:4" ht="15">
      <c r="A362" s="54"/>
      <c r="B362" s="54"/>
      <c r="C362" s="54"/>
      <c r="D362" s="54"/>
    </row>
    <row r="363" spans="1:4" ht="15">
      <c r="A363" s="54"/>
      <c r="B363" s="54"/>
      <c r="C363" s="54"/>
      <c r="D363" s="54"/>
    </row>
    <row r="364" spans="1:4" ht="15">
      <c r="A364" s="54"/>
      <c r="B364" s="54"/>
      <c r="C364" s="54"/>
      <c r="D364" s="54"/>
    </row>
    <row r="365" spans="1:4" ht="15">
      <c r="A365" s="54"/>
      <c r="B365" s="54"/>
      <c r="C365" s="54"/>
      <c r="D365" s="54"/>
    </row>
    <row r="366" spans="1:4" ht="15">
      <c r="A366" s="54"/>
      <c r="B366" s="54"/>
      <c r="C366" s="54"/>
      <c r="D366" s="54"/>
    </row>
    <row r="367" spans="1:4" ht="15">
      <c r="A367" s="54"/>
      <c r="B367" s="54"/>
      <c r="C367" s="54"/>
      <c r="D367" s="54"/>
    </row>
    <row r="368" spans="1:4" ht="15">
      <c r="A368" s="54"/>
      <c r="B368" s="54"/>
      <c r="C368" s="54"/>
      <c r="D368" s="54"/>
    </row>
    <row r="369" spans="1:4" ht="15">
      <c r="A369" s="54"/>
      <c r="B369" s="54"/>
      <c r="C369" s="54"/>
      <c r="D369" s="54"/>
    </row>
    <row r="370" spans="1:4" ht="15">
      <c r="A370" s="54"/>
      <c r="B370" s="54"/>
      <c r="C370" s="54"/>
      <c r="D370" s="54"/>
    </row>
    <row r="371" spans="1:4" ht="15">
      <c r="A371" s="54"/>
      <c r="B371" s="54"/>
      <c r="C371" s="54"/>
      <c r="D371" s="54"/>
    </row>
    <row r="372" spans="1:4" ht="15">
      <c r="A372" s="54"/>
      <c r="B372" s="54"/>
      <c r="C372" s="54"/>
      <c r="D372" s="54"/>
    </row>
    <row r="373" spans="1:4" ht="15">
      <c r="A373" s="54"/>
      <c r="B373" s="54"/>
      <c r="C373" s="54"/>
      <c r="D373" s="54"/>
    </row>
    <row r="374" spans="1:4" ht="15">
      <c r="A374" s="54"/>
      <c r="B374" s="54"/>
      <c r="C374" s="54"/>
      <c r="D374" s="54"/>
    </row>
    <row r="375" spans="1:4" ht="15">
      <c r="A375" s="54"/>
      <c r="B375" s="54"/>
      <c r="C375" s="54"/>
      <c r="D375" s="54"/>
    </row>
    <row r="376" spans="1:4" ht="15">
      <c r="A376" s="54"/>
      <c r="B376" s="54"/>
      <c r="C376" s="54"/>
      <c r="D376" s="54"/>
    </row>
    <row r="377" spans="1:4" ht="15">
      <c r="A377" s="54"/>
      <c r="B377" s="54"/>
      <c r="C377" s="54"/>
      <c r="D377" s="54"/>
    </row>
    <row r="378" spans="1:4" ht="15">
      <c r="A378" s="54"/>
      <c r="B378" s="54"/>
      <c r="C378" s="54"/>
      <c r="D378" s="54"/>
    </row>
    <row r="379" spans="1:4" ht="15">
      <c r="A379" s="54"/>
      <c r="B379" s="54"/>
      <c r="C379" s="54"/>
      <c r="D379" s="54"/>
    </row>
    <row r="380" spans="1:4" ht="15">
      <c r="A380" s="54"/>
      <c r="B380" s="54"/>
      <c r="C380" s="54"/>
      <c r="D380" s="54"/>
    </row>
    <row r="381" spans="1:4" ht="15">
      <c r="A381" s="54"/>
      <c r="B381" s="54"/>
      <c r="C381" s="54"/>
      <c r="D381" s="54"/>
    </row>
    <row r="382" spans="1:4" ht="15">
      <c r="A382" s="54"/>
      <c r="B382" s="54"/>
      <c r="C382" s="54"/>
      <c r="D382" s="54"/>
    </row>
    <row r="383" spans="1:4" ht="15">
      <c r="A383" s="54"/>
      <c r="B383" s="54"/>
      <c r="C383" s="54"/>
      <c r="D383" s="54"/>
    </row>
    <row r="384" spans="1:4" ht="15">
      <c r="A384" s="54"/>
      <c r="B384" s="54"/>
      <c r="C384" s="54"/>
      <c r="D384" s="54"/>
    </row>
    <row r="385" spans="1:4" ht="15">
      <c r="A385" s="54"/>
      <c r="B385" s="54"/>
      <c r="C385" s="54"/>
      <c r="D385" s="54"/>
    </row>
    <row r="386" spans="1:4" ht="15">
      <c r="A386" s="54"/>
      <c r="B386" s="54"/>
      <c r="C386" s="54"/>
      <c r="D386" s="54"/>
    </row>
    <row r="387" spans="1:4" ht="15">
      <c r="A387" s="54"/>
      <c r="B387" s="54"/>
      <c r="C387" s="54"/>
      <c r="D387" s="54"/>
    </row>
    <row r="388" spans="1:4" ht="15">
      <c r="A388" s="54"/>
      <c r="B388" s="54"/>
      <c r="C388" s="54"/>
      <c r="D388" s="54"/>
    </row>
    <row r="389" spans="1:4" ht="15">
      <c r="A389" s="54"/>
      <c r="B389" s="54"/>
      <c r="C389" s="54"/>
      <c r="D389" s="54"/>
    </row>
    <row r="390" spans="1:4" ht="15">
      <c r="A390" s="54"/>
      <c r="B390" s="54"/>
      <c r="C390" s="54"/>
      <c r="D390" s="54"/>
    </row>
    <row r="391" spans="1:4" ht="15">
      <c r="A391" s="54"/>
      <c r="B391" s="54"/>
      <c r="C391" s="54"/>
      <c r="D391" s="54"/>
    </row>
    <row r="392" spans="1:4" ht="15">
      <c r="A392" s="54"/>
      <c r="B392" s="54"/>
      <c r="C392" s="54"/>
      <c r="D392" s="54"/>
    </row>
    <row r="393" spans="1:4" ht="15">
      <c r="A393" s="54"/>
      <c r="B393" s="54"/>
      <c r="C393" s="54"/>
      <c r="D393" s="54"/>
    </row>
    <row r="394" spans="1:4" ht="15">
      <c r="A394" s="54"/>
      <c r="B394" s="54"/>
      <c r="C394" s="54"/>
      <c r="D394" s="54"/>
    </row>
    <row r="395" spans="1:4" ht="15">
      <c r="A395" s="54"/>
      <c r="B395" s="54"/>
      <c r="C395" s="54"/>
      <c r="D395" s="54"/>
    </row>
    <row r="396" spans="1:4" ht="15">
      <c r="A396" s="54"/>
      <c r="B396" s="54"/>
      <c r="C396" s="54"/>
      <c r="D396" s="54"/>
    </row>
    <row r="397" spans="1:4" ht="15">
      <c r="A397" s="54"/>
      <c r="B397" s="54"/>
      <c r="C397" s="54"/>
      <c r="D397" s="54"/>
    </row>
    <row r="398" spans="1:4" ht="15">
      <c r="A398" s="54"/>
      <c r="B398" s="54"/>
      <c r="C398" s="54"/>
      <c r="D398" s="54"/>
    </row>
    <row r="399" spans="1:4" ht="15">
      <c r="A399" s="54"/>
      <c r="B399" s="54"/>
      <c r="C399" s="54"/>
      <c r="D399" s="54"/>
    </row>
    <row r="400" spans="1:4" ht="15">
      <c r="A400" s="54"/>
      <c r="B400" s="54"/>
      <c r="C400" s="54"/>
      <c r="D400" s="54"/>
    </row>
    <row r="401" spans="1:4" ht="15">
      <c r="A401" s="54"/>
      <c r="B401" s="54"/>
      <c r="C401" s="54"/>
      <c r="D401" s="54"/>
    </row>
    <row r="402" spans="1:4" ht="15">
      <c r="A402" s="54"/>
      <c r="B402" s="54"/>
      <c r="C402" s="54"/>
      <c r="D402" s="54"/>
    </row>
    <row r="403" spans="1:4" ht="15">
      <c r="A403" s="54"/>
      <c r="B403" s="54"/>
      <c r="C403" s="54"/>
      <c r="D403" s="54"/>
    </row>
    <row r="404" spans="1:4" ht="15">
      <c r="A404" s="54"/>
      <c r="B404" s="54"/>
      <c r="C404" s="54"/>
      <c r="D404" s="54"/>
    </row>
    <row r="405" spans="1:4" ht="15">
      <c r="A405" s="54"/>
      <c r="B405" s="54"/>
      <c r="C405" s="54"/>
      <c r="D405" s="54"/>
    </row>
    <row r="406" spans="1:4" ht="15">
      <c r="A406" s="54"/>
      <c r="B406" s="54"/>
      <c r="C406" s="54"/>
      <c r="D406" s="54"/>
    </row>
    <row r="407" spans="1:4" ht="15">
      <c r="A407" s="54"/>
      <c r="B407" s="54"/>
      <c r="C407" s="54"/>
      <c r="D407" s="54"/>
    </row>
    <row r="408" spans="1:4" ht="15">
      <c r="A408" s="54"/>
      <c r="B408" s="54"/>
      <c r="C408" s="54"/>
      <c r="D408" s="54"/>
    </row>
    <row r="409" spans="1:4" ht="15">
      <c r="A409" s="54"/>
      <c r="B409" s="54"/>
      <c r="C409" s="54"/>
      <c r="D409" s="54"/>
    </row>
    <row r="410" spans="1:4" ht="15">
      <c r="A410" s="54"/>
      <c r="B410" s="54"/>
      <c r="C410" s="54"/>
      <c r="D410" s="54"/>
    </row>
    <row r="411" spans="1:4" ht="15">
      <c r="A411" s="54"/>
      <c r="B411" s="54"/>
      <c r="C411" s="54"/>
      <c r="D411" s="54"/>
    </row>
    <row r="412" spans="1:4" ht="15">
      <c r="A412" s="54"/>
      <c r="B412" s="54"/>
      <c r="C412" s="54"/>
      <c r="D412" s="54"/>
    </row>
    <row r="413" spans="1:4" ht="15">
      <c r="A413" s="54"/>
      <c r="B413" s="54"/>
      <c r="C413" s="54"/>
      <c r="D413" s="54"/>
    </row>
    <row r="414" spans="1:4" ht="15">
      <c r="A414" s="54"/>
      <c r="B414" s="54"/>
      <c r="C414" s="54"/>
      <c r="D414" s="54"/>
    </row>
    <row r="415" spans="1:4" ht="15">
      <c r="A415" s="54"/>
      <c r="B415" s="54"/>
      <c r="C415" s="54"/>
      <c r="D415" s="54"/>
    </row>
    <row r="416" spans="1:4" ht="15">
      <c r="A416" s="54"/>
      <c r="B416" s="54"/>
      <c r="C416" s="54"/>
      <c r="D416" s="54"/>
    </row>
    <row r="417" spans="1:4" ht="15">
      <c r="A417" s="54"/>
      <c r="B417" s="54"/>
      <c r="C417" s="54"/>
      <c r="D417" s="54"/>
    </row>
    <row r="418" spans="1:4" ht="15">
      <c r="A418" s="54"/>
      <c r="B418" s="54"/>
      <c r="C418" s="54"/>
      <c r="D418" s="54"/>
    </row>
    <row r="419" spans="1:4" ht="15">
      <c r="A419" s="54"/>
      <c r="B419" s="54"/>
      <c r="C419" s="54"/>
      <c r="D419" s="54"/>
    </row>
    <row r="420" spans="1:4" ht="15">
      <c r="A420" s="54"/>
      <c r="B420" s="54"/>
      <c r="C420" s="54"/>
      <c r="D420" s="54"/>
    </row>
    <row r="421" spans="1:4" ht="15">
      <c r="A421" s="54"/>
      <c r="B421" s="54"/>
      <c r="C421" s="54"/>
      <c r="D421" s="54"/>
    </row>
    <row r="422" spans="1:4" ht="15">
      <c r="A422" s="54"/>
      <c r="B422" s="54"/>
      <c r="C422" s="54"/>
      <c r="D422" s="54"/>
    </row>
    <row r="423" spans="1:4" ht="15">
      <c r="A423" s="54"/>
      <c r="B423" s="54"/>
      <c r="C423" s="54"/>
      <c r="D423" s="54"/>
    </row>
    <row r="424" spans="1:4" ht="15">
      <c r="A424" s="54"/>
      <c r="B424" s="54"/>
      <c r="C424" s="54"/>
      <c r="D424" s="54"/>
    </row>
    <row r="425" spans="1:4" ht="15">
      <c r="A425" s="54"/>
      <c r="B425" s="54"/>
      <c r="C425" s="54"/>
      <c r="D425" s="54"/>
    </row>
    <row r="426" spans="1:4" ht="15">
      <c r="A426" s="54"/>
      <c r="B426" s="54"/>
      <c r="C426" s="54"/>
      <c r="D426" s="54"/>
    </row>
    <row r="427" spans="1:4" ht="15">
      <c r="A427" s="54"/>
      <c r="B427" s="54"/>
      <c r="C427" s="54"/>
      <c r="D427" s="54"/>
    </row>
    <row r="428" spans="1:4" ht="15">
      <c r="A428" s="54"/>
      <c r="B428" s="54"/>
      <c r="C428" s="54"/>
      <c r="D428" s="54"/>
    </row>
  </sheetData>
  <sheetProtection/>
  <mergeCells count="162">
    <mergeCell ref="A1:A3"/>
    <mergeCell ref="EO82:EQ82"/>
    <mergeCell ref="EO84:EQ84"/>
    <mergeCell ref="ES84:ET84"/>
    <mergeCell ref="EO76:EQ76"/>
    <mergeCell ref="EO77:EQ77"/>
    <mergeCell ref="EO78:EQ78"/>
    <mergeCell ref="EO79:EQ79"/>
    <mergeCell ref="EO80:EQ80"/>
    <mergeCell ref="EO81:EQ81"/>
    <mergeCell ref="EI6:EK6"/>
    <mergeCell ref="EI34:EJ34"/>
    <mergeCell ref="EC4:EE4"/>
    <mergeCell ref="EC6:EE6"/>
    <mergeCell ref="EC34:ED34"/>
    <mergeCell ref="DZ4:EB4"/>
    <mergeCell ref="DZ6:EB6"/>
    <mergeCell ref="DZ34:EA34"/>
    <mergeCell ref="A71:AG71"/>
    <mergeCell ref="BQ34:BR34"/>
    <mergeCell ref="D6:E6"/>
    <mergeCell ref="F6:G6"/>
    <mergeCell ref="T6:V6"/>
    <mergeCell ref="R6:S6"/>
    <mergeCell ref="J6:K6"/>
    <mergeCell ref="T34:U34"/>
    <mergeCell ref="W34:X34"/>
    <mergeCell ref="AS34:AT34"/>
    <mergeCell ref="BK34:BL34"/>
    <mergeCell ref="AP34:AQ34"/>
    <mergeCell ref="BB34:BC34"/>
    <mergeCell ref="AG34:AH34"/>
    <mergeCell ref="AV34:AW34"/>
    <mergeCell ref="BH4:BJ4"/>
    <mergeCell ref="BH6:BJ6"/>
    <mergeCell ref="BH34:BI34"/>
    <mergeCell ref="AM6:AO6"/>
    <mergeCell ref="AS6:AU6"/>
    <mergeCell ref="AS4:AU4"/>
    <mergeCell ref="AP6:AR6"/>
    <mergeCell ref="AP4:AR4"/>
    <mergeCell ref="BE4:BG4"/>
    <mergeCell ref="BE6:BG6"/>
    <mergeCell ref="A73:AG73"/>
    <mergeCell ref="AJ4:AL4"/>
    <mergeCell ref="AG6:AI6"/>
    <mergeCell ref="AJ6:AL6"/>
    <mergeCell ref="N6:O6"/>
    <mergeCell ref="A4:A5"/>
    <mergeCell ref="W4:Y4"/>
    <mergeCell ref="T4:V4"/>
    <mergeCell ref="H4:I4"/>
    <mergeCell ref="B4:C4"/>
    <mergeCell ref="F4:G4"/>
    <mergeCell ref="P4:Q4"/>
    <mergeCell ref="N4:O4"/>
    <mergeCell ref="BV34:BW34"/>
    <mergeCell ref="BN4:BP4"/>
    <mergeCell ref="BN6:BP6"/>
    <mergeCell ref="BN34:BO34"/>
    <mergeCell ref="BQ4:BS4"/>
    <mergeCell ref="W6:Y6"/>
    <mergeCell ref="AJ34:AK34"/>
    <mergeCell ref="AM34:AN34"/>
    <mergeCell ref="AV4:AX4"/>
    <mergeCell ref="BE34:BF34"/>
    <mergeCell ref="AY34:AZ34"/>
    <mergeCell ref="P31:Q31"/>
    <mergeCell ref="BB4:BD4"/>
    <mergeCell ref="AY4:BA4"/>
    <mergeCell ref="AC4:AE4"/>
    <mergeCell ref="AY6:BA6"/>
    <mergeCell ref="BB6:BD6"/>
    <mergeCell ref="AV6:AX6"/>
    <mergeCell ref="P6:Q6"/>
    <mergeCell ref="Z34:AA34"/>
    <mergeCell ref="H6:I6"/>
    <mergeCell ref="D4:E4"/>
    <mergeCell ref="R4:S4"/>
    <mergeCell ref="AM4:AO4"/>
    <mergeCell ref="Z4:AB4"/>
    <mergeCell ref="Z6:AB6"/>
    <mergeCell ref="AG4:AI4"/>
    <mergeCell ref="L4:M4"/>
    <mergeCell ref="L6:M6"/>
    <mergeCell ref="AC6:AE6"/>
    <mergeCell ref="B31:C31"/>
    <mergeCell ref="D31:E31"/>
    <mergeCell ref="F31:G31"/>
    <mergeCell ref="H31:I31"/>
    <mergeCell ref="J31:K31"/>
    <mergeCell ref="N31:O31"/>
    <mergeCell ref="L31:M31"/>
    <mergeCell ref="B6:C6"/>
    <mergeCell ref="R31:S31"/>
    <mergeCell ref="J4:K4"/>
    <mergeCell ref="CE34:CF34"/>
    <mergeCell ref="CB4:CD4"/>
    <mergeCell ref="CB6:CD6"/>
    <mergeCell ref="CB34:CC34"/>
    <mergeCell ref="BY4:CA4"/>
    <mergeCell ref="BY6:CA6"/>
    <mergeCell ref="BY34:BZ34"/>
    <mergeCell ref="BK4:BM4"/>
    <mergeCell ref="BK6:BM6"/>
    <mergeCell ref="BV4:BX4"/>
    <mergeCell ref="BV6:BX6"/>
    <mergeCell ref="CN6:CP6"/>
    <mergeCell ref="CE4:CG4"/>
    <mergeCell ref="CE6:CG6"/>
    <mergeCell ref="BQ6:BS6"/>
    <mergeCell ref="CT6:CV6"/>
    <mergeCell ref="CT34:CU34"/>
    <mergeCell ref="CN34:CO34"/>
    <mergeCell ref="CH4:CJ4"/>
    <mergeCell ref="CH6:CJ6"/>
    <mergeCell ref="CH34:CI34"/>
    <mergeCell ref="CK4:CM4"/>
    <mergeCell ref="CK6:CM6"/>
    <mergeCell ref="CK34:CL34"/>
    <mergeCell ref="CN4:CP4"/>
    <mergeCell ref="CZ4:DB4"/>
    <mergeCell ref="CZ6:DB6"/>
    <mergeCell ref="CZ34:DA34"/>
    <mergeCell ref="CQ4:CS4"/>
    <mergeCell ref="CQ6:CS6"/>
    <mergeCell ref="CQ34:CR34"/>
    <mergeCell ref="CW4:CY4"/>
    <mergeCell ref="CW6:CY6"/>
    <mergeCell ref="CW34:CX34"/>
    <mergeCell ref="CT4:CV4"/>
    <mergeCell ref="DC4:DE4"/>
    <mergeCell ref="DC6:DE6"/>
    <mergeCell ref="DC34:DD34"/>
    <mergeCell ref="DH4:DJ4"/>
    <mergeCell ref="DH6:DJ6"/>
    <mergeCell ref="DH34:DI34"/>
    <mergeCell ref="DK4:DM4"/>
    <mergeCell ref="DK6:DM6"/>
    <mergeCell ref="DK34:DL34"/>
    <mergeCell ref="DN4:DP4"/>
    <mergeCell ref="DN6:DP6"/>
    <mergeCell ref="DN34:DO34"/>
    <mergeCell ref="DQ4:DS4"/>
    <mergeCell ref="DQ6:DS6"/>
    <mergeCell ref="DQ34:DR34"/>
    <mergeCell ref="DW4:DY4"/>
    <mergeCell ref="DW6:DY6"/>
    <mergeCell ref="DW34:DX34"/>
    <mergeCell ref="DT4:DV4"/>
    <mergeCell ref="DT6:DV6"/>
    <mergeCell ref="DT34:DU34"/>
    <mergeCell ref="EO4:EQ4"/>
    <mergeCell ref="EO6:EQ6"/>
    <mergeCell ref="EO34:EP34"/>
    <mergeCell ref="EF4:EH4"/>
    <mergeCell ref="EF6:EH6"/>
    <mergeCell ref="EF34:EG34"/>
    <mergeCell ref="EL4:EN4"/>
    <mergeCell ref="EL6:EN6"/>
    <mergeCell ref="EL34:EM34"/>
    <mergeCell ref="EI4:EK4"/>
  </mergeCells>
  <printOptions/>
  <pageMargins left="0" right="0" top="0.3937007874015748" bottom="0.3937007874015748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2012-01-31T10:14:05Z</cp:lastPrinted>
  <dcterms:created xsi:type="dcterms:W3CDTF">2008-10-01T07:10:45Z</dcterms:created>
  <dcterms:modified xsi:type="dcterms:W3CDTF">2013-07-29T11:28:02Z</dcterms:modified>
  <cp:category/>
  <cp:version/>
  <cp:contentType/>
  <cp:contentStatus/>
</cp:coreProperties>
</file>