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30" windowWidth="15480" windowHeight="11640" firstSheet="1" activeTab="1"/>
  </bookViews>
  <sheets>
    <sheet name="проект1 (с переносом)" sheetId="2" r:id="rId1"/>
    <sheet name="по голосованию" sheetId="5" r:id="rId2"/>
  </sheets>
  <definedNames>
    <definedName name="_xlnm.Print_Area" localSheetId="1">'по голосованию'!$A$1:$H$128</definedName>
    <definedName name="_xlnm.Print_Area" localSheetId="0">'проект1 (с переносом)'!$A$1:$H$153</definedName>
  </definedNames>
  <calcPr calcId="145621" fullPrecision="0"/>
</workbook>
</file>

<file path=xl/calcChain.xml><?xml version="1.0" encoding="utf-8"?>
<calcChain xmlns="http://schemas.openxmlformats.org/spreadsheetml/2006/main">
  <c r="H86" i="5" l="1"/>
  <c r="H15" i="5"/>
  <c r="G98" i="5" l="1"/>
  <c r="H98" i="5" s="1"/>
  <c r="H97" i="5" s="1"/>
  <c r="G97" i="5"/>
  <c r="F97" i="5"/>
  <c r="E97" i="5"/>
  <c r="D97" i="5"/>
  <c r="G92" i="5"/>
  <c r="D92" i="5"/>
  <c r="G87" i="5"/>
  <c r="H87" i="5" s="1"/>
  <c r="C87" i="5"/>
  <c r="G86" i="5"/>
  <c r="E86" i="5"/>
  <c r="D86" i="5"/>
  <c r="C86" i="5"/>
  <c r="D85" i="5"/>
  <c r="G84" i="5"/>
  <c r="D84" i="5"/>
  <c r="G83" i="5"/>
  <c r="D83" i="5"/>
  <c r="G82" i="5"/>
  <c r="H82" i="5" s="1"/>
  <c r="F82" i="5"/>
  <c r="E82" i="5"/>
  <c r="G81" i="5"/>
  <c r="E81" i="5"/>
  <c r="D81" i="5"/>
  <c r="C81" i="5"/>
  <c r="G79" i="5"/>
  <c r="H79" i="5" s="1"/>
  <c r="F79" i="5"/>
  <c r="E79" i="5"/>
  <c r="G77" i="5"/>
  <c r="H77" i="5" s="1"/>
  <c r="F77" i="5"/>
  <c r="E77" i="5"/>
  <c r="F71" i="5"/>
  <c r="E71" i="5"/>
  <c r="D71" i="5"/>
  <c r="G71" i="5" s="1"/>
  <c r="H71" i="5" s="1"/>
  <c r="G70" i="5"/>
  <c r="D70" i="5"/>
  <c r="F68" i="5"/>
  <c r="E68" i="5"/>
  <c r="D68" i="5"/>
  <c r="G68" i="5" s="1"/>
  <c r="H68" i="5" s="1"/>
  <c r="D65" i="5"/>
  <c r="D64" i="5"/>
  <c r="F58" i="5"/>
  <c r="E58" i="5"/>
  <c r="D58" i="5"/>
  <c r="G58" i="5" s="1"/>
  <c r="H58" i="5" s="1"/>
  <c r="E53" i="5"/>
  <c r="C53" i="5"/>
  <c r="D52" i="5"/>
  <c r="E50" i="5"/>
  <c r="C50" i="5"/>
  <c r="E49" i="5"/>
  <c r="C49" i="5"/>
  <c r="E48" i="5"/>
  <c r="C48" i="5"/>
  <c r="E47" i="5"/>
  <c r="C47" i="5"/>
  <c r="E45" i="5"/>
  <c r="C45" i="5"/>
  <c r="F42" i="5"/>
  <c r="F93" i="5" s="1"/>
  <c r="E42" i="5"/>
  <c r="D42" i="5"/>
  <c r="G42" i="5" s="1"/>
  <c r="H42" i="5" s="1"/>
  <c r="G41" i="5"/>
  <c r="E41" i="5"/>
  <c r="D41" i="5"/>
  <c r="C41" i="5"/>
  <c r="G40" i="5"/>
  <c r="E40" i="5"/>
  <c r="D40" i="5"/>
  <c r="C40" i="5"/>
  <c r="G39" i="5"/>
  <c r="E39" i="5"/>
  <c r="D39" i="5"/>
  <c r="C39" i="5"/>
  <c r="G38" i="5"/>
  <c r="H38" i="5" s="1"/>
  <c r="G37" i="5"/>
  <c r="D37" i="5"/>
  <c r="G36" i="5"/>
  <c r="H36" i="5" s="1"/>
  <c r="G35" i="5"/>
  <c r="H35" i="5" s="1"/>
  <c r="G34" i="5"/>
  <c r="H34" i="5" s="1"/>
  <c r="H93" i="5" s="1"/>
  <c r="H100" i="5" s="1"/>
  <c r="G33" i="5"/>
  <c r="E33" i="5"/>
  <c r="D33" i="5"/>
  <c r="C33" i="5"/>
  <c r="G32" i="5"/>
  <c r="E32" i="5"/>
  <c r="D32" i="5"/>
  <c r="C32" i="5"/>
  <c r="G23" i="5"/>
  <c r="E23" i="5"/>
  <c r="D23" i="5"/>
  <c r="C23" i="5"/>
  <c r="G15" i="5"/>
  <c r="G93" i="5" s="1"/>
  <c r="G100" i="5" s="1"/>
  <c r="E15" i="5"/>
  <c r="E93" i="5" s="1"/>
  <c r="E100" i="5" s="1"/>
  <c r="D15" i="5"/>
  <c r="D93" i="5" s="1"/>
  <c r="D100" i="5" s="1"/>
  <c r="C15" i="5"/>
  <c r="F100" i="5" l="1"/>
  <c r="C93" i="5"/>
  <c r="G100" i="2" l="1"/>
  <c r="G95" i="2"/>
  <c r="G94" i="2"/>
  <c r="E41" i="2"/>
  <c r="G41" i="2"/>
  <c r="D41" i="2" s="1"/>
  <c r="E42" i="2"/>
  <c r="G42" i="2"/>
  <c r="D42" i="2" s="1"/>
  <c r="G40" i="2"/>
  <c r="D40" i="2" s="1"/>
  <c r="G39" i="2"/>
  <c r="G37" i="2"/>
  <c r="H37" i="2" s="1"/>
  <c r="G36" i="2"/>
  <c r="G34" i="2"/>
  <c r="D34" i="2" s="1"/>
  <c r="G15" i="2"/>
  <c r="G24" i="2"/>
  <c r="D24" i="2" s="1"/>
  <c r="D15" i="2"/>
  <c r="D86" i="2"/>
  <c r="D105" i="2" l="1"/>
  <c r="D59" i="2"/>
  <c r="G59" i="2" s="1"/>
  <c r="H59" i="2" s="1"/>
  <c r="G123" i="2"/>
  <c r="H123" i="2" s="1"/>
  <c r="G122" i="2"/>
  <c r="H122" i="2" s="1"/>
  <c r="G121" i="2"/>
  <c r="H121" i="2" s="1"/>
  <c r="G120" i="2"/>
  <c r="H120" i="2" s="1"/>
  <c r="G119" i="2"/>
  <c r="H119" i="2" s="1"/>
  <c r="G118" i="2"/>
  <c r="H118" i="2" s="1"/>
  <c r="G117" i="2"/>
  <c r="H117" i="2" s="1"/>
  <c r="G116" i="2"/>
  <c r="H116" i="2" s="1"/>
  <c r="G115" i="2"/>
  <c r="H115" i="2" s="1"/>
  <c r="G114" i="2"/>
  <c r="H114" i="2" s="1"/>
  <c r="G113" i="2"/>
  <c r="H113" i="2" s="1"/>
  <c r="G112" i="2"/>
  <c r="H112" i="2" s="1"/>
  <c r="G111" i="2"/>
  <c r="H111" i="2" s="1"/>
  <c r="G110" i="2"/>
  <c r="H110" i="2" s="1"/>
  <c r="G109" i="2"/>
  <c r="H109" i="2" s="1"/>
  <c r="G108" i="2"/>
  <c r="H108" i="2" s="1"/>
  <c r="G107" i="2"/>
  <c r="H107" i="2" s="1"/>
  <c r="G106" i="2"/>
  <c r="H106" i="2" s="1"/>
  <c r="F105" i="2"/>
  <c r="E105" i="2"/>
  <c r="D100" i="2"/>
  <c r="H95" i="2"/>
  <c r="C95" i="2"/>
  <c r="E94" i="2"/>
  <c r="D94" i="2"/>
  <c r="C94" i="2"/>
  <c r="D93" i="2"/>
  <c r="G92" i="2"/>
  <c r="D92" i="2" s="1"/>
  <c r="G91" i="2"/>
  <c r="D91" i="2" s="1"/>
  <c r="F88" i="2"/>
  <c r="E88" i="2"/>
  <c r="D88" i="2"/>
  <c r="G87" i="2"/>
  <c r="E87" i="2"/>
  <c r="D87" i="2"/>
  <c r="C87" i="2"/>
  <c r="F84" i="2"/>
  <c r="E84" i="2"/>
  <c r="D84" i="2"/>
  <c r="F81" i="2"/>
  <c r="E81" i="2"/>
  <c r="D81" i="2"/>
  <c r="F75" i="2"/>
  <c r="E75" i="2"/>
  <c r="D75" i="2"/>
  <c r="G74" i="2"/>
  <c r="D74" i="2" s="1"/>
  <c r="D71" i="2" s="1"/>
  <c r="F71" i="2"/>
  <c r="E71" i="2"/>
  <c r="D67" i="2"/>
  <c r="D66" i="2"/>
  <c r="F59" i="2"/>
  <c r="E59" i="2"/>
  <c r="E54" i="2"/>
  <c r="C54" i="2"/>
  <c r="E51" i="2"/>
  <c r="C51" i="2"/>
  <c r="E50" i="2"/>
  <c r="C50" i="2"/>
  <c r="E49" i="2"/>
  <c r="C49" i="2"/>
  <c r="E48" i="2"/>
  <c r="C48" i="2"/>
  <c r="E46" i="2"/>
  <c r="E43" i="2" s="1"/>
  <c r="C46" i="2"/>
  <c r="F43" i="2"/>
  <c r="F101" i="2" s="1"/>
  <c r="D43" i="2"/>
  <c r="C42" i="2"/>
  <c r="C41" i="2"/>
  <c r="E40" i="2"/>
  <c r="C40" i="2"/>
  <c r="H39" i="2"/>
  <c r="G38" i="2"/>
  <c r="D38" i="2" s="1"/>
  <c r="H36" i="2"/>
  <c r="G35" i="2"/>
  <c r="H35" i="2" s="1"/>
  <c r="E34" i="2"/>
  <c r="C34" i="2"/>
  <c r="G33" i="2"/>
  <c r="E33" i="2"/>
  <c r="C33" i="2"/>
  <c r="E24" i="2"/>
  <c r="C24" i="2"/>
  <c r="E15" i="2"/>
  <c r="E101" i="2" s="1"/>
  <c r="C15" i="2"/>
  <c r="D33" i="2" l="1"/>
  <c r="D101" i="2" s="1"/>
  <c r="G43" i="2"/>
  <c r="G71" i="2"/>
  <c r="H71" i="2" s="1"/>
  <c r="G75" i="2"/>
  <c r="H75" i="2" s="1"/>
  <c r="G81" i="2"/>
  <c r="H81" i="2" s="1"/>
  <c r="G84" i="2"/>
  <c r="H84" i="2" s="1"/>
  <c r="G88" i="2"/>
  <c r="H88" i="2" s="1"/>
  <c r="H105" i="2"/>
  <c r="G105" i="2"/>
  <c r="D125" i="2"/>
  <c r="E125" i="2"/>
  <c r="F125" i="2"/>
  <c r="C101" i="2"/>
  <c r="G101" i="2" l="1"/>
  <c r="H43" i="2"/>
  <c r="H101" i="2" s="1"/>
  <c r="G125" i="2"/>
  <c r="H125" i="2"/>
</calcChain>
</file>

<file path=xl/sharedStrings.xml><?xml version="1.0" encoding="utf-8"?>
<sst xmlns="http://schemas.openxmlformats.org/spreadsheetml/2006/main" count="348" uniqueCount="141">
  <si>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</si>
  <si>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</si>
  <si>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</si>
  <si>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</si>
  <si>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</si>
  <si>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 Набережная, д.40 (S дома=3274,87 м2; S земли=3207,65 м2)</t>
  </si>
  <si>
    <t>(многоквартирный дом с электрическими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</si>
  <si>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</si>
  <si>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</si>
  <si>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</si>
  <si>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</si>
  <si>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</si>
  <si>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</si>
  <si>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</si>
  <si>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</si>
  <si>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</si>
  <si>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</si>
  <si>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</si>
  <si>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</si>
  <si>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</si>
  <si>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</si>
  <si>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</si>
  <si>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</si>
  <si>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</si>
  <si>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</si>
  <si>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2-3 раза в год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</si>
  <si>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</si>
  <si>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</si>
  <si>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</si>
  <si>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</si>
  <si>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</si>
  <si>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</si>
  <si>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</si>
  <si>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</si>
  <si>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</si>
  <si>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</si>
  <si>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</si>
  <si>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</si>
  <si>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</si>
  <si>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</si>
  <si>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</si>
  <si>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</si>
  <si>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</si>
  <si>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</si>
  <si>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</si>
  <si>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</si>
  <si>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</si>
  <si>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</si>
  <si>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</si>
  <si>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</si>
  <si>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</si>
  <si>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</si>
  <si>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</si>
  <si>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</si>
  <si>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</si>
  <si>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</si>
  <si>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</si>
  <si>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</si>
  <si>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</si>
  <si>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</si>
  <si>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подключение системы отопления в местах общего пользования</t>
  </si>
  <si>
    <t>испытания тепловых сетей на максимальную температуру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</si>
  <si>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</si>
  <si>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</si>
  <si>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</si>
  <si>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</si>
  <si>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</si>
  <si>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</si>
  <si>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</si>
  <si>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</si>
  <si>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</si>
  <si>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</si>
  <si>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</si>
  <si>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</si>
  <si>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</si>
  <si>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</si>
  <si>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</si>
  <si>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</si>
  <si>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</si>
  <si>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</si>
  <si>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</si>
  <si>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</si>
  <si>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вентиляции в т.числе:</t>
  </si>
  <si>
    <t>прочистка вентиляционных каналов и канализационных вытяжек</t>
  </si>
  <si>
    <t>Регламентные работы по содержанию кровли в т.числе:</t>
  </si>
  <si>
    <t>очистка кровли от снега и наледи козырьков  подъездов</t>
  </si>
  <si>
    <t>очистка от снега и льда водостоков</t>
  </si>
  <si>
    <t>восстановление водостоков ( мелкий ремонт после очистки от снега и льда )</t>
  </si>
  <si>
    <t>Страхование общедомового имущества</t>
  </si>
  <si>
    <t xml:space="preserve">Работы заявочного характера </t>
  </si>
  <si>
    <t>смена окон</t>
  </si>
  <si>
    <t>заделка чердачных  продухов</t>
  </si>
  <si>
    <t>смена запорной арматуры на водоснабжении</t>
  </si>
  <si>
    <t>смена радиаторов</t>
  </si>
  <si>
    <t>Сбор, вывоз и утилизация ТБО*, руб./м2</t>
  </si>
  <si>
    <t>руб./чел.</t>
  </si>
  <si>
    <t>ИТОГО:</t>
  </si>
  <si>
    <t xml:space="preserve">Управляющая организация   _____________________                                            </t>
  </si>
  <si>
    <t>Предлагаемый перечень работ по текущему ремонту (на выбор собственников)</t>
  </si>
  <si>
    <t>изготовление и установка  регулируемых мет.решеток на чердачные продухи (24шт)</t>
  </si>
  <si>
    <t>смена задвижки на вводе ХВС диам.80 - 1 шт., диам.100- 1 шт.</t>
  </si>
  <si>
    <t>ремонт освещения в подвале</t>
  </si>
  <si>
    <t>установка электронного регулятора температуры на ВВП</t>
  </si>
  <si>
    <t>ВСЕГО:</t>
  </si>
  <si>
    <t>на 2014-2015гг.</t>
  </si>
  <si>
    <t>ремонт панельных швов 100 п.м.</t>
  </si>
  <si>
    <t>косметический ремонт 1го подъезда</t>
  </si>
  <si>
    <t>косметический ремонт 2го подъезда</t>
  </si>
  <si>
    <t>смена задвижек на элеваторном узле( отопление) диам.50 - 3 шт., диам.80 - 5 шт.</t>
  </si>
  <si>
    <t>смена задвижек  ХВС на ВВП диам.50 - 2 шт.</t>
  </si>
  <si>
    <t>смена уличного канализационного выпуска</t>
  </si>
  <si>
    <t>переврезка схемы СТС на ВВП (2 ступени)</t>
  </si>
  <si>
    <t>установка шаровых кранов на эл.узлы диам.15 мм-4шт.</t>
  </si>
  <si>
    <t>демонтаж шаровых кранов на эл.узлах</t>
  </si>
  <si>
    <t>установка задвижки на ГВС д.80 мм-1шт.</t>
  </si>
  <si>
    <t>подсыпка щебнем в тех.подвале</t>
  </si>
  <si>
    <t>установка датчиков движения на этажных площадках 50шт.</t>
  </si>
  <si>
    <t>энергоаудит</t>
  </si>
  <si>
    <t>ремонт фасада 93 м2</t>
  </si>
  <si>
    <t>заполнение электронных паспортов</t>
  </si>
  <si>
    <t>учет работ по капремонту</t>
  </si>
  <si>
    <t>гидравлическое испытание элеваторных узлов и запорной арматуры</t>
  </si>
  <si>
    <t>ремонт секций бойлера диам.168мм-2шт.</t>
  </si>
  <si>
    <t>пылеудаление и дезинфекция вентиляционных каналов без пробивки</t>
  </si>
  <si>
    <t>1 раз в 3 года</t>
  </si>
  <si>
    <t>Погашение задолженности прошлых периодов</t>
  </si>
  <si>
    <t>по состоянию на 01.05.2014г.</t>
  </si>
  <si>
    <t>Проект 1</t>
  </si>
  <si>
    <t>Обслуживание общедомовых приборов учета теплоэнергии</t>
  </si>
  <si>
    <t>ревизия задвижек ГВС (диам.80мм-1 шт.)</t>
  </si>
  <si>
    <t>ревизия задвижек  ХВС ф 100- 1 шт.</t>
  </si>
  <si>
    <t>(с учетом поверки прибора учета горячего водоснабжения)</t>
  </si>
  <si>
    <t>электроизмерения (замеры сопротивления изоляции)</t>
  </si>
  <si>
    <t>Итого:</t>
  </si>
  <si>
    <t>очистка водосточных воронок</t>
  </si>
  <si>
    <t>(стоимость услуг  увеличена на 6,6% в соответствии с уровнем инфляции 2013 г.)</t>
  </si>
  <si>
    <t>Управление многоквартирным домом, всего в т.ч.</t>
  </si>
  <si>
    <t>ревизия задвижек  отопления диам.50 - 3 шт., диам.80 - 5 шт.</t>
  </si>
  <si>
    <t>ревизия задвижек ГВС (диам.80мм-1 шт., диам.50 мм - 1 шт.)</t>
  </si>
  <si>
    <t>ревизия задвижек  ХВС ф 100- 2 шт., диам.80 мм - 1 шт.</t>
  </si>
  <si>
    <t>электроизмерения (замеры сопротивления изоляции) ( ПТЭ ЭП п.2.12.17; 3.4.12 ПП РФ № 290 от 03.04.2013 ч.2 ст.20)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</si>
</sst>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b/>
      <sz val="12"/>
      <name val="Arial Cyr"/>
      <charset val="204"/>
    </font>
    <font>
      <b/>
      <sz val="14"/>
      <name val="Arial Cyr"/>
      <charset val="204"/>
    </font>
    <font>
      <sz val="11"/>
      <name val="Arial Black"/>
      <family val="2"/>
    </font>
    <font>
      <sz val="12"/>
      <name val="Arial Cyr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11"/>
      <name val="Arial"/>
      <family val="2"/>
      <charset val="204"/>
    </font>
    <font>
      <sz val="12"/>
      <name val="Arial Black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3" fillId="2" borderId="0" xfId="0" applyFont="1" applyFill="1" applyAlignment="1">
      <alignment horizontal="center"/>
    </xf>
    <xf numFmtId="0" fontId="6" fillId="0" borderId="0" xfId="0" applyFont="1" applyFill="1"/>
    <xf numFmtId="2" fontId="6" fillId="0" borderId="0" xfId="0" applyNumberFormat="1" applyFont="1" applyFill="1"/>
    <xf numFmtId="2" fontId="0" fillId="0" borderId="0" xfId="0" applyNumberForma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2" fontId="9" fillId="4" borderId="17" xfId="0" applyNumberFormat="1" applyFont="1" applyFill="1" applyBorder="1" applyAlignment="1">
      <alignment horizontal="center" vertical="center" wrapText="1"/>
    </xf>
    <xf numFmtId="2" fontId="9" fillId="4" borderId="16" xfId="0" applyNumberFormat="1" applyFont="1" applyFill="1" applyBorder="1" applyAlignment="1">
      <alignment horizontal="center" vertical="center" wrapText="1"/>
    </xf>
    <xf numFmtId="2" fontId="9" fillId="4" borderId="18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 wrapText="1"/>
    </xf>
    <xf numFmtId="2" fontId="11" fillId="0" borderId="16" xfId="0" applyNumberFormat="1" applyFont="1" applyFill="1" applyBorder="1" applyAlignment="1">
      <alignment horizontal="center" vertical="center" wrapText="1"/>
    </xf>
    <xf numFmtId="2" fontId="11" fillId="4" borderId="17" xfId="0" applyNumberFormat="1" applyFont="1" applyFill="1" applyBorder="1" applyAlignment="1">
      <alignment horizontal="center" vertical="center" wrapText="1"/>
    </xf>
    <xf numFmtId="2" fontId="11" fillId="4" borderId="16" xfId="0" applyNumberFormat="1" applyFont="1" applyFill="1" applyBorder="1" applyAlignment="1">
      <alignment horizontal="center" vertical="center" wrapText="1"/>
    </xf>
    <xf numFmtId="2" fontId="11" fillId="4" borderId="18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2" fontId="9" fillId="4" borderId="24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2" fontId="9" fillId="4" borderId="15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2" fontId="9" fillId="0" borderId="21" xfId="0" applyNumberFormat="1" applyFont="1" applyFill="1" applyBorder="1" applyAlignment="1">
      <alignment horizontal="center" vertical="center" wrapText="1"/>
    </xf>
    <xf numFmtId="2" fontId="9" fillId="4" borderId="21" xfId="0" applyNumberFormat="1" applyFont="1" applyFill="1" applyBorder="1" applyAlignment="1">
      <alignment horizontal="center" vertical="center" wrapText="1"/>
    </xf>
    <xf numFmtId="2" fontId="9" fillId="4" borderId="25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Alignment="1">
      <alignment horizontal="center" vertical="center" wrapText="1"/>
    </xf>
    <xf numFmtId="2" fontId="1" fillId="4" borderId="26" xfId="0" applyNumberFormat="1" applyFont="1" applyFill="1" applyBorder="1" applyAlignment="1">
      <alignment horizontal="center" vertical="center" wrapText="1"/>
    </xf>
    <xf numFmtId="2" fontId="1" fillId="4" borderId="15" xfId="0" applyNumberFormat="1" applyFont="1" applyFill="1" applyBorder="1" applyAlignment="1">
      <alignment horizontal="center" vertical="center" wrapText="1"/>
    </xf>
    <xf numFmtId="2" fontId="1" fillId="4" borderId="24" xfId="0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Alignment="1">
      <alignment horizontal="center" vertical="center" wrapText="1"/>
    </xf>
    <xf numFmtId="2" fontId="1" fillId="4" borderId="16" xfId="0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wrapText="1"/>
    </xf>
    <xf numFmtId="2" fontId="11" fillId="4" borderId="24" xfId="0" applyNumberFormat="1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left" vertical="center" wrapText="1"/>
    </xf>
    <xf numFmtId="0" fontId="0" fillId="3" borderId="15" xfId="0" applyFont="1" applyFill="1" applyBorder="1" applyAlignment="1">
      <alignment horizontal="center" vertical="center" wrapText="1"/>
    </xf>
    <xf numFmtId="2" fontId="9" fillId="3" borderId="21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2" fontId="9" fillId="3" borderId="0" xfId="0" applyNumberFormat="1" applyFont="1" applyFill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2" fontId="11" fillId="0" borderId="15" xfId="0" applyNumberFormat="1" applyFont="1" applyFill="1" applyBorder="1" applyAlignment="1">
      <alignment horizontal="center" vertical="center" wrapText="1"/>
    </xf>
    <xf numFmtId="2" fontId="11" fillId="4" borderId="15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2" fontId="11" fillId="0" borderId="21" xfId="0" applyNumberFormat="1" applyFont="1" applyFill="1" applyBorder="1" applyAlignment="1">
      <alignment horizontal="center" vertical="center" wrapText="1"/>
    </xf>
    <xf numFmtId="2" fontId="11" fillId="4" borderId="21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left" vertical="center" wrapText="1"/>
    </xf>
    <xf numFmtId="4" fontId="10" fillId="3" borderId="4" xfId="0" applyNumberFormat="1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left" vertical="center" wrapText="1"/>
    </xf>
    <xf numFmtId="0" fontId="14" fillId="0" borderId="29" xfId="0" applyFont="1" applyFill="1" applyBorder="1" applyAlignment="1">
      <alignment horizontal="center" vertical="center" wrapText="1"/>
    </xf>
    <xf numFmtId="2" fontId="14" fillId="0" borderId="29" xfId="0" applyNumberFormat="1" applyFont="1" applyFill="1" applyBorder="1" applyAlignment="1">
      <alignment horizontal="center" vertical="center" wrapText="1"/>
    </xf>
    <xf numFmtId="2" fontId="14" fillId="4" borderId="3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2" fontId="14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2" fontId="14" fillId="4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horizontal="center" vertical="center" wrapText="1"/>
    </xf>
    <xf numFmtId="2" fontId="13" fillId="4" borderId="15" xfId="0" applyNumberFormat="1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 vertical="center" wrapText="1"/>
    </xf>
    <xf numFmtId="2" fontId="13" fillId="2" borderId="15" xfId="0" applyNumberFormat="1" applyFont="1" applyFill="1" applyBorder="1" applyAlignment="1">
      <alignment horizontal="center" vertical="center" wrapText="1"/>
    </xf>
    <xf numFmtId="2" fontId="14" fillId="3" borderId="0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2" fontId="14" fillId="0" borderId="3" xfId="0" applyNumberFormat="1" applyFont="1" applyFill="1" applyBorder="1" applyAlignment="1">
      <alignment horizontal="center" vertical="center" wrapText="1"/>
    </xf>
    <xf numFmtId="2" fontId="14" fillId="3" borderId="3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14" fillId="3" borderId="0" xfId="0" applyFont="1" applyFill="1" applyBorder="1" applyAlignment="1">
      <alignment horizontal="left" vertical="center" wrapText="1"/>
    </xf>
    <xf numFmtId="4" fontId="10" fillId="3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0" borderId="0" xfId="0" applyFont="1" applyFill="1"/>
    <xf numFmtId="2" fontId="14" fillId="0" borderId="0" xfId="0" applyNumberFormat="1" applyFont="1" applyFill="1"/>
    <xf numFmtId="0" fontId="14" fillId="0" borderId="0" xfId="0" applyFont="1" applyFill="1" applyBorder="1" applyAlignment="1">
      <alignment horizontal="left" vertical="center"/>
    </xf>
    <xf numFmtId="2" fontId="14" fillId="0" borderId="0" xfId="0" applyNumberFormat="1" applyFont="1" applyFill="1" applyBorder="1" applyAlignment="1">
      <alignment horizontal="center" vertical="center"/>
    </xf>
    <xf numFmtId="2" fontId="14" fillId="3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2" fontId="14" fillId="0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13" fillId="0" borderId="16" xfId="0" applyFont="1" applyFill="1" applyBorder="1" applyAlignment="1">
      <alignment horizontal="center" vertical="center" wrapText="1"/>
    </xf>
    <xf numFmtId="2" fontId="13" fillId="0" borderId="16" xfId="0" applyNumberFormat="1" applyFont="1" applyFill="1" applyBorder="1" applyAlignment="1">
      <alignment horizontal="center" vertical="center" wrapText="1"/>
    </xf>
    <xf numFmtId="2" fontId="13" fillId="4" borderId="16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2" fontId="10" fillId="4" borderId="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horizontal="left" vertical="center" wrapText="1"/>
    </xf>
    <xf numFmtId="2" fontId="13" fillId="4" borderId="18" xfId="0" applyNumberFormat="1" applyFont="1" applyFill="1" applyBorder="1" applyAlignment="1">
      <alignment horizontal="center"/>
    </xf>
    <xf numFmtId="0" fontId="13" fillId="4" borderId="19" xfId="0" applyFont="1" applyFill="1" applyBorder="1" applyAlignment="1">
      <alignment horizontal="left" vertical="center" wrapText="1"/>
    </xf>
    <xf numFmtId="0" fontId="13" fillId="4" borderId="22" xfId="0" applyFont="1" applyFill="1" applyBorder="1" applyAlignment="1">
      <alignment horizontal="left" vertical="center" wrapText="1"/>
    </xf>
    <xf numFmtId="0" fontId="13" fillId="4" borderId="23" xfId="0" applyFont="1" applyFill="1" applyBorder="1" applyAlignment="1">
      <alignment horizontal="center" vertical="center" wrapText="1"/>
    </xf>
    <xf numFmtId="2" fontId="13" fillId="2" borderId="23" xfId="0" applyNumberFormat="1" applyFont="1" applyFill="1" applyBorder="1" applyAlignment="1">
      <alignment horizontal="center" vertical="center" wrapText="1"/>
    </xf>
    <xf numFmtId="2" fontId="13" fillId="4" borderId="23" xfId="0" applyNumberFormat="1" applyFont="1" applyFill="1" applyBorder="1" applyAlignment="1">
      <alignment horizontal="center"/>
    </xf>
    <xf numFmtId="2" fontId="13" fillId="4" borderId="29" xfId="0" applyNumberFormat="1" applyFont="1" applyFill="1" applyBorder="1" applyAlignment="1">
      <alignment horizontal="center"/>
    </xf>
    <xf numFmtId="2" fontId="13" fillId="4" borderId="30" xfId="0" applyNumberFormat="1" applyFont="1" applyFill="1" applyBorder="1" applyAlignment="1">
      <alignment horizontal="center"/>
    </xf>
    <xf numFmtId="2" fontId="14" fillId="0" borderId="27" xfId="0" applyNumberFormat="1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left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2" fontId="11" fillId="4" borderId="2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0" fillId="0" borderId="0" xfId="0" applyAlignment="1"/>
    <xf numFmtId="2" fontId="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4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"/>
  <sheetViews>
    <sheetView topLeftCell="A62" zoomScale="75" zoomScaleNormal="75" workbookViewId="0">
      <selection activeCell="K134" sqref="K134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7.140625" style="1" customWidth="1"/>
    <col min="5" max="5" width="13.85546875" style="1" hidden="1" customWidth="1"/>
    <col min="6" max="6" width="20.85546875" style="115" hidden="1" customWidth="1"/>
    <col min="7" max="7" width="13.85546875" style="1" customWidth="1"/>
    <col min="8" max="8" width="20.85546875" style="115" customWidth="1"/>
    <col min="9" max="9" width="15.42578125" style="1" customWidth="1"/>
    <col min="10" max="10" width="15.42578125" style="2" hidden="1" customWidth="1"/>
    <col min="11" max="13" width="15.42578125" style="1" customWidth="1"/>
    <col min="14" max="16384" width="9.140625" style="1"/>
  </cols>
  <sheetData>
    <row r="1" spans="1:10" ht="16.5" customHeight="1" x14ac:dyDescent="0.2">
      <c r="A1" s="151" t="s">
        <v>0</v>
      </c>
      <c r="B1" s="152"/>
      <c r="C1" s="152"/>
      <c r="D1" s="152"/>
      <c r="E1" s="152"/>
      <c r="F1" s="152"/>
      <c r="G1" s="152"/>
      <c r="H1" s="152"/>
    </row>
    <row r="2" spans="1:10" ht="12.75" customHeight="1" x14ac:dyDescent="0.3">
      <c r="B2" s="153" t="s">
        <v>1</v>
      </c>
      <c r="C2" s="153"/>
      <c r="D2" s="153"/>
      <c r="E2" s="153"/>
      <c r="F2" s="153"/>
      <c r="G2" s="152"/>
      <c r="H2" s="152"/>
    </row>
    <row r="3" spans="1:10" ht="19.5" customHeight="1" x14ac:dyDescent="0.3">
      <c r="A3" s="3" t="s">
        <v>104</v>
      </c>
      <c r="B3" s="153" t="s">
        <v>2</v>
      </c>
      <c r="C3" s="153"/>
      <c r="D3" s="153"/>
      <c r="E3" s="153"/>
      <c r="F3" s="153"/>
      <c r="G3" s="152"/>
      <c r="H3" s="152"/>
    </row>
    <row r="4" spans="1:10" ht="14.25" customHeight="1" x14ac:dyDescent="0.3">
      <c r="B4" s="153" t="s">
        <v>3</v>
      </c>
      <c r="C4" s="153"/>
      <c r="D4" s="153"/>
      <c r="E4" s="153"/>
      <c r="F4" s="153"/>
      <c r="G4" s="152"/>
      <c r="H4" s="152"/>
    </row>
    <row r="5" spans="1:10" ht="39.75" customHeight="1" x14ac:dyDescent="0.25">
      <c r="A5" s="139" t="s">
        <v>127</v>
      </c>
      <c r="B5" s="154"/>
      <c r="C5" s="154"/>
      <c r="D5" s="154"/>
      <c r="E5" s="154"/>
      <c r="F5" s="154"/>
      <c r="G5" s="154"/>
      <c r="H5" s="154"/>
      <c r="J5" s="1"/>
    </row>
    <row r="6" spans="1:10" ht="21.75" customHeight="1" x14ac:dyDescent="0.25">
      <c r="A6" s="139" t="s">
        <v>131</v>
      </c>
      <c r="B6" s="139"/>
      <c r="C6" s="139"/>
      <c r="D6" s="139"/>
      <c r="E6" s="139"/>
      <c r="F6" s="139"/>
      <c r="G6" s="139"/>
      <c r="H6" s="139"/>
      <c r="J6" s="1"/>
    </row>
    <row r="7" spans="1:10" ht="21.75" customHeight="1" x14ac:dyDescent="0.2">
      <c r="A7" s="150" t="s">
        <v>135</v>
      </c>
      <c r="B7" s="150"/>
      <c r="C7" s="150"/>
      <c r="D7" s="150"/>
      <c r="E7" s="150"/>
      <c r="F7" s="150"/>
      <c r="G7" s="150"/>
      <c r="H7" s="150"/>
      <c r="J7" s="1"/>
    </row>
    <row r="8" spans="1:10" s="4" customFormat="1" ht="22.5" customHeight="1" x14ac:dyDescent="0.4">
      <c r="A8" s="140" t="s">
        <v>4</v>
      </c>
      <c r="B8" s="140"/>
      <c r="C8" s="140"/>
      <c r="D8" s="140"/>
      <c r="E8" s="141"/>
      <c r="F8" s="141"/>
      <c r="G8" s="141"/>
      <c r="H8" s="141"/>
      <c r="J8" s="5"/>
    </row>
    <row r="9" spans="1:10" s="6" customFormat="1" ht="18.75" customHeight="1" x14ac:dyDescent="0.4">
      <c r="A9" s="140" t="s">
        <v>5</v>
      </c>
      <c r="B9" s="140"/>
      <c r="C9" s="140"/>
      <c r="D9" s="140"/>
      <c r="E9" s="141"/>
      <c r="F9" s="141"/>
      <c r="G9" s="141"/>
      <c r="H9" s="141"/>
    </row>
    <row r="10" spans="1:10" s="7" customFormat="1" ht="17.25" customHeight="1" x14ac:dyDescent="0.2">
      <c r="A10" s="142" t="s">
        <v>6</v>
      </c>
      <c r="B10" s="142"/>
      <c r="C10" s="142"/>
      <c r="D10" s="142"/>
      <c r="E10" s="143"/>
      <c r="F10" s="143"/>
      <c r="G10" s="143"/>
      <c r="H10" s="143"/>
    </row>
    <row r="11" spans="1:10" s="6" customFormat="1" ht="30" customHeight="1" thickBot="1" x14ac:dyDescent="0.25">
      <c r="A11" s="144" t="s">
        <v>7</v>
      </c>
      <c r="B11" s="144"/>
      <c r="C11" s="144"/>
      <c r="D11" s="144"/>
      <c r="E11" s="145"/>
      <c r="F11" s="145"/>
      <c r="G11" s="145"/>
      <c r="H11" s="145"/>
    </row>
    <row r="12" spans="1:10" s="12" customFormat="1" ht="139.5" customHeight="1" thickBot="1" x14ac:dyDescent="0.25">
      <c r="A12" s="8" t="s">
        <v>8</v>
      </c>
      <c r="B12" s="9" t="s">
        <v>9</v>
      </c>
      <c r="C12" s="10" t="s">
        <v>10</v>
      </c>
      <c r="D12" s="10" t="s">
        <v>11</v>
      </c>
      <c r="E12" s="10" t="s">
        <v>10</v>
      </c>
      <c r="F12" s="11" t="s">
        <v>12</v>
      </c>
      <c r="G12" s="10" t="s">
        <v>10</v>
      </c>
      <c r="H12" s="11" t="s">
        <v>12</v>
      </c>
      <c r="J12" s="13"/>
    </row>
    <row r="13" spans="1:10" s="20" customFormat="1" x14ac:dyDescent="0.2">
      <c r="A13" s="14">
        <v>1</v>
      </c>
      <c r="B13" s="15">
        <v>2</v>
      </c>
      <c r="C13" s="15">
        <v>3</v>
      </c>
      <c r="D13" s="16"/>
      <c r="E13" s="15">
        <v>3</v>
      </c>
      <c r="F13" s="17">
        <v>4</v>
      </c>
      <c r="G13" s="18">
        <v>3</v>
      </c>
      <c r="H13" s="19">
        <v>4</v>
      </c>
      <c r="J13" s="21"/>
    </row>
    <row r="14" spans="1:10" s="20" customFormat="1" ht="49.5" customHeight="1" x14ac:dyDescent="0.2">
      <c r="A14" s="146" t="s">
        <v>13</v>
      </c>
      <c r="B14" s="147"/>
      <c r="C14" s="147"/>
      <c r="D14" s="147"/>
      <c r="E14" s="147"/>
      <c r="F14" s="147"/>
      <c r="G14" s="148"/>
      <c r="H14" s="149"/>
      <c r="J14" s="21"/>
    </row>
    <row r="15" spans="1:10" s="12" customFormat="1" ht="15" x14ac:dyDescent="0.2">
      <c r="A15" s="22" t="s">
        <v>136</v>
      </c>
      <c r="B15" s="23"/>
      <c r="C15" s="24">
        <f>F15*12</f>
        <v>0</v>
      </c>
      <c r="D15" s="25">
        <f>G15*I15</f>
        <v>109249.66</v>
      </c>
      <c r="E15" s="26">
        <f>H15*12</f>
        <v>33.36</v>
      </c>
      <c r="F15" s="27"/>
      <c r="G15" s="26">
        <f>H15*12</f>
        <v>33.36</v>
      </c>
      <c r="H15" s="27">
        <v>2.78</v>
      </c>
      <c r="I15" s="12">
        <v>3274.87</v>
      </c>
      <c r="J15" s="13">
        <v>2.2400000000000002</v>
      </c>
    </row>
    <row r="16" spans="1:10" s="12" customFormat="1" ht="29.25" customHeight="1" x14ac:dyDescent="0.2">
      <c r="A16" s="28" t="s">
        <v>14</v>
      </c>
      <c r="B16" s="29" t="s">
        <v>15</v>
      </c>
      <c r="C16" s="30"/>
      <c r="D16" s="31"/>
      <c r="E16" s="32"/>
      <c r="F16" s="33"/>
      <c r="G16" s="32"/>
      <c r="H16" s="33"/>
      <c r="J16" s="13"/>
    </row>
    <row r="17" spans="1:10" s="12" customFormat="1" ht="15" x14ac:dyDescent="0.2">
      <c r="A17" s="28" t="s">
        <v>16</v>
      </c>
      <c r="B17" s="29" t="s">
        <v>15</v>
      </c>
      <c r="C17" s="30"/>
      <c r="D17" s="31"/>
      <c r="E17" s="32"/>
      <c r="F17" s="33"/>
      <c r="G17" s="32"/>
      <c r="H17" s="33"/>
      <c r="J17" s="13"/>
    </row>
    <row r="18" spans="1:10" s="12" customFormat="1" ht="15" x14ac:dyDescent="0.2">
      <c r="A18" s="28" t="s">
        <v>17</v>
      </c>
      <c r="B18" s="29" t="s">
        <v>18</v>
      </c>
      <c r="C18" s="30"/>
      <c r="D18" s="31"/>
      <c r="E18" s="32"/>
      <c r="F18" s="33"/>
      <c r="G18" s="32"/>
      <c r="H18" s="33"/>
      <c r="J18" s="13"/>
    </row>
    <row r="19" spans="1:10" s="12" customFormat="1" ht="15" x14ac:dyDescent="0.2">
      <c r="A19" s="28" t="s">
        <v>19</v>
      </c>
      <c r="B19" s="29" t="s">
        <v>15</v>
      </c>
      <c r="C19" s="30"/>
      <c r="D19" s="31"/>
      <c r="E19" s="32"/>
      <c r="F19" s="33"/>
      <c r="G19" s="32"/>
      <c r="H19" s="33"/>
      <c r="J19" s="13"/>
    </row>
    <row r="20" spans="1:10" s="12" customFormat="1" ht="15" x14ac:dyDescent="0.2">
      <c r="A20" s="133" t="s">
        <v>133</v>
      </c>
      <c r="B20" s="134"/>
      <c r="C20" s="32"/>
      <c r="D20" s="31"/>
      <c r="E20" s="32"/>
      <c r="F20" s="33"/>
      <c r="G20" s="32"/>
      <c r="H20" s="27">
        <v>2.56</v>
      </c>
      <c r="J20" s="13"/>
    </row>
    <row r="21" spans="1:10" s="12" customFormat="1" ht="15" x14ac:dyDescent="0.2">
      <c r="A21" s="135" t="s">
        <v>119</v>
      </c>
      <c r="B21" s="134" t="s">
        <v>15</v>
      </c>
      <c r="C21" s="32"/>
      <c r="D21" s="31"/>
      <c r="E21" s="32"/>
      <c r="F21" s="33"/>
      <c r="G21" s="32"/>
      <c r="H21" s="27"/>
      <c r="J21" s="13"/>
    </row>
    <row r="22" spans="1:10" s="12" customFormat="1" ht="15" x14ac:dyDescent="0.2">
      <c r="A22" s="135" t="s">
        <v>120</v>
      </c>
      <c r="B22" s="134" t="s">
        <v>15</v>
      </c>
      <c r="C22" s="32"/>
      <c r="D22" s="31"/>
      <c r="E22" s="32"/>
      <c r="F22" s="33"/>
      <c r="G22" s="32"/>
      <c r="H22" s="27"/>
      <c r="J22" s="13"/>
    </row>
    <row r="23" spans="1:10" s="12" customFormat="1" ht="15" x14ac:dyDescent="0.2">
      <c r="A23" s="133" t="s">
        <v>133</v>
      </c>
      <c r="B23" s="134"/>
      <c r="C23" s="32"/>
      <c r="D23" s="31"/>
      <c r="E23" s="32"/>
      <c r="F23" s="33"/>
      <c r="G23" s="32"/>
      <c r="H23" s="27">
        <v>0.22</v>
      </c>
      <c r="J23" s="13"/>
    </row>
    <row r="24" spans="1:10" s="12" customFormat="1" ht="30" x14ac:dyDescent="0.2">
      <c r="A24" s="22" t="s">
        <v>20</v>
      </c>
      <c r="B24" s="34"/>
      <c r="C24" s="24">
        <f>F24*12</f>
        <v>0</v>
      </c>
      <c r="D24" s="25">
        <f>G24*I24</f>
        <v>100211.02</v>
      </c>
      <c r="E24" s="26">
        <f>H24*12</f>
        <v>30.6</v>
      </c>
      <c r="F24" s="27"/>
      <c r="G24" s="26">
        <f>H24*12</f>
        <v>30.6</v>
      </c>
      <c r="H24" s="27">
        <v>2.5499999999999998</v>
      </c>
      <c r="I24" s="12">
        <v>3274.87</v>
      </c>
      <c r="J24" s="13">
        <v>2.84</v>
      </c>
    </row>
    <row r="25" spans="1:10" s="12" customFormat="1" ht="15" x14ac:dyDescent="0.2">
      <c r="A25" s="35" t="s">
        <v>21</v>
      </c>
      <c r="B25" s="36" t="s">
        <v>22</v>
      </c>
      <c r="C25" s="24"/>
      <c r="D25" s="25"/>
      <c r="E25" s="26"/>
      <c r="F25" s="27"/>
      <c r="G25" s="26"/>
      <c r="H25" s="27"/>
      <c r="J25" s="13"/>
    </row>
    <row r="26" spans="1:10" s="12" customFormat="1" ht="15" x14ac:dyDescent="0.2">
      <c r="A26" s="35" t="s">
        <v>23</v>
      </c>
      <c r="B26" s="36" t="s">
        <v>22</v>
      </c>
      <c r="C26" s="24"/>
      <c r="D26" s="25"/>
      <c r="E26" s="26"/>
      <c r="F26" s="27"/>
      <c r="G26" s="26"/>
      <c r="H26" s="27"/>
      <c r="J26" s="13"/>
    </row>
    <row r="27" spans="1:10" s="12" customFormat="1" ht="15" x14ac:dyDescent="0.2">
      <c r="A27" s="37" t="s">
        <v>24</v>
      </c>
      <c r="B27" s="38" t="s">
        <v>25</v>
      </c>
      <c r="C27" s="24"/>
      <c r="D27" s="25"/>
      <c r="E27" s="26"/>
      <c r="F27" s="27"/>
      <c r="G27" s="26"/>
      <c r="H27" s="27"/>
      <c r="J27" s="13"/>
    </row>
    <row r="28" spans="1:10" s="12" customFormat="1" ht="15" x14ac:dyDescent="0.2">
      <c r="A28" s="35" t="s">
        <v>26</v>
      </c>
      <c r="B28" s="36" t="s">
        <v>22</v>
      </c>
      <c r="C28" s="24"/>
      <c r="D28" s="25"/>
      <c r="E28" s="26"/>
      <c r="F28" s="27"/>
      <c r="G28" s="26"/>
      <c r="H28" s="27"/>
      <c r="J28" s="13"/>
    </row>
    <row r="29" spans="1:10" s="12" customFormat="1" ht="25.5" x14ac:dyDescent="0.2">
      <c r="A29" s="35" t="s">
        <v>27</v>
      </c>
      <c r="B29" s="36" t="s">
        <v>28</v>
      </c>
      <c r="C29" s="24"/>
      <c r="D29" s="25"/>
      <c r="E29" s="26"/>
      <c r="F29" s="27"/>
      <c r="G29" s="26"/>
      <c r="H29" s="27"/>
      <c r="J29" s="13"/>
    </row>
    <row r="30" spans="1:10" s="12" customFormat="1" ht="15" x14ac:dyDescent="0.2">
      <c r="A30" s="35" t="s">
        <v>29</v>
      </c>
      <c r="B30" s="36" t="s">
        <v>22</v>
      </c>
      <c r="C30" s="24"/>
      <c r="D30" s="25"/>
      <c r="E30" s="26"/>
      <c r="F30" s="27"/>
      <c r="G30" s="26"/>
      <c r="H30" s="27"/>
      <c r="J30" s="13"/>
    </row>
    <row r="31" spans="1:10" s="12" customFormat="1" ht="15" x14ac:dyDescent="0.2">
      <c r="A31" s="39" t="s">
        <v>30</v>
      </c>
      <c r="B31" s="40" t="s">
        <v>22</v>
      </c>
      <c r="C31" s="24"/>
      <c r="D31" s="25"/>
      <c r="E31" s="26"/>
      <c r="F31" s="27"/>
      <c r="G31" s="26"/>
      <c r="H31" s="27"/>
      <c r="J31" s="13"/>
    </row>
    <row r="32" spans="1:10" s="12" customFormat="1" ht="26.25" thickBot="1" x14ac:dyDescent="0.25">
      <c r="A32" s="41" t="s">
        <v>31</v>
      </c>
      <c r="B32" s="42" t="s">
        <v>32</v>
      </c>
      <c r="C32" s="24"/>
      <c r="D32" s="25"/>
      <c r="E32" s="26"/>
      <c r="F32" s="27"/>
      <c r="G32" s="26"/>
      <c r="H32" s="27"/>
      <c r="J32" s="13"/>
    </row>
    <row r="33" spans="1:10" s="45" customFormat="1" ht="15" x14ac:dyDescent="0.2">
      <c r="A33" s="43" t="s">
        <v>33</v>
      </c>
      <c r="B33" s="23" t="s">
        <v>34</v>
      </c>
      <c r="C33" s="24">
        <f>F33*12</f>
        <v>0</v>
      </c>
      <c r="D33" s="25">
        <f>G33*I33</f>
        <v>26722.94</v>
      </c>
      <c r="E33" s="26">
        <f>H33*12</f>
        <v>8.16</v>
      </c>
      <c r="F33" s="44"/>
      <c r="G33" s="26">
        <f t="shared" ref="G33:G38" si="0">H33*12</f>
        <v>8.16</v>
      </c>
      <c r="H33" s="27">
        <v>0.68</v>
      </c>
      <c r="I33" s="12">
        <v>3274.87</v>
      </c>
      <c r="J33" s="13">
        <v>0.6</v>
      </c>
    </row>
    <row r="34" spans="1:10" s="12" customFormat="1" ht="15" x14ac:dyDescent="0.2">
      <c r="A34" s="43" t="s">
        <v>35</v>
      </c>
      <c r="B34" s="23" t="s">
        <v>36</v>
      </c>
      <c r="C34" s="24">
        <f>F34*12</f>
        <v>0</v>
      </c>
      <c r="D34" s="25">
        <f>G34*I34</f>
        <v>87242.54</v>
      </c>
      <c r="E34" s="26">
        <f>H34*12</f>
        <v>26.64</v>
      </c>
      <c r="F34" s="44"/>
      <c r="G34" s="26">
        <f>H34*12</f>
        <v>26.64</v>
      </c>
      <c r="H34" s="27">
        <v>2.2200000000000002</v>
      </c>
      <c r="I34" s="12">
        <v>3274.87</v>
      </c>
      <c r="J34" s="13">
        <v>1.94</v>
      </c>
    </row>
    <row r="35" spans="1:10" s="20" customFormat="1" ht="30" x14ac:dyDescent="0.2">
      <c r="A35" s="43" t="s">
        <v>37</v>
      </c>
      <c r="B35" s="23" t="s">
        <v>38</v>
      </c>
      <c r="C35" s="46"/>
      <c r="D35" s="25">
        <v>1848.15</v>
      </c>
      <c r="E35" s="47"/>
      <c r="F35" s="44"/>
      <c r="G35" s="26">
        <f>D35/I35</f>
        <v>0.56000000000000005</v>
      </c>
      <c r="H35" s="27">
        <f>G35/12</f>
        <v>0.05</v>
      </c>
      <c r="I35" s="12">
        <v>3274.87</v>
      </c>
      <c r="J35" s="13">
        <v>0.04</v>
      </c>
    </row>
    <row r="36" spans="1:10" s="20" customFormat="1" ht="30" x14ac:dyDescent="0.2">
      <c r="A36" s="43" t="s">
        <v>39</v>
      </c>
      <c r="B36" s="23" t="s">
        <v>38</v>
      </c>
      <c r="C36" s="46"/>
      <c r="D36" s="25">
        <v>1848.15</v>
      </c>
      <c r="E36" s="47"/>
      <c r="F36" s="44"/>
      <c r="G36" s="26">
        <f>D36/I36</f>
        <v>0.56000000000000005</v>
      </c>
      <c r="H36" s="27">
        <f>G36/12</f>
        <v>0.05</v>
      </c>
      <c r="I36" s="12">
        <v>3274.87</v>
      </c>
      <c r="J36" s="13">
        <v>0.04</v>
      </c>
    </row>
    <row r="37" spans="1:10" s="20" customFormat="1" ht="15" x14ac:dyDescent="0.2">
      <c r="A37" s="43" t="s">
        <v>128</v>
      </c>
      <c r="B37" s="23" t="s">
        <v>38</v>
      </c>
      <c r="C37" s="46"/>
      <c r="D37" s="25">
        <v>11670.68</v>
      </c>
      <c r="E37" s="47"/>
      <c r="F37" s="44"/>
      <c r="G37" s="26">
        <f>D37/I37</f>
        <v>3.56</v>
      </c>
      <c r="H37" s="27">
        <f>G37/12</f>
        <v>0.3</v>
      </c>
      <c r="I37" s="12">
        <v>3274.87</v>
      </c>
      <c r="J37" s="13">
        <v>0.26</v>
      </c>
    </row>
    <row r="38" spans="1:10" s="20" customFormat="1" ht="30" hidden="1" x14ac:dyDescent="0.2">
      <c r="A38" s="43" t="s">
        <v>40</v>
      </c>
      <c r="B38" s="23" t="s">
        <v>28</v>
      </c>
      <c r="C38" s="46"/>
      <c r="D38" s="25">
        <f t="shared" ref="D38" si="1">G38*I38</f>
        <v>0</v>
      </c>
      <c r="E38" s="47"/>
      <c r="F38" s="44"/>
      <c r="G38" s="26">
        <f t="shared" si="0"/>
        <v>0</v>
      </c>
      <c r="H38" s="27">
        <v>0</v>
      </c>
      <c r="I38" s="12">
        <v>3274.87</v>
      </c>
      <c r="J38" s="13">
        <v>0</v>
      </c>
    </row>
    <row r="39" spans="1:10" s="20" customFormat="1" ht="30" x14ac:dyDescent="0.2">
      <c r="A39" s="43" t="s">
        <v>41</v>
      </c>
      <c r="B39" s="23" t="s">
        <v>28</v>
      </c>
      <c r="C39" s="46"/>
      <c r="D39" s="25">
        <v>3305.23</v>
      </c>
      <c r="E39" s="47"/>
      <c r="F39" s="44"/>
      <c r="G39" s="26">
        <f>D39/I39</f>
        <v>1.01</v>
      </c>
      <c r="H39" s="27">
        <f>G39/12</f>
        <v>0.08</v>
      </c>
      <c r="I39" s="12">
        <v>3274.87</v>
      </c>
      <c r="J39" s="13">
        <v>0</v>
      </c>
    </row>
    <row r="40" spans="1:10" s="12" customFormat="1" ht="15" x14ac:dyDescent="0.2">
      <c r="A40" s="43" t="s">
        <v>42</v>
      </c>
      <c r="B40" s="23" t="s">
        <v>43</v>
      </c>
      <c r="C40" s="46">
        <f>F40*12</f>
        <v>0</v>
      </c>
      <c r="D40" s="25">
        <f>G40*I40</f>
        <v>1571.94</v>
      </c>
      <c r="E40" s="47">
        <f>H40*12</f>
        <v>0.48</v>
      </c>
      <c r="F40" s="44"/>
      <c r="G40" s="26">
        <f>H40*12</f>
        <v>0.48</v>
      </c>
      <c r="H40" s="27">
        <v>0.04</v>
      </c>
      <c r="I40" s="12">
        <v>3274.87</v>
      </c>
      <c r="J40" s="13">
        <v>0.03</v>
      </c>
    </row>
    <row r="41" spans="1:10" s="12" customFormat="1" ht="15" x14ac:dyDescent="0.2">
      <c r="A41" s="43" t="s">
        <v>44</v>
      </c>
      <c r="B41" s="48" t="s">
        <v>45</v>
      </c>
      <c r="C41" s="49">
        <f>F41*12</f>
        <v>0</v>
      </c>
      <c r="D41" s="25">
        <f>G41*I41</f>
        <v>1178.95</v>
      </c>
      <c r="E41" s="47">
        <f t="shared" ref="E41:E42" si="2">H41*12</f>
        <v>0.36</v>
      </c>
      <c r="F41" s="44"/>
      <c r="G41" s="26">
        <f t="shared" ref="G41:G42" si="3">H41*12</f>
        <v>0.36</v>
      </c>
      <c r="H41" s="27">
        <v>0.03</v>
      </c>
      <c r="I41" s="12">
        <v>3274.87</v>
      </c>
      <c r="J41" s="13">
        <v>0.02</v>
      </c>
    </row>
    <row r="42" spans="1:10" s="45" customFormat="1" ht="30" x14ac:dyDescent="0.2">
      <c r="A42" s="43" t="s">
        <v>46</v>
      </c>
      <c r="B42" s="23" t="s">
        <v>47</v>
      </c>
      <c r="C42" s="46">
        <f>F42*12</f>
        <v>0</v>
      </c>
      <c r="D42" s="25">
        <f t="shared" ref="D42" si="4">G42*I42</f>
        <v>1571.94</v>
      </c>
      <c r="E42" s="47">
        <f t="shared" si="2"/>
        <v>0.48</v>
      </c>
      <c r="F42" s="44"/>
      <c r="G42" s="26">
        <f t="shared" si="3"/>
        <v>0.48</v>
      </c>
      <c r="H42" s="27">
        <v>0.04</v>
      </c>
      <c r="I42" s="12">
        <v>3274.87</v>
      </c>
      <c r="J42" s="13">
        <v>0.03</v>
      </c>
    </row>
    <row r="43" spans="1:10" s="45" customFormat="1" ht="15" x14ac:dyDescent="0.2">
      <c r="A43" s="43" t="s">
        <v>48</v>
      </c>
      <c r="B43" s="23"/>
      <c r="C43" s="24"/>
      <c r="D43" s="26">
        <f>D45+D46+D47+D48+D49+D50+D51+D52+D53+D54+D55+D58</f>
        <v>70415.94</v>
      </c>
      <c r="E43" s="26">
        <f>SUM(E44:E58)</f>
        <v>0</v>
      </c>
      <c r="F43" s="26">
        <f>SUM(F44:F58)</f>
        <v>0</v>
      </c>
      <c r="G43" s="26">
        <f>D43/I43</f>
        <v>21.5</v>
      </c>
      <c r="H43" s="27">
        <f>G43/12</f>
        <v>1.79</v>
      </c>
      <c r="I43" s="12">
        <v>3274.87</v>
      </c>
      <c r="J43" s="13">
        <v>0.8</v>
      </c>
    </row>
    <row r="44" spans="1:10" s="20" customFormat="1" ht="15" hidden="1" x14ac:dyDescent="0.2">
      <c r="A44" s="52"/>
      <c r="B44" s="53"/>
      <c r="C44" s="54"/>
      <c r="D44" s="55"/>
      <c r="E44" s="56"/>
      <c r="F44" s="57"/>
      <c r="G44" s="56"/>
      <c r="H44" s="57"/>
      <c r="I44" s="12"/>
      <c r="J44" s="13"/>
    </row>
    <row r="45" spans="1:10" s="20" customFormat="1" ht="15" x14ac:dyDescent="0.2">
      <c r="A45" s="52" t="s">
        <v>49</v>
      </c>
      <c r="B45" s="53" t="s">
        <v>50</v>
      </c>
      <c r="C45" s="54"/>
      <c r="D45" s="55">
        <v>294.87</v>
      </c>
      <c r="E45" s="56"/>
      <c r="F45" s="57"/>
      <c r="G45" s="56"/>
      <c r="H45" s="57"/>
      <c r="I45" s="12">
        <v>3274.87</v>
      </c>
      <c r="J45" s="13">
        <v>0.01</v>
      </c>
    </row>
    <row r="46" spans="1:10" s="20" customFormat="1" ht="15" x14ac:dyDescent="0.2">
      <c r="A46" s="52" t="s">
        <v>51</v>
      </c>
      <c r="B46" s="53" t="s">
        <v>52</v>
      </c>
      <c r="C46" s="54">
        <f>F46*12</f>
        <v>0</v>
      </c>
      <c r="D46" s="55">
        <v>831.64</v>
      </c>
      <c r="E46" s="56">
        <f>H46*12</f>
        <v>0</v>
      </c>
      <c r="F46" s="57"/>
      <c r="G46" s="56"/>
      <c r="H46" s="57"/>
      <c r="I46" s="12">
        <v>3274.87</v>
      </c>
      <c r="J46" s="13">
        <v>0.02</v>
      </c>
    </row>
    <row r="47" spans="1:10" s="20" customFormat="1" ht="15" x14ac:dyDescent="0.2">
      <c r="A47" s="52" t="s">
        <v>121</v>
      </c>
      <c r="B47" s="61" t="s">
        <v>50</v>
      </c>
      <c r="C47" s="54"/>
      <c r="D47" s="55">
        <v>1481.88</v>
      </c>
      <c r="E47" s="56"/>
      <c r="F47" s="57"/>
      <c r="G47" s="56"/>
      <c r="H47" s="57"/>
      <c r="I47" s="12">
        <v>3274.87</v>
      </c>
      <c r="J47" s="13"/>
    </row>
    <row r="48" spans="1:10" s="20" customFormat="1" ht="15" hidden="1" x14ac:dyDescent="0.2">
      <c r="A48" s="52"/>
      <c r="B48" s="53" t="s">
        <v>50</v>
      </c>
      <c r="C48" s="54">
        <f>F48*12</f>
        <v>0</v>
      </c>
      <c r="D48" s="55"/>
      <c r="E48" s="56">
        <f>H48*12</f>
        <v>0</v>
      </c>
      <c r="F48" s="57"/>
      <c r="G48" s="56"/>
      <c r="H48" s="57"/>
      <c r="I48" s="12">
        <v>3274.87</v>
      </c>
      <c r="J48" s="13">
        <v>0.2</v>
      </c>
    </row>
    <row r="49" spans="1:10" s="20" customFormat="1" ht="15" x14ac:dyDescent="0.2">
      <c r="A49" s="52" t="s">
        <v>53</v>
      </c>
      <c r="B49" s="53" t="s">
        <v>50</v>
      </c>
      <c r="C49" s="54">
        <f>F49*12</f>
        <v>0</v>
      </c>
      <c r="D49" s="55">
        <v>1584.82</v>
      </c>
      <c r="E49" s="56">
        <f>H49*12</f>
        <v>0</v>
      </c>
      <c r="F49" s="57"/>
      <c r="G49" s="56"/>
      <c r="H49" s="57"/>
      <c r="I49" s="12">
        <v>3274.87</v>
      </c>
      <c r="J49" s="13">
        <v>0.03</v>
      </c>
    </row>
    <row r="50" spans="1:10" s="20" customFormat="1" ht="15" x14ac:dyDescent="0.2">
      <c r="A50" s="52" t="s">
        <v>54</v>
      </c>
      <c r="B50" s="53" t="s">
        <v>50</v>
      </c>
      <c r="C50" s="54">
        <f>F50*12</f>
        <v>0</v>
      </c>
      <c r="D50" s="55">
        <v>5299.18</v>
      </c>
      <c r="E50" s="56">
        <f>H50*12</f>
        <v>0</v>
      </c>
      <c r="F50" s="57"/>
      <c r="G50" s="56"/>
      <c r="H50" s="57"/>
      <c r="I50" s="12">
        <v>3274.87</v>
      </c>
      <c r="J50" s="13">
        <v>0.12</v>
      </c>
    </row>
    <row r="51" spans="1:10" s="20" customFormat="1" ht="15" x14ac:dyDescent="0.2">
      <c r="A51" s="52" t="s">
        <v>55</v>
      </c>
      <c r="B51" s="53" t="s">
        <v>50</v>
      </c>
      <c r="C51" s="54">
        <f>F51*12</f>
        <v>0</v>
      </c>
      <c r="D51" s="55">
        <v>831.63</v>
      </c>
      <c r="E51" s="56">
        <f>H51*12</f>
        <v>0</v>
      </c>
      <c r="F51" s="57"/>
      <c r="G51" s="56"/>
      <c r="H51" s="57"/>
      <c r="I51" s="12">
        <v>3274.87</v>
      </c>
      <c r="J51" s="13">
        <v>0.02</v>
      </c>
    </row>
    <row r="52" spans="1:10" s="20" customFormat="1" ht="15" x14ac:dyDescent="0.2">
      <c r="A52" s="52" t="s">
        <v>56</v>
      </c>
      <c r="B52" s="53" t="s">
        <v>50</v>
      </c>
      <c r="C52" s="54"/>
      <c r="D52" s="55">
        <v>792.38</v>
      </c>
      <c r="E52" s="56"/>
      <c r="F52" s="57"/>
      <c r="G52" s="56"/>
      <c r="H52" s="57"/>
      <c r="I52" s="12">
        <v>3274.87</v>
      </c>
      <c r="J52" s="13">
        <v>0.02</v>
      </c>
    </row>
    <row r="53" spans="1:10" s="20" customFormat="1" ht="15" x14ac:dyDescent="0.2">
      <c r="A53" s="52" t="s">
        <v>57</v>
      </c>
      <c r="B53" s="53" t="s">
        <v>52</v>
      </c>
      <c r="C53" s="54"/>
      <c r="D53" s="55">
        <v>3169.64</v>
      </c>
      <c r="E53" s="56"/>
      <c r="F53" s="57"/>
      <c r="G53" s="56"/>
      <c r="H53" s="57"/>
      <c r="I53" s="12">
        <v>3274.87</v>
      </c>
      <c r="J53" s="13">
        <v>7.0000000000000007E-2</v>
      </c>
    </row>
    <row r="54" spans="1:10" s="20" customFormat="1" ht="25.5" x14ac:dyDescent="0.2">
      <c r="A54" s="52" t="s">
        <v>58</v>
      </c>
      <c r="B54" s="53" t="s">
        <v>50</v>
      </c>
      <c r="C54" s="54">
        <f>F54*12</f>
        <v>0</v>
      </c>
      <c r="D54" s="55">
        <v>2643.65</v>
      </c>
      <c r="E54" s="56">
        <f>H54*12</f>
        <v>0</v>
      </c>
      <c r="F54" s="57"/>
      <c r="G54" s="56"/>
      <c r="H54" s="57"/>
      <c r="I54" s="12">
        <v>3274.87</v>
      </c>
      <c r="J54" s="13">
        <v>0.06</v>
      </c>
    </row>
    <row r="55" spans="1:10" s="20" customFormat="1" ht="15" x14ac:dyDescent="0.2">
      <c r="A55" s="52" t="s">
        <v>59</v>
      </c>
      <c r="B55" s="53" t="s">
        <v>50</v>
      </c>
      <c r="C55" s="54"/>
      <c r="D55" s="55">
        <v>5481.97</v>
      </c>
      <c r="E55" s="56"/>
      <c r="F55" s="57"/>
      <c r="G55" s="56"/>
      <c r="H55" s="57"/>
      <c r="I55" s="12">
        <v>3274.87</v>
      </c>
      <c r="J55" s="13">
        <v>0.01</v>
      </c>
    </row>
    <row r="56" spans="1:10" s="20" customFormat="1" ht="15" hidden="1" x14ac:dyDescent="0.2">
      <c r="A56" s="52" t="s">
        <v>60</v>
      </c>
      <c r="B56" s="53" t="s">
        <v>50</v>
      </c>
      <c r="C56" s="58"/>
      <c r="D56" s="55"/>
      <c r="E56" s="59"/>
      <c r="F56" s="57"/>
      <c r="G56" s="56"/>
      <c r="H56" s="57"/>
      <c r="I56" s="12">
        <v>3274.87</v>
      </c>
      <c r="J56" s="13">
        <v>0.02</v>
      </c>
    </row>
    <row r="57" spans="1:10" s="20" customFormat="1" ht="15" hidden="1" x14ac:dyDescent="0.2">
      <c r="A57" s="60" t="s">
        <v>61</v>
      </c>
      <c r="B57" s="53"/>
      <c r="C57" s="54"/>
      <c r="D57" s="55"/>
      <c r="E57" s="56"/>
      <c r="F57" s="57"/>
      <c r="G57" s="56"/>
      <c r="H57" s="57"/>
      <c r="I57" s="12">
        <v>3274.87</v>
      </c>
      <c r="J57" s="13">
        <v>0.01</v>
      </c>
    </row>
    <row r="58" spans="1:10" s="20" customFormat="1" ht="28.5" x14ac:dyDescent="0.2">
      <c r="A58" s="123" t="s">
        <v>108</v>
      </c>
      <c r="B58" s="91" t="s">
        <v>28</v>
      </c>
      <c r="C58" s="92"/>
      <c r="D58" s="93">
        <v>48004.28</v>
      </c>
      <c r="E58" s="56"/>
      <c r="F58" s="57"/>
      <c r="G58" s="56"/>
      <c r="H58" s="57"/>
      <c r="I58" s="12">
        <v>3274.87</v>
      </c>
      <c r="J58" s="13">
        <v>0.06</v>
      </c>
    </row>
    <row r="59" spans="1:10" s="45" customFormat="1" ht="30" x14ac:dyDescent="0.2">
      <c r="A59" s="43" t="s">
        <v>62</v>
      </c>
      <c r="B59" s="23"/>
      <c r="C59" s="24"/>
      <c r="D59" s="26">
        <f>D60+D61+D62+D63+D64+D65+D68+D69</f>
        <v>42284.91</v>
      </c>
      <c r="E59" s="26">
        <f>SUM(E60:E70)</f>
        <v>0</v>
      </c>
      <c r="F59" s="26">
        <f>SUM(F60:F70)</f>
        <v>0</v>
      </c>
      <c r="G59" s="26">
        <f>D59/I59</f>
        <v>12.91</v>
      </c>
      <c r="H59" s="27">
        <f>G59/12</f>
        <v>1.08</v>
      </c>
      <c r="I59" s="12">
        <v>3274.87</v>
      </c>
      <c r="J59" s="13">
        <v>0.89</v>
      </c>
    </row>
    <row r="60" spans="1:10" s="20" customFormat="1" ht="15" x14ac:dyDescent="0.2">
      <c r="A60" s="52" t="s">
        <v>63</v>
      </c>
      <c r="B60" s="53" t="s">
        <v>64</v>
      </c>
      <c r="C60" s="54"/>
      <c r="D60" s="55">
        <v>2377.23</v>
      </c>
      <c r="E60" s="56"/>
      <c r="F60" s="57"/>
      <c r="G60" s="56"/>
      <c r="H60" s="57"/>
      <c r="I60" s="12">
        <v>3274.87</v>
      </c>
      <c r="J60" s="13">
        <v>0.05</v>
      </c>
    </row>
    <row r="61" spans="1:10" s="20" customFormat="1" ht="25.5" x14ac:dyDescent="0.2">
      <c r="A61" s="52" t="s">
        <v>65</v>
      </c>
      <c r="B61" s="53" t="s">
        <v>66</v>
      </c>
      <c r="C61" s="54"/>
      <c r="D61" s="55">
        <v>1584.82</v>
      </c>
      <c r="E61" s="56"/>
      <c r="F61" s="57"/>
      <c r="G61" s="56"/>
      <c r="H61" s="57"/>
      <c r="I61" s="12">
        <v>3274.87</v>
      </c>
      <c r="J61" s="13">
        <v>0.03</v>
      </c>
    </row>
    <row r="62" spans="1:10" s="20" customFormat="1" ht="15" x14ac:dyDescent="0.2">
      <c r="A62" s="52" t="s">
        <v>67</v>
      </c>
      <c r="B62" s="53" t="s">
        <v>68</v>
      </c>
      <c r="C62" s="54"/>
      <c r="D62" s="55">
        <v>1663.21</v>
      </c>
      <c r="E62" s="56"/>
      <c r="F62" s="57"/>
      <c r="G62" s="56"/>
      <c r="H62" s="57"/>
      <c r="I62" s="12">
        <v>3274.87</v>
      </c>
      <c r="J62" s="13">
        <v>0.03</v>
      </c>
    </row>
    <row r="63" spans="1:10" s="20" customFormat="1" ht="25.5" x14ac:dyDescent="0.2">
      <c r="A63" s="52" t="s">
        <v>69</v>
      </c>
      <c r="B63" s="53" t="s">
        <v>70</v>
      </c>
      <c r="C63" s="54"/>
      <c r="D63" s="55">
        <v>1584.8</v>
      </c>
      <c r="E63" s="56"/>
      <c r="F63" s="57"/>
      <c r="G63" s="56"/>
      <c r="H63" s="57"/>
      <c r="I63" s="12">
        <v>3274.87</v>
      </c>
      <c r="J63" s="13">
        <v>0.03</v>
      </c>
    </row>
    <row r="64" spans="1:10" s="20" customFormat="1" ht="25.5" x14ac:dyDescent="0.2">
      <c r="A64" s="52" t="s">
        <v>122</v>
      </c>
      <c r="B64" s="61" t="s">
        <v>28</v>
      </c>
      <c r="C64" s="54"/>
      <c r="D64" s="55">
        <v>19221.59</v>
      </c>
      <c r="E64" s="56"/>
      <c r="F64" s="57"/>
      <c r="G64" s="56"/>
      <c r="H64" s="57"/>
      <c r="I64" s="12">
        <v>3274.87</v>
      </c>
      <c r="J64" s="13">
        <v>0.33</v>
      </c>
    </row>
    <row r="65" spans="1:10" s="20" customFormat="1" ht="15" x14ac:dyDescent="0.2">
      <c r="A65" s="52" t="s">
        <v>129</v>
      </c>
      <c r="B65" s="61" t="s">
        <v>50</v>
      </c>
      <c r="C65" s="54"/>
      <c r="D65" s="55">
        <v>761.57</v>
      </c>
      <c r="E65" s="56"/>
      <c r="F65" s="57"/>
      <c r="G65" s="56"/>
      <c r="H65" s="57"/>
      <c r="I65" s="12">
        <v>3274.87</v>
      </c>
      <c r="J65" s="13">
        <v>0</v>
      </c>
    </row>
    <row r="66" spans="1:10" s="20" customFormat="1" ht="15" hidden="1" x14ac:dyDescent="0.2">
      <c r="A66" s="52"/>
      <c r="B66" s="53" t="s">
        <v>50</v>
      </c>
      <c r="C66" s="54"/>
      <c r="D66" s="55">
        <f>G66*I66</f>
        <v>0</v>
      </c>
      <c r="E66" s="56"/>
      <c r="F66" s="57"/>
      <c r="G66" s="56"/>
      <c r="H66" s="57"/>
      <c r="I66" s="12">
        <v>3274.87</v>
      </c>
      <c r="J66" s="13">
        <v>0</v>
      </c>
    </row>
    <row r="67" spans="1:10" s="20" customFormat="1" ht="15" hidden="1" x14ac:dyDescent="0.2">
      <c r="A67" s="52"/>
      <c r="B67" s="53" t="s">
        <v>50</v>
      </c>
      <c r="C67" s="54"/>
      <c r="D67" s="55">
        <f>G67*I67</f>
        <v>0</v>
      </c>
      <c r="E67" s="56"/>
      <c r="F67" s="57"/>
      <c r="G67" s="56"/>
      <c r="H67" s="57"/>
      <c r="I67" s="12">
        <v>3274.87</v>
      </c>
      <c r="J67" s="13">
        <v>0</v>
      </c>
    </row>
    <row r="68" spans="1:10" s="20" customFormat="1" ht="28.5" x14ac:dyDescent="0.2">
      <c r="A68" s="123" t="s">
        <v>109</v>
      </c>
      <c r="B68" s="91" t="s">
        <v>28</v>
      </c>
      <c r="C68" s="92"/>
      <c r="D68" s="93">
        <v>9455.0499999999993</v>
      </c>
      <c r="E68" s="56"/>
      <c r="F68" s="57"/>
      <c r="G68" s="56"/>
      <c r="H68" s="57"/>
      <c r="I68" s="12">
        <v>3274.87</v>
      </c>
      <c r="J68" s="13"/>
    </row>
    <row r="69" spans="1:10" s="20" customFormat="1" ht="15" x14ac:dyDescent="0.2">
      <c r="A69" s="60" t="s">
        <v>71</v>
      </c>
      <c r="B69" s="53" t="s">
        <v>38</v>
      </c>
      <c r="C69" s="58"/>
      <c r="D69" s="55">
        <v>5636.64</v>
      </c>
      <c r="E69" s="59"/>
      <c r="F69" s="57"/>
      <c r="G69" s="56"/>
      <c r="H69" s="57"/>
      <c r="I69" s="12">
        <v>3274.87</v>
      </c>
      <c r="J69" s="13">
        <v>0.13</v>
      </c>
    </row>
    <row r="70" spans="1:10" s="20" customFormat="1" ht="15" hidden="1" x14ac:dyDescent="0.2">
      <c r="A70" s="60"/>
      <c r="B70" s="53"/>
      <c r="C70" s="54"/>
      <c r="D70" s="55"/>
      <c r="E70" s="56"/>
      <c r="F70" s="57"/>
      <c r="G70" s="56"/>
      <c r="H70" s="57">
        <v>0</v>
      </c>
      <c r="I70" s="12"/>
      <c r="J70" s="13">
        <v>0</v>
      </c>
    </row>
    <row r="71" spans="1:10" s="20" customFormat="1" ht="30" x14ac:dyDescent="0.2">
      <c r="A71" s="43" t="s">
        <v>72</v>
      </c>
      <c r="B71" s="53"/>
      <c r="C71" s="54"/>
      <c r="D71" s="26">
        <f>D72+D73+D74</f>
        <v>15230.69</v>
      </c>
      <c r="E71" s="26">
        <f>E72+E73+E74</f>
        <v>0</v>
      </c>
      <c r="F71" s="26">
        <f>F72+F73+F74</f>
        <v>0</v>
      </c>
      <c r="G71" s="26">
        <f>D71/I71</f>
        <v>4.6500000000000004</v>
      </c>
      <c r="H71" s="27">
        <f>G71/12</f>
        <v>0.39</v>
      </c>
      <c r="I71" s="12">
        <v>3274.87</v>
      </c>
      <c r="J71" s="13">
        <v>0.09</v>
      </c>
    </row>
    <row r="72" spans="1:10" s="20" customFormat="1" ht="28.5" x14ac:dyDescent="0.2">
      <c r="A72" s="123" t="s">
        <v>100</v>
      </c>
      <c r="B72" s="91" t="s">
        <v>28</v>
      </c>
      <c r="C72" s="92"/>
      <c r="D72" s="93">
        <v>14469.12</v>
      </c>
      <c r="E72" s="56"/>
      <c r="F72" s="57"/>
      <c r="G72" s="56"/>
      <c r="H72" s="57"/>
      <c r="I72" s="12">
        <v>3274.87</v>
      </c>
      <c r="J72" s="13">
        <v>0.03</v>
      </c>
    </row>
    <row r="73" spans="1:10" s="20" customFormat="1" ht="15" x14ac:dyDescent="0.2">
      <c r="A73" s="52" t="s">
        <v>130</v>
      </c>
      <c r="B73" s="61" t="s">
        <v>50</v>
      </c>
      <c r="C73" s="54"/>
      <c r="D73" s="55">
        <v>761.57</v>
      </c>
      <c r="E73" s="56"/>
      <c r="F73" s="57"/>
      <c r="G73" s="56"/>
      <c r="H73" s="57"/>
      <c r="I73" s="12">
        <v>3274.87</v>
      </c>
      <c r="J73" s="13">
        <v>0.05</v>
      </c>
    </row>
    <row r="74" spans="1:10" s="20" customFormat="1" ht="15" hidden="1" x14ac:dyDescent="0.2">
      <c r="A74" s="52" t="s">
        <v>73</v>
      </c>
      <c r="B74" s="53" t="s">
        <v>38</v>
      </c>
      <c r="C74" s="54"/>
      <c r="D74" s="55">
        <f>G74*I74</f>
        <v>0</v>
      </c>
      <c r="E74" s="56"/>
      <c r="F74" s="57"/>
      <c r="G74" s="56">
        <f>H74*12</f>
        <v>0</v>
      </c>
      <c r="H74" s="57">
        <v>0</v>
      </c>
      <c r="I74" s="12">
        <v>3274.87</v>
      </c>
      <c r="J74" s="13">
        <v>0</v>
      </c>
    </row>
    <row r="75" spans="1:10" s="20" customFormat="1" ht="15" x14ac:dyDescent="0.2">
      <c r="A75" s="43" t="s">
        <v>74</v>
      </c>
      <c r="B75" s="53"/>
      <c r="C75" s="54"/>
      <c r="D75" s="26">
        <f>D76+D77+D78+D80+D79</f>
        <v>33807.019999999997</v>
      </c>
      <c r="E75" s="26">
        <f>SUM(E76:E80)</f>
        <v>0</v>
      </c>
      <c r="F75" s="26">
        <f>SUM(F76:F80)</f>
        <v>0</v>
      </c>
      <c r="G75" s="26">
        <f>D75/I75</f>
        <v>10.32</v>
      </c>
      <c r="H75" s="27">
        <f>G75/12</f>
        <v>0.86</v>
      </c>
      <c r="I75" s="12">
        <v>3274.87</v>
      </c>
      <c r="J75" s="13">
        <v>0.31</v>
      </c>
    </row>
    <row r="76" spans="1:10" s="20" customFormat="1" ht="15" x14ac:dyDescent="0.2">
      <c r="A76" s="52" t="s">
        <v>75</v>
      </c>
      <c r="B76" s="53" t="s">
        <v>38</v>
      </c>
      <c r="C76" s="54"/>
      <c r="D76" s="55">
        <v>1104.48</v>
      </c>
      <c r="E76" s="56"/>
      <c r="F76" s="57"/>
      <c r="G76" s="56"/>
      <c r="H76" s="57"/>
      <c r="I76" s="12">
        <v>3274.87</v>
      </c>
      <c r="J76" s="13">
        <v>0.02</v>
      </c>
    </row>
    <row r="77" spans="1:10" s="20" customFormat="1" ht="15" x14ac:dyDescent="0.2">
      <c r="A77" s="52" t="s">
        <v>76</v>
      </c>
      <c r="B77" s="53" t="s">
        <v>50</v>
      </c>
      <c r="C77" s="54"/>
      <c r="D77" s="55">
        <v>9181.59</v>
      </c>
      <c r="E77" s="56"/>
      <c r="F77" s="57"/>
      <c r="G77" s="56"/>
      <c r="H77" s="57"/>
      <c r="I77" s="12">
        <v>3274.87</v>
      </c>
      <c r="J77" s="13">
        <v>0.2</v>
      </c>
    </row>
    <row r="78" spans="1:10" s="20" customFormat="1" ht="15" x14ac:dyDescent="0.2">
      <c r="A78" s="52" t="s">
        <v>77</v>
      </c>
      <c r="B78" s="53" t="s">
        <v>50</v>
      </c>
      <c r="C78" s="54"/>
      <c r="D78" s="55">
        <v>828.31</v>
      </c>
      <c r="E78" s="56"/>
      <c r="F78" s="57"/>
      <c r="G78" s="56"/>
      <c r="H78" s="57"/>
      <c r="I78" s="12">
        <v>3274.87</v>
      </c>
      <c r="J78" s="13">
        <v>0.02</v>
      </c>
    </row>
    <row r="79" spans="1:10" s="20" customFormat="1" ht="21.75" customHeight="1" x14ac:dyDescent="0.2">
      <c r="A79" s="60" t="s">
        <v>132</v>
      </c>
      <c r="B79" s="61" t="s">
        <v>124</v>
      </c>
      <c r="C79" s="54"/>
      <c r="D79" s="55">
        <v>19913</v>
      </c>
      <c r="E79" s="56"/>
      <c r="F79" s="57"/>
      <c r="G79" s="56"/>
      <c r="H79" s="57"/>
      <c r="I79" s="12">
        <v>3274.87</v>
      </c>
      <c r="J79" s="13">
        <v>0</v>
      </c>
    </row>
    <row r="80" spans="1:10" s="20" customFormat="1" ht="25.5" x14ac:dyDescent="0.2">
      <c r="A80" s="60" t="s">
        <v>78</v>
      </c>
      <c r="B80" s="53" t="s">
        <v>28</v>
      </c>
      <c r="C80" s="54"/>
      <c r="D80" s="55">
        <v>2779.64</v>
      </c>
      <c r="E80" s="56"/>
      <c r="F80" s="57"/>
      <c r="G80" s="56"/>
      <c r="H80" s="57"/>
      <c r="I80" s="12">
        <v>3274.87</v>
      </c>
      <c r="J80" s="13">
        <v>0.06</v>
      </c>
    </row>
    <row r="81" spans="1:10" s="20" customFormat="1" ht="15" x14ac:dyDescent="0.2">
      <c r="A81" s="43" t="s">
        <v>79</v>
      </c>
      <c r="B81" s="53"/>
      <c r="C81" s="54"/>
      <c r="D81" s="26">
        <f>D82+D83</f>
        <v>993.79</v>
      </c>
      <c r="E81" s="26" t="e">
        <f>E82+#REF!+E83</f>
        <v>#REF!</v>
      </c>
      <c r="F81" s="26" t="e">
        <f>F82+#REF!+F83</f>
        <v>#REF!</v>
      </c>
      <c r="G81" s="26">
        <f>D81/I81</f>
        <v>0.3</v>
      </c>
      <c r="H81" s="27">
        <f>G81/12</f>
        <v>0.03</v>
      </c>
      <c r="I81" s="12">
        <v>3274.87</v>
      </c>
      <c r="J81" s="13">
        <v>0.13</v>
      </c>
    </row>
    <row r="82" spans="1:10" s="20" customFormat="1" ht="15" x14ac:dyDescent="0.2">
      <c r="A82" s="52" t="s">
        <v>80</v>
      </c>
      <c r="B82" s="53" t="s">
        <v>50</v>
      </c>
      <c r="C82" s="54"/>
      <c r="D82" s="55">
        <v>993.79</v>
      </c>
      <c r="E82" s="56"/>
      <c r="F82" s="57"/>
      <c r="G82" s="56"/>
      <c r="H82" s="57"/>
      <c r="I82" s="12">
        <v>3274.87</v>
      </c>
      <c r="J82" s="13">
        <v>0.02</v>
      </c>
    </row>
    <row r="83" spans="1:10" s="20" customFormat="1" ht="15" hidden="1" x14ac:dyDescent="0.2">
      <c r="A83" s="52" t="s">
        <v>81</v>
      </c>
      <c r="B83" s="53" t="s">
        <v>50</v>
      </c>
      <c r="C83" s="54"/>
      <c r="D83" s="55"/>
      <c r="E83" s="56"/>
      <c r="F83" s="57"/>
      <c r="G83" s="56"/>
      <c r="H83" s="57"/>
      <c r="I83" s="12">
        <v>3274.87</v>
      </c>
      <c r="J83" s="13">
        <v>0.02</v>
      </c>
    </row>
    <row r="84" spans="1:10" s="12" customFormat="1" ht="15" x14ac:dyDescent="0.2">
      <c r="A84" s="43" t="s">
        <v>82</v>
      </c>
      <c r="B84" s="23"/>
      <c r="C84" s="24"/>
      <c r="D84" s="26">
        <f>D85+D86</f>
        <v>19360</v>
      </c>
      <c r="E84" s="26">
        <f>E86+E87</f>
        <v>0</v>
      </c>
      <c r="F84" s="26">
        <f>F86+F87</f>
        <v>0</v>
      </c>
      <c r="G84" s="26">
        <f>D84/I84</f>
        <v>5.91</v>
      </c>
      <c r="H84" s="27">
        <f>G84/12</f>
        <v>0.49</v>
      </c>
      <c r="I84" s="12">
        <v>3274.87</v>
      </c>
      <c r="J84" s="13">
        <v>0.32</v>
      </c>
    </row>
    <row r="85" spans="1:10" s="12" customFormat="1" ht="25.5" hidden="1" x14ac:dyDescent="0.2">
      <c r="A85" s="62" t="s">
        <v>83</v>
      </c>
      <c r="B85" s="63" t="s">
        <v>28</v>
      </c>
      <c r="C85" s="30"/>
      <c r="D85" s="31"/>
      <c r="E85" s="26"/>
      <c r="F85" s="25"/>
      <c r="G85" s="26"/>
      <c r="H85" s="27"/>
      <c r="I85" s="12">
        <v>3274.87</v>
      </c>
      <c r="J85" s="13"/>
    </row>
    <row r="86" spans="1:10" s="20" customFormat="1" ht="15" x14ac:dyDescent="0.2">
      <c r="A86" s="52" t="s">
        <v>123</v>
      </c>
      <c r="B86" s="61" t="s">
        <v>124</v>
      </c>
      <c r="C86" s="54"/>
      <c r="D86" s="55">
        <f>58080/3</f>
        <v>19360</v>
      </c>
      <c r="E86" s="56"/>
      <c r="F86" s="57"/>
      <c r="G86" s="56"/>
      <c r="H86" s="57"/>
      <c r="I86" s="12">
        <v>3274.87</v>
      </c>
      <c r="J86" s="13">
        <v>0.03</v>
      </c>
    </row>
    <row r="87" spans="1:10" s="20" customFormat="1" ht="25.5" hidden="1" x14ac:dyDescent="0.2">
      <c r="A87" s="52" t="s">
        <v>83</v>
      </c>
      <c r="B87" s="53" t="s">
        <v>28</v>
      </c>
      <c r="C87" s="54">
        <f>F87*12</f>
        <v>0</v>
      </c>
      <c r="D87" s="55">
        <f>G87*I87</f>
        <v>0</v>
      </c>
      <c r="E87" s="56">
        <f>H87*12</f>
        <v>0</v>
      </c>
      <c r="F87" s="57"/>
      <c r="G87" s="56">
        <f>H87*12</f>
        <v>0</v>
      </c>
      <c r="H87" s="57"/>
      <c r="I87" s="12">
        <v>3274.87</v>
      </c>
      <c r="J87" s="13">
        <v>0.28999999999999998</v>
      </c>
    </row>
    <row r="88" spans="1:10" s="12" customFormat="1" ht="15" x14ac:dyDescent="0.2">
      <c r="A88" s="43" t="s">
        <v>84</v>
      </c>
      <c r="B88" s="23"/>
      <c r="C88" s="24"/>
      <c r="D88" s="26">
        <f>D89+D90</f>
        <v>4279.7700000000004</v>
      </c>
      <c r="E88" s="26">
        <f>E89+E90</f>
        <v>0</v>
      </c>
      <c r="F88" s="26">
        <f>F89+F90</f>
        <v>0</v>
      </c>
      <c r="G88" s="26">
        <f>D88/I88</f>
        <v>1.31</v>
      </c>
      <c r="H88" s="27">
        <f>G88/12</f>
        <v>0.11</v>
      </c>
      <c r="I88" s="12">
        <v>3274.87</v>
      </c>
      <c r="J88" s="13">
        <v>0.1</v>
      </c>
    </row>
    <row r="89" spans="1:10" s="12" customFormat="1" ht="15" x14ac:dyDescent="0.2">
      <c r="A89" s="52" t="s">
        <v>85</v>
      </c>
      <c r="B89" s="63" t="s">
        <v>64</v>
      </c>
      <c r="C89" s="24"/>
      <c r="D89" s="55">
        <v>3175.38</v>
      </c>
      <c r="E89" s="32"/>
      <c r="F89" s="64"/>
      <c r="G89" s="32"/>
      <c r="H89" s="33"/>
      <c r="I89" s="12">
        <v>3274.87</v>
      </c>
      <c r="J89" s="13">
        <v>7.0000000000000007E-2</v>
      </c>
    </row>
    <row r="90" spans="1:10" s="20" customFormat="1" ht="15" x14ac:dyDescent="0.2">
      <c r="A90" s="52" t="s">
        <v>134</v>
      </c>
      <c r="B90" s="53" t="s">
        <v>64</v>
      </c>
      <c r="C90" s="54"/>
      <c r="D90" s="55">
        <v>1104.3900000000001</v>
      </c>
      <c r="E90" s="56"/>
      <c r="F90" s="57"/>
      <c r="G90" s="56"/>
      <c r="H90" s="57"/>
      <c r="I90" s="12">
        <v>3274.87</v>
      </c>
      <c r="J90" s="13">
        <v>0.02</v>
      </c>
    </row>
    <row r="91" spans="1:10" s="20" customFormat="1" ht="15" hidden="1" x14ac:dyDescent="0.2">
      <c r="A91" s="52" t="s">
        <v>86</v>
      </c>
      <c r="B91" s="53" t="s">
        <v>64</v>
      </c>
      <c r="C91" s="54"/>
      <c r="D91" s="55">
        <f>G91*I91</f>
        <v>0</v>
      </c>
      <c r="E91" s="56"/>
      <c r="F91" s="57"/>
      <c r="G91" s="56">
        <f>H91*12</f>
        <v>0</v>
      </c>
      <c r="H91" s="57">
        <v>0</v>
      </c>
      <c r="I91" s="12">
        <v>3274.87</v>
      </c>
      <c r="J91" s="13">
        <v>0</v>
      </c>
    </row>
    <row r="92" spans="1:10" s="20" customFormat="1" ht="25.5" hidden="1" customHeight="1" x14ac:dyDescent="0.2">
      <c r="A92" s="52" t="s">
        <v>87</v>
      </c>
      <c r="B92" s="53" t="s">
        <v>50</v>
      </c>
      <c r="C92" s="54"/>
      <c r="D92" s="55">
        <f>G92*I92</f>
        <v>0</v>
      </c>
      <c r="E92" s="56"/>
      <c r="F92" s="57"/>
      <c r="G92" s="56">
        <f>H92*12</f>
        <v>0</v>
      </c>
      <c r="H92" s="57">
        <v>0</v>
      </c>
      <c r="I92" s="12">
        <v>3274.87</v>
      </c>
      <c r="J92" s="13">
        <v>0</v>
      </c>
    </row>
    <row r="93" spans="1:10" s="68" customFormat="1" ht="18.75" hidden="1" x14ac:dyDescent="0.2">
      <c r="A93" s="65" t="s">
        <v>88</v>
      </c>
      <c r="B93" s="66"/>
      <c r="C93" s="67"/>
      <c r="D93" s="50">
        <f>G93*I93</f>
        <v>39298.44</v>
      </c>
      <c r="E93" s="50"/>
      <c r="F93" s="51"/>
      <c r="G93" s="50">
        <v>12</v>
      </c>
      <c r="H93" s="51"/>
      <c r="I93" s="68">
        <v>3274.87</v>
      </c>
      <c r="J93" s="69"/>
    </row>
    <row r="94" spans="1:10" s="12" customFormat="1" ht="30" x14ac:dyDescent="0.2">
      <c r="A94" s="70" t="s">
        <v>89</v>
      </c>
      <c r="B94" s="23" t="s">
        <v>28</v>
      </c>
      <c r="C94" s="49">
        <f>F94*12</f>
        <v>0</v>
      </c>
      <c r="D94" s="50">
        <f>G94*I94</f>
        <v>21221.16</v>
      </c>
      <c r="E94" s="50">
        <f>H94*12</f>
        <v>6.48</v>
      </c>
      <c r="F94" s="51"/>
      <c r="G94" s="50">
        <f>H94*12</f>
        <v>6.48</v>
      </c>
      <c r="H94" s="51">
        <v>0.54</v>
      </c>
      <c r="I94" s="12">
        <v>3274.87</v>
      </c>
      <c r="J94" s="13">
        <v>0.3</v>
      </c>
    </row>
    <row r="95" spans="1:10" s="12" customFormat="1" ht="30.75" thickBot="1" x14ac:dyDescent="0.25">
      <c r="A95" s="70" t="s">
        <v>125</v>
      </c>
      <c r="B95" s="23" t="s">
        <v>126</v>
      </c>
      <c r="C95" s="46">
        <f>F95*12</f>
        <v>0</v>
      </c>
      <c r="D95" s="47">
        <v>6000</v>
      </c>
      <c r="E95" s="47"/>
      <c r="F95" s="47"/>
      <c r="G95" s="47">
        <f>D95/I95</f>
        <v>1.83</v>
      </c>
      <c r="H95" s="44">
        <f>G95/12</f>
        <v>0.15</v>
      </c>
      <c r="I95" s="12">
        <v>3274.87</v>
      </c>
      <c r="J95" s="13"/>
    </row>
    <row r="96" spans="1:10" s="12" customFormat="1" ht="15" hidden="1" x14ac:dyDescent="0.2">
      <c r="A96" s="123" t="s">
        <v>90</v>
      </c>
      <c r="B96" s="63"/>
      <c r="C96" s="71"/>
      <c r="D96" s="72"/>
      <c r="E96" s="72"/>
      <c r="F96" s="72"/>
      <c r="G96" s="72"/>
      <c r="H96" s="64"/>
      <c r="I96" s="12">
        <v>3274.87</v>
      </c>
      <c r="J96" s="13"/>
    </row>
    <row r="97" spans="1:10" s="12" customFormat="1" ht="15" hidden="1" x14ac:dyDescent="0.2">
      <c r="A97" s="123" t="s">
        <v>91</v>
      </c>
      <c r="B97" s="63"/>
      <c r="C97" s="71"/>
      <c r="D97" s="72"/>
      <c r="E97" s="72"/>
      <c r="F97" s="72"/>
      <c r="G97" s="72"/>
      <c r="H97" s="64"/>
      <c r="I97" s="12">
        <v>3274.87</v>
      </c>
      <c r="J97" s="13"/>
    </row>
    <row r="98" spans="1:10" s="12" customFormat="1" ht="15" hidden="1" x14ac:dyDescent="0.2">
      <c r="A98" s="123" t="s">
        <v>92</v>
      </c>
      <c r="B98" s="63"/>
      <c r="C98" s="71"/>
      <c r="D98" s="72"/>
      <c r="E98" s="72"/>
      <c r="F98" s="72"/>
      <c r="G98" s="72"/>
      <c r="H98" s="64"/>
      <c r="I98" s="12">
        <v>3274.87</v>
      </c>
      <c r="J98" s="13"/>
    </row>
    <row r="99" spans="1:10" s="12" customFormat="1" ht="15.75" hidden="1" thickBot="1" x14ac:dyDescent="0.25">
      <c r="A99" s="136" t="s">
        <v>93</v>
      </c>
      <c r="B99" s="73"/>
      <c r="C99" s="74"/>
      <c r="D99" s="75"/>
      <c r="E99" s="75"/>
      <c r="F99" s="75"/>
      <c r="G99" s="75"/>
      <c r="H99" s="137"/>
      <c r="I99" s="12">
        <v>3274.87</v>
      </c>
      <c r="J99" s="13"/>
    </row>
    <row r="100" spans="1:10" s="12" customFormat="1" ht="20.25" thickBot="1" x14ac:dyDescent="0.45">
      <c r="A100" s="76" t="s">
        <v>94</v>
      </c>
      <c r="B100" s="77" t="s">
        <v>22</v>
      </c>
      <c r="C100" s="78" t="s">
        <v>95</v>
      </c>
      <c r="D100" s="132">
        <f>G100*I100</f>
        <v>71916.149999999994</v>
      </c>
      <c r="E100" s="78" t="s">
        <v>95</v>
      </c>
      <c r="F100" s="79"/>
      <c r="G100" s="78">
        <f>H100*12</f>
        <v>21.96</v>
      </c>
      <c r="H100" s="79">
        <v>1.83</v>
      </c>
      <c r="I100" s="12">
        <v>3274.87</v>
      </c>
      <c r="J100" s="13"/>
    </row>
    <row r="101" spans="1:10" s="84" customFormat="1" ht="20.25" thickBot="1" x14ac:dyDescent="0.45">
      <c r="A101" s="80" t="s">
        <v>96</v>
      </c>
      <c r="B101" s="81"/>
      <c r="C101" s="82" t="e">
        <f>F101*12</f>
        <v>#REF!</v>
      </c>
      <c r="D101" s="83">
        <f>D15+D24+D33+D34+D35+D36+D37+D39+D40+D41+D42+D43+D59+D71+D75+D81+D84+D88+D94+D95+D100</f>
        <v>631930.63</v>
      </c>
      <c r="E101" s="83" t="e">
        <f t="shared" ref="E101:H101" si="5">E15+E24+E33+E34+E35+E36+E37+E39+E40+E41+E42+E43+E59+E71+E75+E81+E84+E88+E94+E95+E100</f>
        <v>#REF!</v>
      </c>
      <c r="F101" s="83" t="e">
        <f t="shared" si="5"/>
        <v>#REF!</v>
      </c>
      <c r="G101" s="83">
        <f t="shared" si="5"/>
        <v>192.94</v>
      </c>
      <c r="H101" s="83">
        <f t="shared" si="5"/>
        <v>16.09</v>
      </c>
      <c r="J101" s="85"/>
    </row>
    <row r="102" spans="1:10" s="84" customFormat="1" ht="19.5" x14ac:dyDescent="0.4">
      <c r="A102" s="86"/>
      <c r="B102" s="87"/>
      <c r="C102" s="88"/>
      <c r="D102" s="89"/>
      <c r="E102" s="89"/>
      <c r="F102" s="89"/>
      <c r="G102" s="89"/>
      <c r="H102" s="89"/>
      <c r="J102" s="85"/>
    </row>
    <row r="103" spans="1:10" s="84" customFormat="1" ht="19.5" x14ac:dyDescent="0.4">
      <c r="A103" s="86"/>
      <c r="B103" s="87"/>
      <c r="C103" s="88"/>
      <c r="D103" s="89"/>
      <c r="E103" s="89"/>
      <c r="F103" s="89"/>
      <c r="G103" s="89"/>
      <c r="H103" s="89"/>
      <c r="J103" s="85"/>
    </row>
    <row r="104" spans="1:10" s="84" customFormat="1" ht="20.25" thickBot="1" x14ac:dyDescent="0.45">
      <c r="A104" s="86"/>
      <c r="B104" s="87"/>
      <c r="C104" s="88"/>
      <c r="D104" s="89"/>
      <c r="E104" s="89"/>
      <c r="F104" s="89"/>
      <c r="G104" s="89"/>
      <c r="H104" s="89"/>
      <c r="J104" s="85"/>
    </row>
    <row r="105" spans="1:10" s="84" customFormat="1" ht="38.25" thickBot="1" x14ac:dyDescent="0.45">
      <c r="A105" s="119" t="s">
        <v>98</v>
      </c>
      <c r="B105" s="120"/>
      <c r="C105" s="121"/>
      <c r="D105" s="122">
        <f>D106+D107+D108+D109+D110+D111+D112+D113+D114+D115+D116+D117+D118+D119+D120+D121+D122+D123</f>
        <v>1137342.27</v>
      </c>
      <c r="E105" s="122">
        <f t="shared" ref="E105:F105" si="6">E106+E107+E108+E109+E110+E111+E112+E113+E114+E115+E116+E117+E118+E119+E120+E121+E122+E123</f>
        <v>0</v>
      </c>
      <c r="F105" s="122">
        <f t="shared" si="6"/>
        <v>0</v>
      </c>
      <c r="G105" s="122">
        <f>G106+G107+G108+G109+G110+G111+G112+G113+G114+G115+G116+G117+G118+G119+G120+G121+G122+G123</f>
        <v>347.3</v>
      </c>
      <c r="H105" s="122">
        <f>H106+H107+H108+H109+H110+H111+H112+H113+H114+H115+H116+H117+H118+H119+H120+H121+H122+H123</f>
        <v>28.96</v>
      </c>
      <c r="I105" s="90">
        <v>3274.87</v>
      </c>
      <c r="J105" s="85"/>
    </row>
    <row r="106" spans="1:10" s="84" customFormat="1" ht="33" customHeight="1" x14ac:dyDescent="0.2">
      <c r="A106" s="123" t="s">
        <v>99</v>
      </c>
      <c r="B106" s="116"/>
      <c r="C106" s="117"/>
      <c r="D106" s="118">
        <v>35073.14</v>
      </c>
      <c r="E106" s="118"/>
      <c r="F106" s="118"/>
      <c r="G106" s="118">
        <f>D106/I106</f>
        <v>10.71</v>
      </c>
      <c r="H106" s="124">
        <f>G106/12</f>
        <v>0.89</v>
      </c>
      <c r="I106" s="90">
        <v>3274.87</v>
      </c>
      <c r="J106" s="85"/>
    </row>
    <row r="107" spans="1:10" s="84" customFormat="1" ht="21.75" customHeight="1" x14ac:dyDescent="0.2">
      <c r="A107" s="123" t="s">
        <v>105</v>
      </c>
      <c r="B107" s="91"/>
      <c r="C107" s="92"/>
      <c r="D107" s="93">
        <v>61094.67</v>
      </c>
      <c r="E107" s="93"/>
      <c r="F107" s="93"/>
      <c r="G107" s="118">
        <f t="shared" ref="G107:G123" si="7">D107/I107</f>
        <v>18.66</v>
      </c>
      <c r="H107" s="124">
        <f t="shared" ref="H107:H123" si="8">G107/12</f>
        <v>1.56</v>
      </c>
      <c r="I107" s="90">
        <v>3274.87</v>
      </c>
      <c r="J107" s="85"/>
    </row>
    <row r="108" spans="1:10" s="84" customFormat="1" ht="15.75" customHeight="1" x14ac:dyDescent="0.2">
      <c r="A108" s="123" t="s">
        <v>106</v>
      </c>
      <c r="B108" s="91"/>
      <c r="C108" s="92"/>
      <c r="D108" s="93">
        <v>172459.56</v>
      </c>
      <c r="E108" s="93"/>
      <c r="F108" s="93"/>
      <c r="G108" s="118">
        <f t="shared" si="7"/>
        <v>52.66</v>
      </c>
      <c r="H108" s="124">
        <f t="shared" si="8"/>
        <v>4.3899999999999997</v>
      </c>
      <c r="I108" s="90">
        <v>3274.87</v>
      </c>
      <c r="J108" s="85"/>
    </row>
    <row r="109" spans="1:10" s="84" customFormat="1" ht="17.25" customHeight="1" x14ac:dyDescent="0.2">
      <c r="A109" s="123" t="s">
        <v>107</v>
      </c>
      <c r="B109" s="91"/>
      <c r="C109" s="92"/>
      <c r="D109" s="93">
        <v>181093.23</v>
      </c>
      <c r="E109" s="93"/>
      <c r="F109" s="93"/>
      <c r="G109" s="118">
        <f t="shared" si="7"/>
        <v>55.3</v>
      </c>
      <c r="H109" s="124">
        <f t="shared" si="8"/>
        <v>4.6100000000000003</v>
      </c>
      <c r="I109" s="90">
        <v>3274.87</v>
      </c>
      <c r="J109" s="85"/>
    </row>
    <row r="110" spans="1:10" s="84" customFormat="1" ht="30" hidden="1" customHeight="1" x14ac:dyDescent="0.2">
      <c r="A110" s="123"/>
      <c r="B110" s="91"/>
      <c r="C110" s="92"/>
      <c r="D110" s="93"/>
      <c r="E110" s="93"/>
      <c r="F110" s="93"/>
      <c r="G110" s="118">
        <f t="shared" si="7"/>
        <v>0</v>
      </c>
      <c r="H110" s="124">
        <f t="shared" si="8"/>
        <v>0</v>
      </c>
      <c r="I110" s="90">
        <v>3274.87</v>
      </c>
      <c r="J110" s="85"/>
    </row>
    <row r="111" spans="1:10" s="84" customFormat="1" ht="17.25" hidden="1" customHeight="1" x14ac:dyDescent="0.2">
      <c r="A111" s="123"/>
      <c r="B111" s="91"/>
      <c r="C111" s="92"/>
      <c r="D111" s="93"/>
      <c r="E111" s="93"/>
      <c r="F111" s="93"/>
      <c r="G111" s="118">
        <f t="shared" si="7"/>
        <v>0</v>
      </c>
      <c r="H111" s="124">
        <f t="shared" si="8"/>
        <v>0</v>
      </c>
      <c r="I111" s="90">
        <v>3274.87</v>
      </c>
      <c r="J111" s="85"/>
    </row>
    <row r="112" spans="1:10" s="84" customFormat="1" ht="17.25" hidden="1" customHeight="1" x14ac:dyDescent="0.2">
      <c r="A112" s="123"/>
      <c r="B112" s="91"/>
      <c r="C112" s="92"/>
      <c r="D112" s="93"/>
      <c r="E112" s="93"/>
      <c r="F112" s="93"/>
      <c r="G112" s="118">
        <f t="shared" si="7"/>
        <v>0</v>
      </c>
      <c r="H112" s="124">
        <f t="shared" si="8"/>
        <v>0</v>
      </c>
      <c r="I112" s="90">
        <v>3274.87</v>
      </c>
      <c r="J112" s="85"/>
    </row>
    <row r="113" spans="1:10" s="84" customFormat="1" ht="21" customHeight="1" x14ac:dyDescent="0.2">
      <c r="A113" s="123" t="s">
        <v>110</v>
      </c>
      <c r="B113" s="91"/>
      <c r="C113" s="92"/>
      <c r="D113" s="93">
        <v>32350.46</v>
      </c>
      <c r="E113" s="93"/>
      <c r="F113" s="93"/>
      <c r="G113" s="118">
        <f t="shared" si="7"/>
        <v>9.8800000000000008</v>
      </c>
      <c r="H113" s="124">
        <f t="shared" si="8"/>
        <v>0.82</v>
      </c>
      <c r="I113" s="90">
        <v>3274.87</v>
      </c>
      <c r="J113" s="85"/>
    </row>
    <row r="114" spans="1:10" s="84" customFormat="1" ht="17.25" customHeight="1" x14ac:dyDescent="0.2">
      <c r="A114" s="123" t="s">
        <v>111</v>
      </c>
      <c r="B114" s="91"/>
      <c r="C114" s="92"/>
      <c r="D114" s="93">
        <v>27456.7</v>
      </c>
      <c r="E114" s="93"/>
      <c r="F114" s="93"/>
      <c r="G114" s="118">
        <f t="shared" si="7"/>
        <v>8.3800000000000008</v>
      </c>
      <c r="H114" s="124">
        <f t="shared" si="8"/>
        <v>0.7</v>
      </c>
      <c r="I114" s="90">
        <v>3274.87</v>
      </c>
      <c r="J114" s="85"/>
    </row>
    <row r="115" spans="1:10" s="84" customFormat="1" ht="17.25" customHeight="1" x14ac:dyDescent="0.2">
      <c r="A115" s="123" t="s">
        <v>112</v>
      </c>
      <c r="B115" s="91"/>
      <c r="C115" s="92"/>
      <c r="D115" s="93">
        <v>2580.2199999999998</v>
      </c>
      <c r="E115" s="93"/>
      <c r="F115" s="93"/>
      <c r="G115" s="118">
        <f t="shared" si="7"/>
        <v>0.79</v>
      </c>
      <c r="H115" s="124">
        <f t="shared" si="8"/>
        <v>7.0000000000000007E-2</v>
      </c>
      <c r="I115" s="90">
        <v>3274.87</v>
      </c>
      <c r="J115" s="85"/>
    </row>
    <row r="116" spans="1:10" s="84" customFormat="1" ht="17.25" customHeight="1" x14ac:dyDescent="0.2">
      <c r="A116" s="123" t="s">
        <v>113</v>
      </c>
      <c r="B116" s="91"/>
      <c r="C116" s="92"/>
      <c r="D116" s="93">
        <v>617.49</v>
      </c>
      <c r="E116" s="93"/>
      <c r="F116" s="93"/>
      <c r="G116" s="118">
        <f t="shared" si="7"/>
        <v>0.19</v>
      </c>
      <c r="H116" s="124">
        <f t="shared" si="8"/>
        <v>0.02</v>
      </c>
      <c r="I116" s="90">
        <v>3274.87</v>
      </c>
      <c r="J116" s="85"/>
    </row>
    <row r="117" spans="1:10" s="84" customFormat="1" ht="17.25" customHeight="1" x14ac:dyDescent="0.2">
      <c r="A117" s="125" t="s">
        <v>114</v>
      </c>
      <c r="B117" s="94"/>
      <c r="C117" s="95"/>
      <c r="D117" s="93">
        <v>6626.5</v>
      </c>
      <c r="E117" s="93"/>
      <c r="F117" s="93"/>
      <c r="G117" s="118">
        <f t="shared" si="7"/>
        <v>2.02</v>
      </c>
      <c r="H117" s="124">
        <f t="shared" si="8"/>
        <v>0.17</v>
      </c>
      <c r="I117" s="90">
        <v>3274.87</v>
      </c>
      <c r="J117" s="85"/>
    </row>
    <row r="118" spans="1:10" s="84" customFormat="1" ht="17.25" customHeight="1" x14ac:dyDescent="0.2">
      <c r="A118" s="123" t="s">
        <v>115</v>
      </c>
      <c r="B118" s="91"/>
      <c r="C118" s="92"/>
      <c r="D118" s="93">
        <v>38159.019999999997</v>
      </c>
      <c r="E118" s="93"/>
      <c r="F118" s="93"/>
      <c r="G118" s="118">
        <f t="shared" si="7"/>
        <v>11.65</v>
      </c>
      <c r="H118" s="124">
        <f t="shared" si="8"/>
        <v>0.97</v>
      </c>
      <c r="I118" s="90">
        <v>3274.87</v>
      </c>
      <c r="J118" s="85"/>
    </row>
    <row r="119" spans="1:10" s="84" customFormat="1" ht="17.25" customHeight="1" x14ac:dyDescent="0.2">
      <c r="A119" s="123" t="s">
        <v>116</v>
      </c>
      <c r="B119" s="91"/>
      <c r="C119" s="92"/>
      <c r="D119" s="93">
        <v>52830.42</v>
      </c>
      <c r="E119" s="93"/>
      <c r="F119" s="93"/>
      <c r="G119" s="118">
        <f t="shared" si="7"/>
        <v>16.13</v>
      </c>
      <c r="H119" s="124">
        <f t="shared" si="8"/>
        <v>1.34</v>
      </c>
      <c r="I119" s="90">
        <v>3274.87</v>
      </c>
      <c r="J119" s="85"/>
    </row>
    <row r="120" spans="1:10" s="84" customFormat="1" ht="19.5" customHeight="1" x14ac:dyDescent="0.2">
      <c r="A120" s="125" t="s">
        <v>101</v>
      </c>
      <c r="B120" s="94"/>
      <c r="C120" s="95"/>
      <c r="D120" s="93">
        <v>79212.350000000006</v>
      </c>
      <c r="E120" s="93"/>
      <c r="F120" s="93"/>
      <c r="G120" s="118">
        <f t="shared" si="7"/>
        <v>24.19</v>
      </c>
      <c r="H120" s="124">
        <f t="shared" si="8"/>
        <v>2.02</v>
      </c>
      <c r="I120" s="90">
        <v>3274.87</v>
      </c>
      <c r="J120" s="85"/>
    </row>
    <row r="121" spans="1:10" s="84" customFormat="1" ht="17.25" customHeight="1" x14ac:dyDescent="0.2">
      <c r="A121" s="125" t="s">
        <v>118</v>
      </c>
      <c r="B121" s="94"/>
      <c r="C121" s="95"/>
      <c r="D121" s="93">
        <v>293742.39</v>
      </c>
      <c r="E121" s="93"/>
      <c r="F121" s="93"/>
      <c r="G121" s="118">
        <f>D121/I121</f>
        <v>89.7</v>
      </c>
      <c r="H121" s="124">
        <f t="shared" si="8"/>
        <v>7.48</v>
      </c>
      <c r="I121" s="90">
        <v>3274.87</v>
      </c>
      <c r="J121" s="85"/>
    </row>
    <row r="122" spans="1:10" s="84" customFormat="1" ht="17.25" customHeight="1" x14ac:dyDescent="0.2">
      <c r="A122" s="125" t="s">
        <v>117</v>
      </c>
      <c r="B122" s="94"/>
      <c r="C122" s="95"/>
      <c r="D122" s="93">
        <v>43325.120000000003</v>
      </c>
      <c r="E122" s="93"/>
      <c r="F122" s="93"/>
      <c r="G122" s="118">
        <f>D122/I122</f>
        <v>13.23</v>
      </c>
      <c r="H122" s="124">
        <f t="shared" si="8"/>
        <v>1.1000000000000001</v>
      </c>
      <c r="I122" s="90">
        <v>3274.87</v>
      </c>
      <c r="J122" s="85"/>
    </row>
    <row r="123" spans="1:10" s="84" customFormat="1" ht="17.25" customHeight="1" thickBot="1" x14ac:dyDescent="0.25">
      <c r="A123" s="126" t="s">
        <v>102</v>
      </c>
      <c r="B123" s="127"/>
      <c r="C123" s="128"/>
      <c r="D123" s="129">
        <v>110721</v>
      </c>
      <c r="E123" s="129"/>
      <c r="F123" s="129"/>
      <c r="G123" s="130">
        <f t="shared" si="7"/>
        <v>33.81</v>
      </c>
      <c r="H123" s="131">
        <f t="shared" si="8"/>
        <v>2.82</v>
      </c>
      <c r="I123" s="90">
        <v>3274.87</v>
      </c>
      <c r="J123" s="85"/>
    </row>
    <row r="124" spans="1:10" s="84" customFormat="1" ht="20.25" thickBot="1" x14ac:dyDescent="0.45">
      <c r="A124" s="86"/>
      <c r="B124" s="87"/>
      <c r="C124" s="88"/>
      <c r="D124" s="96"/>
      <c r="E124" s="96"/>
      <c r="F124" s="96"/>
      <c r="G124" s="96"/>
      <c r="H124" s="96"/>
      <c r="J124" s="85"/>
    </row>
    <row r="125" spans="1:10" s="84" customFormat="1" ht="20.25" thickBot="1" x14ac:dyDescent="0.45">
      <c r="A125" s="97" t="s">
        <v>103</v>
      </c>
      <c r="B125" s="98"/>
      <c r="C125" s="99"/>
      <c r="D125" s="100">
        <f>D101+D105</f>
        <v>1769272.9</v>
      </c>
      <c r="E125" s="100" t="e">
        <f>E101+E105</f>
        <v>#REF!</v>
      </c>
      <c r="F125" s="100" t="e">
        <f>F101+F105</f>
        <v>#REF!</v>
      </c>
      <c r="G125" s="100">
        <f>G101+G105</f>
        <v>540.24</v>
      </c>
      <c r="H125" s="100">
        <f>H101+H105</f>
        <v>45.05</v>
      </c>
      <c r="J125" s="85"/>
    </row>
    <row r="126" spans="1:10" s="84" customFormat="1" ht="19.5" x14ac:dyDescent="0.4">
      <c r="A126" s="86"/>
      <c r="B126" s="87"/>
      <c r="C126" s="88"/>
      <c r="D126" s="96"/>
      <c r="E126" s="96"/>
      <c r="F126" s="96"/>
      <c r="G126" s="96"/>
      <c r="H126" s="96"/>
      <c r="J126" s="85"/>
    </row>
    <row r="127" spans="1:10" s="84" customFormat="1" ht="19.5" x14ac:dyDescent="0.4">
      <c r="A127" s="86"/>
      <c r="B127" s="87"/>
      <c r="C127" s="88"/>
      <c r="D127" s="96"/>
      <c r="E127" s="96"/>
      <c r="F127" s="96"/>
      <c r="G127" s="96"/>
      <c r="H127" s="96"/>
      <c r="J127" s="85"/>
    </row>
    <row r="128" spans="1:10" s="84" customFormat="1" ht="19.5" x14ac:dyDescent="0.4">
      <c r="A128" s="86"/>
      <c r="B128" s="87"/>
      <c r="C128" s="88"/>
      <c r="D128" s="96"/>
      <c r="E128" s="96"/>
      <c r="F128" s="96"/>
      <c r="G128" s="96"/>
      <c r="H128" s="96"/>
      <c r="J128" s="85"/>
    </row>
    <row r="129" spans="1:10" s="101" customFormat="1" ht="14.25" x14ac:dyDescent="0.2">
      <c r="A129" s="138" t="s">
        <v>97</v>
      </c>
      <c r="B129" s="138"/>
      <c r="C129" s="138"/>
      <c r="D129" s="138"/>
      <c r="E129" s="138"/>
      <c r="F129" s="138"/>
      <c r="J129" s="102"/>
    </row>
    <row r="130" spans="1:10" s="107" customFormat="1" ht="19.5" x14ac:dyDescent="0.4">
      <c r="A130" s="103"/>
      <c r="B130" s="104"/>
      <c r="C130" s="105"/>
      <c r="D130" s="105"/>
      <c r="E130" s="105"/>
      <c r="F130" s="106"/>
      <c r="G130" s="105"/>
      <c r="H130" s="106"/>
      <c r="J130" s="108"/>
    </row>
    <row r="131" spans="1:10" s="107" customFormat="1" ht="19.5" x14ac:dyDescent="0.4">
      <c r="A131" s="103"/>
      <c r="B131" s="104"/>
      <c r="C131" s="105"/>
      <c r="D131" s="105"/>
      <c r="E131" s="105"/>
      <c r="F131" s="106"/>
      <c r="G131" s="105"/>
      <c r="H131" s="106"/>
      <c r="J131" s="108"/>
    </row>
    <row r="132" spans="1:10" s="84" customFormat="1" ht="19.5" x14ac:dyDescent="0.4">
      <c r="A132" s="86"/>
      <c r="B132" s="87"/>
      <c r="C132" s="88"/>
      <c r="D132" s="96"/>
      <c r="E132" s="96"/>
      <c r="F132" s="96"/>
      <c r="G132" s="96"/>
      <c r="H132" s="96"/>
      <c r="J132" s="85"/>
    </row>
    <row r="133" spans="1:10" s="112" customFormat="1" ht="19.5" x14ac:dyDescent="0.2">
      <c r="A133" s="109"/>
      <c r="B133" s="105"/>
      <c r="C133" s="110"/>
      <c r="D133" s="110"/>
      <c r="E133" s="110"/>
      <c r="F133" s="111"/>
      <c r="G133" s="110"/>
      <c r="H133" s="111"/>
      <c r="J133" s="113"/>
    </row>
    <row r="134" spans="1:10" s="101" customFormat="1" ht="14.25" x14ac:dyDescent="0.2">
      <c r="A134" s="138"/>
      <c r="B134" s="138"/>
      <c r="C134" s="138"/>
      <c r="D134" s="138"/>
      <c r="E134" s="138"/>
      <c r="F134" s="138"/>
      <c r="J134" s="102"/>
    </row>
    <row r="135" spans="1:10" s="101" customFormat="1" x14ac:dyDescent="0.2">
      <c r="F135" s="114"/>
      <c r="H135" s="114"/>
      <c r="J135" s="102"/>
    </row>
    <row r="136" spans="1:10" s="101" customFormat="1" x14ac:dyDescent="0.2">
      <c r="F136" s="114"/>
      <c r="H136" s="114"/>
      <c r="J136" s="102"/>
    </row>
    <row r="137" spans="1:10" s="101" customFormat="1" x14ac:dyDescent="0.2">
      <c r="F137" s="114"/>
      <c r="H137" s="114"/>
      <c r="J137" s="102"/>
    </row>
    <row r="138" spans="1:10" s="101" customFormat="1" x14ac:dyDescent="0.2">
      <c r="F138" s="114"/>
      <c r="H138" s="114"/>
      <c r="J138" s="102"/>
    </row>
    <row r="139" spans="1:10" s="101" customFormat="1" x14ac:dyDescent="0.2">
      <c r="F139" s="114"/>
      <c r="H139" s="114"/>
      <c r="J139" s="102"/>
    </row>
    <row r="140" spans="1:10" s="101" customFormat="1" x14ac:dyDescent="0.2">
      <c r="F140" s="114"/>
      <c r="H140" s="114"/>
      <c r="J140" s="102"/>
    </row>
    <row r="141" spans="1:10" s="101" customFormat="1" x14ac:dyDescent="0.2">
      <c r="F141" s="114"/>
      <c r="H141" s="114"/>
      <c r="J141" s="102"/>
    </row>
    <row r="142" spans="1:10" s="101" customFormat="1" x14ac:dyDescent="0.2">
      <c r="F142" s="114"/>
      <c r="H142" s="114"/>
      <c r="J142" s="102"/>
    </row>
    <row r="143" spans="1:10" s="101" customFormat="1" x14ac:dyDescent="0.2">
      <c r="F143" s="114"/>
      <c r="H143" s="114"/>
      <c r="J143" s="102"/>
    </row>
    <row r="144" spans="1:10" s="101" customFormat="1" x14ac:dyDescent="0.2">
      <c r="F144" s="114"/>
      <c r="H144" s="114"/>
      <c r="J144" s="102"/>
    </row>
    <row r="145" spans="6:10" s="101" customFormat="1" x14ac:dyDescent="0.2">
      <c r="F145" s="114"/>
      <c r="H145" s="114"/>
      <c r="J145" s="102"/>
    </row>
    <row r="146" spans="6:10" s="101" customFormat="1" x14ac:dyDescent="0.2">
      <c r="F146" s="114"/>
      <c r="H146" s="114"/>
      <c r="J146" s="102"/>
    </row>
    <row r="147" spans="6:10" s="101" customFormat="1" x14ac:dyDescent="0.2">
      <c r="F147" s="114"/>
      <c r="H147" s="114"/>
      <c r="J147" s="102"/>
    </row>
    <row r="148" spans="6:10" s="101" customFormat="1" x14ac:dyDescent="0.2">
      <c r="F148" s="114"/>
      <c r="H148" s="114"/>
      <c r="J148" s="102"/>
    </row>
    <row r="149" spans="6:10" s="101" customFormat="1" x14ac:dyDescent="0.2">
      <c r="F149" s="114"/>
      <c r="H149" s="114"/>
      <c r="J149" s="102"/>
    </row>
    <row r="150" spans="6:10" s="101" customFormat="1" x14ac:dyDescent="0.2">
      <c r="F150" s="114"/>
      <c r="H150" s="114"/>
      <c r="J150" s="102"/>
    </row>
    <row r="151" spans="6:10" s="101" customFormat="1" x14ac:dyDescent="0.2">
      <c r="F151" s="114"/>
      <c r="H151" s="114"/>
      <c r="J151" s="102"/>
    </row>
    <row r="152" spans="6:10" s="101" customFormat="1" x14ac:dyDescent="0.2">
      <c r="F152" s="114"/>
      <c r="H152" s="114"/>
      <c r="J152" s="102"/>
    </row>
    <row r="153" spans="6:10" s="101" customFormat="1" x14ac:dyDescent="0.2">
      <c r="F153" s="114"/>
      <c r="H153" s="114"/>
      <c r="J153" s="102"/>
    </row>
  </sheetData>
  <mergeCells count="14">
    <mergeCell ref="A1:H1"/>
    <mergeCell ref="B2:H2"/>
    <mergeCell ref="B3:H3"/>
    <mergeCell ref="B4:H4"/>
    <mergeCell ref="A5:H5"/>
    <mergeCell ref="A134:F134"/>
    <mergeCell ref="A6:H6"/>
    <mergeCell ref="A9:H9"/>
    <mergeCell ref="A10:H10"/>
    <mergeCell ref="A11:H11"/>
    <mergeCell ref="A14:H14"/>
    <mergeCell ref="A129:F129"/>
    <mergeCell ref="A8:H8"/>
    <mergeCell ref="A7:H7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  <rowBreaks count="1" manualBreakCount="1">
    <brk id="13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zoomScale="75" zoomScaleNormal="75" workbookViewId="0">
      <selection sqref="A1:H107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7.140625" style="1" customWidth="1"/>
    <col min="5" max="5" width="13.85546875" style="1" hidden="1" customWidth="1"/>
    <col min="6" max="6" width="20.85546875" style="115" hidden="1" customWidth="1"/>
    <col min="7" max="7" width="13.85546875" style="1" customWidth="1"/>
    <col min="8" max="8" width="20.85546875" style="115" customWidth="1"/>
    <col min="9" max="9" width="15.42578125" style="1" customWidth="1"/>
    <col min="10" max="10" width="15.42578125" style="2" hidden="1" customWidth="1"/>
    <col min="11" max="13" width="15.42578125" style="1" customWidth="1"/>
    <col min="14" max="16384" width="9.140625" style="1"/>
  </cols>
  <sheetData>
    <row r="1" spans="1:10" ht="16.5" customHeight="1" x14ac:dyDescent="0.2">
      <c r="A1" s="151" t="s">
        <v>0</v>
      </c>
      <c r="B1" s="152"/>
      <c r="C1" s="152"/>
      <c r="D1" s="152"/>
      <c r="E1" s="152"/>
      <c r="F1" s="152"/>
      <c r="G1" s="152"/>
      <c r="H1" s="152"/>
    </row>
    <row r="2" spans="1:10" ht="12.75" customHeight="1" x14ac:dyDescent="0.3">
      <c r="B2" s="153" t="s">
        <v>1</v>
      </c>
      <c r="C2" s="153"/>
      <c r="D2" s="153"/>
      <c r="E2" s="153"/>
      <c r="F2" s="153"/>
      <c r="G2" s="152"/>
      <c r="H2" s="152"/>
    </row>
    <row r="3" spans="1:10" ht="19.5" customHeight="1" x14ac:dyDescent="0.3">
      <c r="A3" s="3" t="s">
        <v>104</v>
      </c>
      <c r="B3" s="153" t="s">
        <v>2</v>
      </c>
      <c r="C3" s="153"/>
      <c r="D3" s="153"/>
      <c r="E3" s="153"/>
      <c r="F3" s="153"/>
      <c r="G3" s="152"/>
      <c r="H3" s="152"/>
    </row>
    <row r="4" spans="1:10" ht="14.25" customHeight="1" x14ac:dyDescent="0.3">
      <c r="B4" s="153" t="s">
        <v>3</v>
      </c>
      <c r="C4" s="153"/>
      <c r="D4" s="153"/>
      <c r="E4" s="153"/>
      <c r="F4" s="153"/>
      <c r="G4" s="152"/>
      <c r="H4" s="152"/>
    </row>
    <row r="5" spans="1:10" ht="39.75" customHeight="1" x14ac:dyDescent="0.25">
      <c r="A5" s="139"/>
      <c r="B5" s="154"/>
      <c r="C5" s="154"/>
      <c r="D5" s="154"/>
      <c r="E5" s="154"/>
      <c r="F5" s="154"/>
      <c r="G5" s="154"/>
      <c r="H5" s="154"/>
      <c r="J5" s="1"/>
    </row>
    <row r="6" spans="1:10" ht="21.75" customHeight="1" x14ac:dyDescent="0.25">
      <c r="A6" s="139"/>
      <c r="B6" s="139"/>
      <c r="C6" s="139"/>
      <c r="D6" s="139"/>
      <c r="E6" s="139"/>
      <c r="F6" s="139"/>
      <c r="G6" s="139"/>
      <c r="H6" s="139"/>
      <c r="J6" s="1"/>
    </row>
    <row r="7" spans="1:10" ht="21.75" customHeight="1" x14ac:dyDescent="0.2">
      <c r="A7" s="150" t="s">
        <v>135</v>
      </c>
      <c r="B7" s="150"/>
      <c r="C7" s="150"/>
      <c r="D7" s="150"/>
      <c r="E7" s="150"/>
      <c r="F7" s="150"/>
      <c r="G7" s="150"/>
      <c r="H7" s="150"/>
      <c r="J7" s="1"/>
    </row>
    <row r="8" spans="1:10" s="4" customFormat="1" ht="22.5" customHeight="1" x14ac:dyDescent="0.4">
      <c r="A8" s="140" t="s">
        <v>4</v>
      </c>
      <c r="B8" s="140"/>
      <c r="C8" s="140"/>
      <c r="D8" s="140"/>
      <c r="E8" s="141"/>
      <c r="F8" s="141"/>
      <c r="G8" s="141"/>
      <c r="H8" s="141"/>
      <c r="J8" s="5"/>
    </row>
    <row r="9" spans="1:10" s="6" customFormat="1" ht="18.75" customHeight="1" x14ac:dyDescent="0.4">
      <c r="A9" s="140" t="s">
        <v>5</v>
      </c>
      <c r="B9" s="140"/>
      <c r="C9" s="140"/>
      <c r="D9" s="140"/>
      <c r="E9" s="141"/>
      <c r="F9" s="141"/>
      <c r="G9" s="141"/>
      <c r="H9" s="141"/>
    </row>
    <row r="10" spans="1:10" s="7" customFormat="1" ht="17.25" customHeight="1" x14ac:dyDescent="0.2">
      <c r="A10" s="142" t="s">
        <v>6</v>
      </c>
      <c r="B10" s="142"/>
      <c r="C10" s="142"/>
      <c r="D10" s="142"/>
      <c r="E10" s="143"/>
      <c r="F10" s="143"/>
      <c r="G10" s="143"/>
      <c r="H10" s="143"/>
    </row>
    <row r="11" spans="1:10" s="6" customFormat="1" ht="30" customHeight="1" thickBot="1" x14ac:dyDescent="0.25">
      <c r="A11" s="144" t="s">
        <v>7</v>
      </c>
      <c r="B11" s="144"/>
      <c r="C11" s="144"/>
      <c r="D11" s="144"/>
      <c r="E11" s="145"/>
      <c r="F11" s="145"/>
      <c r="G11" s="145"/>
      <c r="H11" s="145"/>
    </row>
    <row r="12" spans="1:10" s="12" customFormat="1" ht="139.5" customHeight="1" thickBot="1" x14ac:dyDescent="0.25">
      <c r="A12" s="8" t="s">
        <v>8</v>
      </c>
      <c r="B12" s="9" t="s">
        <v>9</v>
      </c>
      <c r="C12" s="10" t="s">
        <v>10</v>
      </c>
      <c r="D12" s="10" t="s">
        <v>11</v>
      </c>
      <c r="E12" s="10" t="s">
        <v>10</v>
      </c>
      <c r="F12" s="11" t="s">
        <v>12</v>
      </c>
      <c r="G12" s="10" t="s">
        <v>10</v>
      </c>
      <c r="H12" s="11" t="s">
        <v>12</v>
      </c>
      <c r="J12" s="13"/>
    </row>
    <row r="13" spans="1:10" s="20" customFormat="1" x14ac:dyDescent="0.2">
      <c r="A13" s="14">
        <v>1</v>
      </c>
      <c r="B13" s="15">
        <v>2</v>
      </c>
      <c r="C13" s="15">
        <v>3</v>
      </c>
      <c r="D13" s="16"/>
      <c r="E13" s="15">
        <v>3</v>
      </c>
      <c r="F13" s="17">
        <v>4</v>
      </c>
      <c r="G13" s="18">
        <v>3</v>
      </c>
      <c r="H13" s="19">
        <v>4</v>
      </c>
      <c r="J13" s="21"/>
    </row>
    <row r="14" spans="1:10" s="20" customFormat="1" ht="49.5" customHeight="1" x14ac:dyDescent="0.2">
      <c r="A14" s="146" t="s">
        <v>13</v>
      </c>
      <c r="B14" s="147"/>
      <c r="C14" s="147"/>
      <c r="D14" s="147"/>
      <c r="E14" s="147"/>
      <c r="F14" s="147"/>
      <c r="G14" s="148"/>
      <c r="H14" s="149"/>
      <c r="J14" s="21"/>
    </row>
    <row r="15" spans="1:10" s="12" customFormat="1" ht="15" x14ac:dyDescent="0.2">
      <c r="A15" s="22" t="s">
        <v>136</v>
      </c>
      <c r="B15" s="23"/>
      <c r="C15" s="24">
        <f>F15*12</f>
        <v>0</v>
      </c>
      <c r="D15" s="25">
        <f>G15*I15</f>
        <v>104926.83</v>
      </c>
      <c r="E15" s="26">
        <f>H15*12</f>
        <v>32.04</v>
      </c>
      <c r="F15" s="27"/>
      <c r="G15" s="26">
        <f>H15*12</f>
        <v>32.04</v>
      </c>
      <c r="H15" s="27">
        <f>H20+H22</f>
        <v>2.67</v>
      </c>
      <c r="I15" s="12">
        <v>3274.87</v>
      </c>
      <c r="J15" s="13">
        <v>2.2400000000000002</v>
      </c>
    </row>
    <row r="16" spans="1:10" s="12" customFormat="1" ht="29.25" customHeight="1" x14ac:dyDescent="0.2">
      <c r="A16" s="28" t="s">
        <v>14</v>
      </c>
      <c r="B16" s="29" t="s">
        <v>15</v>
      </c>
      <c r="C16" s="30"/>
      <c r="D16" s="31"/>
      <c r="E16" s="32"/>
      <c r="F16" s="33"/>
      <c r="G16" s="32"/>
      <c r="H16" s="33"/>
      <c r="J16" s="13"/>
    </row>
    <row r="17" spans="1:10" s="12" customFormat="1" ht="15" x14ac:dyDescent="0.2">
      <c r="A17" s="28" t="s">
        <v>16</v>
      </c>
      <c r="B17" s="29" t="s">
        <v>15</v>
      </c>
      <c r="C17" s="30"/>
      <c r="D17" s="31"/>
      <c r="E17" s="32"/>
      <c r="F17" s="33"/>
      <c r="G17" s="32"/>
      <c r="H17" s="33"/>
      <c r="J17" s="13"/>
    </row>
    <row r="18" spans="1:10" s="12" customFormat="1" ht="15" x14ac:dyDescent="0.2">
      <c r="A18" s="28" t="s">
        <v>17</v>
      </c>
      <c r="B18" s="29" t="s">
        <v>18</v>
      </c>
      <c r="C18" s="30"/>
      <c r="D18" s="31"/>
      <c r="E18" s="32"/>
      <c r="F18" s="33"/>
      <c r="G18" s="32"/>
      <c r="H18" s="33"/>
      <c r="J18" s="13"/>
    </row>
    <row r="19" spans="1:10" s="12" customFormat="1" ht="15" x14ac:dyDescent="0.2">
      <c r="A19" s="28" t="s">
        <v>19</v>
      </c>
      <c r="B19" s="29" t="s">
        <v>15</v>
      </c>
      <c r="C19" s="30"/>
      <c r="D19" s="31"/>
      <c r="E19" s="32"/>
      <c r="F19" s="33"/>
      <c r="G19" s="32"/>
      <c r="H19" s="33"/>
      <c r="J19" s="13"/>
    </row>
    <row r="20" spans="1:10" s="12" customFormat="1" ht="15" x14ac:dyDescent="0.2">
      <c r="A20" s="133" t="s">
        <v>133</v>
      </c>
      <c r="B20" s="134"/>
      <c r="C20" s="32"/>
      <c r="D20" s="31"/>
      <c r="E20" s="32"/>
      <c r="F20" s="33"/>
      <c r="G20" s="32"/>
      <c r="H20" s="27">
        <v>2.56</v>
      </c>
      <c r="J20" s="13"/>
    </row>
    <row r="21" spans="1:10" s="12" customFormat="1" ht="15" x14ac:dyDescent="0.2">
      <c r="A21" s="135" t="s">
        <v>119</v>
      </c>
      <c r="B21" s="134" t="s">
        <v>15</v>
      </c>
      <c r="C21" s="32"/>
      <c r="D21" s="31"/>
      <c r="E21" s="32"/>
      <c r="F21" s="33"/>
      <c r="G21" s="32"/>
      <c r="H21" s="27"/>
      <c r="J21" s="13"/>
    </row>
    <row r="22" spans="1:10" s="12" customFormat="1" ht="15" x14ac:dyDescent="0.2">
      <c r="A22" s="133" t="s">
        <v>133</v>
      </c>
      <c r="B22" s="134"/>
      <c r="C22" s="32"/>
      <c r="D22" s="31"/>
      <c r="E22" s="32"/>
      <c r="F22" s="33"/>
      <c r="G22" s="32"/>
      <c r="H22" s="27">
        <v>0.11</v>
      </c>
      <c r="J22" s="13"/>
    </row>
    <row r="23" spans="1:10" s="12" customFormat="1" ht="30" x14ac:dyDescent="0.2">
      <c r="A23" s="22" t="s">
        <v>20</v>
      </c>
      <c r="B23" s="34"/>
      <c r="C23" s="24">
        <f>F23*12</f>
        <v>0</v>
      </c>
      <c r="D23" s="25">
        <f>G23*I23</f>
        <v>100211.02</v>
      </c>
      <c r="E23" s="26">
        <f>H23*12</f>
        <v>30.6</v>
      </c>
      <c r="F23" s="27"/>
      <c r="G23" s="26">
        <f>H23*12</f>
        <v>30.6</v>
      </c>
      <c r="H23" s="27">
        <v>2.5499999999999998</v>
      </c>
      <c r="I23" s="12">
        <v>3274.87</v>
      </c>
      <c r="J23" s="13">
        <v>2.84</v>
      </c>
    </row>
    <row r="24" spans="1:10" s="12" customFormat="1" ht="15" x14ac:dyDescent="0.2">
      <c r="A24" s="35" t="s">
        <v>21</v>
      </c>
      <c r="B24" s="36" t="s">
        <v>22</v>
      </c>
      <c r="C24" s="24"/>
      <c r="D24" s="25"/>
      <c r="E24" s="26"/>
      <c r="F24" s="27"/>
      <c r="G24" s="26"/>
      <c r="H24" s="27"/>
      <c r="J24" s="13"/>
    </row>
    <row r="25" spans="1:10" s="12" customFormat="1" ht="15" x14ac:dyDescent="0.2">
      <c r="A25" s="35" t="s">
        <v>23</v>
      </c>
      <c r="B25" s="36" t="s">
        <v>22</v>
      </c>
      <c r="C25" s="24"/>
      <c r="D25" s="25"/>
      <c r="E25" s="26"/>
      <c r="F25" s="27"/>
      <c r="G25" s="26"/>
      <c r="H25" s="27"/>
      <c r="J25" s="13"/>
    </row>
    <row r="26" spans="1:10" s="12" customFormat="1" ht="15" x14ac:dyDescent="0.2">
      <c r="A26" s="37" t="s">
        <v>24</v>
      </c>
      <c r="B26" s="38" t="s">
        <v>25</v>
      </c>
      <c r="C26" s="24"/>
      <c r="D26" s="25"/>
      <c r="E26" s="26"/>
      <c r="F26" s="27"/>
      <c r="G26" s="26"/>
      <c r="H26" s="27"/>
      <c r="J26" s="13"/>
    </row>
    <row r="27" spans="1:10" s="12" customFormat="1" ht="15" x14ac:dyDescent="0.2">
      <c r="A27" s="35" t="s">
        <v>26</v>
      </c>
      <c r="B27" s="36" t="s">
        <v>22</v>
      </c>
      <c r="C27" s="24"/>
      <c r="D27" s="25"/>
      <c r="E27" s="26"/>
      <c r="F27" s="27"/>
      <c r="G27" s="26"/>
      <c r="H27" s="27"/>
      <c r="J27" s="13"/>
    </row>
    <row r="28" spans="1:10" s="12" customFormat="1" ht="25.5" x14ac:dyDescent="0.2">
      <c r="A28" s="35" t="s">
        <v>27</v>
      </c>
      <c r="B28" s="36" t="s">
        <v>28</v>
      </c>
      <c r="C28" s="24"/>
      <c r="D28" s="25"/>
      <c r="E28" s="26"/>
      <c r="F28" s="27"/>
      <c r="G28" s="26"/>
      <c r="H28" s="27"/>
      <c r="J28" s="13"/>
    </row>
    <row r="29" spans="1:10" s="12" customFormat="1" ht="15" x14ac:dyDescent="0.2">
      <c r="A29" s="35" t="s">
        <v>29</v>
      </c>
      <c r="B29" s="36" t="s">
        <v>22</v>
      </c>
      <c r="C29" s="24"/>
      <c r="D29" s="25"/>
      <c r="E29" s="26"/>
      <c r="F29" s="27"/>
      <c r="G29" s="26"/>
      <c r="H29" s="27"/>
      <c r="J29" s="13"/>
    </row>
    <row r="30" spans="1:10" s="12" customFormat="1" ht="15" x14ac:dyDescent="0.2">
      <c r="A30" s="39" t="s">
        <v>30</v>
      </c>
      <c r="B30" s="40" t="s">
        <v>22</v>
      </c>
      <c r="C30" s="24"/>
      <c r="D30" s="25"/>
      <c r="E30" s="26"/>
      <c r="F30" s="27"/>
      <c r="G30" s="26"/>
      <c r="H30" s="27"/>
      <c r="J30" s="13"/>
    </row>
    <row r="31" spans="1:10" s="12" customFormat="1" ht="26.25" thickBot="1" x14ac:dyDescent="0.25">
      <c r="A31" s="41" t="s">
        <v>31</v>
      </c>
      <c r="B31" s="42" t="s">
        <v>32</v>
      </c>
      <c r="C31" s="24"/>
      <c r="D31" s="25"/>
      <c r="E31" s="26"/>
      <c r="F31" s="27"/>
      <c r="G31" s="26"/>
      <c r="H31" s="27"/>
      <c r="J31" s="13"/>
    </row>
    <row r="32" spans="1:10" s="45" customFormat="1" ht="15" x14ac:dyDescent="0.2">
      <c r="A32" s="43" t="s">
        <v>33</v>
      </c>
      <c r="B32" s="23" t="s">
        <v>34</v>
      </c>
      <c r="C32" s="24">
        <f>F32*12</f>
        <v>0</v>
      </c>
      <c r="D32" s="25">
        <f>G32*I32</f>
        <v>26722.94</v>
      </c>
      <c r="E32" s="26">
        <f>H32*12</f>
        <v>8.16</v>
      </c>
      <c r="F32" s="44"/>
      <c r="G32" s="26">
        <f t="shared" ref="G32:G37" si="0">H32*12</f>
        <v>8.16</v>
      </c>
      <c r="H32" s="27">
        <v>0.68</v>
      </c>
      <c r="I32" s="12">
        <v>3274.87</v>
      </c>
      <c r="J32" s="13">
        <v>0.6</v>
      </c>
    </row>
    <row r="33" spans="1:10" s="12" customFormat="1" ht="15" x14ac:dyDescent="0.2">
      <c r="A33" s="43" t="s">
        <v>35</v>
      </c>
      <c r="B33" s="23" t="s">
        <v>36</v>
      </c>
      <c r="C33" s="24">
        <f>F33*12</f>
        <v>0</v>
      </c>
      <c r="D33" s="25">
        <f>G33*I33</f>
        <v>87242.54</v>
      </c>
      <c r="E33" s="26">
        <f>H33*12</f>
        <v>26.64</v>
      </c>
      <c r="F33" s="44"/>
      <c r="G33" s="26">
        <f>H33*12</f>
        <v>26.64</v>
      </c>
      <c r="H33" s="27">
        <v>2.2200000000000002</v>
      </c>
      <c r="I33" s="12">
        <v>3274.87</v>
      </c>
      <c r="J33" s="13">
        <v>1.94</v>
      </c>
    </row>
    <row r="34" spans="1:10" s="20" customFormat="1" ht="30" x14ac:dyDescent="0.2">
      <c r="A34" s="43" t="s">
        <v>37</v>
      </c>
      <c r="B34" s="23" t="s">
        <v>38</v>
      </c>
      <c r="C34" s="46"/>
      <c r="D34" s="25">
        <v>1848.15</v>
      </c>
      <c r="E34" s="47"/>
      <c r="F34" s="44"/>
      <c r="G34" s="26">
        <f>D34/I34</f>
        <v>0.56000000000000005</v>
      </c>
      <c r="H34" s="27">
        <f>G34/12</f>
        <v>0.05</v>
      </c>
      <c r="I34" s="12">
        <v>3274.87</v>
      </c>
      <c r="J34" s="13">
        <v>0.04</v>
      </c>
    </row>
    <row r="35" spans="1:10" s="20" customFormat="1" ht="30" x14ac:dyDescent="0.2">
      <c r="A35" s="43" t="s">
        <v>39</v>
      </c>
      <c r="B35" s="23" t="s">
        <v>38</v>
      </c>
      <c r="C35" s="46"/>
      <c r="D35" s="25">
        <v>1848.15</v>
      </c>
      <c r="E35" s="47"/>
      <c r="F35" s="44"/>
      <c r="G35" s="26">
        <f>D35/I35</f>
        <v>0.56000000000000005</v>
      </c>
      <c r="H35" s="27">
        <f>G35/12</f>
        <v>0.05</v>
      </c>
      <c r="I35" s="12">
        <v>3274.87</v>
      </c>
      <c r="J35" s="13">
        <v>0.04</v>
      </c>
    </row>
    <row r="36" spans="1:10" s="20" customFormat="1" ht="15" x14ac:dyDescent="0.2">
      <c r="A36" s="43" t="s">
        <v>128</v>
      </c>
      <c r="B36" s="23" t="s">
        <v>38</v>
      </c>
      <c r="C36" s="46"/>
      <c r="D36" s="25">
        <v>11670.68</v>
      </c>
      <c r="E36" s="47"/>
      <c r="F36" s="44"/>
      <c r="G36" s="26">
        <f>D36/I36</f>
        <v>3.56</v>
      </c>
      <c r="H36" s="27">
        <f>G36/12</f>
        <v>0.3</v>
      </c>
      <c r="I36" s="12">
        <v>3274.87</v>
      </c>
      <c r="J36" s="13">
        <v>0.26</v>
      </c>
    </row>
    <row r="37" spans="1:10" s="20" customFormat="1" ht="30" hidden="1" x14ac:dyDescent="0.2">
      <c r="A37" s="43" t="s">
        <v>40</v>
      </c>
      <c r="B37" s="23" t="s">
        <v>28</v>
      </c>
      <c r="C37" s="46"/>
      <c r="D37" s="25">
        <f t="shared" ref="D37" si="1">G37*I37</f>
        <v>0</v>
      </c>
      <c r="E37" s="47"/>
      <c r="F37" s="44"/>
      <c r="G37" s="26">
        <f t="shared" si="0"/>
        <v>0</v>
      </c>
      <c r="H37" s="27">
        <v>0</v>
      </c>
      <c r="I37" s="12">
        <v>3274.87</v>
      </c>
      <c r="J37" s="13">
        <v>0</v>
      </c>
    </row>
    <row r="38" spans="1:10" s="20" customFormat="1" ht="30" x14ac:dyDescent="0.2">
      <c r="A38" s="43" t="s">
        <v>41</v>
      </c>
      <c r="B38" s="23" t="s">
        <v>28</v>
      </c>
      <c r="C38" s="46"/>
      <c r="D38" s="25">
        <v>3305.23</v>
      </c>
      <c r="E38" s="47"/>
      <c r="F38" s="44"/>
      <c r="G38" s="26">
        <f>D38/I38</f>
        <v>1.01</v>
      </c>
      <c r="H38" s="27">
        <f>G38/12</f>
        <v>0.08</v>
      </c>
      <c r="I38" s="12">
        <v>3274.87</v>
      </c>
      <c r="J38" s="13">
        <v>0</v>
      </c>
    </row>
    <row r="39" spans="1:10" s="12" customFormat="1" ht="15" x14ac:dyDescent="0.2">
      <c r="A39" s="43" t="s">
        <v>42</v>
      </c>
      <c r="B39" s="23" t="s">
        <v>43</v>
      </c>
      <c r="C39" s="46">
        <f>F39*12</f>
        <v>0</v>
      </c>
      <c r="D39" s="25">
        <f>G39*I39</f>
        <v>1571.94</v>
      </c>
      <c r="E39" s="47">
        <f>H39*12</f>
        <v>0.48</v>
      </c>
      <c r="F39" s="44"/>
      <c r="G39" s="26">
        <f>H39*12</f>
        <v>0.48</v>
      </c>
      <c r="H39" s="27">
        <v>0.04</v>
      </c>
      <c r="I39" s="12">
        <v>3274.87</v>
      </c>
      <c r="J39" s="13">
        <v>0.03</v>
      </c>
    </row>
    <row r="40" spans="1:10" s="12" customFormat="1" ht="15" x14ac:dyDescent="0.2">
      <c r="A40" s="43" t="s">
        <v>44</v>
      </c>
      <c r="B40" s="48" t="s">
        <v>45</v>
      </c>
      <c r="C40" s="49">
        <f>F40*12</f>
        <v>0</v>
      </c>
      <c r="D40" s="25">
        <f>G40*I40</f>
        <v>1178.95</v>
      </c>
      <c r="E40" s="47">
        <f t="shared" ref="E40:E41" si="2">H40*12</f>
        <v>0.36</v>
      </c>
      <c r="F40" s="44"/>
      <c r="G40" s="26">
        <f t="shared" ref="G40:G41" si="3">H40*12</f>
        <v>0.36</v>
      </c>
      <c r="H40" s="27">
        <v>0.03</v>
      </c>
      <c r="I40" s="12">
        <v>3274.87</v>
      </c>
      <c r="J40" s="13">
        <v>0.02</v>
      </c>
    </row>
    <row r="41" spans="1:10" s="45" customFormat="1" ht="30" x14ac:dyDescent="0.2">
      <c r="A41" s="43" t="s">
        <v>46</v>
      </c>
      <c r="B41" s="23" t="s">
        <v>47</v>
      </c>
      <c r="C41" s="46">
        <f>F41*12</f>
        <v>0</v>
      </c>
      <c r="D41" s="25">
        <f t="shared" ref="D41" si="4">G41*I41</f>
        <v>1571.94</v>
      </c>
      <c r="E41" s="47">
        <f t="shared" si="2"/>
        <v>0.48</v>
      </c>
      <c r="F41" s="44"/>
      <c r="G41" s="26">
        <f t="shared" si="3"/>
        <v>0.48</v>
      </c>
      <c r="H41" s="27">
        <v>0.04</v>
      </c>
      <c r="I41" s="12">
        <v>3274.87</v>
      </c>
      <c r="J41" s="13">
        <v>0.03</v>
      </c>
    </row>
    <row r="42" spans="1:10" s="45" customFormat="1" ht="15" x14ac:dyDescent="0.2">
      <c r="A42" s="43" t="s">
        <v>48</v>
      </c>
      <c r="B42" s="23"/>
      <c r="C42" s="24"/>
      <c r="D42" s="26">
        <f>D44+D45+D46+D47+D48+D49+D50+D51+D52+D53+D54+D57</f>
        <v>26325.74</v>
      </c>
      <c r="E42" s="26">
        <f>SUM(E43:E57)</f>
        <v>0</v>
      </c>
      <c r="F42" s="26">
        <f>SUM(F43:F57)</f>
        <v>0</v>
      </c>
      <c r="G42" s="26">
        <f>D42/I42</f>
        <v>8.0399999999999991</v>
      </c>
      <c r="H42" s="27">
        <f>G42/12</f>
        <v>0.67</v>
      </c>
      <c r="I42" s="12">
        <v>3274.87</v>
      </c>
      <c r="J42" s="13">
        <v>0.8</v>
      </c>
    </row>
    <row r="43" spans="1:10" s="20" customFormat="1" ht="15" hidden="1" x14ac:dyDescent="0.2">
      <c r="A43" s="52"/>
      <c r="B43" s="53"/>
      <c r="C43" s="54"/>
      <c r="D43" s="55"/>
      <c r="E43" s="56"/>
      <c r="F43" s="57"/>
      <c r="G43" s="56"/>
      <c r="H43" s="57"/>
      <c r="I43" s="12"/>
      <c r="J43" s="13"/>
    </row>
    <row r="44" spans="1:10" s="20" customFormat="1" ht="15" x14ac:dyDescent="0.2">
      <c r="A44" s="52" t="s">
        <v>49</v>
      </c>
      <c r="B44" s="53" t="s">
        <v>50</v>
      </c>
      <c r="C44" s="54"/>
      <c r="D44" s="55">
        <v>294.87</v>
      </c>
      <c r="E44" s="56"/>
      <c r="F44" s="57"/>
      <c r="G44" s="56"/>
      <c r="H44" s="57"/>
      <c r="I44" s="12">
        <v>3274.87</v>
      </c>
      <c r="J44" s="13">
        <v>0.01</v>
      </c>
    </row>
    <row r="45" spans="1:10" s="20" customFormat="1" ht="15" x14ac:dyDescent="0.2">
      <c r="A45" s="52" t="s">
        <v>51</v>
      </c>
      <c r="B45" s="53" t="s">
        <v>52</v>
      </c>
      <c r="C45" s="54">
        <f>F45*12</f>
        <v>0</v>
      </c>
      <c r="D45" s="55">
        <v>831.64</v>
      </c>
      <c r="E45" s="56">
        <f>H45*12</f>
        <v>0</v>
      </c>
      <c r="F45" s="57"/>
      <c r="G45" s="56"/>
      <c r="H45" s="57"/>
      <c r="I45" s="12">
        <v>3274.87</v>
      </c>
      <c r="J45" s="13">
        <v>0.02</v>
      </c>
    </row>
    <row r="46" spans="1:10" s="20" customFormat="1" ht="15" x14ac:dyDescent="0.2">
      <c r="A46" s="52" t="s">
        <v>121</v>
      </c>
      <c r="B46" s="61" t="s">
        <v>50</v>
      </c>
      <c r="C46" s="54"/>
      <c r="D46" s="55">
        <v>1481.88</v>
      </c>
      <c r="E46" s="56"/>
      <c r="F46" s="57"/>
      <c r="G46" s="56"/>
      <c r="H46" s="57"/>
      <c r="I46" s="12">
        <v>3274.87</v>
      </c>
      <c r="J46" s="13"/>
    </row>
    <row r="47" spans="1:10" s="20" customFormat="1" ht="15" hidden="1" x14ac:dyDescent="0.2">
      <c r="A47" s="52"/>
      <c r="B47" s="53" t="s">
        <v>50</v>
      </c>
      <c r="C47" s="54">
        <f>F47*12</f>
        <v>0</v>
      </c>
      <c r="D47" s="55"/>
      <c r="E47" s="56">
        <f>H47*12</f>
        <v>0</v>
      </c>
      <c r="F47" s="57"/>
      <c r="G47" s="56"/>
      <c r="H47" s="57"/>
      <c r="I47" s="12">
        <v>3274.87</v>
      </c>
      <c r="J47" s="13">
        <v>0.2</v>
      </c>
    </row>
    <row r="48" spans="1:10" s="20" customFormat="1" ht="15" x14ac:dyDescent="0.2">
      <c r="A48" s="52" t="s">
        <v>53</v>
      </c>
      <c r="B48" s="53" t="s">
        <v>50</v>
      </c>
      <c r="C48" s="54">
        <f>F48*12</f>
        <v>0</v>
      </c>
      <c r="D48" s="55">
        <v>1584.82</v>
      </c>
      <c r="E48" s="56">
        <f>H48*12</f>
        <v>0</v>
      </c>
      <c r="F48" s="57"/>
      <c r="G48" s="56"/>
      <c r="H48" s="57"/>
      <c r="I48" s="12">
        <v>3274.87</v>
      </c>
      <c r="J48" s="13">
        <v>0.03</v>
      </c>
    </row>
    <row r="49" spans="1:10" s="20" customFormat="1" ht="15" x14ac:dyDescent="0.2">
      <c r="A49" s="52" t="s">
        <v>54</v>
      </c>
      <c r="B49" s="53" t="s">
        <v>50</v>
      </c>
      <c r="C49" s="54">
        <f>F49*12</f>
        <v>0</v>
      </c>
      <c r="D49" s="55">
        <v>5299.18</v>
      </c>
      <c r="E49" s="56">
        <f>H49*12</f>
        <v>0</v>
      </c>
      <c r="F49" s="57"/>
      <c r="G49" s="56"/>
      <c r="H49" s="57"/>
      <c r="I49" s="12">
        <v>3274.87</v>
      </c>
      <c r="J49" s="13">
        <v>0.12</v>
      </c>
    </row>
    <row r="50" spans="1:10" s="20" customFormat="1" ht="15" x14ac:dyDescent="0.2">
      <c r="A50" s="52" t="s">
        <v>55</v>
      </c>
      <c r="B50" s="53" t="s">
        <v>50</v>
      </c>
      <c r="C50" s="54">
        <f>F50*12</f>
        <v>0</v>
      </c>
      <c r="D50" s="55">
        <v>831.63</v>
      </c>
      <c r="E50" s="56">
        <f>H50*12</f>
        <v>0</v>
      </c>
      <c r="F50" s="57"/>
      <c r="G50" s="56"/>
      <c r="H50" s="57"/>
      <c r="I50" s="12">
        <v>3274.87</v>
      </c>
      <c r="J50" s="13">
        <v>0.02</v>
      </c>
    </row>
    <row r="51" spans="1:10" s="20" customFormat="1" ht="15" x14ac:dyDescent="0.2">
      <c r="A51" s="52" t="s">
        <v>56</v>
      </c>
      <c r="B51" s="53" t="s">
        <v>50</v>
      </c>
      <c r="C51" s="54"/>
      <c r="D51" s="55">
        <v>792.38</v>
      </c>
      <c r="E51" s="56"/>
      <c r="F51" s="57"/>
      <c r="G51" s="56"/>
      <c r="H51" s="57"/>
      <c r="I51" s="12">
        <v>3274.87</v>
      </c>
      <c r="J51" s="13">
        <v>0.02</v>
      </c>
    </row>
    <row r="52" spans="1:10" s="20" customFormat="1" ht="15" x14ac:dyDescent="0.2">
      <c r="A52" s="52" t="s">
        <v>57</v>
      </c>
      <c r="B52" s="53" t="s">
        <v>52</v>
      </c>
      <c r="C52" s="54"/>
      <c r="D52" s="55">
        <f>3169.64/2</f>
        <v>1584.82</v>
      </c>
      <c r="E52" s="56"/>
      <c r="F52" s="57"/>
      <c r="G52" s="56"/>
      <c r="H52" s="57"/>
      <c r="I52" s="12">
        <v>3274.87</v>
      </c>
      <c r="J52" s="13">
        <v>7.0000000000000007E-2</v>
      </c>
    </row>
    <row r="53" spans="1:10" s="20" customFormat="1" ht="25.5" x14ac:dyDescent="0.2">
      <c r="A53" s="52" t="s">
        <v>58</v>
      </c>
      <c r="B53" s="53" t="s">
        <v>50</v>
      </c>
      <c r="C53" s="54">
        <f>F53*12</f>
        <v>0</v>
      </c>
      <c r="D53" s="55">
        <v>2643.65</v>
      </c>
      <c r="E53" s="56">
        <f>H53*12</f>
        <v>0</v>
      </c>
      <c r="F53" s="57"/>
      <c r="G53" s="56"/>
      <c r="H53" s="57"/>
      <c r="I53" s="12">
        <v>3274.87</v>
      </c>
      <c r="J53" s="13">
        <v>0.06</v>
      </c>
    </row>
    <row r="54" spans="1:10" s="20" customFormat="1" ht="15" x14ac:dyDescent="0.2">
      <c r="A54" s="52" t="s">
        <v>59</v>
      </c>
      <c r="B54" s="53" t="s">
        <v>50</v>
      </c>
      <c r="C54" s="54"/>
      <c r="D54" s="55">
        <v>5481.97</v>
      </c>
      <c r="E54" s="56"/>
      <c r="F54" s="57"/>
      <c r="G54" s="56"/>
      <c r="H54" s="57"/>
      <c r="I54" s="12">
        <v>3274.87</v>
      </c>
      <c r="J54" s="13">
        <v>0.01</v>
      </c>
    </row>
    <row r="55" spans="1:10" s="20" customFormat="1" ht="15" hidden="1" x14ac:dyDescent="0.2">
      <c r="A55" s="52" t="s">
        <v>60</v>
      </c>
      <c r="B55" s="53" t="s">
        <v>50</v>
      </c>
      <c r="C55" s="58"/>
      <c r="D55" s="55"/>
      <c r="E55" s="59"/>
      <c r="F55" s="57"/>
      <c r="G55" s="56"/>
      <c r="H55" s="57"/>
      <c r="I55" s="12">
        <v>3274.87</v>
      </c>
      <c r="J55" s="13">
        <v>0.02</v>
      </c>
    </row>
    <row r="56" spans="1:10" s="20" customFormat="1" ht="15" hidden="1" x14ac:dyDescent="0.2">
      <c r="A56" s="60" t="s">
        <v>61</v>
      </c>
      <c r="B56" s="53"/>
      <c r="C56" s="54"/>
      <c r="D56" s="55"/>
      <c r="E56" s="56"/>
      <c r="F56" s="57"/>
      <c r="G56" s="56"/>
      <c r="H56" s="57"/>
      <c r="I56" s="12">
        <v>3274.87</v>
      </c>
      <c r="J56" s="13">
        <v>0.01</v>
      </c>
    </row>
    <row r="57" spans="1:10" s="20" customFormat="1" ht="15" x14ac:dyDescent="0.2">
      <c r="A57" s="123" t="s">
        <v>137</v>
      </c>
      <c r="B57" s="91" t="s">
        <v>50</v>
      </c>
      <c r="C57" s="92"/>
      <c r="D57" s="93">
        <v>5498.9</v>
      </c>
      <c r="E57" s="56"/>
      <c r="F57" s="57"/>
      <c r="G57" s="56"/>
      <c r="H57" s="57"/>
      <c r="I57" s="12">
        <v>3274.87</v>
      </c>
      <c r="J57" s="13">
        <v>0.06</v>
      </c>
    </row>
    <row r="58" spans="1:10" s="45" customFormat="1" ht="30" x14ac:dyDescent="0.2">
      <c r="A58" s="43" t="s">
        <v>62</v>
      </c>
      <c r="B58" s="23"/>
      <c r="C58" s="24"/>
      <c r="D58" s="26">
        <f>D59+D60+D61+D62+D63+D66</f>
        <v>14171.92</v>
      </c>
      <c r="E58" s="26">
        <f>SUM(E59:E67)</f>
        <v>0</v>
      </c>
      <c r="F58" s="26">
        <f>SUM(F59:F67)</f>
        <v>0</v>
      </c>
      <c r="G58" s="26">
        <f>D58/I58</f>
        <v>4.33</v>
      </c>
      <c r="H58" s="27">
        <f>G58/12</f>
        <v>0.36</v>
      </c>
      <c r="I58" s="12">
        <v>3274.87</v>
      </c>
      <c r="J58" s="13">
        <v>0.89</v>
      </c>
    </row>
    <row r="59" spans="1:10" s="20" customFormat="1" ht="15" x14ac:dyDescent="0.2">
      <c r="A59" s="52" t="s">
        <v>63</v>
      </c>
      <c r="B59" s="53" t="s">
        <v>64</v>
      </c>
      <c r="C59" s="54"/>
      <c r="D59" s="55">
        <v>2377.23</v>
      </c>
      <c r="E59" s="56"/>
      <c r="F59" s="57"/>
      <c r="G59" s="56"/>
      <c r="H59" s="57"/>
      <c r="I59" s="12">
        <v>3274.87</v>
      </c>
      <c r="J59" s="13">
        <v>0.05</v>
      </c>
    </row>
    <row r="60" spans="1:10" s="20" customFormat="1" ht="25.5" x14ac:dyDescent="0.2">
      <c r="A60" s="52" t="s">
        <v>65</v>
      </c>
      <c r="B60" s="53" t="s">
        <v>66</v>
      </c>
      <c r="C60" s="54"/>
      <c r="D60" s="55">
        <v>1584.82</v>
      </c>
      <c r="E60" s="56"/>
      <c r="F60" s="57"/>
      <c r="G60" s="56"/>
      <c r="H60" s="57"/>
      <c r="I60" s="12">
        <v>3274.87</v>
      </c>
      <c r="J60" s="13">
        <v>0.03</v>
      </c>
    </row>
    <row r="61" spans="1:10" s="20" customFormat="1" ht="15" x14ac:dyDescent="0.2">
      <c r="A61" s="52" t="s">
        <v>67</v>
      </c>
      <c r="B61" s="53" t="s">
        <v>68</v>
      </c>
      <c r="C61" s="54"/>
      <c r="D61" s="55">
        <v>1663.21</v>
      </c>
      <c r="E61" s="56"/>
      <c r="F61" s="57"/>
      <c r="G61" s="56"/>
      <c r="H61" s="57"/>
      <c r="I61" s="12">
        <v>3274.87</v>
      </c>
      <c r="J61" s="13">
        <v>0.03</v>
      </c>
    </row>
    <row r="62" spans="1:10" s="20" customFormat="1" ht="25.5" x14ac:dyDescent="0.2">
      <c r="A62" s="52" t="s">
        <v>69</v>
      </c>
      <c r="B62" s="53" t="s">
        <v>70</v>
      </c>
      <c r="C62" s="54"/>
      <c r="D62" s="55">
        <v>1584.8</v>
      </c>
      <c r="E62" s="56"/>
      <c r="F62" s="57"/>
      <c r="G62" s="56"/>
      <c r="H62" s="57"/>
      <c r="I62" s="12">
        <v>3274.87</v>
      </c>
      <c r="J62" s="13">
        <v>0.03</v>
      </c>
    </row>
    <row r="63" spans="1:10" s="20" customFormat="1" ht="15" x14ac:dyDescent="0.2">
      <c r="A63" s="52" t="s">
        <v>138</v>
      </c>
      <c r="B63" s="61" t="s">
        <v>50</v>
      </c>
      <c r="C63" s="54"/>
      <c r="D63" s="55">
        <v>1325.22</v>
      </c>
      <c r="E63" s="56"/>
      <c r="F63" s="57"/>
      <c r="G63" s="56"/>
      <c r="H63" s="57"/>
      <c r="I63" s="12">
        <v>3274.87</v>
      </c>
      <c r="J63" s="13">
        <v>0</v>
      </c>
    </row>
    <row r="64" spans="1:10" s="20" customFormat="1" ht="15" hidden="1" x14ac:dyDescent="0.2">
      <c r="A64" s="52"/>
      <c r="B64" s="53" t="s">
        <v>50</v>
      </c>
      <c r="C64" s="54"/>
      <c r="D64" s="55">
        <f>G64*I64</f>
        <v>0</v>
      </c>
      <c r="E64" s="56"/>
      <c r="F64" s="57"/>
      <c r="G64" s="56"/>
      <c r="H64" s="57"/>
      <c r="I64" s="12">
        <v>3274.87</v>
      </c>
      <c r="J64" s="13">
        <v>0</v>
      </c>
    </row>
    <row r="65" spans="1:10" s="20" customFormat="1" ht="15" hidden="1" x14ac:dyDescent="0.2">
      <c r="A65" s="52"/>
      <c r="B65" s="53" t="s">
        <v>50</v>
      </c>
      <c r="C65" s="54"/>
      <c r="D65" s="55">
        <f>G65*I65</f>
        <v>0</v>
      </c>
      <c r="E65" s="56"/>
      <c r="F65" s="57"/>
      <c r="G65" s="56"/>
      <c r="H65" s="57"/>
      <c r="I65" s="12">
        <v>3274.87</v>
      </c>
      <c r="J65" s="13">
        <v>0</v>
      </c>
    </row>
    <row r="66" spans="1:10" s="20" customFormat="1" ht="15" x14ac:dyDescent="0.2">
      <c r="A66" s="60" t="s">
        <v>71</v>
      </c>
      <c r="B66" s="53" t="s">
        <v>38</v>
      </c>
      <c r="C66" s="58"/>
      <c r="D66" s="55">
        <v>5636.64</v>
      </c>
      <c r="E66" s="59"/>
      <c r="F66" s="57"/>
      <c r="G66" s="56"/>
      <c r="H66" s="57"/>
      <c r="I66" s="12">
        <v>3274.87</v>
      </c>
      <c r="J66" s="13">
        <v>0.13</v>
      </c>
    </row>
    <row r="67" spans="1:10" s="20" customFormat="1" ht="15" hidden="1" x14ac:dyDescent="0.2">
      <c r="A67" s="60"/>
      <c r="B67" s="53"/>
      <c r="C67" s="54"/>
      <c r="D67" s="55"/>
      <c r="E67" s="56"/>
      <c r="F67" s="57"/>
      <c r="G67" s="56"/>
      <c r="H67" s="57">
        <v>0</v>
      </c>
      <c r="I67" s="12"/>
      <c r="J67" s="13">
        <v>0</v>
      </c>
    </row>
    <row r="68" spans="1:10" s="20" customFormat="1" ht="30" x14ac:dyDescent="0.2">
      <c r="A68" s="43" t="s">
        <v>72</v>
      </c>
      <c r="B68" s="53"/>
      <c r="C68" s="54"/>
      <c r="D68" s="26">
        <f>D69</f>
        <v>2284.71</v>
      </c>
      <c r="E68" s="26" t="e">
        <f>#REF!+E69+E70</f>
        <v>#REF!</v>
      </c>
      <c r="F68" s="26" t="e">
        <f>#REF!+F69+F70</f>
        <v>#REF!</v>
      </c>
      <c r="G68" s="26">
        <f>D68/I68</f>
        <v>0.7</v>
      </c>
      <c r="H68" s="27">
        <f>G68/12</f>
        <v>0.06</v>
      </c>
      <c r="I68" s="12">
        <v>3274.87</v>
      </c>
      <c r="J68" s="13">
        <v>0.09</v>
      </c>
    </row>
    <row r="69" spans="1:10" s="20" customFormat="1" ht="15" x14ac:dyDescent="0.2">
      <c r="A69" s="52" t="s">
        <v>139</v>
      </c>
      <c r="B69" s="61" t="s">
        <v>50</v>
      </c>
      <c r="C69" s="54"/>
      <c r="D69" s="55">
        <v>2284.71</v>
      </c>
      <c r="E69" s="56"/>
      <c r="F69" s="57"/>
      <c r="G69" s="56"/>
      <c r="H69" s="57"/>
      <c r="I69" s="12">
        <v>3274.87</v>
      </c>
      <c r="J69" s="13">
        <v>0.05</v>
      </c>
    </row>
    <row r="70" spans="1:10" s="20" customFormat="1" ht="15" hidden="1" x14ac:dyDescent="0.2">
      <c r="A70" s="52" t="s">
        <v>73</v>
      </c>
      <c r="B70" s="53" t="s">
        <v>38</v>
      </c>
      <c r="C70" s="54"/>
      <c r="D70" s="55">
        <f>G70*I70</f>
        <v>0</v>
      </c>
      <c r="E70" s="56"/>
      <c r="F70" s="57"/>
      <c r="G70" s="56">
        <f>H70*12</f>
        <v>0</v>
      </c>
      <c r="H70" s="57">
        <v>0</v>
      </c>
      <c r="I70" s="12">
        <v>3274.87</v>
      </c>
      <c r="J70" s="13">
        <v>0</v>
      </c>
    </row>
    <row r="71" spans="1:10" s="20" customFormat="1" ht="15" x14ac:dyDescent="0.2">
      <c r="A71" s="43" t="s">
        <v>74</v>
      </c>
      <c r="B71" s="53"/>
      <c r="C71" s="54"/>
      <c r="D71" s="26">
        <f>D72+D73+D74+D76+D75</f>
        <v>33807.019999999997</v>
      </c>
      <c r="E71" s="26">
        <f>SUM(E72:E76)</f>
        <v>0</v>
      </c>
      <c r="F71" s="26">
        <f>SUM(F72:F76)</f>
        <v>0</v>
      </c>
      <c r="G71" s="26">
        <f>D71/I71</f>
        <v>10.32</v>
      </c>
      <c r="H71" s="27">
        <f>G71/12</f>
        <v>0.86</v>
      </c>
      <c r="I71" s="12">
        <v>3274.87</v>
      </c>
      <c r="J71" s="13">
        <v>0.31</v>
      </c>
    </row>
    <row r="72" spans="1:10" s="20" customFormat="1" ht="15" x14ac:dyDescent="0.2">
      <c r="A72" s="52" t="s">
        <v>75</v>
      </c>
      <c r="B72" s="53" t="s">
        <v>38</v>
      </c>
      <c r="C72" s="54"/>
      <c r="D72" s="55">
        <v>1104.48</v>
      </c>
      <c r="E72" s="56"/>
      <c r="F72" s="57"/>
      <c r="G72" s="56"/>
      <c r="H72" s="57"/>
      <c r="I72" s="12">
        <v>3274.87</v>
      </c>
      <c r="J72" s="13">
        <v>0.02</v>
      </c>
    </row>
    <row r="73" spans="1:10" s="20" customFormat="1" ht="15" x14ac:dyDescent="0.2">
      <c r="A73" s="52" t="s">
        <v>76</v>
      </c>
      <c r="B73" s="53" t="s">
        <v>50</v>
      </c>
      <c r="C73" s="54"/>
      <c r="D73" s="55">
        <v>9181.59</v>
      </c>
      <c r="E73" s="56"/>
      <c r="F73" s="57"/>
      <c r="G73" s="56"/>
      <c r="H73" s="57"/>
      <c r="I73" s="12">
        <v>3274.87</v>
      </c>
      <c r="J73" s="13">
        <v>0.2</v>
      </c>
    </row>
    <row r="74" spans="1:10" s="20" customFormat="1" ht="15" x14ac:dyDescent="0.2">
      <c r="A74" s="52" t="s">
        <v>77</v>
      </c>
      <c r="B74" s="53" t="s">
        <v>50</v>
      </c>
      <c r="C74" s="54"/>
      <c r="D74" s="55">
        <v>828.31</v>
      </c>
      <c r="E74" s="56"/>
      <c r="F74" s="57"/>
      <c r="G74" s="56"/>
      <c r="H74" s="57"/>
      <c r="I74" s="12">
        <v>3274.87</v>
      </c>
      <c r="J74" s="13">
        <v>0.02</v>
      </c>
    </row>
    <row r="75" spans="1:10" s="20" customFormat="1" ht="27.75" customHeight="1" x14ac:dyDescent="0.2">
      <c r="A75" s="60" t="s">
        <v>140</v>
      </c>
      <c r="B75" s="61" t="s">
        <v>124</v>
      </c>
      <c r="C75" s="54"/>
      <c r="D75" s="55">
        <v>19913</v>
      </c>
      <c r="E75" s="56"/>
      <c r="F75" s="57"/>
      <c r="G75" s="56"/>
      <c r="H75" s="57"/>
      <c r="I75" s="12">
        <v>3274.87</v>
      </c>
      <c r="J75" s="13">
        <v>0</v>
      </c>
    </row>
    <row r="76" spans="1:10" s="20" customFormat="1" ht="25.5" x14ac:dyDescent="0.2">
      <c r="A76" s="60" t="s">
        <v>78</v>
      </c>
      <c r="B76" s="53" t="s">
        <v>28</v>
      </c>
      <c r="C76" s="54"/>
      <c r="D76" s="55">
        <v>2779.64</v>
      </c>
      <c r="E76" s="56"/>
      <c r="F76" s="57"/>
      <c r="G76" s="56"/>
      <c r="H76" s="57"/>
      <c r="I76" s="12">
        <v>3274.87</v>
      </c>
      <c r="J76" s="13">
        <v>0.06</v>
      </c>
    </row>
    <row r="77" spans="1:10" s="20" customFormat="1" ht="15" x14ac:dyDescent="0.2">
      <c r="A77" s="43" t="s">
        <v>79</v>
      </c>
      <c r="B77" s="53"/>
      <c r="C77" s="54"/>
      <c r="D77" s="26">
        <v>0</v>
      </c>
      <c r="E77" s="26" t="e">
        <f>#REF!+#REF!+E78</f>
        <v>#REF!</v>
      </c>
      <c r="F77" s="26" t="e">
        <f>#REF!+#REF!+F78</f>
        <v>#REF!</v>
      </c>
      <c r="G77" s="26">
        <f>D77/I77</f>
        <v>0</v>
      </c>
      <c r="H77" s="27">
        <f>G77/12</f>
        <v>0</v>
      </c>
      <c r="I77" s="12">
        <v>3274.87</v>
      </c>
      <c r="J77" s="13">
        <v>0.13</v>
      </c>
    </row>
    <row r="78" spans="1:10" s="20" customFormat="1" ht="15" hidden="1" x14ac:dyDescent="0.2">
      <c r="A78" s="52" t="s">
        <v>81</v>
      </c>
      <c r="B78" s="53" t="s">
        <v>50</v>
      </c>
      <c r="C78" s="54"/>
      <c r="D78" s="55"/>
      <c r="E78" s="56"/>
      <c r="F78" s="57"/>
      <c r="G78" s="56"/>
      <c r="H78" s="57"/>
      <c r="I78" s="12">
        <v>3274.87</v>
      </c>
      <c r="J78" s="13">
        <v>0.02</v>
      </c>
    </row>
    <row r="79" spans="1:10" s="12" customFormat="1" ht="15" x14ac:dyDescent="0.2">
      <c r="A79" s="43" t="s">
        <v>82</v>
      </c>
      <c r="B79" s="23"/>
      <c r="C79" s="24"/>
      <c r="D79" s="26">
        <v>0</v>
      </c>
      <c r="E79" s="26" t="e">
        <f>#REF!+E81</f>
        <v>#REF!</v>
      </c>
      <c r="F79" s="26" t="e">
        <f>#REF!+F81</f>
        <v>#REF!</v>
      </c>
      <c r="G79" s="26">
        <f>D79/I79</f>
        <v>0</v>
      </c>
      <c r="H79" s="27">
        <f>G79/12</f>
        <v>0</v>
      </c>
      <c r="I79" s="12">
        <v>3274.87</v>
      </c>
      <c r="J79" s="13">
        <v>0.32</v>
      </c>
    </row>
    <row r="80" spans="1:10" s="12" customFormat="1" ht="25.5" hidden="1" x14ac:dyDescent="0.2">
      <c r="A80" s="62" t="s">
        <v>83</v>
      </c>
      <c r="B80" s="63" t="s">
        <v>28</v>
      </c>
      <c r="C80" s="30"/>
      <c r="D80" s="31"/>
      <c r="E80" s="26"/>
      <c r="F80" s="25"/>
      <c r="G80" s="26"/>
      <c r="H80" s="27"/>
      <c r="I80" s="12">
        <v>3274.87</v>
      </c>
      <c r="J80" s="13"/>
    </row>
    <row r="81" spans="1:10" s="20" customFormat="1" ht="25.5" hidden="1" x14ac:dyDescent="0.2">
      <c r="A81" s="52" t="s">
        <v>83</v>
      </c>
      <c r="B81" s="53" t="s">
        <v>28</v>
      </c>
      <c r="C81" s="54">
        <f>F81*12</f>
        <v>0</v>
      </c>
      <c r="D81" s="55">
        <f>G81*I81</f>
        <v>0</v>
      </c>
      <c r="E81" s="56">
        <f>H81*12</f>
        <v>0</v>
      </c>
      <c r="F81" s="57"/>
      <c r="G81" s="56">
        <f>H81*12</f>
        <v>0</v>
      </c>
      <c r="H81" s="57"/>
      <c r="I81" s="12">
        <v>3274.87</v>
      </c>
      <c r="J81" s="13">
        <v>0.28999999999999998</v>
      </c>
    </row>
    <row r="82" spans="1:10" s="12" customFormat="1" ht="15" x14ac:dyDescent="0.2">
      <c r="A82" s="43" t="s">
        <v>84</v>
      </c>
      <c r="B82" s="23"/>
      <c r="C82" s="24"/>
      <c r="D82" s="26">
        <v>0</v>
      </c>
      <c r="E82" s="26" t="e">
        <f>#REF!+#REF!</f>
        <v>#REF!</v>
      </c>
      <c r="F82" s="26" t="e">
        <f>#REF!+#REF!</f>
        <v>#REF!</v>
      </c>
      <c r="G82" s="26">
        <f>D82/I82</f>
        <v>0</v>
      </c>
      <c r="H82" s="27">
        <f>G82/12</f>
        <v>0</v>
      </c>
      <c r="I82" s="12">
        <v>3274.87</v>
      </c>
      <c r="J82" s="13">
        <v>0.1</v>
      </c>
    </row>
    <row r="83" spans="1:10" s="20" customFormat="1" ht="15" hidden="1" x14ac:dyDescent="0.2">
      <c r="A83" s="52" t="s">
        <v>86</v>
      </c>
      <c r="B83" s="53" t="s">
        <v>64</v>
      </c>
      <c r="C83" s="54"/>
      <c r="D83" s="55">
        <f>G83*I83</f>
        <v>0</v>
      </c>
      <c r="E83" s="56"/>
      <c r="F83" s="57"/>
      <c r="G83" s="56">
        <f>H83*12</f>
        <v>0</v>
      </c>
      <c r="H83" s="57">
        <v>0</v>
      </c>
      <c r="I83" s="12">
        <v>3274.87</v>
      </c>
      <c r="J83" s="13">
        <v>0</v>
      </c>
    </row>
    <row r="84" spans="1:10" s="20" customFormat="1" ht="25.5" hidden="1" customHeight="1" x14ac:dyDescent="0.2">
      <c r="A84" s="52" t="s">
        <v>87</v>
      </c>
      <c r="B84" s="53" t="s">
        <v>50</v>
      </c>
      <c r="C84" s="54"/>
      <c r="D84" s="55">
        <f>G84*I84</f>
        <v>0</v>
      </c>
      <c r="E84" s="56"/>
      <c r="F84" s="57"/>
      <c r="G84" s="56">
        <f>H84*12</f>
        <v>0</v>
      </c>
      <c r="H84" s="57">
        <v>0</v>
      </c>
      <c r="I84" s="12">
        <v>3274.87</v>
      </c>
      <c r="J84" s="13">
        <v>0</v>
      </c>
    </row>
    <row r="85" spans="1:10" s="68" customFormat="1" ht="18.75" hidden="1" x14ac:dyDescent="0.2">
      <c r="A85" s="65" t="s">
        <v>88</v>
      </c>
      <c r="B85" s="66"/>
      <c r="C85" s="67"/>
      <c r="D85" s="50">
        <f>G85*I85</f>
        <v>39298.44</v>
      </c>
      <c r="E85" s="50"/>
      <c r="F85" s="51"/>
      <c r="G85" s="50">
        <v>12</v>
      </c>
      <c r="H85" s="51"/>
      <c r="I85" s="68">
        <v>3274.87</v>
      </c>
      <c r="J85" s="69"/>
    </row>
    <row r="86" spans="1:10" s="12" customFormat="1" ht="30" x14ac:dyDescent="0.2">
      <c r="A86" s="70" t="s">
        <v>89</v>
      </c>
      <c r="B86" s="23" t="s">
        <v>28</v>
      </c>
      <c r="C86" s="49">
        <f>F86*12</f>
        <v>0</v>
      </c>
      <c r="D86" s="50">
        <f>G86*I86</f>
        <v>25543.99</v>
      </c>
      <c r="E86" s="50">
        <f>H86*12</f>
        <v>7.8</v>
      </c>
      <c r="F86" s="51"/>
      <c r="G86" s="50">
        <f>H86*12</f>
        <v>7.8</v>
      </c>
      <c r="H86" s="51">
        <f>0.54+0.11</f>
        <v>0.65</v>
      </c>
      <c r="I86" s="12">
        <v>3274.87</v>
      </c>
      <c r="J86" s="13">
        <v>0.3</v>
      </c>
    </row>
    <row r="87" spans="1:10" s="12" customFormat="1" ht="30.75" thickBot="1" x14ac:dyDescent="0.25">
      <c r="A87" s="70" t="s">
        <v>125</v>
      </c>
      <c r="B87" s="23" t="s">
        <v>126</v>
      </c>
      <c r="C87" s="46">
        <f>F87*12</f>
        <v>0</v>
      </c>
      <c r="D87" s="47">
        <v>10000</v>
      </c>
      <c r="E87" s="47"/>
      <c r="F87" s="47"/>
      <c r="G87" s="47">
        <f>D87/I87</f>
        <v>3.05</v>
      </c>
      <c r="H87" s="44">
        <f>G87/12</f>
        <v>0.25</v>
      </c>
      <c r="I87" s="12">
        <v>3274.87</v>
      </c>
      <c r="J87" s="13"/>
    </row>
    <row r="88" spans="1:10" s="12" customFormat="1" ht="15.75" hidden="1" thickBot="1" x14ac:dyDescent="0.25">
      <c r="A88" s="123" t="s">
        <v>90</v>
      </c>
      <c r="B88" s="63"/>
      <c r="C88" s="71"/>
      <c r="D88" s="72"/>
      <c r="E88" s="72"/>
      <c r="F88" s="72"/>
      <c r="G88" s="72"/>
      <c r="H88" s="64"/>
      <c r="I88" s="12">
        <v>3274.87</v>
      </c>
      <c r="J88" s="13"/>
    </row>
    <row r="89" spans="1:10" s="12" customFormat="1" ht="15.75" hidden="1" thickBot="1" x14ac:dyDescent="0.25">
      <c r="A89" s="123" t="s">
        <v>91</v>
      </c>
      <c r="B89" s="63"/>
      <c r="C89" s="71"/>
      <c r="D89" s="72"/>
      <c r="E89" s="72"/>
      <c r="F89" s="72"/>
      <c r="G89" s="72"/>
      <c r="H89" s="64"/>
      <c r="I89" s="12">
        <v>3274.87</v>
      </c>
      <c r="J89" s="13"/>
    </row>
    <row r="90" spans="1:10" s="12" customFormat="1" ht="15.75" hidden="1" thickBot="1" x14ac:dyDescent="0.25">
      <c r="A90" s="123" t="s">
        <v>92</v>
      </c>
      <c r="B90" s="63"/>
      <c r="C90" s="71"/>
      <c r="D90" s="72"/>
      <c r="E90" s="72"/>
      <c r="F90" s="72"/>
      <c r="G90" s="72"/>
      <c r="H90" s="64"/>
      <c r="I90" s="12">
        <v>3274.87</v>
      </c>
      <c r="J90" s="13"/>
    </row>
    <row r="91" spans="1:10" s="12" customFormat="1" ht="15.75" hidden="1" thickBot="1" x14ac:dyDescent="0.25">
      <c r="A91" s="136" t="s">
        <v>93</v>
      </c>
      <c r="B91" s="73"/>
      <c r="C91" s="74"/>
      <c r="D91" s="75"/>
      <c r="E91" s="75"/>
      <c r="F91" s="75"/>
      <c r="G91" s="75"/>
      <c r="H91" s="137"/>
      <c r="I91" s="12">
        <v>3274.87</v>
      </c>
      <c r="J91" s="13"/>
    </row>
    <row r="92" spans="1:10" s="12" customFormat="1" ht="20.25" thickBot="1" x14ac:dyDescent="0.45">
      <c r="A92" s="76" t="s">
        <v>94</v>
      </c>
      <c r="B92" s="77" t="s">
        <v>22</v>
      </c>
      <c r="C92" s="78" t="s">
        <v>95</v>
      </c>
      <c r="D92" s="132">
        <f>G92*I92</f>
        <v>67593.320000000007</v>
      </c>
      <c r="E92" s="78" t="s">
        <v>95</v>
      </c>
      <c r="F92" s="79"/>
      <c r="G92" s="78">
        <f>H92*12</f>
        <v>20.64</v>
      </c>
      <c r="H92" s="79">
        <v>1.72</v>
      </c>
      <c r="I92" s="12">
        <v>3274.87</v>
      </c>
      <c r="J92" s="13"/>
    </row>
    <row r="93" spans="1:10" s="84" customFormat="1" ht="20.25" thickBot="1" x14ac:dyDescent="0.45">
      <c r="A93" s="80" t="s">
        <v>96</v>
      </c>
      <c r="B93" s="81"/>
      <c r="C93" s="82" t="e">
        <f>F93*12</f>
        <v>#REF!</v>
      </c>
      <c r="D93" s="83">
        <f>D15+D23+D32+D33+D34+D35+D36+D38+D39+D40+D41+D42+D58+D68+D71+D77+D79+D82+D86+D87+D92</f>
        <v>521825.07</v>
      </c>
      <c r="E93" s="83" t="e">
        <f>E15+E23+E32+E33+E34+E35+E36+E38+E39+E40+E41+E42+E58+E68+E71+E77+E79+E82+E86+E87+E92</f>
        <v>#REF!</v>
      </c>
      <c r="F93" s="83" t="e">
        <f>F15+F23+F32+F33+F34+F35+F36+F38+F39+F40+F41+F42+F58+F68+F71+F77+F79+F82+F86+F87+F92</f>
        <v>#REF!</v>
      </c>
      <c r="G93" s="83">
        <f>G15+G23+G32+G33+G34+G35+G36+G38+G39+G40+G41+G42+G58+G68+G71+G77+G79+G82+G86+G87+G92</f>
        <v>159.33000000000001</v>
      </c>
      <c r="H93" s="83">
        <f>H15+H23+H32+H33+H34+H35+H36+H38+H39+H40+H41+H42+H58+H68+H71+H77+H79+H82+H86+H87+H92</f>
        <v>13.28</v>
      </c>
      <c r="J93" s="85"/>
    </row>
    <row r="94" spans="1:10" s="84" customFormat="1" ht="19.5" x14ac:dyDescent="0.4">
      <c r="A94" s="86"/>
      <c r="B94" s="87"/>
      <c r="C94" s="88"/>
      <c r="D94" s="89"/>
      <c r="E94" s="89"/>
      <c r="F94" s="89"/>
      <c r="G94" s="89"/>
      <c r="H94" s="89"/>
      <c r="J94" s="85"/>
    </row>
    <row r="95" spans="1:10" s="84" customFormat="1" ht="19.5" x14ac:dyDescent="0.4">
      <c r="A95" s="86"/>
      <c r="B95" s="87"/>
      <c r="C95" s="88"/>
      <c r="D95" s="89"/>
      <c r="E95" s="89"/>
      <c r="F95" s="89"/>
      <c r="G95" s="89"/>
      <c r="H95" s="89"/>
      <c r="J95" s="85"/>
    </row>
    <row r="96" spans="1:10" s="84" customFormat="1" ht="20.25" thickBot="1" x14ac:dyDescent="0.45">
      <c r="A96" s="86"/>
      <c r="B96" s="87"/>
      <c r="C96" s="88"/>
      <c r="D96" s="89"/>
      <c r="E96" s="89"/>
      <c r="F96" s="89"/>
      <c r="G96" s="89"/>
      <c r="H96" s="89"/>
      <c r="J96" s="85"/>
    </row>
    <row r="97" spans="1:10" s="84" customFormat="1" ht="38.25" thickBot="1" x14ac:dyDescent="0.45">
      <c r="A97" s="119" t="s">
        <v>98</v>
      </c>
      <c r="B97" s="120"/>
      <c r="C97" s="121"/>
      <c r="D97" s="122">
        <f>D98</f>
        <v>61094.67</v>
      </c>
      <c r="E97" s="122">
        <f t="shared" ref="E97:H97" si="5">E98</f>
        <v>0</v>
      </c>
      <c r="F97" s="122">
        <f t="shared" si="5"/>
        <v>0</v>
      </c>
      <c r="G97" s="122">
        <f t="shared" si="5"/>
        <v>18.66</v>
      </c>
      <c r="H97" s="122">
        <f t="shared" si="5"/>
        <v>1.56</v>
      </c>
      <c r="I97" s="90">
        <v>3274.87</v>
      </c>
      <c r="J97" s="85"/>
    </row>
    <row r="98" spans="1:10" s="84" customFormat="1" ht="21.75" customHeight="1" x14ac:dyDescent="0.2">
      <c r="A98" s="123" t="s">
        <v>105</v>
      </c>
      <c r="B98" s="91"/>
      <c r="C98" s="92"/>
      <c r="D98" s="93">
        <v>61094.67</v>
      </c>
      <c r="E98" s="93"/>
      <c r="F98" s="93"/>
      <c r="G98" s="118">
        <f t="shared" ref="G98" si="6">D98/I98</f>
        <v>18.66</v>
      </c>
      <c r="H98" s="124">
        <f t="shared" ref="H98" si="7">G98/12</f>
        <v>1.56</v>
      </c>
      <c r="I98" s="90">
        <v>3274.87</v>
      </c>
      <c r="J98" s="85"/>
    </row>
    <row r="99" spans="1:10" s="84" customFormat="1" ht="20.25" thickBot="1" x14ac:dyDescent="0.45">
      <c r="A99" s="86"/>
      <c r="B99" s="87"/>
      <c r="C99" s="88"/>
      <c r="D99" s="96"/>
      <c r="E99" s="96"/>
      <c r="F99" s="96"/>
      <c r="G99" s="96"/>
      <c r="H99" s="96"/>
      <c r="J99" s="85"/>
    </row>
    <row r="100" spans="1:10" s="84" customFormat="1" ht="20.25" thickBot="1" x14ac:dyDescent="0.45">
      <c r="A100" s="97" t="s">
        <v>103</v>
      </c>
      <c r="B100" s="98"/>
      <c r="C100" s="99"/>
      <c r="D100" s="100">
        <f>D93+D97</f>
        <v>582919.74</v>
      </c>
      <c r="E100" s="100" t="e">
        <f>E93+E97</f>
        <v>#REF!</v>
      </c>
      <c r="F100" s="100" t="e">
        <f>F93+F97</f>
        <v>#REF!</v>
      </c>
      <c r="G100" s="100">
        <f>G93+G97</f>
        <v>177.99</v>
      </c>
      <c r="H100" s="100">
        <f>H93+H97</f>
        <v>14.84</v>
      </c>
      <c r="J100" s="85"/>
    </row>
    <row r="101" spans="1:10" s="84" customFormat="1" ht="19.5" x14ac:dyDescent="0.4">
      <c r="A101" s="86"/>
      <c r="B101" s="87"/>
      <c r="C101" s="88"/>
      <c r="D101" s="96"/>
      <c r="E101" s="96"/>
      <c r="F101" s="96"/>
      <c r="G101" s="96"/>
      <c r="H101" s="96"/>
      <c r="J101" s="85"/>
    </row>
    <row r="102" spans="1:10" s="84" customFormat="1" ht="19.5" x14ac:dyDescent="0.4">
      <c r="A102" s="86"/>
      <c r="B102" s="87"/>
      <c r="C102" s="88"/>
      <c r="D102" s="96"/>
      <c r="E102" s="96"/>
      <c r="F102" s="96"/>
      <c r="G102" s="96"/>
      <c r="H102" s="96"/>
      <c r="J102" s="85"/>
    </row>
    <row r="103" spans="1:10" s="84" customFormat="1" ht="19.5" x14ac:dyDescent="0.4">
      <c r="A103" s="86"/>
      <c r="B103" s="87"/>
      <c r="C103" s="88"/>
      <c r="D103" s="96"/>
      <c r="E103" s="96"/>
      <c r="F103" s="96"/>
      <c r="G103" s="96"/>
      <c r="H103" s="96"/>
      <c r="J103" s="85"/>
    </row>
    <row r="104" spans="1:10" s="101" customFormat="1" ht="14.25" x14ac:dyDescent="0.2">
      <c r="A104" s="138" t="s">
        <v>97</v>
      </c>
      <c r="B104" s="138"/>
      <c r="C104" s="138"/>
      <c r="D104" s="138"/>
      <c r="E104" s="138"/>
      <c r="F104" s="138"/>
      <c r="J104" s="102"/>
    </row>
    <row r="105" spans="1:10" s="107" customFormat="1" ht="19.5" x14ac:dyDescent="0.4">
      <c r="A105" s="103"/>
      <c r="B105" s="104"/>
      <c r="C105" s="105"/>
      <c r="D105" s="105"/>
      <c r="E105" s="105"/>
      <c r="F105" s="106"/>
      <c r="G105" s="105"/>
      <c r="H105" s="106"/>
      <c r="J105" s="108"/>
    </row>
    <row r="106" spans="1:10" s="107" customFormat="1" ht="19.5" x14ac:dyDescent="0.4">
      <c r="A106" s="103"/>
      <c r="B106" s="104"/>
      <c r="C106" s="105"/>
      <c r="D106" s="105"/>
      <c r="E106" s="105"/>
      <c r="F106" s="106"/>
      <c r="G106" s="105"/>
      <c r="H106" s="106"/>
      <c r="J106" s="108"/>
    </row>
    <row r="107" spans="1:10" s="84" customFormat="1" ht="19.5" x14ac:dyDescent="0.4">
      <c r="A107" s="86"/>
      <c r="B107" s="87"/>
      <c r="C107" s="88"/>
      <c r="D107" s="96"/>
      <c r="E107" s="96"/>
      <c r="F107" s="96"/>
      <c r="G107" s="96"/>
      <c r="H107" s="96"/>
      <c r="J107" s="85"/>
    </row>
    <row r="108" spans="1:10" s="112" customFormat="1" ht="19.5" x14ac:dyDescent="0.2">
      <c r="A108" s="109"/>
      <c r="B108" s="105"/>
      <c r="C108" s="110"/>
      <c r="D108" s="110"/>
      <c r="E108" s="110"/>
      <c r="F108" s="111"/>
      <c r="G108" s="110"/>
      <c r="H108" s="111"/>
      <c r="J108" s="113"/>
    </row>
    <row r="109" spans="1:10" s="101" customFormat="1" ht="14.25" x14ac:dyDescent="0.2">
      <c r="A109" s="138"/>
      <c r="B109" s="138"/>
      <c r="C109" s="138"/>
      <c r="D109" s="138"/>
      <c r="E109" s="138"/>
      <c r="F109" s="138"/>
      <c r="J109" s="102"/>
    </row>
    <row r="110" spans="1:10" s="101" customFormat="1" x14ac:dyDescent="0.2">
      <c r="F110" s="114"/>
      <c r="H110" s="114"/>
      <c r="J110" s="102"/>
    </row>
    <row r="111" spans="1:10" s="101" customFormat="1" x14ac:dyDescent="0.2">
      <c r="F111" s="114"/>
      <c r="H111" s="114"/>
      <c r="J111" s="102"/>
    </row>
    <row r="112" spans="1:10" s="101" customFormat="1" x14ac:dyDescent="0.2">
      <c r="F112" s="114"/>
      <c r="H112" s="114"/>
      <c r="J112" s="102"/>
    </row>
    <row r="113" spans="6:10" s="101" customFormat="1" x14ac:dyDescent="0.2">
      <c r="F113" s="114"/>
      <c r="H113" s="114"/>
      <c r="J113" s="102"/>
    </row>
    <row r="114" spans="6:10" s="101" customFormat="1" x14ac:dyDescent="0.2">
      <c r="F114" s="114"/>
      <c r="H114" s="114"/>
      <c r="J114" s="102"/>
    </row>
    <row r="115" spans="6:10" s="101" customFormat="1" x14ac:dyDescent="0.2">
      <c r="F115" s="114"/>
      <c r="H115" s="114"/>
      <c r="J115" s="102"/>
    </row>
    <row r="116" spans="6:10" s="101" customFormat="1" x14ac:dyDescent="0.2">
      <c r="F116" s="114"/>
      <c r="H116" s="114"/>
      <c r="J116" s="102"/>
    </row>
    <row r="117" spans="6:10" s="101" customFormat="1" x14ac:dyDescent="0.2">
      <c r="F117" s="114"/>
      <c r="H117" s="114"/>
      <c r="J117" s="102"/>
    </row>
    <row r="118" spans="6:10" s="101" customFormat="1" x14ac:dyDescent="0.2">
      <c r="F118" s="114"/>
      <c r="H118" s="114"/>
      <c r="J118" s="102"/>
    </row>
    <row r="119" spans="6:10" s="101" customFormat="1" x14ac:dyDescent="0.2">
      <c r="F119" s="114"/>
      <c r="H119" s="114"/>
      <c r="J119" s="102"/>
    </row>
    <row r="120" spans="6:10" s="101" customFormat="1" x14ac:dyDescent="0.2">
      <c r="F120" s="114"/>
      <c r="H120" s="114"/>
      <c r="J120" s="102"/>
    </row>
    <row r="121" spans="6:10" s="101" customFormat="1" x14ac:dyDescent="0.2">
      <c r="F121" s="114"/>
      <c r="H121" s="114"/>
      <c r="J121" s="102"/>
    </row>
    <row r="122" spans="6:10" s="101" customFormat="1" x14ac:dyDescent="0.2">
      <c r="F122" s="114"/>
      <c r="H122" s="114"/>
      <c r="J122" s="102"/>
    </row>
    <row r="123" spans="6:10" s="101" customFormat="1" x14ac:dyDescent="0.2">
      <c r="F123" s="114"/>
      <c r="H123" s="114"/>
      <c r="J123" s="102"/>
    </row>
    <row r="124" spans="6:10" s="101" customFormat="1" x14ac:dyDescent="0.2">
      <c r="F124" s="114"/>
      <c r="H124" s="114"/>
      <c r="J124" s="102"/>
    </row>
    <row r="125" spans="6:10" s="101" customFormat="1" x14ac:dyDescent="0.2">
      <c r="F125" s="114"/>
      <c r="H125" s="114"/>
      <c r="J125" s="102"/>
    </row>
    <row r="126" spans="6:10" s="101" customFormat="1" x14ac:dyDescent="0.2">
      <c r="F126" s="114"/>
      <c r="H126" s="114"/>
      <c r="J126" s="102"/>
    </row>
    <row r="127" spans="6:10" s="101" customFormat="1" x14ac:dyDescent="0.2">
      <c r="F127" s="114"/>
      <c r="H127" s="114"/>
      <c r="J127" s="102"/>
    </row>
    <row r="128" spans="6:10" s="101" customFormat="1" x14ac:dyDescent="0.2">
      <c r="F128" s="114"/>
      <c r="H128" s="114"/>
      <c r="J128" s="102"/>
    </row>
  </sheetData>
  <mergeCells count="14">
    <mergeCell ref="A104:F104"/>
    <mergeCell ref="A109:F109"/>
    <mergeCell ref="A7:H7"/>
    <mergeCell ref="A8:H8"/>
    <mergeCell ref="A9:H9"/>
    <mergeCell ref="A10:H10"/>
    <mergeCell ref="A11:H11"/>
    <mergeCell ref="A14:H14"/>
    <mergeCell ref="A6:H6"/>
    <mergeCell ref="A1:H1"/>
    <mergeCell ref="B2:H2"/>
    <mergeCell ref="B3:H3"/>
    <mergeCell ref="B4:H4"/>
    <mergeCell ref="A5:H5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  <rowBreaks count="1" manualBreakCount="1">
    <brk id="10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проект1 (с переносом)</vt:lpstr>
      <vt:lpstr>по голосованию</vt:lpstr>
      <vt:lpstr>'по голосованию'!Область_печати</vt:lpstr>
      <vt:lpstr>'проект1 (с переносом)'!Область_печати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Server</cp:lastModifiedBy>
  <cp:lastPrinted>2014-05-13T09:22:10Z</cp:lastPrinted>
  <dcterms:created xsi:type="dcterms:W3CDTF">2014-01-29T09:24:15Z</dcterms:created>
  <dcterms:modified xsi:type="dcterms:W3CDTF">2014-07-22T05:12:38Z</dcterms:modified>
</cp:coreProperties>
</file>