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4955" windowHeight="8385" activeTab="1"/>
  </bookViews>
  <sheets>
    <sheet name="по комиссии" sheetId="1" r:id="rId1"/>
    <sheet name="Лист1" sheetId="2" r:id="rId2"/>
  </sheets>
  <definedNames>
    <definedName name="_xlnm.Print_Area" localSheetId="0">'по комиссии'!$A$1:$H$133</definedName>
  </definedNames>
  <calcPr fullCalcOnLoad="1" fullPrecision="0"/>
</workbook>
</file>

<file path=xl/sharedStrings.xml><?xml version="1.0" encoding="utf-8"?>
<sst xmlns="http://schemas.openxmlformats.org/spreadsheetml/2006/main" count="399" uniqueCount="255">
  <si>
    <t>наименование работ и услуг</t>
  </si>
  <si>
    <t>Обязательные работы и услуги по содержанию и ремонту общего имущества собственников помещений в многоквартирном доме</t>
  </si>
  <si>
    <t>Сбор, вывоз и утилизация ТБО*</t>
  </si>
  <si>
    <t>Работы по текущему ремонту, в т.ч.:</t>
  </si>
  <si>
    <t>ИТОГО:</t>
  </si>
  <si>
    <t xml:space="preserve">Годовая стоимость                ( на весь дом), руб. </t>
  </si>
  <si>
    <t>ВСЕГО:</t>
  </si>
  <si>
    <t>№ акта</t>
  </si>
  <si>
    <t>Дата акта</t>
  </si>
  <si>
    <t>Стоимость</t>
  </si>
  <si>
    <t>Итого за год</t>
  </si>
  <si>
    <t>Начислено</t>
  </si>
  <si>
    <t>Оплачено</t>
  </si>
  <si>
    <t>Сальдо на начало периода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</si>
  <si>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</si>
  <si>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</si>
  <si>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</si>
  <si>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</si>
  <si>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</si>
  <si>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</si>
  <si>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</si>
  <si>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</si>
  <si>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</si>
  <si>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</si>
  <si>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</si>
  <si>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</si>
  <si>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лицевого счета</t>
  </si>
  <si>
    <t>Итого</t>
  </si>
  <si>
    <t>Задолженность за жителями</t>
  </si>
  <si>
    <t>Работы заявочного характера, в т.ч.:</t>
  </si>
  <si>
    <t>Работы по резервному фонду, в т.ч.:</t>
  </si>
  <si>
    <t>Управление многоквартирным домом</t>
  </si>
  <si>
    <t>Уборка земельного участка, входящего в состав общего имущества</t>
  </si>
  <si>
    <t>Расчетно-кассовое обслуживание</t>
  </si>
  <si>
    <t>Аварийное обслуживание</t>
  </si>
  <si>
    <t>Обслуживание общедомовых приборов учета холодного водоснабжения</t>
  </si>
  <si>
    <t>Обслуживание общедомовых приборов учета горячего водоснабжения</t>
  </si>
  <si>
    <t>Обслуживание общедомовыз приборов учета теплоэнергии</t>
  </si>
  <si>
    <t>Дератизация</t>
  </si>
  <si>
    <t>Дезинсекция</t>
  </si>
  <si>
    <t>Организация и проведение микробиологического и санитарно - химического контроля горячего водоснабжения</t>
  </si>
  <si>
    <t>Регламентные работы по системе отопления в т.числе:</t>
  </si>
  <si>
    <t>отключение системы отопления</t>
  </si>
  <si>
    <t>гидравлическое испытание входной запорной арматуры</t>
  </si>
  <si>
    <t>ревизия элеваторного узла ( сопло )</t>
  </si>
  <si>
    <t>промывка системы отопления</t>
  </si>
  <si>
    <t>опресовка системы отопления</t>
  </si>
  <si>
    <t>промывка фильтров в тепловом пункте</t>
  </si>
  <si>
    <t>регулировка элеваторного узла</t>
  </si>
  <si>
    <t>заполнение системы отопления технической водой с удалением воздушных пробок</t>
  </si>
  <si>
    <t>подключение системы отопления с регулировкой</t>
  </si>
  <si>
    <t>Регламентные работы по системе горячего водоснабжения в т.числе:</t>
  </si>
  <si>
    <t>проверка бойлера на плотность и прочность</t>
  </si>
  <si>
    <t>проверка бойлера на предмет накипиобразования латунных трубок ( со снятием калачей )</t>
  </si>
  <si>
    <t>опрессовка бойлера</t>
  </si>
  <si>
    <t>восстановление циркуляции ГВС ( после опрессовки и проверки бойлера на плотность и прочность), сброс воздушных пробок</t>
  </si>
  <si>
    <t>проверка работы регулятора температуры на бойлере</t>
  </si>
  <si>
    <t>Регламентные работы по системе холодного водоснабжения в т.числе:</t>
  </si>
  <si>
    <t>Регламентные работы по системе электроснабжени в т.числе:</t>
  </si>
  <si>
    <t>ревизия ШР, ЩЭ</t>
  </si>
  <si>
    <t>ревизия ВРУ</t>
  </si>
  <si>
    <t>Регламентные работы по системе водоотведения в т.числе:</t>
  </si>
  <si>
    <t>прочистка канализационных выпусков до стены здания</t>
  </si>
  <si>
    <t>чеканка и замазка канализационных стыков</t>
  </si>
  <si>
    <t>Регламентные работы по системе вентиляции в т.числе:</t>
  </si>
  <si>
    <t>проверка вентиляционных каналов и канализационных вытяжек</t>
  </si>
  <si>
    <t>Регламентные работы по содержанию кровли в т.числе:</t>
  </si>
  <si>
    <t>восстановление водостоков ( мелкий ремонт после очистки от снега и льда )</t>
  </si>
  <si>
    <t>Сбор, вывоз и утилизация ТБО, руб/м2</t>
  </si>
  <si>
    <t>Обслуживание вводных и внутренних газопроводов жилого фонда</t>
  </si>
  <si>
    <t>замена насоса гвс / резерв /</t>
  </si>
  <si>
    <t>очистка от снега и льда водостоков</t>
  </si>
  <si>
    <t>Приложение №1</t>
  </si>
  <si>
    <t>2013-2014 гг.</t>
  </si>
  <si>
    <t>к дополнительному соглашению№_______</t>
  </si>
  <si>
    <t>к договору управления многоквартирным домом</t>
  </si>
  <si>
    <t xml:space="preserve">от _____________ 2008г </t>
  </si>
  <si>
    <t>(стоимость услуг увеличена на 7% в соответствии с уровнем инфляции 2012г.)</t>
  </si>
  <si>
    <t>Перечень работ и услуг по содержанию и ремонту общего имущества в многоквартирном доме</t>
  </si>
  <si>
    <t>по адресу: ул. Набережная, д.10 (S общ.=3900 м2;Sзем.уч.=3806,5 м2)</t>
  </si>
  <si>
    <t>(многоквартирный дом с газовыми плитами )</t>
  </si>
  <si>
    <t>Расчет размера платы за содержание и ремонт жилого (нежилого) помещения.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</si>
  <si>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</si>
  <si>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</si>
  <si>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</si>
  <si>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ежемесячно</t>
  </si>
  <si>
    <t>договорная и претензионно-исковая работа,взыскание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</si>
  <si>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</si>
  <si>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</si>
  <si>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</si>
  <si>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</si>
  <si>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</si>
  <si>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посточнно</t>
  </si>
  <si>
    <t>6 раз в неделю</t>
  </si>
  <si>
    <t>подметание земельного участка в летний период</t>
  </si>
  <si>
    <t>уборка мусора с газона</t>
  </si>
  <si>
    <t>окос травы</t>
  </si>
  <si>
    <t>2-3 раза</t>
  </si>
  <si>
    <t>сдвижка и подметание снега при отсутствии снегопадов</t>
  </si>
  <si>
    <t>сдвижка и подметание снега при снегопаде</t>
  </si>
  <si>
    <t>по мере необходимости</t>
  </si>
  <si>
    <t>погрузка мусора на автотранспорт вручную</t>
  </si>
  <si>
    <t>очистка урн от мусора</t>
  </si>
  <si>
    <t>посыпка территории песко - соляной смесью</t>
  </si>
  <si>
    <t>1 раз в сутки во время гололеда</t>
  </si>
  <si>
    <t>1 раз в месяц</t>
  </si>
  <si>
    <t>круглосуточно</t>
  </si>
  <si>
    <t>Поверка общедомовых приборов учета холодного водоснабжения</t>
  </si>
  <si>
    <t>Поверка общедомовых приборов учета теплоэнергии</t>
  </si>
  <si>
    <t>12 раз в год</t>
  </si>
  <si>
    <t>6 раз в год</t>
  </si>
  <si>
    <t>1 раз в 4 месяца</t>
  </si>
  <si>
    <t>1 раз в год</t>
  </si>
  <si>
    <t>2 раза в год</t>
  </si>
  <si>
    <t>ревизия задвижек отопления Ду 80 мм - 8 шт.,Ду 50 мм - 1 шт., Ду 100 мм -4 шт.</t>
  </si>
  <si>
    <t>3 раза в год</t>
  </si>
  <si>
    <t>1 ра в год</t>
  </si>
  <si>
    <t>1 раз</t>
  </si>
  <si>
    <t>4 раза в год</t>
  </si>
  <si>
    <t>установка модуля проверки лежаков системы ГВС на закипание</t>
  </si>
  <si>
    <t>проверка лежаков ГВС на закипание</t>
  </si>
  <si>
    <t>установка шарового крана на выходе с ВВП горячей воды для взятия проб,сдачи анализа ГВС ф 15</t>
  </si>
  <si>
    <t>ревизия заадвижек ГВС Ду 50 мм - шт., диам.80 - 2 шт.</t>
  </si>
  <si>
    <t>замена ( поверка ) КИП</t>
  </si>
  <si>
    <t>ревизия задвижек  ХВС Ду 80 мм -2 шт</t>
  </si>
  <si>
    <t>обслуживание насосов холодного водоснабжения</t>
  </si>
  <si>
    <t>перевод реле времени</t>
  </si>
  <si>
    <t>замена трансформатора тока</t>
  </si>
  <si>
    <t>восстановление подъездного освещения</t>
  </si>
  <si>
    <t>восстановление подвального освещения</t>
  </si>
  <si>
    <t>восстановление чердачного освещения</t>
  </si>
  <si>
    <t>восстановление общедомового уличного освещения</t>
  </si>
  <si>
    <t>замена трансформатора тока ( 1 узел учета/ 3 ТТ)</t>
  </si>
  <si>
    <t>1 раз в 4 года</t>
  </si>
  <si>
    <t>очистка от снега и наледи в районе водоприемных воронок</t>
  </si>
  <si>
    <t>Работы заявочного характера</t>
  </si>
  <si>
    <t>Итого :</t>
  </si>
  <si>
    <t>Дополнительные работы (текущий ремонт), в т.ч.:</t>
  </si>
  <si>
    <t>ремонт панельных швов 100 м.п.</t>
  </si>
  <si>
    <t>ремонт мягкой кровли (250 м2)</t>
  </si>
  <si>
    <t>смена задвижек на тепловом узле (диам.80 мм - 3 шт)</t>
  </si>
  <si>
    <t xml:space="preserve">смена задвижек ХВС </t>
  </si>
  <si>
    <t>смена задвижек на ВВП (отопление) (диам.50 мм - 1шт., диам.80 мм - 2 шт.)</t>
  </si>
  <si>
    <t>установка модуля на ГВС диам.80 мм</t>
  </si>
  <si>
    <t>окраска газопровода</t>
  </si>
  <si>
    <t>Всего :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</si>
  <si>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</si>
  <si>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</si>
  <si>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115</t>
  </si>
  <si>
    <t>116</t>
  </si>
  <si>
    <t>119</t>
  </si>
  <si>
    <t>130</t>
  </si>
  <si>
    <t>Смена шарового крана на стояке ХВС  (кв.86)</t>
  </si>
  <si>
    <t>Лицевой счет многоквартирного дома по адресу: ул. Набережная, д. 10 на период с 1 мая 2013 по 30 апреля 2014 года</t>
  </si>
  <si>
    <t>Перевод ВВП на летнюю схему</t>
  </si>
  <si>
    <t>108</t>
  </si>
  <si>
    <t>Установка заглушки на элеваторный узел</t>
  </si>
  <si>
    <t>113</t>
  </si>
  <si>
    <t>140</t>
  </si>
  <si>
    <t>1 квартал               (май-июль)</t>
  </si>
  <si>
    <t>2 квартал             (август-октябрь)</t>
  </si>
  <si>
    <t>3 квартал               (ноябрь-январь)</t>
  </si>
  <si>
    <t>4 квартал          (февраль-апрель)</t>
  </si>
  <si>
    <t xml:space="preserve">Проверка схем подключения </t>
  </si>
  <si>
    <t>4400R002/13/44</t>
  </si>
  <si>
    <t>Врезка задвижки перед элеватором</t>
  </si>
  <si>
    <t>160</t>
  </si>
  <si>
    <t>166</t>
  </si>
  <si>
    <t>Подключение системы отопления после работ ТПК</t>
  </si>
  <si>
    <t>Ремонт общего канализ.стояка  (кв. 86)</t>
  </si>
  <si>
    <t>Замок РД-03-60 чугун</t>
  </si>
  <si>
    <t>А/о 21</t>
  </si>
  <si>
    <t>170</t>
  </si>
  <si>
    <t>190</t>
  </si>
  <si>
    <t>Устранение течи на к/гайке перед РТДО (кв.86)</t>
  </si>
  <si>
    <t>смена задвижек на вводе ХВС (ф50-2шт, ф80-2шт)</t>
  </si>
  <si>
    <t>209</t>
  </si>
  <si>
    <t>Снятие заглушки с эл.узла</t>
  </si>
  <si>
    <t>193</t>
  </si>
  <si>
    <t>Перевод ВВП на зимнюю схему</t>
  </si>
  <si>
    <t xml:space="preserve">Прочистка и ремонт ливневой трубы </t>
  </si>
  <si>
    <t>195</t>
  </si>
  <si>
    <t xml:space="preserve">Замена ливневой трубы </t>
  </si>
  <si>
    <t>226</t>
  </si>
  <si>
    <t>Ревизия распаечной коробки (кв.70)</t>
  </si>
  <si>
    <t>236</t>
  </si>
  <si>
    <t>Устранение течи батареи (кв.35)</t>
  </si>
  <si>
    <t>217</t>
  </si>
  <si>
    <t>228</t>
  </si>
  <si>
    <t>Устранение течи батареи в болерной (кв.86)</t>
  </si>
  <si>
    <t>Выполнено работ на сумму</t>
  </si>
  <si>
    <t>Начислено за год</t>
  </si>
  <si>
    <t>Оплачено жителями за год</t>
  </si>
  <si>
    <t>Переплата(+) / Долг(-) жителей по оплате за год</t>
  </si>
  <si>
    <t>Экономия(+) / Перерасход(-) из-за невыполненных работ</t>
  </si>
  <si>
    <t>Ростелеком + ВымпелКом</t>
  </si>
  <si>
    <t>Выполнено работ заявочного характера</t>
  </si>
  <si>
    <t>Экономия(+) / Перерасход(-) по Р.Р.</t>
  </si>
  <si>
    <t>Экономия(+) / Перерасход(-) по Т.Р.</t>
  </si>
  <si>
    <t xml:space="preserve">Общая Экономия(+) / Перерасход(-) по Р.Р. + Т.Р. </t>
  </si>
  <si>
    <t xml:space="preserve"> (Общая экономия минус Работы заяв.хар-ра)</t>
  </si>
  <si>
    <t>Сальдо</t>
  </si>
  <si>
    <t>9172,00 (по тарифу)</t>
  </si>
  <si>
    <t>Поступления от Ростелекома</t>
  </si>
  <si>
    <t>Поступления от Вымпелкома</t>
  </si>
  <si>
    <t>Остаток(+) / Долг(-) на 1.05.13г.</t>
  </si>
  <si>
    <t>Итого: прогноз Экономия(+) / Долг(-) на 1.05.2014</t>
  </si>
  <si>
    <t>Ключ</t>
  </si>
  <si>
    <t>А/о 42</t>
  </si>
  <si>
    <t>256</t>
  </si>
  <si>
    <t>229</t>
  </si>
  <si>
    <t>30.09.2013 (акт от 1.11.13)</t>
  </si>
  <si>
    <t>Врезка гильз под ТСП</t>
  </si>
  <si>
    <t>30.09.2013 (акт от 5.11.13)</t>
  </si>
  <si>
    <t>30.09.2013 (акт от 30.10.13)</t>
  </si>
  <si>
    <t>30.09.2013 (акт от 3.12.13)</t>
  </si>
  <si>
    <t>Прочистка подвальной канализации (1 под)</t>
  </si>
  <si>
    <t>30.09.2013 (акт от 29.11.13)</t>
  </si>
  <si>
    <t>Замена патрона подвесного в под-де (кв.70,71)</t>
  </si>
  <si>
    <t>Замена патрона подвесного в под-де (кв.57)</t>
  </si>
  <si>
    <t>30.09.2013 (акт от 15.11.13)</t>
  </si>
  <si>
    <t>Ремонт ливневой трубы (2 под)</t>
  </si>
  <si>
    <t>257</t>
  </si>
  <si>
    <t>Замена стекла</t>
  </si>
  <si>
    <t>3</t>
  </si>
  <si>
    <t>Ревизия эл.щитка, заменя деталей (кв.46)</t>
  </si>
  <si>
    <t>Закрепление карнизного листа (кв.74)</t>
  </si>
  <si>
    <t>Замена лампочки в подъезде (кв.66)</t>
  </si>
  <si>
    <t>7</t>
  </si>
  <si>
    <t>Ремонт подвальной двери (кв.86)</t>
  </si>
  <si>
    <t>18</t>
  </si>
  <si>
    <t>восстановление водостоков (мелкий ремонт после очистки от снега и льда)</t>
  </si>
  <si>
    <t>22</t>
  </si>
  <si>
    <t>Замена табло на т/счетчике</t>
  </si>
  <si>
    <t>Ремонт электронного блока т/счетчика</t>
  </si>
  <si>
    <t>24</t>
  </si>
  <si>
    <t>Генеральный директор</t>
  </si>
  <si>
    <t>А.В. Митрофанов</t>
  </si>
  <si>
    <t>Экономист 2-ой категории по учету лицевых счетов МКД</t>
  </si>
  <si>
    <t>5/00358</t>
  </si>
  <si>
    <t>регулировка элеваторного узла, установка регулир.шайбы</t>
  </si>
  <si>
    <t>34</t>
  </si>
  <si>
    <t>Услуги типографии по печати доп.соглашений</t>
  </si>
  <si>
    <t>151</t>
  </si>
  <si>
    <t>39</t>
  </si>
  <si>
    <t>Замена лампочек в подъезде (кв.66)</t>
  </si>
  <si>
    <t>Замена патрона настенного и  лампочки в подъезде (кв.17)</t>
  </si>
  <si>
    <t>43</t>
  </si>
  <si>
    <t xml:space="preserve">Ревизия ВРУ, замена деталей </t>
  </si>
  <si>
    <t>49</t>
  </si>
  <si>
    <t>Сопло ( мат.отчет за март)</t>
  </si>
  <si>
    <t>371</t>
  </si>
  <si>
    <t>Шайба регелировочная ( мат.отчет за март)</t>
  </si>
  <si>
    <t>536</t>
  </si>
  <si>
    <t>Н.Ф.Каюткина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</si>
</sst>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  <numFmt numFmtId="168" formatCode="#,##0.00_р_.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2"/>
      <name val="Arial Cyr"/>
      <family val="0"/>
    </font>
    <font>
      <sz val="11"/>
      <name val="Arial Black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b/>
      <sz val="10"/>
      <name val="Arial Cyr"/>
      <family val="0"/>
    </font>
    <font>
      <b/>
      <sz val="12"/>
      <name val="Arial Black"/>
      <family val="2"/>
    </font>
    <font>
      <b/>
      <sz val="12"/>
      <name val="Arial Cyr"/>
      <family val="0"/>
    </font>
    <font>
      <b/>
      <i/>
      <u val="single"/>
      <sz val="22"/>
      <name val="Arial Cyr"/>
      <family val="0"/>
    </font>
    <font>
      <sz val="11"/>
      <name val="Arial"/>
      <family val="2"/>
    </font>
    <font>
      <b/>
      <sz val="14"/>
      <name val="Arial Cyr"/>
      <family val="0"/>
    </font>
    <font>
      <sz val="11"/>
      <name val="Arial Cyr"/>
      <family val="2"/>
    </font>
    <font>
      <sz val="10"/>
      <name val="Arial"/>
      <family val="2"/>
    </font>
    <font>
      <sz val="18"/>
      <name val="Arial Black"/>
      <family val="2"/>
    </font>
    <font>
      <sz val="20"/>
      <name val="Arial Black"/>
      <family val="2"/>
    </font>
    <font>
      <b/>
      <sz val="11"/>
      <name val="Arial Cyr"/>
      <family val="0"/>
    </font>
    <font>
      <sz val="16"/>
      <name val="Arial Cyr"/>
      <family val="0"/>
    </font>
    <font>
      <sz val="10"/>
      <color indexed="8"/>
      <name val="Arial Black"/>
      <family val="2"/>
    </font>
    <font>
      <b/>
      <sz val="12"/>
      <color indexed="10"/>
      <name val="Arial Cyr"/>
      <family val="0"/>
    </font>
    <font>
      <sz val="10"/>
      <color theme="1"/>
      <name val="Arial Black"/>
      <family val="2"/>
    </font>
    <font>
      <sz val="10"/>
      <color rgb="FFFF0000"/>
      <name val="Arial Cyr"/>
      <family val="0"/>
    </font>
    <font>
      <b/>
      <sz val="12"/>
      <color rgb="FFFF0000"/>
      <name val="Arial Cyr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CC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ck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ck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ck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ck"/>
      <top style="thin"/>
      <bottom>
        <color indexed="63"/>
      </bottom>
    </border>
    <border>
      <left style="medium"/>
      <right style="thick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43">
    <xf numFmtId="0" fontId="0" fillId="0" borderId="0" xfId="0" applyAlignment="1">
      <alignment/>
    </xf>
    <xf numFmtId="2" fontId="0" fillId="24" borderId="10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/>
    </xf>
    <xf numFmtId="0" fontId="0" fillId="24" borderId="11" xfId="0" applyFont="1" applyFill="1" applyBorder="1" applyAlignment="1">
      <alignment horizontal="left" vertical="center" wrapText="1"/>
    </xf>
    <xf numFmtId="0" fontId="18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19" fillId="24" borderId="0" xfId="0" applyFont="1" applyFill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2" fontId="18" fillId="25" borderId="12" xfId="0" applyNumberFormat="1" applyFont="1" applyFill="1" applyBorder="1" applyAlignment="1">
      <alignment horizontal="center" vertical="center" wrapText="1"/>
    </xf>
    <xf numFmtId="2" fontId="0" fillId="25" borderId="13" xfId="0" applyNumberFormat="1" applyFont="1" applyFill="1" applyBorder="1" applyAlignment="1">
      <alignment horizontal="center" vertical="center" wrapText="1"/>
    </xf>
    <xf numFmtId="0" fontId="18" fillId="24" borderId="13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18" fillId="24" borderId="15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2" fontId="0" fillId="25" borderId="17" xfId="0" applyNumberFormat="1" applyFont="1" applyFill="1" applyBorder="1" applyAlignment="1">
      <alignment horizontal="center" vertical="center" wrapText="1"/>
    </xf>
    <xf numFmtId="0" fontId="18" fillId="24" borderId="15" xfId="0" applyFont="1" applyFill="1" applyBorder="1" applyAlignment="1">
      <alignment horizontal="center" vertical="center"/>
    </xf>
    <xf numFmtId="2" fontId="22" fillId="24" borderId="15" xfId="0" applyNumberFormat="1" applyFont="1" applyFill="1" applyBorder="1" applyAlignment="1">
      <alignment horizontal="center" vertical="center" wrapText="1"/>
    </xf>
    <xf numFmtId="2" fontId="22" fillId="0" borderId="15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18" fillId="24" borderId="18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21" fillId="24" borderId="18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2" fontId="0" fillId="24" borderId="18" xfId="0" applyNumberFormat="1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 vertical="center"/>
    </xf>
    <xf numFmtId="0" fontId="0" fillId="24" borderId="19" xfId="0" applyFont="1" applyFill="1" applyBorder="1" applyAlignment="1">
      <alignment horizontal="center" vertical="center" wrapText="1"/>
    </xf>
    <xf numFmtId="0" fontId="18" fillId="24" borderId="19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2" fontId="0" fillId="24" borderId="19" xfId="0" applyNumberFormat="1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left" vertical="center" wrapText="1"/>
    </xf>
    <xf numFmtId="0" fontId="0" fillId="25" borderId="21" xfId="0" applyFont="1" applyFill="1" applyBorder="1" applyAlignment="1">
      <alignment horizontal="left" vertical="center" wrapText="1"/>
    </xf>
    <xf numFmtId="0" fontId="22" fillId="24" borderId="22" xfId="0" applyFont="1" applyFill="1" applyBorder="1" applyAlignment="1">
      <alignment horizontal="left" vertical="center" wrapText="1"/>
    </xf>
    <xf numFmtId="0" fontId="20" fillId="24" borderId="20" xfId="0" applyFont="1" applyFill="1" applyBorder="1" applyAlignment="1">
      <alignment horizontal="left" vertical="center" wrapText="1"/>
    </xf>
    <xf numFmtId="0" fontId="22" fillId="0" borderId="22" xfId="0" applyFont="1" applyFill="1" applyBorder="1" applyAlignment="1">
      <alignment horizontal="left" vertical="center"/>
    </xf>
    <xf numFmtId="0" fontId="0" fillId="24" borderId="17" xfId="0" applyFont="1" applyFill="1" applyBorder="1" applyAlignment="1">
      <alignment horizontal="center" vertical="center" wrapText="1"/>
    </xf>
    <xf numFmtId="0" fontId="18" fillId="24" borderId="17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21" fillId="24" borderId="17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/>
    </xf>
    <xf numFmtId="0" fontId="37" fillId="24" borderId="17" xfId="0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/>
    </xf>
    <xf numFmtId="0" fontId="0" fillId="25" borderId="24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left" vertical="center"/>
    </xf>
    <xf numFmtId="0" fontId="23" fillId="24" borderId="24" xfId="0" applyFont="1" applyFill="1" applyBorder="1" applyAlignment="1">
      <alignment horizontal="center" vertical="center"/>
    </xf>
    <xf numFmtId="2" fontId="18" fillId="24" borderId="19" xfId="0" applyNumberFormat="1" applyFont="1" applyFill="1" applyBorder="1" applyAlignment="1">
      <alignment horizontal="center" vertical="center" wrapText="1"/>
    </xf>
    <xf numFmtId="0" fontId="38" fillId="25" borderId="24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center" vertical="center" wrapText="1"/>
    </xf>
    <xf numFmtId="0" fontId="0" fillId="24" borderId="26" xfId="0" applyFont="1" applyFill="1" applyBorder="1" applyAlignment="1">
      <alignment horizontal="center" vertical="center" wrapText="1"/>
    </xf>
    <xf numFmtId="2" fontId="0" fillId="25" borderId="27" xfId="0" applyNumberFormat="1" applyFont="1" applyFill="1" applyBorder="1" applyAlignment="1">
      <alignment horizontal="center" vertical="center" wrapText="1"/>
    </xf>
    <xf numFmtId="0" fontId="0" fillId="24" borderId="28" xfId="0" applyFill="1" applyBorder="1" applyAlignment="1">
      <alignment horizontal="center" vertical="center"/>
    </xf>
    <xf numFmtId="0" fontId="0" fillId="24" borderId="29" xfId="0" applyFill="1" applyBorder="1" applyAlignment="1">
      <alignment horizontal="center" vertical="center"/>
    </xf>
    <xf numFmtId="0" fontId="22" fillId="24" borderId="30" xfId="0" applyFont="1" applyFill="1" applyBorder="1" applyAlignment="1">
      <alignment horizontal="left" vertical="center" wrapText="1"/>
    </xf>
    <xf numFmtId="0" fontId="0" fillId="24" borderId="31" xfId="0" applyFill="1" applyBorder="1" applyAlignment="1">
      <alignment horizontal="center" vertical="center"/>
    </xf>
    <xf numFmtId="2" fontId="23" fillId="24" borderId="32" xfId="0" applyNumberFormat="1" applyFont="1" applyFill="1" applyBorder="1" applyAlignment="1">
      <alignment horizontal="center" vertical="center"/>
    </xf>
    <xf numFmtId="0" fontId="0" fillId="24" borderId="33" xfId="0" applyFont="1" applyFill="1" applyBorder="1" applyAlignment="1">
      <alignment horizontal="center" vertical="center" wrapText="1"/>
    </xf>
    <xf numFmtId="0" fontId="0" fillId="24" borderId="34" xfId="0" applyFont="1" applyFill="1" applyBorder="1" applyAlignment="1">
      <alignment horizontal="center" vertical="center" wrapText="1"/>
    </xf>
    <xf numFmtId="2" fontId="18" fillId="24" borderId="23" xfId="0" applyNumberFormat="1" applyFont="1" applyFill="1" applyBorder="1" applyAlignment="1">
      <alignment horizontal="center" vertical="center" wrapText="1"/>
    </xf>
    <xf numFmtId="0" fontId="22" fillId="24" borderId="35" xfId="0" applyFont="1" applyFill="1" applyBorder="1" applyAlignment="1">
      <alignment horizontal="center" vertical="center"/>
    </xf>
    <xf numFmtId="0" fontId="22" fillId="24" borderId="33" xfId="0" applyFont="1" applyFill="1" applyBorder="1" applyAlignment="1">
      <alignment horizontal="center" vertical="center"/>
    </xf>
    <xf numFmtId="0" fontId="22" fillId="24" borderId="36" xfId="0" applyFont="1" applyFill="1" applyBorder="1" applyAlignment="1">
      <alignment horizontal="center" vertical="center"/>
    </xf>
    <xf numFmtId="0" fontId="22" fillId="24" borderId="37" xfId="0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/>
    </xf>
    <xf numFmtId="0" fontId="18" fillId="24" borderId="38" xfId="0" applyFont="1" applyFill="1" applyBorder="1" applyAlignment="1">
      <alignment horizontal="center" vertical="center" wrapText="1"/>
    </xf>
    <xf numFmtId="0" fontId="18" fillId="24" borderId="39" xfId="0" applyFont="1" applyFill="1" applyBorder="1" applyAlignment="1">
      <alignment horizontal="center" vertical="center" wrapText="1"/>
    </xf>
    <xf numFmtId="2" fontId="22" fillId="24" borderId="15" xfId="0" applyNumberFormat="1" applyFont="1" applyFill="1" applyBorder="1" applyAlignment="1">
      <alignment horizontal="center"/>
    </xf>
    <xf numFmtId="0" fontId="18" fillId="24" borderId="40" xfId="0" applyFont="1" applyFill="1" applyBorder="1" applyAlignment="1">
      <alignment horizontal="center" vertical="center" wrapText="1"/>
    </xf>
    <xf numFmtId="2" fontId="22" fillId="24" borderId="41" xfId="0" applyNumberFormat="1" applyFont="1" applyFill="1" applyBorder="1" applyAlignment="1">
      <alignment horizontal="center"/>
    </xf>
    <xf numFmtId="0" fontId="24" fillId="24" borderId="22" xfId="0" applyFont="1" applyFill="1" applyBorder="1" applyAlignment="1">
      <alignment horizontal="left" vertical="center" wrapText="1"/>
    </xf>
    <xf numFmtId="0" fontId="25" fillId="24" borderId="38" xfId="0" applyFont="1" applyFill="1" applyBorder="1" applyAlignment="1">
      <alignment horizontal="center" vertical="center" wrapText="1"/>
    </xf>
    <xf numFmtId="0" fontId="25" fillId="24" borderId="39" xfId="0" applyFont="1" applyFill="1" applyBorder="1" applyAlignment="1">
      <alignment horizontal="center" vertical="center" wrapText="1"/>
    </xf>
    <xf numFmtId="0" fontId="25" fillId="24" borderId="17" xfId="0" applyFont="1" applyFill="1" applyBorder="1" applyAlignment="1">
      <alignment horizontal="center" vertical="center" wrapText="1"/>
    </xf>
    <xf numFmtId="0" fontId="25" fillId="24" borderId="0" xfId="0" applyFont="1" applyFill="1" applyAlignment="1">
      <alignment horizontal="center" vertical="center" wrapText="1"/>
    </xf>
    <xf numFmtId="2" fontId="25" fillId="24" borderId="42" xfId="0" applyNumberFormat="1" applyFont="1" applyFill="1" applyBorder="1" applyAlignment="1">
      <alignment horizontal="center" vertical="center" wrapText="1"/>
    </xf>
    <xf numFmtId="0" fontId="25" fillId="24" borderId="15" xfId="0" applyFont="1" applyFill="1" applyBorder="1" applyAlignment="1">
      <alignment horizontal="center" vertical="center" wrapText="1"/>
    </xf>
    <xf numFmtId="0" fontId="25" fillId="24" borderId="40" xfId="0" applyFont="1" applyFill="1" applyBorder="1" applyAlignment="1">
      <alignment horizontal="center" vertical="center" wrapText="1"/>
    </xf>
    <xf numFmtId="0" fontId="25" fillId="24" borderId="43" xfId="0" applyFont="1" applyFill="1" applyBorder="1" applyAlignment="1">
      <alignment horizontal="center" vertical="center" wrapText="1"/>
    </xf>
    <xf numFmtId="2" fontId="25" fillId="25" borderId="10" xfId="0" applyNumberFormat="1" applyFont="1" applyFill="1" applyBorder="1" applyAlignment="1">
      <alignment horizontal="center" vertical="center" wrapText="1"/>
    </xf>
    <xf numFmtId="2" fontId="25" fillId="24" borderId="39" xfId="0" applyNumberFormat="1" applyFont="1" applyFill="1" applyBorder="1" applyAlignment="1">
      <alignment horizontal="center" vertical="center" wrapText="1"/>
    </xf>
    <xf numFmtId="2" fontId="25" fillId="24" borderId="15" xfId="0" applyNumberFormat="1" applyFont="1" applyFill="1" applyBorder="1" applyAlignment="1">
      <alignment horizontal="center" vertical="center" wrapText="1"/>
    </xf>
    <xf numFmtId="0" fontId="18" fillId="24" borderId="44" xfId="0" applyFont="1" applyFill="1" applyBorder="1" applyAlignment="1">
      <alignment horizontal="left" vertical="center" wrapText="1"/>
    </xf>
    <xf numFmtId="0" fontId="18" fillId="24" borderId="11" xfId="0" applyFont="1" applyFill="1" applyBorder="1" applyAlignment="1">
      <alignment horizontal="left" vertical="center" wrapText="1"/>
    </xf>
    <xf numFmtId="0" fontId="20" fillId="24" borderId="22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18" fillId="25" borderId="11" xfId="0" applyFont="1" applyFill="1" applyBorder="1" applyAlignment="1">
      <alignment horizontal="left" vertical="center" wrapText="1"/>
    </xf>
    <xf numFmtId="0" fontId="0" fillId="25" borderId="11" xfId="0" applyFont="1" applyFill="1" applyBorder="1" applyAlignment="1">
      <alignment horizontal="left" vertical="center" wrapText="1"/>
    </xf>
    <xf numFmtId="2" fontId="0" fillId="24" borderId="0" xfId="0" applyNumberFormat="1" applyFill="1" applyAlignment="1">
      <alignment/>
    </xf>
    <xf numFmtId="0" fontId="19" fillId="26" borderId="0" xfId="0" applyFont="1" applyFill="1" applyAlignment="1">
      <alignment horizontal="center"/>
    </xf>
    <xf numFmtId="0" fontId="0" fillId="0" borderId="0" xfId="0" applyFill="1" applyAlignment="1">
      <alignment/>
    </xf>
    <xf numFmtId="0" fontId="19" fillId="24" borderId="0" xfId="0" applyFont="1" applyFill="1" applyAlignment="1">
      <alignment/>
    </xf>
    <xf numFmtId="2" fontId="19" fillId="24" borderId="0" xfId="0" applyNumberFormat="1" applyFont="1" applyFill="1" applyAlignment="1">
      <alignment/>
    </xf>
    <xf numFmtId="2" fontId="0" fillId="24" borderId="0" xfId="0" applyNumberForma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5" borderId="38" xfId="0" applyFont="1" applyFill="1" applyBorder="1" applyAlignment="1">
      <alignment horizontal="center" vertical="center" wrapText="1"/>
    </xf>
    <xf numFmtId="0" fontId="18" fillId="25" borderId="39" xfId="0" applyFont="1" applyFill="1" applyBorder="1" applyAlignment="1">
      <alignment horizontal="center" vertical="center" textRotation="90" wrapText="1"/>
    </xf>
    <xf numFmtId="0" fontId="18" fillId="25" borderId="39" xfId="0" applyFont="1" applyFill="1" applyBorder="1" applyAlignment="1">
      <alignment horizontal="center" vertical="center" wrapText="1"/>
    </xf>
    <xf numFmtId="0" fontId="18" fillId="25" borderId="45" xfId="0" applyFont="1" applyFill="1" applyBorder="1" applyAlignment="1">
      <alignment horizontal="center" vertical="center" wrapText="1"/>
    </xf>
    <xf numFmtId="2" fontId="18" fillId="24" borderId="0" xfId="0" applyNumberFormat="1" applyFont="1" applyFill="1" applyAlignment="1">
      <alignment horizontal="center" vertical="center" wrapText="1"/>
    </xf>
    <xf numFmtId="0" fontId="0" fillId="25" borderId="46" xfId="0" applyFont="1" applyFill="1" applyBorder="1" applyAlignment="1">
      <alignment horizontal="center" vertical="center" wrapText="1"/>
    </xf>
    <xf numFmtId="0" fontId="0" fillId="25" borderId="47" xfId="0" applyFont="1" applyFill="1" applyBorder="1" applyAlignment="1">
      <alignment horizontal="center" vertical="center" wrapText="1"/>
    </xf>
    <xf numFmtId="0" fontId="0" fillId="25" borderId="48" xfId="0" applyFont="1" applyFill="1" applyBorder="1" applyAlignment="1">
      <alignment horizontal="center" vertical="center" wrapText="1"/>
    </xf>
    <xf numFmtId="0" fontId="0" fillId="25" borderId="49" xfId="0" applyFont="1" applyFill="1" applyBorder="1" applyAlignment="1">
      <alignment horizontal="center" vertical="center" wrapText="1"/>
    </xf>
    <xf numFmtId="0" fontId="0" fillId="25" borderId="50" xfId="0" applyFont="1" applyFill="1" applyBorder="1" applyAlignment="1">
      <alignment horizontal="center" vertical="center" wrapText="1"/>
    </xf>
    <xf numFmtId="0" fontId="0" fillId="25" borderId="51" xfId="0" applyFont="1" applyFill="1" applyBorder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5" borderId="44" xfId="0" applyFont="1" applyFill="1" applyBorder="1" applyAlignment="1">
      <alignment horizontal="left" vertical="center" wrapText="1"/>
    </xf>
    <xf numFmtId="0" fontId="18" fillId="25" borderId="10" xfId="0" applyFont="1" applyFill="1" applyBorder="1" applyAlignment="1">
      <alignment horizontal="center" vertical="center" wrapText="1"/>
    </xf>
    <xf numFmtId="2" fontId="18" fillId="25" borderId="33" xfId="0" applyNumberFormat="1" applyFont="1" applyFill="1" applyBorder="1" applyAlignment="1">
      <alignment horizontal="center" vertical="center" wrapText="1"/>
    </xf>
    <xf numFmtId="2" fontId="18" fillId="25" borderId="52" xfId="0" applyNumberFormat="1" applyFont="1" applyFill="1" applyBorder="1" applyAlignment="1">
      <alignment horizontal="center" vertical="center" wrapText="1"/>
    </xf>
    <xf numFmtId="0" fontId="30" fillId="25" borderId="44" xfId="0" applyFont="1" applyFill="1" applyBorder="1" applyAlignment="1">
      <alignment horizontal="left" vertical="center" wrapText="1"/>
    </xf>
    <xf numFmtId="0" fontId="30" fillId="25" borderId="33" xfId="0" applyFont="1" applyFill="1" applyBorder="1" applyAlignment="1">
      <alignment horizontal="center" vertical="center" wrapText="1"/>
    </xf>
    <xf numFmtId="0" fontId="18" fillId="25" borderId="33" xfId="0" applyFont="1" applyFill="1" applyBorder="1" applyAlignment="1">
      <alignment horizontal="center" vertical="center" wrapText="1"/>
    </xf>
    <xf numFmtId="0" fontId="0" fillId="25" borderId="11" xfId="0" applyFont="1" applyFill="1" applyBorder="1" applyAlignment="1">
      <alignment horizontal="left" vertical="center" wrapText="1"/>
    </xf>
    <xf numFmtId="0" fontId="0" fillId="25" borderId="10" xfId="0" applyFont="1" applyFill="1" applyBorder="1" applyAlignment="1">
      <alignment horizontal="center" vertical="center" wrapText="1"/>
    </xf>
    <xf numFmtId="0" fontId="0" fillId="25" borderId="11" xfId="0" applyFont="1" applyFill="1" applyBorder="1" applyAlignment="1">
      <alignment horizontal="left" vertical="center" wrapText="1"/>
    </xf>
    <xf numFmtId="0" fontId="0" fillId="25" borderId="10" xfId="0" applyFont="1" applyFill="1" applyBorder="1" applyAlignment="1">
      <alignment horizontal="center" vertical="center" wrapText="1"/>
    </xf>
    <xf numFmtId="0" fontId="0" fillId="25" borderId="53" xfId="0" applyFont="1" applyFill="1" applyBorder="1" applyAlignment="1">
      <alignment horizontal="left" vertical="center" wrapText="1"/>
    </xf>
    <xf numFmtId="0" fontId="0" fillId="25" borderId="34" xfId="0" applyFont="1" applyFill="1" applyBorder="1" applyAlignment="1">
      <alignment horizontal="center" vertical="center" wrapText="1"/>
    </xf>
    <xf numFmtId="0" fontId="0" fillId="25" borderId="54" xfId="0" applyFont="1" applyFill="1" applyBorder="1" applyAlignment="1">
      <alignment horizontal="left" vertical="center" wrapText="1"/>
    </xf>
    <xf numFmtId="0" fontId="0" fillId="25" borderId="55" xfId="0" applyFont="1" applyFill="1" applyBorder="1" applyAlignment="1">
      <alignment horizontal="center" vertical="center" wrapText="1"/>
    </xf>
    <xf numFmtId="2" fontId="18" fillId="25" borderId="56" xfId="0" applyNumberFormat="1" applyFont="1" applyFill="1" applyBorder="1" applyAlignment="1">
      <alignment horizontal="center" vertical="center" wrapText="1"/>
    </xf>
    <xf numFmtId="2" fontId="18" fillId="25" borderId="10" xfId="0" applyNumberFormat="1" applyFont="1" applyFill="1" applyBorder="1" applyAlignment="1">
      <alignment horizontal="center" vertical="center" wrapText="1"/>
    </xf>
    <xf numFmtId="0" fontId="18" fillId="25" borderId="34" xfId="0" applyFont="1" applyFill="1" applyBorder="1" applyAlignment="1">
      <alignment horizontal="center" vertical="center" wrapText="1"/>
    </xf>
    <xf numFmtId="2" fontId="18" fillId="25" borderId="34" xfId="0" applyNumberFormat="1" applyFont="1" applyFill="1" applyBorder="1" applyAlignment="1">
      <alignment horizontal="center" vertical="center" wrapText="1"/>
    </xf>
    <xf numFmtId="2" fontId="18" fillId="25" borderId="57" xfId="0" applyNumberFormat="1" applyFont="1" applyFill="1" applyBorder="1" applyAlignment="1">
      <alignment horizontal="center" vertical="center" wrapText="1"/>
    </xf>
    <xf numFmtId="2" fontId="0" fillId="25" borderId="10" xfId="0" applyNumberFormat="1" applyFont="1" applyFill="1" applyBorder="1" applyAlignment="1">
      <alignment horizontal="center" vertical="center" wrapText="1"/>
    </xf>
    <xf numFmtId="2" fontId="0" fillId="25" borderId="56" xfId="0" applyNumberFormat="1" applyFont="1" applyFill="1" applyBorder="1" applyAlignment="1">
      <alignment horizontal="center" vertical="center" wrapText="1"/>
    </xf>
    <xf numFmtId="2" fontId="0" fillId="25" borderId="33" xfId="0" applyNumberFormat="1" applyFont="1" applyFill="1" applyBorder="1" applyAlignment="1">
      <alignment horizontal="center" vertical="center" wrapText="1"/>
    </xf>
    <xf numFmtId="2" fontId="0" fillId="25" borderId="12" xfId="0" applyNumberFormat="1" applyFont="1" applyFill="1" applyBorder="1" applyAlignment="1">
      <alignment horizontal="center" vertical="center" wrapText="1"/>
    </xf>
    <xf numFmtId="0" fontId="20" fillId="25" borderId="53" xfId="0" applyFont="1" applyFill="1" applyBorder="1" applyAlignment="1">
      <alignment horizontal="left" vertical="center" wrapText="1"/>
    </xf>
    <xf numFmtId="0" fontId="20" fillId="25" borderId="38" xfId="0" applyFont="1" applyFill="1" applyBorder="1" applyAlignment="1">
      <alignment horizontal="left" vertical="center" wrapText="1"/>
    </xf>
    <xf numFmtId="0" fontId="18" fillId="25" borderId="39" xfId="0" applyFont="1" applyFill="1" applyBorder="1" applyAlignment="1">
      <alignment horizontal="center" vertical="center"/>
    </xf>
    <xf numFmtId="2" fontId="18" fillId="25" borderId="58" xfId="0" applyNumberFormat="1" applyFont="1" applyFill="1" applyBorder="1" applyAlignment="1">
      <alignment horizontal="center" vertical="center" wrapText="1"/>
    </xf>
    <xf numFmtId="2" fontId="18" fillId="25" borderId="39" xfId="0" applyNumberFormat="1" applyFont="1" applyFill="1" applyBorder="1" applyAlignment="1">
      <alignment horizontal="center" vertical="center" wrapText="1"/>
    </xf>
    <xf numFmtId="2" fontId="18" fillId="25" borderId="45" xfId="0" applyNumberFormat="1" applyFont="1" applyFill="1" applyBorder="1" applyAlignment="1">
      <alignment horizontal="center" vertical="center" wrapText="1"/>
    </xf>
    <xf numFmtId="0" fontId="20" fillId="25" borderId="0" xfId="0" applyFont="1" applyFill="1" applyBorder="1" applyAlignment="1">
      <alignment horizontal="left" vertical="center" wrapText="1"/>
    </xf>
    <xf numFmtId="0" fontId="18" fillId="25" borderId="0" xfId="0" applyFont="1" applyFill="1" applyBorder="1" applyAlignment="1">
      <alignment horizontal="center" vertical="center" wrapText="1"/>
    </xf>
    <xf numFmtId="2" fontId="18" fillId="25" borderId="0" xfId="0" applyNumberFormat="1" applyFont="1" applyFill="1" applyBorder="1" applyAlignment="1">
      <alignment horizontal="center" vertical="center" wrapText="1"/>
    </xf>
    <xf numFmtId="0" fontId="20" fillId="24" borderId="0" xfId="0" applyFont="1" applyFill="1" applyBorder="1" applyAlignment="1">
      <alignment horizontal="center" vertical="center" wrapText="1"/>
    </xf>
    <xf numFmtId="0" fontId="27" fillId="24" borderId="0" xfId="0" applyFont="1" applyFill="1" applyBorder="1" applyAlignment="1">
      <alignment horizontal="left" vertical="center" wrapText="1"/>
    </xf>
    <xf numFmtId="0" fontId="27" fillId="24" borderId="0" xfId="0" applyFont="1" applyFill="1" applyBorder="1" applyAlignment="1">
      <alignment horizontal="center" vertical="center" wrapText="1"/>
    </xf>
    <xf numFmtId="2" fontId="27" fillId="24" borderId="0" xfId="0" applyNumberFormat="1" applyFont="1" applyFill="1" applyBorder="1" applyAlignment="1">
      <alignment horizontal="center" vertical="center" wrapText="1"/>
    </xf>
    <xf numFmtId="0" fontId="18" fillId="24" borderId="0" xfId="0" applyFont="1" applyFill="1" applyBorder="1" applyAlignment="1">
      <alignment horizontal="center" vertical="center"/>
    </xf>
    <xf numFmtId="0" fontId="22" fillId="24" borderId="0" xfId="0" applyFont="1" applyFill="1" applyBorder="1" applyAlignment="1">
      <alignment horizontal="center" vertical="center"/>
    </xf>
    <xf numFmtId="2" fontId="22" fillId="24" borderId="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 horizontal="left" vertical="center"/>
    </xf>
    <xf numFmtId="2" fontId="0" fillId="24" borderId="0" xfId="0" applyNumberFormat="1" applyFill="1" applyAlignment="1">
      <alignment horizontal="center" vertical="center"/>
    </xf>
    <xf numFmtId="0" fontId="22" fillId="24" borderId="0" xfId="0" applyFont="1" applyFill="1" applyBorder="1" applyAlignment="1">
      <alignment horizontal="left" vertical="center"/>
    </xf>
    <xf numFmtId="2" fontId="22" fillId="24" borderId="0" xfId="0" applyNumberFormat="1" applyFont="1" applyFill="1" applyAlignment="1">
      <alignment horizontal="center" vertical="center"/>
    </xf>
    <xf numFmtId="49" fontId="0" fillId="24" borderId="25" xfId="0" applyNumberFormat="1" applyFont="1" applyFill="1" applyBorder="1" applyAlignment="1">
      <alignment horizontal="center" vertical="center" wrapText="1"/>
    </xf>
    <xf numFmtId="14" fontId="0" fillId="24" borderId="34" xfId="0" applyNumberFormat="1" applyFont="1" applyFill="1" applyBorder="1" applyAlignment="1">
      <alignment horizontal="center" vertical="center" wrapText="1"/>
    </xf>
    <xf numFmtId="14" fontId="0" fillId="24" borderId="10" xfId="0" applyNumberFormat="1" applyFont="1" applyFill="1" applyBorder="1" applyAlignment="1">
      <alignment horizontal="center" vertical="center" wrapText="1"/>
    </xf>
    <xf numFmtId="0" fontId="31" fillId="24" borderId="22" xfId="0" applyFont="1" applyFill="1" applyBorder="1" applyAlignment="1">
      <alignment horizontal="center" vertical="center" wrapText="1"/>
    </xf>
    <xf numFmtId="0" fontId="0" fillId="26" borderId="24" xfId="0" applyFill="1" applyBorder="1" applyAlignment="1">
      <alignment horizontal="left" vertical="center"/>
    </xf>
    <xf numFmtId="0" fontId="0" fillId="26" borderId="24" xfId="0" applyFill="1" applyBorder="1" applyAlignment="1">
      <alignment horizontal="center" vertical="center"/>
    </xf>
    <xf numFmtId="0" fontId="0" fillId="26" borderId="0" xfId="0" applyFill="1" applyAlignment="1">
      <alignment horizontal="center" vertical="center"/>
    </xf>
    <xf numFmtId="49" fontId="0" fillId="24" borderId="26" xfId="0" applyNumberFormat="1" applyFont="1" applyFill="1" applyBorder="1" applyAlignment="1">
      <alignment horizontal="center" vertical="center" wrapText="1"/>
    </xf>
    <xf numFmtId="2" fontId="18" fillId="24" borderId="14" xfId="0" applyNumberFormat="1" applyFont="1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/>
    </xf>
    <xf numFmtId="2" fontId="23" fillId="24" borderId="24" xfId="0" applyNumberFormat="1" applyFont="1" applyFill="1" applyBorder="1" applyAlignment="1">
      <alignment horizontal="center" vertical="center"/>
    </xf>
    <xf numFmtId="2" fontId="24" fillId="25" borderId="13" xfId="0" applyNumberFormat="1" applyFont="1" applyFill="1" applyBorder="1" applyAlignment="1">
      <alignment horizontal="center" vertical="center" wrapText="1"/>
    </xf>
    <xf numFmtId="2" fontId="0" fillId="24" borderId="24" xfId="0" applyNumberFormat="1" applyFill="1" applyBorder="1" applyAlignment="1">
      <alignment horizontal="center" vertical="center"/>
    </xf>
    <xf numFmtId="168" fontId="0" fillId="26" borderId="24" xfId="0" applyNumberFormat="1" applyFill="1" applyBorder="1" applyAlignment="1">
      <alignment horizontal="center" vertical="center"/>
    </xf>
    <xf numFmtId="4" fontId="0" fillId="24" borderId="24" xfId="0" applyNumberFormat="1" applyFill="1" applyBorder="1" applyAlignment="1">
      <alignment horizontal="center" vertical="center"/>
    </xf>
    <xf numFmtId="2" fontId="19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2" fontId="39" fillId="0" borderId="10" xfId="0" applyNumberFormat="1" applyFont="1" applyBorder="1" applyAlignment="1">
      <alignment horizontal="center"/>
    </xf>
    <xf numFmtId="2" fontId="19" fillId="0" borderId="10" xfId="0" applyNumberFormat="1" applyFont="1" applyBorder="1" applyAlignment="1">
      <alignment horizontal="center"/>
    </xf>
    <xf numFmtId="2" fontId="25" fillId="0" borderId="10" xfId="0" applyNumberFormat="1" applyFont="1" applyBorder="1" applyAlignment="1">
      <alignment horizontal="center"/>
    </xf>
    <xf numFmtId="2" fontId="19" fillId="0" borderId="0" xfId="0" applyNumberFormat="1" applyFont="1" applyAlignment="1">
      <alignment/>
    </xf>
    <xf numFmtId="14" fontId="0" fillId="24" borderId="34" xfId="0" applyNumberFormat="1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left" vertical="center" wrapText="1"/>
    </xf>
    <xf numFmtId="0" fontId="0" fillId="27" borderId="11" xfId="0" applyFont="1" applyFill="1" applyBorder="1" applyAlignment="1">
      <alignment horizontal="left" vertical="center" wrapText="1"/>
    </xf>
    <xf numFmtId="0" fontId="30" fillId="24" borderId="18" xfId="0" applyFont="1" applyFill="1" applyBorder="1" applyAlignment="1">
      <alignment horizontal="center" vertical="center" wrapText="1"/>
    </xf>
    <xf numFmtId="14" fontId="30" fillId="24" borderId="10" xfId="0" applyNumberFormat="1" applyFont="1" applyFill="1" applyBorder="1" applyAlignment="1">
      <alignment horizontal="center" vertical="center" wrapText="1"/>
    </xf>
    <xf numFmtId="0" fontId="18" fillId="24" borderId="0" xfId="0" applyFont="1" applyFill="1" applyAlignment="1">
      <alignment horizontal="right" vertical="center"/>
    </xf>
    <xf numFmtId="0" fontId="0" fillId="24" borderId="0" xfId="0" applyFill="1" applyAlignment="1">
      <alignment horizontal="right"/>
    </xf>
    <xf numFmtId="0" fontId="18" fillId="24" borderId="0" xfId="0" applyFont="1" applyFill="1" applyAlignment="1">
      <alignment horizontal="right"/>
    </xf>
    <xf numFmtId="0" fontId="28" fillId="0" borderId="0" xfId="0" applyFont="1" applyFill="1" applyAlignment="1">
      <alignment horizontal="center"/>
    </xf>
    <xf numFmtId="0" fontId="28" fillId="0" borderId="0" xfId="0" applyFont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20" fillId="24" borderId="0" xfId="0" applyFont="1" applyFill="1" applyAlignment="1">
      <alignment horizontal="center" wrapText="1"/>
    </xf>
    <xf numFmtId="0" fontId="0" fillId="24" borderId="0" xfId="0" applyFill="1" applyAlignment="1">
      <alignment/>
    </xf>
    <xf numFmtId="2" fontId="29" fillId="24" borderId="0" xfId="0" applyNumberFormat="1" applyFont="1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2" fontId="20" fillId="24" borderId="59" xfId="0" applyNumberFormat="1" applyFont="1" applyFill="1" applyBorder="1" applyAlignment="1">
      <alignment horizontal="center" vertical="center" wrapText="1"/>
    </xf>
    <xf numFmtId="0" fontId="0" fillId="24" borderId="59" xfId="0" applyFill="1" applyBorder="1" applyAlignment="1">
      <alignment horizontal="center" vertical="center" wrapText="1"/>
    </xf>
    <xf numFmtId="0" fontId="20" fillId="25" borderId="21" xfId="0" applyFont="1" applyFill="1" applyBorder="1" applyAlignment="1">
      <alignment horizontal="center" vertical="center" wrapText="1"/>
    </xf>
    <xf numFmtId="0" fontId="20" fillId="25" borderId="60" xfId="0" applyFont="1" applyFill="1" applyBorder="1" applyAlignment="1">
      <alignment horizontal="center" vertical="center" wrapText="1"/>
    </xf>
    <xf numFmtId="0" fontId="0" fillId="25" borderId="60" xfId="0" applyFill="1" applyBorder="1" applyAlignment="1">
      <alignment horizontal="center" vertical="center" wrapText="1"/>
    </xf>
    <xf numFmtId="0" fontId="0" fillId="25" borderId="61" xfId="0" applyFill="1" applyBorder="1" applyAlignment="1">
      <alignment horizontal="center" vertical="center" wrapText="1"/>
    </xf>
    <xf numFmtId="0" fontId="29" fillId="24" borderId="0" xfId="0" applyFont="1" applyFill="1" applyAlignment="1">
      <alignment horizontal="left" vertical="center"/>
    </xf>
    <xf numFmtId="0" fontId="22" fillId="24" borderId="62" xfId="0" applyFont="1" applyFill="1" applyBorder="1" applyAlignment="1">
      <alignment horizontal="center" vertical="center" wrapText="1"/>
    </xf>
    <xf numFmtId="0" fontId="22" fillId="24" borderId="63" xfId="0" applyFont="1" applyFill="1" applyBorder="1" applyAlignment="1">
      <alignment horizontal="center" vertical="center" wrapText="1"/>
    </xf>
    <xf numFmtId="0" fontId="22" fillId="24" borderId="37" xfId="0" applyFont="1" applyFill="1" applyBorder="1" applyAlignment="1">
      <alignment horizontal="center" vertical="center" wrapText="1"/>
    </xf>
    <xf numFmtId="0" fontId="0" fillId="25" borderId="64" xfId="0" applyFont="1" applyFill="1" applyBorder="1" applyAlignment="1">
      <alignment horizontal="left" vertical="center" wrapText="1"/>
    </xf>
    <xf numFmtId="0" fontId="0" fillId="25" borderId="65" xfId="0" applyFont="1" applyFill="1" applyBorder="1" applyAlignment="1">
      <alignment horizontal="left" vertical="center" wrapText="1"/>
    </xf>
    <xf numFmtId="0" fontId="34" fillId="24" borderId="66" xfId="0" applyFont="1" applyFill="1" applyBorder="1" applyAlignment="1">
      <alignment horizontal="left"/>
    </xf>
    <xf numFmtId="0" fontId="34" fillId="24" borderId="66" xfId="0" applyFont="1" applyFill="1" applyBorder="1" applyAlignment="1">
      <alignment horizontal="right"/>
    </xf>
    <xf numFmtId="0" fontId="34" fillId="24" borderId="0" xfId="0" applyFont="1" applyFill="1" applyAlignment="1">
      <alignment horizontal="left" wrapText="1"/>
    </xf>
    <xf numFmtId="0" fontId="34" fillId="24" borderId="0" xfId="0" applyFont="1" applyFill="1" applyAlignment="1">
      <alignment horizontal="right"/>
    </xf>
    <xf numFmtId="14" fontId="0" fillId="24" borderId="34" xfId="0" applyNumberFormat="1" applyFont="1" applyFill="1" applyBorder="1" applyAlignment="1">
      <alignment horizontal="center" vertical="center" wrapText="1"/>
    </xf>
    <xf numFmtId="14" fontId="0" fillId="24" borderId="58" xfId="0" applyNumberFormat="1" applyFont="1" applyFill="1" applyBorder="1" applyAlignment="1">
      <alignment horizontal="center" vertical="center" wrapText="1"/>
    </xf>
    <xf numFmtId="14" fontId="0" fillId="24" borderId="33" xfId="0" applyNumberFormat="1" applyFont="1" applyFill="1" applyBorder="1" applyAlignment="1">
      <alignment horizontal="center" vertical="center" wrapText="1"/>
    </xf>
    <xf numFmtId="2" fontId="18" fillId="24" borderId="23" xfId="0" applyNumberFormat="1" applyFont="1" applyFill="1" applyBorder="1" applyAlignment="1">
      <alignment horizontal="center" vertical="center" wrapText="1"/>
    </xf>
    <xf numFmtId="2" fontId="18" fillId="24" borderId="67" xfId="0" applyNumberFormat="1" applyFont="1" applyFill="1" applyBorder="1" applyAlignment="1">
      <alignment horizontal="center" vertical="center" wrapText="1"/>
    </xf>
    <xf numFmtId="2" fontId="18" fillId="24" borderId="36" xfId="0" applyNumberFormat="1" applyFont="1" applyFill="1" applyBorder="1" applyAlignment="1">
      <alignment horizontal="center" vertical="center" wrapText="1"/>
    </xf>
    <xf numFmtId="0" fontId="26" fillId="24" borderId="0" xfId="0" applyFont="1" applyFill="1" applyBorder="1" applyAlignment="1">
      <alignment horizontal="center" vertical="center"/>
    </xf>
    <xf numFmtId="0" fontId="22" fillId="24" borderId="68" xfId="0" applyFont="1" applyFill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center" vertical="center" wrapText="1"/>
    </xf>
    <xf numFmtId="0" fontId="22" fillId="24" borderId="29" xfId="0" applyFont="1" applyFill="1" applyBorder="1" applyAlignment="1">
      <alignment horizontal="center" vertical="center" wrapText="1"/>
    </xf>
    <xf numFmtId="0" fontId="32" fillId="24" borderId="69" xfId="0" applyFont="1" applyFill="1" applyBorder="1" applyAlignment="1">
      <alignment horizontal="center" vertical="center" wrapText="1"/>
    </xf>
    <xf numFmtId="0" fontId="32" fillId="24" borderId="60" xfId="0" applyFont="1" applyFill="1" applyBorder="1" applyAlignment="1">
      <alignment horizontal="center" vertical="center" wrapText="1"/>
    </xf>
    <xf numFmtId="0" fontId="32" fillId="24" borderId="70" xfId="0" applyFont="1" applyFill="1" applyBorder="1" applyAlignment="1">
      <alignment horizontal="center" vertical="center" wrapText="1"/>
    </xf>
    <xf numFmtId="0" fontId="24" fillId="25" borderId="21" xfId="0" applyFont="1" applyFill="1" applyBorder="1" applyAlignment="1">
      <alignment horizontal="center" vertical="center" wrapText="1"/>
    </xf>
    <xf numFmtId="0" fontId="24" fillId="25" borderId="60" xfId="0" applyFont="1" applyFill="1" applyBorder="1" applyAlignment="1">
      <alignment horizontal="center" vertical="center" wrapText="1"/>
    </xf>
    <xf numFmtId="0" fontId="24" fillId="25" borderId="17" xfId="0" applyFont="1" applyFill="1" applyBorder="1" applyAlignment="1">
      <alignment horizontal="center" vertical="center" wrapText="1"/>
    </xf>
    <xf numFmtId="49" fontId="0" fillId="24" borderId="25" xfId="0" applyNumberFormat="1" applyFont="1" applyFill="1" applyBorder="1" applyAlignment="1">
      <alignment horizontal="center" vertical="center" wrapText="1"/>
    </xf>
    <xf numFmtId="49" fontId="0" fillId="24" borderId="31" xfId="0" applyNumberFormat="1" applyFont="1" applyFill="1" applyBorder="1" applyAlignment="1">
      <alignment horizontal="center" vertical="center" wrapText="1"/>
    </xf>
    <xf numFmtId="49" fontId="0" fillId="24" borderId="35" xfId="0" applyNumberFormat="1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60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3"/>
  <sheetViews>
    <sheetView zoomScale="75" zoomScaleNormal="75" zoomScalePageLayoutView="0" workbookViewId="0" topLeftCell="A35">
      <selection activeCell="A100" sqref="A100"/>
    </sheetView>
  </sheetViews>
  <sheetFormatPr defaultColWidth="9.00390625" defaultRowHeight="12.75"/>
  <cols>
    <col min="1" max="1" width="72.75390625" style="3" customWidth="1"/>
    <col min="2" max="2" width="19.125" style="3" customWidth="1"/>
    <col min="3" max="3" width="13.875" style="3" hidden="1" customWidth="1"/>
    <col min="4" max="4" width="14.875" style="3" customWidth="1"/>
    <col min="5" max="5" width="13.875" style="3" hidden="1" customWidth="1"/>
    <col min="6" max="6" width="20.875" style="3" hidden="1" customWidth="1"/>
    <col min="7" max="7" width="13.875" style="3" customWidth="1"/>
    <col min="8" max="8" width="20.875" style="3" customWidth="1"/>
    <col min="9" max="9" width="15.375" style="3" customWidth="1"/>
    <col min="10" max="10" width="15.375" style="3" hidden="1" customWidth="1"/>
    <col min="11" max="11" width="15.375" style="99" hidden="1" customWidth="1"/>
    <col min="12" max="14" width="15.375" style="3" customWidth="1"/>
    <col min="15" max="16384" width="9.125" style="3" customWidth="1"/>
  </cols>
  <sheetData>
    <row r="1" spans="1:8" ht="16.5" customHeight="1">
      <c r="A1" s="189" t="s">
        <v>72</v>
      </c>
      <c r="B1" s="190"/>
      <c r="C1" s="190"/>
      <c r="D1" s="190"/>
      <c r="E1" s="190"/>
      <c r="F1" s="190"/>
      <c r="G1" s="190"/>
      <c r="H1" s="190"/>
    </row>
    <row r="2" spans="1:8" ht="27.75" customHeight="1">
      <c r="A2" s="100" t="s">
        <v>73</v>
      </c>
      <c r="B2" s="191" t="s">
        <v>74</v>
      </c>
      <c r="C2" s="191"/>
      <c r="D2" s="191"/>
      <c r="E2" s="191"/>
      <c r="F2" s="191"/>
      <c r="G2" s="190"/>
      <c r="H2" s="190"/>
    </row>
    <row r="3" spans="2:8" ht="14.25" customHeight="1">
      <c r="B3" s="191" t="s">
        <v>75</v>
      </c>
      <c r="C3" s="191"/>
      <c r="D3" s="191"/>
      <c r="E3" s="191"/>
      <c r="F3" s="191"/>
      <c r="G3" s="190"/>
      <c r="H3" s="190"/>
    </row>
    <row r="4" spans="2:8" ht="14.25" customHeight="1">
      <c r="B4" s="191" t="s">
        <v>76</v>
      </c>
      <c r="C4" s="191"/>
      <c r="D4" s="191"/>
      <c r="E4" s="191"/>
      <c r="F4" s="191"/>
      <c r="G4" s="190"/>
      <c r="H4" s="190"/>
    </row>
    <row r="5" spans="1:8" s="101" customFormat="1" ht="39.75" customHeight="1">
      <c r="A5" s="192"/>
      <c r="B5" s="193"/>
      <c r="C5" s="193"/>
      <c r="D5" s="193"/>
      <c r="E5" s="193"/>
      <c r="F5" s="193"/>
      <c r="G5" s="193"/>
      <c r="H5" s="193"/>
    </row>
    <row r="6" spans="1:8" s="101" customFormat="1" ht="33" customHeight="1">
      <c r="A6" s="194" t="s">
        <v>77</v>
      </c>
      <c r="B6" s="195"/>
      <c r="C6" s="195"/>
      <c r="D6" s="195"/>
      <c r="E6" s="195"/>
      <c r="F6" s="195"/>
      <c r="G6" s="195"/>
      <c r="H6" s="195"/>
    </row>
    <row r="7" spans="1:11" s="102" customFormat="1" ht="33" customHeight="1">
      <c r="A7" s="196" t="s">
        <v>78</v>
      </c>
      <c r="B7" s="196"/>
      <c r="C7" s="196"/>
      <c r="D7" s="196"/>
      <c r="E7" s="196"/>
      <c r="F7" s="196"/>
      <c r="G7" s="196"/>
      <c r="H7" s="196"/>
      <c r="K7" s="103"/>
    </row>
    <row r="8" spans="1:8" s="104" customFormat="1" ht="18.75" customHeight="1">
      <c r="A8" s="196" t="s">
        <v>79</v>
      </c>
      <c r="B8" s="196"/>
      <c r="C8" s="196"/>
      <c r="D8" s="196"/>
      <c r="E8" s="197"/>
      <c r="F8" s="197"/>
      <c r="G8" s="197"/>
      <c r="H8" s="197"/>
    </row>
    <row r="9" spans="1:8" s="105" customFormat="1" ht="17.25" customHeight="1">
      <c r="A9" s="198" t="s">
        <v>80</v>
      </c>
      <c r="B9" s="198"/>
      <c r="C9" s="198"/>
      <c r="D9" s="198"/>
      <c r="E9" s="199"/>
      <c r="F9" s="199"/>
      <c r="G9" s="199"/>
      <c r="H9" s="199"/>
    </row>
    <row r="10" spans="1:8" s="104" customFormat="1" ht="30" customHeight="1" thickBot="1">
      <c r="A10" s="200" t="s">
        <v>81</v>
      </c>
      <c r="B10" s="200"/>
      <c r="C10" s="200"/>
      <c r="D10" s="200"/>
      <c r="E10" s="201"/>
      <c r="F10" s="201"/>
      <c r="G10" s="201"/>
      <c r="H10" s="201"/>
    </row>
    <row r="11" spans="1:11" s="5" customFormat="1" ht="139.5" customHeight="1" thickBot="1">
      <c r="A11" s="106" t="s">
        <v>0</v>
      </c>
      <c r="B11" s="107" t="s">
        <v>82</v>
      </c>
      <c r="C11" s="108" t="s">
        <v>83</v>
      </c>
      <c r="D11" s="108" t="s">
        <v>5</v>
      </c>
      <c r="E11" s="108" t="s">
        <v>83</v>
      </c>
      <c r="F11" s="109" t="s">
        <v>84</v>
      </c>
      <c r="G11" s="108" t="s">
        <v>83</v>
      </c>
      <c r="H11" s="109" t="s">
        <v>84</v>
      </c>
      <c r="K11" s="110"/>
    </row>
    <row r="12" spans="1:11" s="6" customFormat="1" ht="12.75">
      <c r="A12" s="111">
        <v>1</v>
      </c>
      <c r="B12" s="112">
        <v>2</v>
      </c>
      <c r="C12" s="112">
        <v>3</v>
      </c>
      <c r="D12" s="113"/>
      <c r="E12" s="112">
        <v>3</v>
      </c>
      <c r="F12" s="114">
        <v>4</v>
      </c>
      <c r="G12" s="115">
        <v>3</v>
      </c>
      <c r="H12" s="116">
        <v>4</v>
      </c>
      <c r="K12" s="117"/>
    </row>
    <row r="13" spans="1:11" s="6" customFormat="1" ht="49.5" customHeight="1">
      <c r="A13" s="202" t="s">
        <v>1</v>
      </c>
      <c r="B13" s="203"/>
      <c r="C13" s="203"/>
      <c r="D13" s="203"/>
      <c r="E13" s="203"/>
      <c r="F13" s="203"/>
      <c r="G13" s="204"/>
      <c r="H13" s="205"/>
      <c r="K13" s="117"/>
    </row>
    <row r="14" spans="1:11" s="5" customFormat="1" ht="21" customHeight="1">
      <c r="A14" s="118" t="s">
        <v>31</v>
      </c>
      <c r="B14" s="119" t="s">
        <v>85</v>
      </c>
      <c r="C14" s="120">
        <f>F14*12</f>
        <v>0</v>
      </c>
      <c r="D14" s="14">
        <f>G14*I14</f>
        <v>112320</v>
      </c>
      <c r="E14" s="120">
        <f>H14*12</f>
        <v>28.8</v>
      </c>
      <c r="F14" s="121"/>
      <c r="G14" s="120">
        <f>H14*12</f>
        <v>28.8</v>
      </c>
      <c r="H14" s="120">
        <v>2.4</v>
      </c>
      <c r="I14" s="5">
        <v>3900</v>
      </c>
      <c r="J14" s="5">
        <v>1.07</v>
      </c>
      <c r="K14" s="110">
        <v>2.24</v>
      </c>
    </row>
    <row r="15" spans="1:11" s="5" customFormat="1" ht="27" customHeight="1">
      <c r="A15" s="122" t="s">
        <v>86</v>
      </c>
      <c r="B15" s="123" t="s">
        <v>87</v>
      </c>
      <c r="C15" s="120"/>
      <c r="D15" s="14"/>
      <c r="E15" s="120"/>
      <c r="F15" s="121"/>
      <c r="G15" s="120"/>
      <c r="H15" s="120"/>
      <c r="K15" s="110"/>
    </row>
    <row r="16" spans="1:11" s="5" customFormat="1" ht="22.5" customHeight="1">
      <c r="A16" s="122" t="s">
        <v>88</v>
      </c>
      <c r="B16" s="123" t="s">
        <v>87</v>
      </c>
      <c r="C16" s="120"/>
      <c r="D16" s="14"/>
      <c r="E16" s="120"/>
      <c r="F16" s="121"/>
      <c r="G16" s="120"/>
      <c r="H16" s="120"/>
      <c r="K16" s="110"/>
    </row>
    <row r="17" spans="1:11" s="5" customFormat="1" ht="22.5" customHeight="1">
      <c r="A17" s="122" t="s">
        <v>89</v>
      </c>
      <c r="B17" s="123" t="s">
        <v>90</v>
      </c>
      <c r="C17" s="120"/>
      <c r="D17" s="14"/>
      <c r="E17" s="120"/>
      <c r="F17" s="121"/>
      <c r="G17" s="120"/>
      <c r="H17" s="120"/>
      <c r="K17" s="110"/>
    </row>
    <row r="18" spans="1:11" s="5" customFormat="1" ht="16.5" customHeight="1">
      <c r="A18" s="122" t="s">
        <v>91</v>
      </c>
      <c r="B18" s="123" t="s">
        <v>92</v>
      </c>
      <c r="C18" s="120"/>
      <c r="D18" s="14"/>
      <c r="E18" s="120"/>
      <c r="F18" s="121"/>
      <c r="G18" s="120"/>
      <c r="H18" s="120"/>
      <c r="K18" s="110"/>
    </row>
    <row r="19" spans="1:11" s="5" customFormat="1" ht="30">
      <c r="A19" s="118" t="s">
        <v>32</v>
      </c>
      <c r="B19" s="124" t="s">
        <v>93</v>
      </c>
      <c r="C19" s="120">
        <f>F19*12</f>
        <v>0</v>
      </c>
      <c r="D19" s="14">
        <f>G19*I19</f>
        <v>141336</v>
      </c>
      <c r="E19" s="120">
        <f>H19*12</f>
        <v>36.24</v>
      </c>
      <c r="F19" s="121"/>
      <c r="G19" s="120">
        <f>H19*12</f>
        <v>36.24</v>
      </c>
      <c r="H19" s="120">
        <v>3.02</v>
      </c>
      <c r="I19" s="5">
        <v>3900</v>
      </c>
      <c r="J19" s="5">
        <v>1.07</v>
      </c>
      <c r="K19" s="110">
        <v>2.35</v>
      </c>
    </row>
    <row r="20" spans="1:11" s="5" customFormat="1" ht="15">
      <c r="A20" s="125" t="s">
        <v>94</v>
      </c>
      <c r="B20" s="126" t="s">
        <v>93</v>
      </c>
      <c r="C20" s="120"/>
      <c r="D20" s="14"/>
      <c r="E20" s="120"/>
      <c r="F20" s="121"/>
      <c r="G20" s="120"/>
      <c r="H20" s="120"/>
      <c r="K20" s="110"/>
    </row>
    <row r="21" spans="1:11" s="5" customFormat="1" ht="15">
      <c r="A21" s="125" t="s">
        <v>95</v>
      </c>
      <c r="B21" s="126" t="s">
        <v>93</v>
      </c>
      <c r="C21" s="120"/>
      <c r="D21" s="14"/>
      <c r="E21" s="120"/>
      <c r="F21" s="121"/>
      <c r="G21" s="120"/>
      <c r="H21" s="120"/>
      <c r="K21" s="110"/>
    </row>
    <row r="22" spans="1:11" s="5" customFormat="1" ht="15">
      <c r="A22" s="127" t="s">
        <v>96</v>
      </c>
      <c r="B22" s="128" t="s">
        <v>97</v>
      </c>
      <c r="C22" s="120"/>
      <c r="D22" s="14"/>
      <c r="E22" s="120"/>
      <c r="F22" s="121"/>
      <c r="G22" s="120"/>
      <c r="H22" s="120"/>
      <c r="K22" s="110"/>
    </row>
    <row r="23" spans="1:11" s="5" customFormat="1" ht="15">
      <c r="A23" s="125" t="s">
        <v>98</v>
      </c>
      <c r="B23" s="126" t="s">
        <v>93</v>
      </c>
      <c r="C23" s="120"/>
      <c r="D23" s="14"/>
      <c r="E23" s="120"/>
      <c r="F23" s="121"/>
      <c r="G23" s="120"/>
      <c r="H23" s="120"/>
      <c r="K23" s="110"/>
    </row>
    <row r="24" spans="1:11" s="5" customFormat="1" ht="25.5">
      <c r="A24" s="125" t="s">
        <v>99</v>
      </c>
      <c r="B24" s="126" t="s">
        <v>100</v>
      </c>
      <c r="C24" s="120"/>
      <c r="D24" s="14"/>
      <c r="E24" s="120"/>
      <c r="F24" s="121"/>
      <c r="G24" s="120"/>
      <c r="H24" s="120"/>
      <c r="K24" s="110"/>
    </row>
    <row r="25" spans="1:11" s="5" customFormat="1" ht="15">
      <c r="A25" s="125" t="s">
        <v>101</v>
      </c>
      <c r="B25" s="126" t="s">
        <v>93</v>
      </c>
      <c r="C25" s="120"/>
      <c r="D25" s="14"/>
      <c r="E25" s="120"/>
      <c r="F25" s="121"/>
      <c r="G25" s="120"/>
      <c r="H25" s="120"/>
      <c r="K25" s="110"/>
    </row>
    <row r="26" spans="1:11" s="5" customFormat="1" ht="15">
      <c r="A26" s="129" t="s">
        <v>102</v>
      </c>
      <c r="B26" s="130" t="s">
        <v>93</v>
      </c>
      <c r="C26" s="120"/>
      <c r="D26" s="14"/>
      <c r="E26" s="120"/>
      <c r="F26" s="121"/>
      <c r="G26" s="120"/>
      <c r="H26" s="120"/>
      <c r="K26" s="110"/>
    </row>
    <row r="27" spans="1:11" s="5" customFormat="1" ht="26.25" thickBot="1">
      <c r="A27" s="131" t="s">
        <v>103</v>
      </c>
      <c r="B27" s="132" t="s">
        <v>104</v>
      </c>
      <c r="C27" s="120"/>
      <c r="D27" s="14"/>
      <c r="E27" s="120"/>
      <c r="F27" s="121"/>
      <c r="G27" s="120"/>
      <c r="H27" s="120"/>
      <c r="K27" s="110"/>
    </row>
    <row r="28" spans="1:11" s="8" customFormat="1" ht="21" customHeight="1">
      <c r="A28" s="97" t="s">
        <v>33</v>
      </c>
      <c r="B28" s="119" t="s">
        <v>105</v>
      </c>
      <c r="C28" s="120">
        <f>F28*12</f>
        <v>0</v>
      </c>
      <c r="D28" s="14">
        <f>G28*I28</f>
        <v>29952</v>
      </c>
      <c r="E28" s="120">
        <f>H28*12</f>
        <v>7.68</v>
      </c>
      <c r="F28" s="133"/>
      <c r="G28" s="120">
        <f>H28*12</f>
        <v>7.68</v>
      </c>
      <c r="H28" s="120">
        <v>0.64</v>
      </c>
      <c r="I28" s="5">
        <v>3900</v>
      </c>
      <c r="J28" s="5">
        <v>1.07</v>
      </c>
      <c r="K28" s="110">
        <v>0.6</v>
      </c>
    </row>
    <row r="29" spans="1:11" s="5" customFormat="1" ht="21" customHeight="1">
      <c r="A29" s="97" t="s">
        <v>34</v>
      </c>
      <c r="B29" s="119" t="s">
        <v>106</v>
      </c>
      <c r="C29" s="120">
        <f>F29*12</f>
        <v>0</v>
      </c>
      <c r="D29" s="14">
        <f>G29*I29</f>
        <v>97344</v>
      </c>
      <c r="E29" s="120">
        <f>H29*12</f>
        <v>24.96</v>
      </c>
      <c r="F29" s="133"/>
      <c r="G29" s="120">
        <f>H29*12</f>
        <v>24.96</v>
      </c>
      <c r="H29" s="120">
        <v>2.08</v>
      </c>
      <c r="I29" s="5">
        <v>3900</v>
      </c>
      <c r="J29" s="5">
        <v>1.07</v>
      </c>
      <c r="K29" s="110">
        <v>1.94</v>
      </c>
    </row>
    <row r="30" spans="1:11" s="6" customFormat="1" ht="30">
      <c r="A30" s="97" t="s">
        <v>35</v>
      </c>
      <c r="B30" s="119" t="s">
        <v>85</v>
      </c>
      <c r="C30" s="134"/>
      <c r="D30" s="14">
        <v>1733.72</v>
      </c>
      <c r="E30" s="134">
        <f>H30*12</f>
        <v>0.48</v>
      </c>
      <c r="F30" s="133"/>
      <c r="G30" s="120">
        <f>D30/I30</f>
        <v>0.44</v>
      </c>
      <c r="H30" s="120">
        <f>G30/12</f>
        <v>0.04</v>
      </c>
      <c r="I30" s="5">
        <v>3900</v>
      </c>
      <c r="J30" s="5">
        <v>1.07</v>
      </c>
      <c r="K30" s="110">
        <v>0.03</v>
      </c>
    </row>
    <row r="31" spans="1:11" s="6" customFormat="1" ht="30">
      <c r="A31" s="97" t="s">
        <v>36</v>
      </c>
      <c r="B31" s="119" t="s">
        <v>85</v>
      </c>
      <c r="C31" s="134"/>
      <c r="D31" s="14">
        <v>1733.72</v>
      </c>
      <c r="E31" s="134">
        <f>H31*12</f>
        <v>0.48</v>
      </c>
      <c r="F31" s="133"/>
      <c r="G31" s="120">
        <f>D31/I31</f>
        <v>0.44</v>
      </c>
      <c r="H31" s="120">
        <f>G31/12</f>
        <v>0.04</v>
      </c>
      <c r="I31" s="5">
        <v>3900</v>
      </c>
      <c r="J31" s="5">
        <v>1.07</v>
      </c>
      <c r="K31" s="110">
        <v>0.03</v>
      </c>
    </row>
    <row r="32" spans="1:11" s="6" customFormat="1" ht="21.75" customHeight="1">
      <c r="A32" s="97" t="s">
        <v>37</v>
      </c>
      <c r="B32" s="119" t="s">
        <v>85</v>
      </c>
      <c r="C32" s="134"/>
      <c r="D32" s="14">
        <v>10948.1</v>
      </c>
      <c r="E32" s="134"/>
      <c r="F32" s="133"/>
      <c r="G32" s="120">
        <f>D32/I32</f>
        <v>2.81</v>
      </c>
      <c r="H32" s="120">
        <f>G32/12</f>
        <v>0.23</v>
      </c>
      <c r="I32" s="5">
        <v>3900</v>
      </c>
      <c r="J32" s="5">
        <v>1.07</v>
      </c>
      <c r="K32" s="110">
        <v>0.21</v>
      </c>
    </row>
    <row r="33" spans="1:11" s="6" customFormat="1" ht="30" hidden="1">
      <c r="A33" s="97" t="s">
        <v>107</v>
      </c>
      <c r="B33" s="119" t="s">
        <v>100</v>
      </c>
      <c r="C33" s="134"/>
      <c r="D33" s="14">
        <f>G33*I33</f>
        <v>0</v>
      </c>
      <c r="E33" s="134"/>
      <c r="F33" s="133"/>
      <c r="G33" s="120">
        <f>H33*12</f>
        <v>0</v>
      </c>
      <c r="H33" s="120">
        <v>0</v>
      </c>
      <c r="I33" s="5">
        <v>3900</v>
      </c>
      <c r="J33" s="5">
        <v>1.07</v>
      </c>
      <c r="K33" s="110">
        <v>0</v>
      </c>
    </row>
    <row r="34" spans="1:11" s="6" customFormat="1" ht="30" hidden="1">
      <c r="A34" s="97" t="s">
        <v>108</v>
      </c>
      <c r="B34" s="119" t="s">
        <v>100</v>
      </c>
      <c r="C34" s="134"/>
      <c r="D34" s="14">
        <f>G34*I34</f>
        <v>0</v>
      </c>
      <c r="E34" s="134"/>
      <c r="F34" s="133"/>
      <c r="G34" s="120">
        <f>H34*12</f>
        <v>0</v>
      </c>
      <c r="H34" s="120"/>
      <c r="I34" s="5">
        <v>3900</v>
      </c>
      <c r="J34" s="5">
        <v>1.07</v>
      </c>
      <c r="K34" s="110">
        <v>0.2</v>
      </c>
    </row>
    <row r="35" spans="1:11" s="6" customFormat="1" ht="30">
      <c r="A35" s="97" t="s">
        <v>69</v>
      </c>
      <c r="B35" s="119"/>
      <c r="C35" s="134">
        <f>F35*12</f>
        <v>0</v>
      </c>
      <c r="D35" s="14">
        <f>G35*I35</f>
        <v>6552</v>
      </c>
      <c r="E35" s="134">
        <f>H35*12</f>
        <v>1.68</v>
      </c>
      <c r="F35" s="133"/>
      <c r="G35" s="120">
        <f>H35*12</f>
        <v>1.68</v>
      </c>
      <c r="H35" s="120">
        <v>0.14</v>
      </c>
      <c r="I35" s="5">
        <v>3900</v>
      </c>
      <c r="J35" s="5">
        <v>1.07</v>
      </c>
      <c r="K35" s="110">
        <v>0.14</v>
      </c>
    </row>
    <row r="36" spans="1:11" s="5" customFormat="1" ht="18.75" customHeight="1">
      <c r="A36" s="97" t="s">
        <v>38</v>
      </c>
      <c r="B36" s="119" t="s">
        <v>109</v>
      </c>
      <c r="C36" s="134">
        <f>F36*12</f>
        <v>0</v>
      </c>
      <c r="D36" s="14">
        <f>G36*I36</f>
        <v>1872</v>
      </c>
      <c r="E36" s="134">
        <f>H36*12</f>
        <v>0.48</v>
      </c>
      <c r="F36" s="133"/>
      <c r="G36" s="120">
        <f>H36*12</f>
        <v>0.48</v>
      </c>
      <c r="H36" s="120">
        <v>0.04</v>
      </c>
      <c r="I36" s="5">
        <v>3900</v>
      </c>
      <c r="J36" s="5">
        <v>1.07</v>
      </c>
      <c r="K36" s="110">
        <v>0.03</v>
      </c>
    </row>
    <row r="37" spans="1:11" s="5" customFormat="1" ht="20.25" customHeight="1">
      <c r="A37" s="97" t="s">
        <v>39</v>
      </c>
      <c r="B37" s="135" t="s">
        <v>110</v>
      </c>
      <c r="C37" s="136">
        <f>F37*12</f>
        <v>0</v>
      </c>
      <c r="D37" s="14">
        <v>1071.63</v>
      </c>
      <c r="E37" s="136">
        <f>H37*12</f>
        <v>0.24</v>
      </c>
      <c r="F37" s="137"/>
      <c r="G37" s="120">
        <f>D37/I37</f>
        <v>0.27</v>
      </c>
      <c r="H37" s="120">
        <f>G37/12</f>
        <v>0.02</v>
      </c>
      <c r="I37" s="5">
        <v>3900</v>
      </c>
      <c r="J37" s="5">
        <v>1.07</v>
      </c>
      <c r="K37" s="110">
        <v>0.02</v>
      </c>
    </row>
    <row r="38" spans="1:11" s="8" customFormat="1" ht="30">
      <c r="A38" s="97" t="s">
        <v>40</v>
      </c>
      <c r="B38" s="119" t="s">
        <v>111</v>
      </c>
      <c r="C38" s="134">
        <f>F38*12</f>
        <v>0</v>
      </c>
      <c r="D38" s="14">
        <v>1607.44</v>
      </c>
      <c r="E38" s="134">
        <f>H38*12</f>
        <v>0.36</v>
      </c>
      <c r="F38" s="133"/>
      <c r="G38" s="120">
        <f>D38/I38</f>
        <v>0.41</v>
      </c>
      <c r="H38" s="120">
        <f>G38/12</f>
        <v>0.03</v>
      </c>
      <c r="I38" s="5">
        <v>3900</v>
      </c>
      <c r="J38" s="5">
        <v>1.07</v>
      </c>
      <c r="K38" s="110">
        <v>0.03</v>
      </c>
    </row>
    <row r="39" spans="1:11" s="8" customFormat="1" ht="15">
      <c r="A39" s="97" t="s">
        <v>41</v>
      </c>
      <c r="B39" s="119"/>
      <c r="C39" s="120"/>
      <c r="D39" s="120">
        <f>D41+D42+D43+D44+D45+D46+D47+D48+D49+D50</f>
        <v>21677.46</v>
      </c>
      <c r="E39" s="120"/>
      <c r="F39" s="133"/>
      <c r="G39" s="120">
        <f>D39/I39</f>
        <v>5.56</v>
      </c>
      <c r="H39" s="120">
        <v>0.46</v>
      </c>
      <c r="I39" s="5">
        <v>3900</v>
      </c>
      <c r="J39" s="5">
        <v>1.07</v>
      </c>
      <c r="K39" s="110">
        <v>0.59</v>
      </c>
    </row>
    <row r="40" spans="1:11" s="6" customFormat="1" ht="15" hidden="1">
      <c r="A40" s="98"/>
      <c r="B40" s="126"/>
      <c r="C40" s="138"/>
      <c r="D40" s="15"/>
      <c r="E40" s="138"/>
      <c r="F40" s="139"/>
      <c r="G40" s="138"/>
      <c r="H40" s="138"/>
      <c r="I40" s="5"/>
      <c r="J40" s="5"/>
      <c r="K40" s="110"/>
    </row>
    <row r="41" spans="1:11" s="6" customFormat="1" ht="15">
      <c r="A41" s="98" t="s">
        <v>42</v>
      </c>
      <c r="B41" s="126" t="s">
        <v>112</v>
      </c>
      <c r="C41" s="138"/>
      <c r="D41" s="15">
        <v>184.33</v>
      </c>
      <c r="E41" s="138"/>
      <c r="F41" s="139"/>
      <c r="G41" s="138"/>
      <c r="H41" s="138"/>
      <c r="I41" s="5">
        <v>3900</v>
      </c>
      <c r="J41" s="5">
        <v>1.07</v>
      </c>
      <c r="K41" s="110">
        <v>0.01</v>
      </c>
    </row>
    <row r="42" spans="1:11" s="6" customFormat="1" ht="15">
      <c r="A42" s="98" t="s">
        <v>43</v>
      </c>
      <c r="B42" s="126" t="s">
        <v>113</v>
      </c>
      <c r="C42" s="138">
        <f>F42*12</f>
        <v>0</v>
      </c>
      <c r="D42" s="15">
        <v>390.07</v>
      </c>
      <c r="E42" s="138">
        <f>H42*12</f>
        <v>0</v>
      </c>
      <c r="F42" s="139"/>
      <c r="G42" s="138"/>
      <c r="H42" s="138"/>
      <c r="I42" s="5">
        <v>3900</v>
      </c>
      <c r="J42" s="5">
        <v>1.07</v>
      </c>
      <c r="K42" s="110">
        <v>0.01</v>
      </c>
    </row>
    <row r="43" spans="1:11" s="6" customFormat="1" ht="25.5">
      <c r="A43" s="98" t="s">
        <v>114</v>
      </c>
      <c r="B43" s="126" t="s">
        <v>112</v>
      </c>
      <c r="C43" s="138">
        <f>F43*12</f>
        <v>0</v>
      </c>
      <c r="D43" s="15">
        <v>9101.79</v>
      </c>
      <c r="E43" s="138">
        <f>H43*12</f>
        <v>0</v>
      </c>
      <c r="F43" s="139"/>
      <c r="G43" s="138"/>
      <c r="H43" s="138"/>
      <c r="I43" s="5">
        <v>3900</v>
      </c>
      <c r="J43" s="5">
        <v>1.07</v>
      </c>
      <c r="K43" s="110">
        <v>0.19</v>
      </c>
    </row>
    <row r="44" spans="1:11" s="6" customFormat="1" ht="15">
      <c r="A44" s="98" t="s">
        <v>44</v>
      </c>
      <c r="B44" s="126" t="s">
        <v>112</v>
      </c>
      <c r="C44" s="138">
        <f>F44*12</f>
        <v>0</v>
      </c>
      <c r="D44" s="15">
        <v>743.35</v>
      </c>
      <c r="E44" s="138">
        <f>H44*12</f>
        <v>0</v>
      </c>
      <c r="F44" s="139"/>
      <c r="G44" s="138"/>
      <c r="H44" s="138"/>
      <c r="I44" s="5">
        <v>3900</v>
      </c>
      <c r="J44" s="5">
        <v>1.07</v>
      </c>
      <c r="K44" s="110">
        <v>0.01</v>
      </c>
    </row>
    <row r="45" spans="1:11" s="6" customFormat="1" ht="15">
      <c r="A45" s="98" t="s">
        <v>45</v>
      </c>
      <c r="B45" s="126" t="s">
        <v>112</v>
      </c>
      <c r="C45" s="138">
        <f>F45*12</f>
        <v>0</v>
      </c>
      <c r="D45" s="15">
        <v>3314.05</v>
      </c>
      <c r="E45" s="138">
        <f>H45*12</f>
        <v>0</v>
      </c>
      <c r="F45" s="139"/>
      <c r="G45" s="138"/>
      <c r="H45" s="138"/>
      <c r="I45" s="5">
        <v>3900</v>
      </c>
      <c r="J45" s="5">
        <v>1.07</v>
      </c>
      <c r="K45" s="110">
        <v>0.06</v>
      </c>
    </row>
    <row r="46" spans="1:11" s="6" customFormat="1" ht="15">
      <c r="A46" s="98" t="s">
        <v>46</v>
      </c>
      <c r="B46" s="126" t="s">
        <v>112</v>
      </c>
      <c r="C46" s="138">
        <f>F46*12</f>
        <v>0</v>
      </c>
      <c r="D46" s="15">
        <v>780.14</v>
      </c>
      <c r="E46" s="138">
        <f>H46*12</f>
        <v>0</v>
      </c>
      <c r="F46" s="139"/>
      <c r="G46" s="138"/>
      <c r="H46" s="138"/>
      <c r="I46" s="5">
        <v>3900</v>
      </c>
      <c r="J46" s="5">
        <v>1.07</v>
      </c>
      <c r="K46" s="110">
        <v>0.01</v>
      </c>
    </row>
    <row r="47" spans="1:11" s="6" customFormat="1" ht="15">
      <c r="A47" s="98" t="s">
        <v>47</v>
      </c>
      <c r="B47" s="126" t="s">
        <v>112</v>
      </c>
      <c r="C47" s="138"/>
      <c r="D47" s="15">
        <v>371.66</v>
      </c>
      <c r="E47" s="138"/>
      <c r="F47" s="139"/>
      <c r="G47" s="138"/>
      <c r="H47" s="138"/>
      <c r="I47" s="5">
        <v>3900</v>
      </c>
      <c r="J47" s="5">
        <v>1.07</v>
      </c>
      <c r="K47" s="110">
        <v>0.01</v>
      </c>
    </row>
    <row r="48" spans="1:11" s="6" customFormat="1" ht="15">
      <c r="A48" s="98" t="s">
        <v>48</v>
      </c>
      <c r="B48" s="126" t="s">
        <v>113</v>
      </c>
      <c r="C48" s="138"/>
      <c r="D48" s="15">
        <v>1486.7</v>
      </c>
      <c r="E48" s="138"/>
      <c r="F48" s="139"/>
      <c r="G48" s="138"/>
      <c r="H48" s="138"/>
      <c r="I48" s="5">
        <v>3900</v>
      </c>
      <c r="J48" s="5">
        <v>1.07</v>
      </c>
      <c r="K48" s="110">
        <v>0.03</v>
      </c>
    </row>
    <row r="49" spans="1:11" s="6" customFormat="1" ht="25.5">
      <c r="A49" s="98" t="s">
        <v>49</v>
      </c>
      <c r="B49" s="126" t="s">
        <v>112</v>
      </c>
      <c r="C49" s="138">
        <f>F49*12</f>
        <v>0</v>
      </c>
      <c r="D49" s="15">
        <v>2688.27</v>
      </c>
      <c r="E49" s="138">
        <f>H49*12</f>
        <v>0</v>
      </c>
      <c r="F49" s="139"/>
      <c r="G49" s="138"/>
      <c r="H49" s="138"/>
      <c r="I49" s="5">
        <v>3900</v>
      </c>
      <c r="J49" s="5">
        <v>1.07</v>
      </c>
      <c r="K49" s="110">
        <v>0.05</v>
      </c>
    </row>
    <row r="50" spans="1:11" s="6" customFormat="1" ht="20.25" customHeight="1">
      <c r="A50" s="98" t="s">
        <v>50</v>
      </c>
      <c r="B50" s="126" t="s">
        <v>112</v>
      </c>
      <c r="C50" s="138"/>
      <c r="D50" s="15">
        <v>2617.1</v>
      </c>
      <c r="E50" s="138"/>
      <c r="F50" s="139"/>
      <c r="G50" s="138"/>
      <c r="H50" s="138"/>
      <c r="I50" s="5">
        <v>3900</v>
      </c>
      <c r="J50" s="5">
        <v>1.07</v>
      </c>
      <c r="K50" s="110">
        <v>0.01</v>
      </c>
    </row>
    <row r="51" spans="1:11" s="6" customFormat="1" ht="15" hidden="1">
      <c r="A51" s="98"/>
      <c r="B51" s="126"/>
      <c r="C51" s="140"/>
      <c r="D51" s="15"/>
      <c r="E51" s="140"/>
      <c r="F51" s="139"/>
      <c r="G51" s="138"/>
      <c r="H51" s="138"/>
      <c r="I51" s="5"/>
      <c r="J51" s="5"/>
      <c r="K51" s="110"/>
    </row>
    <row r="52" spans="1:11" s="6" customFormat="1" ht="15" hidden="1">
      <c r="A52" s="98"/>
      <c r="B52" s="126"/>
      <c r="C52" s="138"/>
      <c r="D52" s="15"/>
      <c r="E52" s="138"/>
      <c r="F52" s="139"/>
      <c r="G52" s="138"/>
      <c r="H52" s="138"/>
      <c r="I52" s="5"/>
      <c r="J52" s="5"/>
      <c r="K52" s="110"/>
    </row>
    <row r="53" spans="1:11" s="8" customFormat="1" ht="30">
      <c r="A53" s="97" t="s">
        <v>51</v>
      </c>
      <c r="B53" s="119"/>
      <c r="C53" s="120"/>
      <c r="D53" s="120">
        <f>D54+D55+D56+D57+D61+D62+D63</f>
        <v>24369.49</v>
      </c>
      <c r="E53" s="120"/>
      <c r="F53" s="133"/>
      <c r="G53" s="120">
        <f>D53/I53</f>
        <v>6.25</v>
      </c>
      <c r="H53" s="120">
        <f>G53/12</f>
        <v>0.52</v>
      </c>
      <c r="I53" s="5">
        <v>3900</v>
      </c>
      <c r="J53" s="5">
        <v>1.07</v>
      </c>
      <c r="K53" s="110">
        <v>0.75</v>
      </c>
    </row>
    <row r="54" spans="1:11" s="6" customFormat="1" ht="15">
      <c r="A54" s="98" t="s">
        <v>52</v>
      </c>
      <c r="B54" s="126" t="s">
        <v>115</v>
      </c>
      <c r="C54" s="138"/>
      <c r="D54" s="15">
        <v>2230.05</v>
      </c>
      <c r="E54" s="138"/>
      <c r="F54" s="139"/>
      <c r="G54" s="138"/>
      <c r="H54" s="138"/>
      <c r="I54" s="5">
        <v>3900</v>
      </c>
      <c r="J54" s="5">
        <v>1.07</v>
      </c>
      <c r="K54" s="110">
        <v>0.04</v>
      </c>
    </row>
    <row r="55" spans="1:11" s="6" customFormat="1" ht="25.5">
      <c r="A55" s="98" t="s">
        <v>53</v>
      </c>
      <c r="B55" s="126" t="s">
        <v>116</v>
      </c>
      <c r="C55" s="138"/>
      <c r="D55" s="15">
        <v>1486.7</v>
      </c>
      <c r="E55" s="138"/>
      <c r="F55" s="139"/>
      <c r="G55" s="138"/>
      <c r="H55" s="138"/>
      <c r="I55" s="5">
        <v>3900</v>
      </c>
      <c r="J55" s="5">
        <v>1.07</v>
      </c>
      <c r="K55" s="110">
        <v>0.03</v>
      </c>
    </row>
    <row r="56" spans="1:11" s="6" customFormat="1" ht="21" customHeight="1">
      <c r="A56" s="98" t="s">
        <v>54</v>
      </c>
      <c r="B56" s="126" t="s">
        <v>117</v>
      </c>
      <c r="C56" s="138"/>
      <c r="D56" s="15">
        <v>1560.23</v>
      </c>
      <c r="E56" s="138"/>
      <c r="F56" s="139"/>
      <c r="G56" s="138"/>
      <c r="H56" s="138"/>
      <c r="I56" s="5">
        <v>3900</v>
      </c>
      <c r="J56" s="5">
        <v>1.07</v>
      </c>
      <c r="K56" s="110">
        <v>0.03</v>
      </c>
    </row>
    <row r="57" spans="1:11" s="6" customFormat="1" ht="25.5">
      <c r="A57" s="98" t="s">
        <v>55</v>
      </c>
      <c r="B57" s="126" t="s">
        <v>118</v>
      </c>
      <c r="C57" s="138"/>
      <c r="D57" s="15">
        <v>1486.68</v>
      </c>
      <c r="E57" s="138"/>
      <c r="F57" s="139"/>
      <c r="G57" s="138"/>
      <c r="H57" s="138"/>
      <c r="I57" s="5">
        <v>3900</v>
      </c>
      <c r="J57" s="5">
        <v>1.07</v>
      </c>
      <c r="K57" s="110">
        <v>0.03</v>
      </c>
    </row>
    <row r="58" spans="1:11" s="6" customFormat="1" ht="15" hidden="1">
      <c r="A58" s="98" t="s">
        <v>119</v>
      </c>
      <c r="B58" s="126" t="s">
        <v>117</v>
      </c>
      <c r="C58" s="138"/>
      <c r="D58" s="15">
        <f aca="true" t="shared" si="0" ref="D58:D64">G58*I58</f>
        <v>0</v>
      </c>
      <c r="E58" s="138"/>
      <c r="F58" s="139"/>
      <c r="G58" s="138"/>
      <c r="H58" s="138"/>
      <c r="I58" s="5">
        <v>3900</v>
      </c>
      <c r="J58" s="5">
        <v>1.07</v>
      </c>
      <c r="K58" s="110">
        <v>0</v>
      </c>
    </row>
    <row r="59" spans="1:11" s="6" customFormat="1" ht="15" hidden="1">
      <c r="A59" s="98" t="s">
        <v>120</v>
      </c>
      <c r="B59" s="126" t="s">
        <v>112</v>
      </c>
      <c r="C59" s="138"/>
      <c r="D59" s="15">
        <f t="shared" si="0"/>
        <v>0</v>
      </c>
      <c r="E59" s="138"/>
      <c r="F59" s="139"/>
      <c r="G59" s="138"/>
      <c r="H59" s="138"/>
      <c r="I59" s="5">
        <v>3900</v>
      </c>
      <c r="J59" s="5">
        <v>1.07</v>
      </c>
      <c r="K59" s="110">
        <v>0</v>
      </c>
    </row>
    <row r="60" spans="1:11" s="6" customFormat="1" ht="25.5" hidden="1">
      <c r="A60" s="98" t="s">
        <v>121</v>
      </c>
      <c r="B60" s="126" t="s">
        <v>112</v>
      </c>
      <c r="C60" s="138"/>
      <c r="D60" s="15">
        <f t="shared" si="0"/>
        <v>0</v>
      </c>
      <c r="E60" s="138"/>
      <c r="F60" s="139"/>
      <c r="G60" s="138"/>
      <c r="H60" s="138"/>
      <c r="I60" s="5">
        <v>3900</v>
      </c>
      <c r="J60" s="5">
        <v>1.07</v>
      </c>
      <c r="K60" s="110">
        <v>0</v>
      </c>
    </row>
    <row r="61" spans="1:11" s="6" customFormat="1" ht="15">
      <c r="A61" s="98" t="s">
        <v>122</v>
      </c>
      <c r="B61" s="126" t="s">
        <v>112</v>
      </c>
      <c r="C61" s="138"/>
      <c r="D61" s="15">
        <v>1957.59</v>
      </c>
      <c r="E61" s="138"/>
      <c r="F61" s="139"/>
      <c r="G61" s="138"/>
      <c r="H61" s="138"/>
      <c r="I61" s="5">
        <v>3900</v>
      </c>
      <c r="J61" s="5">
        <v>1.07</v>
      </c>
      <c r="K61" s="110">
        <v>0.02</v>
      </c>
    </row>
    <row r="62" spans="1:11" s="6" customFormat="1" ht="25.5">
      <c r="A62" s="98" t="s">
        <v>70</v>
      </c>
      <c r="B62" s="126" t="s">
        <v>100</v>
      </c>
      <c r="C62" s="138"/>
      <c r="D62" s="15">
        <v>10360.56</v>
      </c>
      <c r="E62" s="138"/>
      <c r="F62" s="139"/>
      <c r="G62" s="138"/>
      <c r="H62" s="138"/>
      <c r="I62" s="5">
        <v>3900</v>
      </c>
      <c r="J62" s="5">
        <v>1.07</v>
      </c>
      <c r="K62" s="110">
        <v>0.2</v>
      </c>
    </row>
    <row r="63" spans="1:11" s="6" customFormat="1" ht="18.75" customHeight="1">
      <c r="A63" s="98" t="s">
        <v>56</v>
      </c>
      <c r="B63" s="126" t="s">
        <v>85</v>
      </c>
      <c r="C63" s="140"/>
      <c r="D63" s="15">
        <v>5287.68</v>
      </c>
      <c r="E63" s="140"/>
      <c r="F63" s="139"/>
      <c r="G63" s="138"/>
      <c r="H63" s="138"/>
      <c r="I63" s="5">
        <v>3900</v>
      </c>
      <c r="J63" s="5">
        <v>1.07</v>
      </c>
      <c r="K63" s="110">
        <v>0.11</v>
      </c>
    </row>
    <row r="64" spans="1:11" s="6" customFormat="1" ht="15" hidden="1">
      <c r="A64" s="98" t="s">
        <v>123</v>
      </c>
      <c r="B64" s="126" t="s">
        <v>112</v>
      </c>
      <c r="C64" s="138"/>
      <c r="D64" s="15">
        <f t="shared" si="0"/>
        <v>0</v>
      </c>
      <c r="E64" s="138"/>
      <c r="F64" s="139"/>
      <c r="G64" s="138">
        <f>H64*12</f>
        <v>0</v>
      </c>
      <c r="H64" s="138">
        <v>0</v>
      </c>
      <c r="I64" s="5">
        <v>3900</v>
      </c>
      <c r="J64" s="5">
        <v>1.07</v>
      </c>
      <c r="K64" s="110">
        <v>0</v>
      </c>
    </row>
    <row r="65" spans="1:11" s="6" customFormat="1" ht="30">
      <c r="A65" s="97" t="s">
        <v>57</v>
      </c>
      <c r="B65" s="126"/>
      <c r="C65" s="138"/>
      <c r="D65" s="120">
        <f>D66</f>
        <v>1428.84</v>
      </c>
      <c r="E65" s="138"/>
      <c r="F65" s="139"/>
      <c r="G65" s="120">
        <f>D65/I65</f>
        <v>0.37</v>
      </c>
      <c r="H65" s="120">
        <f>G65/12</f>
        <v>0.03</v>
      </c>
      <c r="I65" s="5">
        <v>3900</v>
      </c>
      <c r="J65" s="5">
        <v>1.07</v>
      </c>
      <c r="K65" s="110">
        <v>0.05</v>
      </c>
    </row>
    <row r="66" spans="1:11" s="6" customFormat="1" ht="15">
      <c r="A66" s="98" t="s">
        <v>124</v>
      </c>
      <c r="B66" s="128" t="s">
        <v>112</v>
      </c>
      <c r="C66" s="138"/>
      <c r="D66" s="15">
        <v>1428.84</v>
      </c>
      <c r="E66" s="138"/>
      <c r="F66" s="139"/>
      <c r="G66" s="138"/>
      <c r="H66" s="138"/>
      <c r="I66" s="5">
        <v>3900</v>
      </c>
      <c r="J66" s="5">
        <v>1.07</v>
      </c>
      <c r="K66" s="110">
        <v>0.03</v>
      </c>
    </row>
    <row r="67" spans="1:11" s="6" customFormat="1" ht="15" hidden="1">
      <c r="A67" s="98" t="s">
        <v>125</v>
      </c>
      <c r="B67" s="126" t="s">
        <v>85</v>
      </c>
      <c r="C67" s="138"/>
      <c r="D67" s="15">
        <f>G67*I67</f>
        <v>0</v>
      </c>
      <c r="E67" s="138"/>
      <c r="F67" s="139"/>
      <c r="G67" s="138">
        <f>H67*12</f>
        <v>0</v>
      </c>
      <c r="H67" s="138">
        <v>0</v>
      </c>
      <c r="I67" s="5">
        <v>3900</v>
      </c>
      <c r="J67" s="5">
        <v>1.07</v>
      </c>
      <c r="K67" s="110">
        <v>0</v>
      </c>
    </row>
    <row r="68" spans="1:11" s="6" customFormat="1" ht="15">
      <c r="A68" s="97" t="s">
        <v>58</v>
      </c>
      <c r="B68" s="126"/>
      <c r="C68" s="138"/>
      <c r="D68" s="120">
        <f>D70+D71+D77</f>
        <v>14399.63</v>
      </c>
      <c r="E68" s="138"/>
      <c r="F68" s="139"/>
      <c r="G68" s="120">
        <f>D68/I68</f>
        <v>3.69</v>
      </c>
      <c r="H68" s="120">
        <f>G68/12</f>
        <v>0.31</v>
      </c>
      <c r="I68" s="5">
        <v>3900</v>
      </c>
      <c r="J68" s="5">
        <v>1.07</v>
      </c>
      <c r="K68" s="110">
        <v>0.21</v>
      </c>
    </row>
    <row r="69" spans="1:11" s="6" customFormat="1" ht="15" hidden="1">
      <c r="A69" s="98" t="s">
        <v>126</v>
      </c>
      <c r="B69" s="126" t="s">
        <v>85</v>
      </c>
      <c r="C69" s="138"/>
      <c r="D69" s="15">
        <f aca="true" t="shared" si="1" ref="D69:D76">G69*I69</f>
        <v>0</v>
      </c>
      <c r="E69" s="138"/>
      <c r="F69" s="139"/>
      <c r="G69" s="138">
        <f aca="true" t="shared" si="2" ref="G69:G76">H69*12</f>
        <v>0</v>
      </c>
      <c r="H69" s="138">
        <v>0</v>
      </c>
      <c r="I69" s="5">
        <v>3900</v>
      </c>
      <c r="J69" s="5">
        <v>1.07</v>
      </c>
      <c r="K69" s="110">
        <v>0</v>
      </c>
    </row>
    <row r="70" spans="1:11" s="6" customFormat="1" ht="15">
      <c r="A70" s="98" t="s">
        <v>59</v>
      </c>
      <c r="B70" s="126" t="s">
        <v>112</v>
      </c>
      <c r="C70" s="138"/>
      <c r="D70" s="15">
        <v>10187.9</v>
      </c>
      <c r="E70" s="138"/>
      <c r="F70" s="139"/>
      <c r="G70" s="138"/>
      <c r="H70" s="138"/>
      <c r="I70" s="5">
        <v>3900</v>
      </c>
      <c r="J70" s="5">
        <v>1.07</v>
      </c>
      <c r="K70" s="110">
        <v>0.2</v>
      </c>
    </row>
    <row r="71" spans="1:11" s="6" customFormat="1" ht="15">
      <c r="A71" s="98" t="s">
        <v>60</v>
      </c>
      <c r="B71" s="126" t="s">
        <v>112</v>
      </c>
      <c r="C71" s="138"/>
      <c r="D71" s="15">
        <v>777.03</v>
      </c>
      <c r="E71" s="138"/>
      <c r="F71" s="139"/>
      <c r="G71" s="138"/>
      <c r="H71" s="138"/>
      <c r="I71" s="5">
        <v>3900</v>
      </c>
      <c r="J71" s="5">
        <v>1.07</v>
      </c>
      <c r="K71" s="110">
        <v>0.01</v>
      </c>
    </row>
    <row r="72" spans="1:11" s="6" customFormat="1" ht="27.75" customHeight="1" hidden="1">
      <c r="A72" s="98" t="s">
        <v>127</v>
      </c>
      <c r="B72" s="126" t="s">
        <v>100</v>
      </c>
      <c r="C72" s="138"/>
      <c r="D72" s="15">
        <f t="shared" si="1"/>
        <v>0</v>
      </c>
      <c r="E72" s="138"/>
      <c r="F72" s="139"/>
      <c r="G72" s="138">
        <f t="shared" si="2"/>
        <v>0</v>
      </c>
      <c r="H72" s="138">
        <v>0</v>
      </c>
      <c r="I72" s="5">
        <v>3900</v>
      </c>
      <c r="J72" s="5">
        <v>1.07</v>
      </c>
      <c r="K72" s="110">
        <v>0</v>
      </c>
    </row>
    <row r="73" spans="1:11" s="6" customFormat="1" ht="25.5" hidden="1">
      <c r="A73" s="98" t="s">
        <v>128</v>
      </c>
      <c r="B73" s="126" t="s">
        <v>100</v>
      </c>
      <c r="C73" s="138"/>
      <c r="D73" s="15">
        <f t="shared" si="1"/>
        <v>0</v>
      </c>
      <c r="E73" s="138"/>
      <c r="F73" s="139"/>
      <c r="G73" s="138">
        <f t="shared" si="2"/>
        <v>0</v>
      </c>
      <c r="H73" s="138">
        <v>0</v>
      </c>
      <c r="I73" s="5">
        <v>3900</v>
      </c>
      <c r="J73" s="5">
        <v>1.07</v>
      </c>
      <c r="K73" s="110">
        <v>0</v>
      </c>
    </row>
    <row r="74" spans="1:11" s="6" customFormat="1" ht="25.5" hidden="1">
      <c r="A74" s="98" t="s">
        <v>129</v>
      </c>
      <c r="B74" s="126" t="s">
        <v>100</v>
      </c>
      <c r="C74" s="138"/>
      <c r="D74" s="15">
        <f t="shared" si="1"/>
        <v>0</v>
      </c>
      <c r="E74" s="138"/>
      <c r="F74" s="139"/>
      <c r="G74" s="138">
        <f t="shared" si="2"/>
        <v>0</v>
      </c>
      <c r="H74" s="138">
        <v>0</v>
      </c>
      <c r="I74" s="5">
        <v>3900</v>
      </c>
      <c r="J74" s="5">
        <v>1.07</v>
      </c>
      <c r="K74" s="110">
        <v>0</v>
      </c>
    </row>
    <row r="75" spans="1:11" s="6" customFormat="1" ht="25.5" hidden="1">
      <c r="A75" s="98" t="s">
        <v>130</v>
      </c>
      <c r="B75" s="126" t="s">
        <v>100</v>
      </c>
      <c r="C75" s="138"/>
      <c r="D75" s="15">
        <f t="shared" si="1"/>
        <v>0</v>
      </c>
      <c r="E75" s="138"/>
      <c r="F75" s="139"/>
      <c r="G75" s="138">
        <f t="shared" si="2"/>
        <v>0</v>
      </c>
      <c r="H75" s="138">
        <v>0</v>
      </c>
      <c r="I75" s="5">
        <v>3900</v>
      </c>
      <c r="J75" s="5">
        <v>1.07</v>
      </c>
      <c r="K75" s="110">
        <v>0</v>
      </c>
    </row>
    <row r="76" spans="1:11" s="6" customFormat="1" ht="25.5" hidden="1">
      <c r="A76" s="98" t="s">
        <v>131</v>
      </c>
      <c r="B76" s="126" t="s">
        <v>100</v>
      </c>
      <c r="C76" s="138"/>
      <c r="D76" s="15">
        <f t="shared" si="1"/>
        <v>0</v>
      </c>
      <c r="E76" s="138"/>
      <c r="F76" s="139"/>
      <c r="G76" s="138">
        <f t="shared" si="2"/>
        <v>0</v>
      </c>
      <c r="H76" s="138">
        <v>0</v>
      </c>
      <c r="I76" s="5">
        <v>3900</v>
      </c>
      <c r="J76" s="5">
        <v>1.07</v>
      </c>
      <c r="K76" s="110">
        <v>0</v>
      </c>
    </row>
    <row r="77" spans="1:11" s="6" customFormat="1" ht="15">
      <c r="A77" s="98" t="s">
        <v>132</v>
      </c>
      <c r="B77" s="128" t="s">
        <v>133</v>
      </c>
      <c r="C77" s="138"/>
      <c r="D77" s="141">
        <v>3434.7</v>
      </c>
      <c r="E77" s="138"/>
      <c r="F77" s="139"/>
      <c r="G77" s="140"/>
      <c r="H77" s="140"/>
      <c r="I77" s="5"/>
      <c r="J77" s="5"/>
      <c r="K77" s="110"/>
    </row>
    <row r="78" spans="1:11" s="6" customFormat="1" ht="15">
      <c r="A78" s="97" t="s">
        <v>61</v>
      </c>
      <c r="B78" s="126"/>
      <c r="C78" s="138"/>
      <c r="D78" s="120">
        <f>D79+D80</f>
        <v>1681.99</v>
      </c>
      <c r="E78" s="138"/>
      <c r="F78" s="139"/>
      <c r="G78" s="120">
        <f>D78/I78</f>
        <v>0.43</v>
      </c>
      <c r="H78" s="120">
        <f>G78/12</f>
        <v>0.04</v>
      </c>
      <c r="I78" s="5">
        <v>3900</v>
      </c>
      <c r="J78" s="5">
        <v>1.07</v>
      </c>
      <c r="K78" s="110">
        <v>0.13</v>
      </c>
    </row>
    <row r="79" spans="1:11" s="6" customFormat="1" ht="15">
      <c r="A79" s="98" t="s">
        <v>62</v>
      </c>
      <c r="B79" s="126" t="s">
        <v>112</v>
      </c>
      <c r="C79" s="138"/>
      <c r="D79" s="15">
        <v>932.26</v>
      </c>
      <c r="E79" s="138"/>
      <c r="F79" s="139"/>
      <c r="G79" s="138"/>
      <c r="H79" s="138"/>
      <c r="I79" s="5">
        <v>3900</v>
      </c>
      <c r="J79" s="5">
        <v>1.07</v>
      </c>
      <c r="K79" s="110">
        <v>0.02</v>
      </c>
    </row>
    <row r="80" spans="1:11" s="6" customFormat="1" ht="15">
      <c r="A80" s="98" t="s">
        <v>63</v>
      </c>
      <c r="B80" s="126" t="s">
        <v>112</v>
      </c>
      <c r="C80" s="138"/>
      <c r="D80" s="15">
        <v>749.73</v>
      </c>
      <c r="E80" s="138"/>
      <c r="F80" s="139"/>
      <c r="G80" s="138"/>
      <c r="H80" s="138"/>
      <c r="I80" s="5">
        <v>3900</v>
      </c>
      <c r="J80" s="5">
        <v>1.07</v>
      </c>
      <c r="K80" s="110">
        <v>0.01</v>
      </c>
    </row>
    <row r="81" spans="1:11" s="5" customFormat="1" ht="15">
      <c r="A81" s="97" t="s">
        <v>64</v>
      </c>
      <c r="B81" s="119"/>
      <c r="C81" s="120"/>
      <c r="D81" s="120">
        <f>D82</f>
        <v>1381.39</v>
      </c>
      <c r="E81" s="120"/>
      <c r="F81" s="133"/>
      <c r="G81" s="120">
        <f>D81/I81</f>
        <v>0.35</v>
      </c>
      <c r="H81" s="120">
        <f>G81/12</f>
        <v>0.03</v>
      </c>
      <c r="I81" s="5">
        <v>3900</v>
      </c>
      <c r="J81" s="5">
        <v>1.07</v>
      </c>
      <c r="K81" s="110">
        <v>0.37</v>
      </c>
    </row>
    <row r="82" spans="1:11" s="6" customFormat="1" ht="25.5">
      <c r="A82" s="98" t="s">
        <v>65</v>
      </c>
      <c r="B82" s="128" t="s">
        <v>100</v>
      </c>
      <c r="C82" s="138"/>
      <c r="D82" s="15">
        <v>1381.39</v>
      </c>
      <c r="E82" s="138"/>
      <c r="F82" s="139"/>
      <c r="G82" s="138"/>
      <c r="H82" s="138"/>
      <c r="I82" s="5">
        <v>3900</v>
      </c>
      <c r="J82" s="5">
        <v>1.07</v>
      </c>
      <c r="K82" s="110">
        <v>0.03</v>
      </c>
    </row>
    <row r="83" spans="1:11" s="5" customFormat="1" ht="15">
      <c r="A83" s="97" t="s">
        <v>66</v>
      </c>
      <c r="B83" s="119"/>
      <c r="C83" s="120"/>
      <c r="D83" s="120">
        <f>D84+D85+D86</f>
        <v>12690.59</v>
      </c>
      <c r="E83" s="120"/>
      <c r="F83" s="133"/>
      <c r="G83" s="120">
        <f>D83/I83</f>
        <v>3.25</v>
      </c>
      <c r="H83" s="120">
        <f>G83/12</f>
        <v>0.27</v>
      </c>
      <c r="I83" s="5">
        <v>3900</v>
      </c>
      <c r="J83" s="5">
        <v>1.07</v>
      </c>
      <c r="K83" s="110">
        <v>0.55</v>
      </c>
    </row>
    <row r="84" spans="1:11" s="6" customFormat="1" ht="15">
      <c r="A84" s="98" t="s">
        <v>134</v>
      </c>
      <c r="B84" s="126" t="s">
        <v>115</v>
      </c>
      <c r="C84" s="138"/>
      <c r="D84" s="15">
        <v>8288.16</v>
      </c>
      <c r="E84" s="138"/>
      <c r="F84" s="139"/>
      <c r="G84" s="138"/>
      <c r="H84" s="138"/>
      <c r="I84" s="5">
        <v>3900</v>
      </c>
      <c r="J84" s="5">
        <v>1.07</v>
      </c>
      <c r="K84" s="110">
        <v>0.16</v>
      </c>
    </row>
    <row r="85" spans="1:11" s="6" customFormat="1" ht="15">
      <c r="A85" s="98" t="s">
        <v>71</v>
      </c>
      <c r="B85" s="126" t="s">
        <v>115</v>
      </c>
      <c r="C85" s="138"/>
      <c r="D85" s="15">
        <v>2072.1</v>
      </c>
      <c r="E85" s="138"/>
      <c r="F85" s="139"/>
      <c r="G85" s="138"/>
      <c r="H85" s="138"/>
      <c r="I85" s="5">
        <v>3900</v>
      </c>
      <c r="J85" s="5">
        <v>1.07</v>
      </c>
      <c r="K85" s="110">
        <v>0.04</v>
      </c>
    </row>
    <row r="86" spans="1:11" s="6" customFormat="1" ht="25.5" customHeight="1">
      <c r="A86" s="98" t="s">
        <v>67</v>
      </c>
      <c r="B86" s="126" t="s">
        <v>112</v>
      </c>
      <c r="C86" s="138"/>
      <c r="D86" s="15">
        <v>2330.33</v>
      </c>
      <c r="E86" s="138"/>
      <c r="F86" s="139"/>
      <c r="G86" s="138"/>
      <c r="H86" s="138"/>
      <c r="I86" s="5">
        <v>3900</v>
      </c>
      <c r="J86" s="5">
        <v>1.07</v>
      </c>
      <c r="K86" s="110">
        <v>0.04</v>
      </c>
    </row>
    <row r="87" spans="1:11" s="5" customFormat="1" ht="30.75" thickBot="1">
      <c r="A87" s="142" t="s">
        <v>135</v>
      </c>
      <c r="B87" s="135" t="s">
        <v>100</v>
      </c>
      <c r="C87" s="136">
        <f>F87*12</f>
        <v>0</v>
      </c>
      <c r="D87" s="136">
        <v>9172</v>
      </c>
      <c r="E87" s="136">
        <f>H87*12</f>
        <v>2.4</v>
      </c>
      <c r="F87" s="137"/>
      <c r="G87" s="136">
        <f>D87/I87</f>
        <v>2.35</v>
      </c>
      <c r="H87" s="136">
        <f>G87/12</f>
        <v>0.2</v>
      </c>
      <c r="I87" s="5">
        <v>3900</v>
      </c>
      <c r="J87" s="5">
        <v>1.07</v>
      </c>
      <c r="K87" s="110">
        <v>0.3</v>
      </c>
    </row>
    <row r="88" spans="1:11" s="5" customFormat="1" ht="19.5" thickBot="1">
      <c r="A88" s="143" t="s">
        <v>68</v>
      </c>
      <c r="B88" s="144" t="s">
        <v>93</v>
      </c>
      <c r="C88" s="145"/>
      <c r="D88" s="136">
        <f>G88*I88</f>
        <v>65988</v>
      </c>
      <c r="E88" s="136"/>
      <c r="F88" s="136"/>
      <c r="G88" s="136">
        <f>12*H88</f>
        <v>16.92</v>
      </c>
      <c r="H88" s="136">
        <v>1.41</v>
      </c>
      <c r="I88" s="5">
        <v>3900</v>
      </c>
      <c r="K88" s="110"/>
    </row>
    <row r="89" spans="1:11" s="5" customFormat="1" ht="19.5" thickBot="1">
      <c r="A89" s="143" t="s">
        <v>136</v>
      </c>
      <c r="B89" s="108"/>
      <c r="C89" s="146"/>
      <c r="D89" s="147">
        <f>D88+D87+D83+D81+D78+D68+D65+D53+D39+D38+D37+D36+D35+D32+D31+D30+D29+D28+D19+D14</f>
        <v>559260</v>
      </c>
      <c r="E89" s="147">
        <f>E88+E87+E83+E81+E78+E68+E65+E53+E39+E38+E37+E36+E35+E32+E31+E30+E29+E28+E19+E14</f>
        <v>103.8</v>
      </c>
      <c r="F89" s="147">
        <f>F88+F87+F83+F81+F78+F68+F65+F53+F39+F38+F37+F36+F35+F32+F31+F30+F29+F28+F19+F14</f>
        <v>0</v>
      </c>
      <c r="G89" s="147">
        <v>143.38</v>
      </c>
      <c r="H89" s="147">
        <f>H88+H87+H83+H81+H78+H68+H65+H53+H39+H38+H37+H36+H35+H32+H31+H30+H29+H28+H19+H14</f>
        <v>11.95</v>
      </c>
      <c r="I89" s="5">
        <v>3900</v>
      </c>
      <c r="K89" s="110"/>
    </row>
    <row r="90" spans="1:11" s="5" customFormat="1" ht="18.75">
      <c r="A90" s="148"/>
      <c r="B90" s="149"/>
      <c r="C90" s="150"/>
      <c r="D90" s="150"/>
      <c r="E90" s="150"/>
      <c r="F90" s="150"/>
      <c r="G90" s="150"/>
      <c r="H90" s="150"/>
      <c r="K90" s="110"/>
    </row>
    <row r="91" spans="1:11" s="5" customFormat="1" ht="18.75">
      <c r="A91" s="148"/>
      <c r="B91" s="149"/>
      <c r="C91" s="150"/>
      <c r="D91" s="150"/>
      <c r="E91" s="150"/>
      <c r="F91" s="150"/>
      <c r="G91" s="150"/>
      <c r="H91" s="150"/>
      <c r="K91" s="110"/>
    </row>
    <row r="92" spans="1:11" s="149" customFormat="1" ht="18.75">
      <c r="A92" s="148"/>
      <c r="C92" s="150"/>
      <c r="D92" s="150"/>
      <c r="E92" s="150"/>
      <c r="F92" s="150"/>
      <c r="G92" s="150"/>
      <c r="H92" s="150"/>
      <c r="K92" s="150"/>
    </row>
    <row r="93" spans="1:11" s="149" customFormat="1" ht="19.5" thickBot="1">
      <c r="A93" s="148"/>
      <c r="C93" s="150"/>
      <c r="D93" s="150"/>
      <c r="E93" s="150"/>
      <c r="F93" s="150"/>
      <c r="G93" s="150"/>
      <c r="H93" s="150"/>
      <c r="K93" s="150"/>
    </row>
    <row r="94" spans="1:11" s="5" customFormat="1" ht="19.5" thickBot="1">
      <c r="A94" s="143" t="s">
        <v>137</v>
      </c>
      <c r="B94" s="108"/>
      <c r="C94" s="146">
        <f>F94*12</f>
        <v>0</v>
      </c>
      <c r="D94" s="147">
        <f>D95+D96+D97+D98+D99+D100+D101</f>
        <v>245181</v>
      </c>
      <c r="E94" s="147">
        <f>E95+E96+E97+E98+E99+E100+E101</f>
        <v>0</v>
      </c>
      <c r="F94" s="147">
        <f>F95+F96+F97+F98+F99+F100+F101</f>
        <v>0</v>
      </c>
      <c r="G94" s="147">
        <v>62.86</v>
      </c>
      <c r="H94" s="147">
        <v>5.25</v>
      </c>
      <c r="I94" s="5">
        <v>3900</v>
      </c>
      <c r="K94" s="110"/>
    </row>
    <row r="95" spans="1:11" s="6" customFormat="1" ht="15">
      <c r="A95" s="98" t="s">
        <v>138</v>
      </c>
      <c r="B95" s="126"/>
      <c r="C95" s="138"/>
      <c r="D95" s="15">
        <v>57564</v>
      </c>
      <c r="E95" s="138"/>
      <c r="F95" s="139"/>
      <c r="G95" s="138">
        <f>D95/I95</f>
        <v>14.76</v>
      </c>
      <c r="H95" s="138">
        <v>1.23</v>
      </c>
      <c r="I95" s="5">
        <v>3900</v>
      </c>
      <c r="J95" s="5"/>
      <c r="K95" s="110"/>
    </row>
    <row r="96" spans="1:11" s="6" customFormat="1" ht="15">
      <c r="A96" s="98" t="s">
        <v>139</v>
      </c>
      <c r="B96" s="126"/>
      <c r="C96" s="138"/>
      <c r="D96" s="15">
        <v>119413</v>
      </c>
      <c r="E96" s="138"/>
      <c r="F96" s="139"/>
      <c r="G96" s="138">
        <f aca="true" t="shared" si="3" ref="G96:G101">D96/I96</f>
        <v>30.62</v>
      </c>
      <c r="H96" s="138">
        <f aca="true" t="shared" si="4" ref="H96:H101">G96/12</f>
        <v>2.55</v>
      </c>
      <c r="I96" s="5">
        <v>3900</v>
      </c>
      <c r="J96" s="5"/>
      <c r="K96" s="110"/>
    </row>
    <row r="97" spans="1:11" s="6" customFormat="1" ht="15">
      <c r="A97" s="98" t="s">
        <v>140</v>
      </c>
      <c r="B97" s="126"/>
      <c r="C97" s="138"/>
      <c r="D97" s="15">
        <v>19047</v>
      </c>
      <c r="E97" s="138"/>
      <c r="F97" s="139"/>
      <c r="G97" s="138">
        <f t="shared" si="3"/>
        <v>4.88</v>
      </c>
      <c r="H97" s="138">
        <f t="shared" si="4"/>
        <v>0.41</v>
      </c>
      <c r="I97" s="5">
        <v>3900</v>
      </c>
      <c r="J97" s="5"/>
      <c r="K97" s="110"/>
    </row>
    <row r="98" spans="1:11" s="6" customFormat="1" ht="15">
      <c r="A98" s="98" t="s">
        <v>141</v>
      </c>
      <c r="B98" s="126"/>
      <c r="C98" s="138"/>
      <c r="D98" s="15">
        <v>19655</v>
      </c>
      <c r="E98" s="138"/>
      <c r="F98" s="139"/>
      <c r="G98" s="138">
        <f t="shared" si="3"/>
        <v>5.04</v>
      </c>
      <c r="H98" s="138">
        <f t="shared" si="4"/>
        <v>0.42</v>
      </c>
      <c r="I98" s="5">
        <v>3900</v>
      </c>
      <c r="J98" s="5"/>
      <c r="K98" s="110"/>
    </row>
    <row r="99" spans="1:11" s="6" customFormat="1" ht="15">
      <c r="A99" s="98" t="s">
        <v>142</v>
      </c>
      <c r="B99" s="126"/>
      <c r="C99" s="138"/>
      <c r="D99" s="15">
        <v>17133</v>
      </c>
      <c r="E99" s="138"/>
      <c r="F99" s="139"/>
      <c r="G99" s="138">
        <f t="shared" si="3"/>
        <v>4.39</v>
      </c>
      <c r="H99" s="138">
        <f t="shared" si="4"/>
        <v>0.37</v>
      </c>
      <c r="I99" s="5">
        <v>3900</v>
      </c>
      <c r="J99" s="5"/>
      <c r="K99" s="110"/>
    </row>
    <row r="100" spans="1:11" s="6" customFormat="1" ht="15">
      <c r="A100" s="98" t="s">
        <v>143</v>
      </c>
      <c r="B100" s="126"/>
      <c r="C100" s="138"/>
      <c r="D100" s="15">
        <v>6352</v>
      </c>
      <c r="E100" s="138"/>
      <c r="F100" s="139"/>
      <c r="G100" s="138">
        <f t="shared" si="3"/>
        <v>1.63</v>
      </c>
      <c r="H100" s="138">
        <f t="shared" si="4"/>
        <v>0.14</v>
      </c>
      <c r="I100" s="5">
        <v>3900</v>
      </c>
      <c r="J100" s="5"/>
      <c r="K100" s="110"/>
    </row>
    <row r="101" spans="1:11" s="6" customFormat="1" ht="15">
      <c r="A101" s="98" t="s">
        <v>144</v>
      </c>
      <c r="B101" s="126"/>
      <c r="C101" s="138"/>
      <c r="D101" s="15">
        <v>6017</v>
      </c>
      <c r="E101" s="138"/>
      <c r="F101" s="139"/>
      <c r="G101" s="138">
        <f t="shared" si="3"/>
        <v>1.54</v>
      </c>
      <c r="H101" s="138">
        <f t="shared" si="4"/>
        <v>0.13</v>
      </c>
      <c r="I101" s="5">
        <v>3900</v>
      </c>
      <c r="J101" s="5"/>
      <c r="K101" s="110"/>
    </row>
    <row r="102" spans="1:11" s="149" customFormat="1" ht="18.75" hidden="1">
      <c r="A102" s="151" t="s">
        <v>145</v>
      </c>
      <c r="C102" s="150"/>
      <c r="D102" s="150">
        <f>D89+D94</f>
        <v>804441</v>
      </c>
      <c r="E102" s="150"/>
      <c r="F102" s="150"/>
      <c r="G102" s="1">
        <f>H102*12</f>
        <v>206.4</v>
      </c>
      <c r="H102" s="150">
        <f>H89+H94</f>
        <v>17.2</v>
      </c>
      <c r="I102" s="149">
        <v>3900</v>
      </c>
      <c r="K102" s="150"/>
    </row>
    <row r="103" spans="1:11" s="149" customFormat="1" ht="18.75">
      <c r="A103" s="151"/>
      <c r="C103" s="150"/>
      <c r="D103" s="150"/>
      <c r="E103" s="150"/>
      <c r="F103" s="150"/>
      <c r="G103" s="150"/>
      <c r="H103" s="150"/>
      <c r="K103" s="150"/>
    </row>
    <row r="104" spans="1:11" s="149" customFormat="1" ht="18.75">
      <c r="A104" s="151"/>
      <c r="C104" s="150"/>
      <c r="D104" s="150"/>
      <c r="E104" s="150"/>
      <c r="F104" s="150"/>
      <c r="G104" s="150"/>
      <c r="H104" s="150"/>
      <c r="K104" s="150"/>
    </row>
    <row r="105" spans="1:11" s="149" customFormat="1" ht="19.5" thickBot="1">
      <c r="A105" s="151"/>
      <c r="C105" s="150"/>
      <c r="D105" s="150"/>
      <c r="E105" s="150"/>
      <c r="F105" s="150"/>
      <c r="G105" s="150"/>
      <c r="H105" s="150"/>
      <c r="K105" s="150"/>
    </row>
    <row r="106" spans="1:11" s="149" customFormat="1" ht="19.5" thickBot="1">
      <c r="A106" s="143" t="s">
        <v>145</v>
      </c>
      <c r="B106" s="76"/>
      <c r="C106" s="146"/>
      <c r="D106" s="146">
        <f>D89+D94</f>
        <v>804441</v>
      </c>
      <c r="E106" s="146">
        <f>E89+E94</f>
        <v>103.8</v>
      </c>
      <c r="F106" s="146">
        <f>F89+F94</f>
        <v>0</v>
      </c>
      <c r="G106" s="146">
        <f>G89+G94</f>
        <v>206.24</v>
      </c>
      <c r="H106" s="146">
        <f>H89+H94</f>
        <v>17.2</v>
      </c>
      <c r="I106" s="149">
        <v>3900</v>
      </c>
      <c r="K106" s="150"/>
    </row>
    <row r="107" spans="1:11" s="149" customFormat="1" ht="18.75">
      <c r="A107" s="151"/>
      <c r="C107" s="150"/>
      <c r="D107" s="150"/>
      <c r="E107" s="150"/>
      <c r="F107" s="150"/>
      <c r="G107" s="150"/>
      <c r="H107" s="150"/>
      <c r="K107" s="150"/>
    </row>
    <row r="108" spans="1:11" s="149" customFormat="1" ht="18.75">
      <c r="A108" s="151"/>
      <c r="C108" s="150"/>
      <c r="D108" s="150"/>
      <c r="E108" s="150"/>
      <c r="F108" s="150"/>
      <c r="G108" s="150"/>
      <c r="H108" s="150"/>
      <c r="K108" s="150"/>
    </row>
    <row r="109" spans="1:11" s="149" customFormat="1" ht="15">
      <c r="A109" s="152"/>
      <c r="B109" s="153"/>
      <c r="C109" s="154"/>
      <c r="D109" s="154"/>
      <c r="E109" s="154"/>
      <c r="F109" s="154"/>
      <c r="G109" s="154"/>
      <c r="H109" s="154"/>
      <c r="K109" s="150"/>
    </row>
    <row r="110" spans="1:11" s="156" customFormat="1" ht="19.5">
      <c r="A110" s="148"/>
      <c r="B110" s="155"/>
      <c r="C110" s="155"/>
      <c r="D110" s="155"/>
      <c r="E110" s="155"/>
      <c r="F110" s="155"/>
      <c r="G110" s="155"/>
      <c r="H110" s="155"/>
      <c r="K110" s="157"/>
    </row>
    <row r="111" spans="1:11" s="2" customFormat="1" ht="12.75">
      <c r="A111" s="158"/>
      <c r="K111" s="159"/>
    </row>
    <row r="112" spans="1:11" s="10" customFormat="1" ht="19.5">
      <c r="A112" s="160"/>
      <c r="B112" s="156"/>
      <c r="C112" s="157"/>
      <c r="D112" s="157"/>
      <c r="E112" s="157"/>
      <c r="F112" s="157"/>
      <c r="G112" s="157"/>
      <c r="H112" s="157"/>
      <c r="K112" s="161"/>
    </row>
    <row r="113" spans="1:11" s="2" customFormat="1" ht="14.25">
      <c r="A113" s="206" t="s">
        <v>146</v>
      </c>
      <c r="B113" s="206"/>
      <c r="C113" s="206"/>
      <c r="D113" s="206"/>
      <c r="E113" s="206"/>
      <c r="F113" s="206"/>
      <c r="K113" s="159"/>
    </row>
    <row r="114" s="2" customFormat="1" ht="12.75">
      <c r="K114" s="159"/>
    </row>
    <row r="115" spans="1:11" s="2" customFormat="1" ht="12.75">
      <c r="A115" s="158" t="s">
        <v>147</v>
      </c>
      <c r="K115" s="159"/>
    </row>
    <row r="116" s="2" customFormat="1" ht="12.75">
      <c r="K116" s="159"/>
    </row>
    <row r="117" s="2" customFormat="1" ht="12.75">
      <c r="K117" s="159"/>
    </row>
    <row r="118" s="2" customFormat="1" ht="12.75">
      <c r="K118" s="159"/>
    </row>
    <row r="119" s="2" customFormat="1" ht="12.75">
      <c r="K119" s="159"/>
    </row>
    <row r="120" s="2" customFormat="1" ht="12.75">
      <c r="K120" s="159"/>
    </row>
    <row r="121" s="2" customFormat="1" ht="12.75">
      <c r="K121" s="159"/>
    </row>
    <row r="122" s="2" customFormat="1" ht="12.75">
      <c r="K122" s="159"/>
    </row>
    <row r="123" s="2" customFormat="1" ht="12.75">
      <c r="K123" s="159"/>
    </row>
    <row r="124" s="2" customFormat="1" ht="12.75">
      <c r="K124" s="159"/>
    </row>
    <row r="125" s="2" customFormat="1" ht="12.75">
      <c r="K125" s="159"/>
    </row>
    <row r="126" s="2" customFormat="1" ht="12.75">
      <c r="K126" s="159"/>
    </row>
    <row r="127" s="2" customFormat="1" ht="12.75">
      <c r="K127" s="159"/>
    </row>
    <row r="128" s="2" customFormat="1" ht="12.75">
      <c r="K128" s="159"/>
    </row>
    <row r="129" s="2" customFormat="1" ht="12.75">
      <c r="K129" s="159"/>
    </row>
    <row r="130" s="2" customFormat="1" ht="12.75">
      <c r="K130" s="159"/>
    </row>
    <row r="131" s="2" customFormat="1" ht="12.75">
      <c r="K131" s="159"/>
    </row>
    <row r="132" s="2" customFormat="1" ht="12.75">
      <c r="K132" s="159"/>
    </row>
    <row r="133" s="2" customFormat="1" ht="12.75">
      <c r="K133" s="159"/>
    </row>
  </sheetData>
  <sheetProtection/>
  <mergeCells count="12">
    <mergeCell ref="A7:H7"/>
    <mergeCell ref="A8:H8"/>
    <mergeCell ref="A9:H9"/>
    <mergeCell ref="A10:H10"/>
    <mergeCell ref="A13:H13"/>
    <mergeCell ref="A113:F113"/>
    <mergeCell ref="A1:H1"/>
    <mergeCell ref="B2:H2"/>
    <mergeCell ref="B3:H3"/>
    <mergeCell ref="B4:H4"/>
    <mergeCell ref="A5:H5"/>
    <mergeCell ref="A6:H6"/>
  </mergeCells>
  <printOptions horizontalCentered="1"/>
  <pageMargins left="0.2" right="0.2" top="0.1968503937007874" bottom="0.2" header="0.2" footer="0.2"/>
  <pageSetup fitToHeight="0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8"/>
  <sheetViews>
    <sheetView tabSelected="1" zoomScale="80" zoomScaleNormal="80" zoomScalePageLayoutView="0" workbookViewId="0" topLeftCell="A1">
      <pane xSplit="1" ySplit="2" topLeftCell="G11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P126" sqref="P126"/>
    </sheetView>
  </sheetViews>
  <sheetFormatPr defaultColWidth="9.00390625" defaultRowHeight="12.75"/>
  <cols>
    <col min="1" max="1" width="72.75390625" style="3" customWidth="1"/>
    <col min="2" max="2" width="16.00390625" style="3" customWidth="1"/>
    <col min="3" max="13" width="15.375" style="3" customWidth="1"/>
    <col min="14" max="14" width="14.125" style="3" customWidth="1"/>
    <col min="15" max="15" width="17.75390625" style="3" customWidth="1"/>
    <col min="16" max="16384" width="9.125" style="3" customWidth="1"/>
  </cols>
  <sheetData>
    <row r="1" spans="1:14" ht="61.5" customHeight="1" thickBot="1">
      <c r="A1" s="222" t="s">
        <v>153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</row>
    <row r="2" spans="1:15" s="5" customFormat="1" ht="80.25" customHeight="1" thickBot="1">
      <c r="A2" s="165" t="s">
        <v>0</v>
      </c>
      <c r="B2" s="226" t="s">
        <v>159</v>
      </c>
      <c r="C2" s="227"/>
      <c r="D2" s="228"/>
      <c r="E2" s="227" t="s">
        <v>160</v>
      </c>
      <c r="F2" s="227"/>
      <c r="G2" s="227"/>
      <c r="H2" s="226" t="s">
        <v>161</v>
      </c>
      <c r="I2" s="227"/>
      <c r="J2" s="228"/>
      <c r="K2" s="226" t="s">
        <v>162</v>
      </c>
      <c r="L2" s="227"/>
      <c r="M2" s="228"/>
      <c r="N2" s="46" t="s">
        <v>10</v>
      </c>
      <c r="O2" s="20" t="s">
        <v>5</v>
      </c>
    </row>
    <row r="3" spans="1:15" s="6" customFormat="1" ht="12.75">
      <c r="A3" s="39"/>
      <c r="B3" s="28" t="s">
        <v>7</v>
      </c>
      <c r="C3" s="13" t="s">
        <v>8</v>
      </c>
      <c r="D3" s="35" t="s">
        <v>9</v>
      </c>
      <c r="E3" s="45" t="s">
        <v>7</v>
      </c>
      <c r="F3" s="13" t="s">
        <v>8</v>
      </c>
      <c r="G3" s="18" t="s">
        <v>9</v>
      </c>
      <c r="H3" s="28" t="s">
        <v>7</v>
      </c>
      <c r="I3" s="13" t="s">
        <v>8</v>
      </c>
      <c r="J3" s="35" t="s">
        <v>9</v>
      </c>
      <c r="K3" s="28" t="s">
        <v>7</v>
      </c>
      <c r="L3" s="13" t="s">
        <v>8</v>
      </c>
      <c r="M3" s="35" t="s">
        <v>9</v>
      </c>
      <c r="N3" s="49"/>
      <c r="O3" s="21"/>
    </row>
    <row r="4" spans="1:15" s="6" customFormat="1" ht="49.5" customHeight="1">
      <c r="A4" s="229" t="s">
        <v>1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1"/>
    </row>
    <row r="5" spans="1:15" s="5" customFormat="1" ht="14.25" customHeight="1">
      <c r="A5" s="92" t="s">
        <v>31</v>
      </c>
      <c r="B5" s="29"/>
      <c r="C5" s="7"/>
      <c r="D5" s="57">
        <f>O5/4</f>
        <v>28080</v>
      </c>
      <c r="E5" s="46"/>
      <c r="F5" s="7"/>
      <c r="G5" s="57">
        <f>O5/4</f>
        <v>28080</v>
      </c>
      <c r="H5" s="29"/>
      <c r="I5" s="7"/>
      <c r="J5" s="57">
        <f>O5/4</f>
        <v>28080</v>
      </c>
      <c r="K5" s="29"/>
      <c r="L5" s="7"/>
      <c r="M5" s="57">
        <f>O5/4</f>
        <v>28080</v>
      </c>
      <c r="N5" s="51">
        <f>M5+J5+G5+D5</f>
        <v>112320</v>
      </c>
      <c r="O5" s="14">
        <v>112320</v>
      </c>
    </row>
    <row r="6" spans="1:15" s="5" customFormat="1" ht="30">
      <c r="A6" s="92" t="s">
        <v>32</v>
      </c>
      <c r="B6" s="29"/>
      <c r="C6" s="7"/>
      <c r="D6" s="57">
        <f aca="true" t="shared" si="0" ref="D6:D15">O6/4</f>
        <v>35334</v>
      </c>
      <c r="E6" s="46"/>
      <c r="F6" s="7"/>
      <c r="G6" s="57">
        <f aca="true" t="shared" si="1" ref="G6:G15">O6/4</f>
        <v>35334</v>
      </c>
      <c r="H6" s="29"/>
      <c r="I6" s="7"/>
      <c r="J6" s="57">
        <f aca="true" t="shared" si="2" ref="J6:J15">O6/4</f>
        <v>35334</v>
      </c>
      <c r="K6" s="29"/>
      <c r="L6" s="7"/>
      <c r="M6" s="57">
        <f aca="true" t="shared" si="3" ref="M6:M14">O6/4</f>
        <v>35334</v>
      </c>
      <c r="N6" s="51">
        <f aca="true" t="shared" si="4" ref="N6:N53">M6+J6+G6+D6</f>
        <v>141336</v>
      </c>
      <c r="O6" s="14">
        <v>141336</v>
      </c>
    </row>
    <row r="7" spans="1:15" s="5" customFormat="1" ht="15">
      <c r="A7" s="93" t="s">
        <v>33</v>
      </c>
      <c r="B7" s="29"/>
      <c r="C7" s="7"/>
      <c r="D7" s="57">
        <f t="shared" si="0"/>
        <v>7488</v>
      </c>
      <c r="E7" s="46"/>
      <c r="F7" s="7"/>
      <c r="G7" s="57">
        <f t="shared" si="1"/>
        <v>7488</v>
      </c>
      <c r="H7" s="29"/>
      <c r="I7" s="7"/>
      <c r="J7" s="57">
        <f t="shared" si="2"/>
        <v>7488</v>
      </c>
      <c r="K7" s="29"/>
      <c r="L7" s="7"/>
      <c r="M7" s="57">
        <f t="shared" si="3"/>
        <v>7488</v>
      </c>
      <c r="N7" s="51">
        <f t="shared" si="4"/>
        <v>29952</v>
      </c>
      <c r="O7" s="14">
        <v>29952</v>
      </c>
    </row>
    <row r="8" spans="1:15" s="5" customFormat="1" ht="15">
      <c r="A8" s="93" t="s">
        <v>34</v>
      </c>
      <c r="B8" s="29"/>
      <c r="C8" s="7"/>
      <c r="D8" s="57">
        <f t="shared" si="0"/>
        <v>24336</v>
      </c>
      <c r="E8" s="46"/>
      <c r="F8" s="7"/>
      <c r="G8" s="57">
        <f t="shared" si="1"/>
        <v>24336</v>
      </c>
      <c r="H8" s="29"/>
      <c r="I8" s="7"/>
      <c r="J8" s="57">
        <f t="shared" si="2"/>
        <v>24336</v>
      </c>
      <c r="K8" s="29"/>
      <c r="L8" s="7"/>
      <c r="M8" s="57">
        <f t="shared" si="3"/>
        <v>24336</v>
      </c>
      <c r="N8" s="51">
        <f t="shared" si="4"/>
        <v>97344</v>
      </c>
      <c r="O8" s="14">
        <v>97344</v>
      </c>
    </row>
    <row r="9" spans="1:15" s="5" customFormat="1" ht="30">
      <c r="A9" s="93" t="s">
        <v>35</v>
      </c>
      <c r="B9" s="29"/>
      <c r="C9" s="7"/>
      <c r="D9" s="57">
        <f t="shared" si="0"/>
        <v>433.43</v>
      </c>
      <c r="E9" s="46"/>
      <c r="F9" s="7"/>
      <c r="G9" s="57">
        <f t="shared" si="1"/>
        <v>433.43</v>
      </c>
      <c r="H9" s="29"/>
      <c r="I9" s="7"/>
      <c r="J9" s="57">
        <f t="shared" si="2"/>
        <v>433.43</v>
      </c>
      <c r="K9" s="29"/>
      <c r="L9" s="7"/>
      <c r="M9" s="57">
        <f t="shared" si="3"/>
        <v>433.43</v>
      </c>
      <c r="N9" s="51">
        <f t="shared" si="4"/>
        <v>1733.72</v>
      </c>
      <c r="O9" s="14">
        <v>1733.72</v>
      </c>
    </row>
    <row r="10" spans="1:15" s="5" customFormat="1" ht="30">
      <c r="A10" s="93" t="s">
        <v>36</v>
      </c>
      <c r="B10" s="29"/>
      <c r="C10" s="7"/>
      <c r="D10" s="57">
        <f t="shared" si="0"/>
        <v>433.43</v>
      </c>
      <c r="E10" s="46"/>
      <c r="F10" s="7"/>
      <c r="G10" s="57">
        <f t="shared" si="1"/>
        <v>433.43</v>
      </c>
      <c r="H10" s="29"/>
      <c r="I10" s="7"/>
      <c r="J10" s="57">
        <f t="shared" si="2"/>
        <v>433.43</v>
      </c>
      <c r="K10" s="29"/>
      <c r="L10" s="7"/>
      <c r="M10" s="57">
        <f t="shared" si="3"/>
        <v>433.43</v>
      </c>
      <c r="N10" s="51">
        <f t="shared" si="4"/>
        <v>1733.72</v>
      </c>
      <c r="O10" s="14">
        <v>1733.72</v>
      </c>
    </row>
    <row r="11" spans="1:15" s="5" customFormat="1" ht="15">
      <c r="A11" s="93" t="s">
        <v>37</v>
      </c>
      <c r="B11" s="29"/>
      <c r="C11" s="7"/>
      <c r="D11" s="57">
        <f t="shared" si="0"/>
        <v>2737.03</v>
      </c>
      <c r="E11" s="46"/>
      <c r="F11" s="7"/>
      <c r="G11" s="57">
        <f t="shared" si="1"/>
        <v>2737.03</v>
      </c>
      <c r="H11" s="29"/>
      <c r="I11" s="7"/>
      <c r="J11" s="57">
        <f t="shared" si="2"/>
        <v>2737.03</v>
      </c>
      <c r="K11" s="29"/>
      <c r="L11" s="7"/>
      <c r="M11" s="57">
        <f t="shared" si="3"/>
        <v>2737.03</v>
      </c>
      <c r="N11" s="51">
        <f t="shared" si="4"/>
        <v>10948.12</v>
      </c>
      <c r="O11" s="14">
        <v>10948.1</v>
      </c>
    </row>
    <row r="12" spans="1:15" s="11" customFormat="1" ht="26.25" customHeight="1">
      <c r="A12" s="95" t="s">
        <v>69</v>
      </c>
      <c r="B12" s="30"/>
      <c r="C12" s="26"/>
      <c r="D12" s="57">
        <f t="shared" si="0"/>
        <v>1638</v>
      </c>
      <c r="E12" s="47"/>
      <c r="F12" s="26"/>
      <c r="G12" s="57">
        <f t="shared" si="1"/>
        <v>1638</v>
      </c>
      <c r="H12" s="30"/>
      <c r="I12" s="26"/>
      <c r="J12" s="57">
        <f t="shared" si="2"/>
        <v>1638</v>
      </c>
      <c r="K12" s="30"/>
      <c r="L12" s="26"/>
      <c r="M12" s="57">
        <f t="shared" si="3"/>
        <v>1638</v>
      </c>
      <c r="N12" s="51">
        <f t="shared" si="4"/>
        <v>6552</v>
      </c>
      <c r="O12" s="14">
        <v>6552</v>
      </c>
    </row>
    <row r="13" spans="1:15" s="8" customFormat="1" ht="15">
      <c r="A13" s="93" t="s">
        <v>38</v>
      </c>
      <c r="B13" s="31"/>
      <c r="C13" s="27"/>
      <c r="D13" s="57">
        <f t="shared" si="0"/>
        <v>468</v>
      </c>
      <c r="E13" s="48"/>
      <c r="F13" s="27"/>
      <c r="G13" s="57">
        <f t="shared" si="1"/>
        <v>468</v>
      </c>
      <c r="H13" s="31"/>
      <c r="I13" s="27"/>
      <c r="J13" s="57">
        <f t="shared" si="2"/>
        <v>468</v>
      </c>
      <c r="K13" s="31"/>
      <c r="L13" s="27"/>
      <c r="M13" s="57">
        <f t="shared" si="3"/>
        <v>468</v>
      </c>
      <c r="N13" s="51">
        <f t="shared" si="4"/>
        <v>1872</v>
      </c>
      <c r="O13" s="14">
        <v>1872</v>
      </c>
    </row>
    <row r="14" spans="1:15" s="5" customFormat="1" ht="15">
      <c r="A14" s="93" t="s">
        <v>39</v>
      </c>
      <c r="B14" s="29"/>
      <c r="C14" s="7"/>
      <c r="D14" s="57">
        <f t="shared" si="0"/>
        <v>267.91</v>
      </c>
      <c r="E14" s="46"/>
      <c r="F14" s="7"/>
      <c r="G14" s="57">
        <f t="shared" si="1"/>
        <v>267.91</v>
      </c>
      <c r="H14" s="29"/>
      <c r="I14" s="7"/>
      <c r="J14" s="57">
        <f t="shared" si="2"/>
        <v>267.91</v>
      </c>
      <c r="K14" s="29"/>
      <c r="L14" s="7"/>
      <c r="M14" s="57">
        <f t="shared" si="3"/>
        <v>267.91</v>
      </c>
      <c r="N14" s="51">
        <f t="shared" si="4"/>
        <v>1071.64</v>
      </c>
      <c r="O14" s="14">
        <v>1071.63</v>
      </c>
    </row>
    <row r="15" spans="1:15" s="5" customFormat="1" ht="30">
      <c r="A15" s="93" t="s">
        <v>40</v>
      </c>
      <c r="B15" s="29"/>
      <c r="C15" s="7"/>
      <c r="D15" s="57">
        <f t="shared" si="0"/>
        <v>0</v>
      </c>
      <c r="E15" s="46"/>
      <c r="F15" s="7"/>
      <c r="G15" s="57">
        <f t="shared" si="1"/>
        <v>0</v>
      </c>
      <c r="H15" s="29"/>
      <c r="I15" s="7"/>
      <c r="J15" s="57">
        <f t="shared" si="2"/>
        <v>0</v>
      </c>
      <c r="K15" s="162" t="s">
        <v>239</v>
      </c>
      <c r="L15" s="163">
        <v>41695</v>
      </c>
      <c r="M15" s="69">
        <v>2133.33</v>
      </c>
      <c r="N15" s="51">
        <f t="shared" si="4"/>
        <v>2133.33</v>
      </c>
      <c r="O15" s="14"/>
    </row>
    <row r="16" spans="1:15" s="5" customFormat="1" ht="15">
      <c r="A16" s="93" t="s">
        <v>41</v>
      </c>
      <c r="B16" s="29"/>
      <c r="C16" s="7"/>
      <c r="D16" s="57"/>
      <c r="E16" s="46"/>
      <c r="F16" s="7"/>
      <c r="G16" s="16"/>
      <c r="H16" s="29"/>
      <c r="I16" s="7"/>
      <c r="J16" s="36"/>
      <c r="K16" s="29"/>
      <c r="L16" s="7"/>
      <c r="M16" s="36"/>
      <c r="N16" s="51">
        <f t="shared" si="4"/>
        <v>0</v>
      </c>
      <c r="O16" s="14"/>
    </row>
    <row r="17" spans="1:15" s="5" customFormat="1" ht="15">
      <c r="A17" s="4" t="s">
        <v>42</v>
      </c>
      <c r="B17" s="162" t="s">
        <v>155</v>
      </c>
      <c r="C17" s="163">
        <v>41402</v>
      </c>
      <c r="D17" s="69">
        <v>184.33</v>
      </c>
      <c r="E17" s="162" t="s">
        <v>167</v>
      </c>
      <c r="F17" s="163">
        <v>41509</v>
      </c>
      <c r="G17" s="69">
        <v>184.33</v>
      </c>
      <c r="H17" s="29"/>
      <c r="I17" s="7"/>
      <c r="J17" s="36"/>
      <c r="K17" s="187">
        <v>50</v>
      </c>
      <c r="L17" s="188">
        <v>41759</v>
      </c>
      <c r="M17" s="36">
        <v>184.33</v>
      </c>
      <c r="N17" s="51">
        <f t="shared" si="4"/>
        <v>552.99</v>
      </c>
      <c r="O17" s="14"/>
    </row>
    <row r="18" spans="1:15" s="5" customFormat="1" ht="15">
      <c r="A18" s="210" t="s">
        <v>43</v>
      </c>
      <c r="B18" s="162" t="s">
        <v>157</v>
      </c>
      <c r="C18" s="163">
        <v>41411</v>
      </c>
      <c r="D18" s="69">
        <v>195.03</v>
      </c>
      <c r="E18" s="162" t="s">
        <v>173</v>
      </c>
      <c r="F18" s="163">
        <v>41537</v>
      </c>
      <c r="G18" s="69">
        <v>195.04</v>
      </c>
      <c r="H18" s="29"/>
      <c r="I18" s="7"/>
      <c r="J18" s="36"/>
      <c r="K18" s="29"/>
      <c r="L18" s="7"/>
      <c r="M18" s="36"/>
      <c r="N18" s="51">
        <f t="shared" si="4"/>
        <v>390.07</v>
      </c>
      <c r="O18" s="14"/>
    </row>
    <row r="19" spans="1:15" s="5" customFormat="1" ht="15">
      <c r="A19" s="211"/>
      <c r="B19" s="32">
        <v>151</v>
      </c>
      <c r="C19" s="164">
        <v>41486</v>
      </c>
      <c r="D19" s="69">
        <v>390.06</v>
      </c>
      <c r="E19" s="46"/>
      <c r="F19" s="7"/>
      <c r="G19" s="16"/>
      <c r="H19" s="29"/>
      <c r="I19" s="7"/>
      <c r="J19" s="36"/>
      <c r="K19" s="29"/>
      <c r="L19" s="7"/>
      <c r="M19" s="36"/>
      <c r="N19" s="51">
        <f t="shared" si="4"/>
        <v>390.06</v>
      </c>
      <c r="O19" s="14"/>
    </row>
    <row r="20" spans="1:15" s="5" customFormat="1" ht="25.5">
      <c r="A20" s="98" t="s">
        <v>114</v>
      </c>
      <c r="B20" s="29"/>
      <c r="C20" s="7"/>
      <c r="D20" s="57"/>
      <c r="E20" s="162" t="s">
        <v>172</v>
      </c>
      <c r="F20" s="163">
        <v>41516</v>
      </c>
      <c r="G20" s="69">
        <v>6244.11</v>
      </c>
      <c r="H20" s="29"/>
      <c r="I20" s="7"/>
      <c r="J20" s="36"/>
      <c r="K20" s="29"/>
      <c r="L20" s="7"/>
      <c r="M20" s="36"/>
      <c r="N20" s="51">
        <f t="shared" si="4"/>
        <v>6244.11</v>
      </c>
      <c r="O20" s="14"/>
    </row>
    <row r="21" spans="1:15" s="5" customFormat="1" ht="15">
      <c r="A21" s="4" t="s">
        <v>44</v>
      </c>
      <c r="B21" s="29"/>
      <c r="C21" s="7"/>
      <c r="D21" s="57"/>
      <c r="E21" s="162" t="s">
        <v>172</v>
      </c>
      <c r="F21" s="163">
        <v>41516</v>
      </c>
      <c r="G21" s="69">
        <v>743.35</v>
      </c>
      <c r="H21" s="29"/>
      <c r="I21" s="7"/>
      <c r="J21" s="36"/>
      <c r="K21" s="29"/>
      <c r="L21" s="7"/>
      <c r="M21" s="36"/>
      <c r="N21" s="51">
        <f t="shared" si="4"/>
        <v>743.35</v>
      </c>
      <c r="O21" s="14"/>
    </row>
    <row r="22" spans="1:15" s="5" customFormat="1" ht="15">
      <c r="A22" s="4" t="s">
        <v>45</v>
      </c>
      <c r="B22" s="162" t="s">
        <v>149</v>
      </c>
      <c r="C22" s="163">
        <v>41418</v>
      </c>
      <c r="D22" s="69">
        <v>3314.05</v>
      </c>
      <c r="E22" s="46"/>
      <c r="F22" s="7"/>
      <c r="G22" s="16"/>
      <c r="H22" s="29"/>
      <c r="I22" s="7"/>
      <c r="J22" s="36"/>
      <c r="K22" s="29"/>
      <c r="L22" s="7"/>
      <c r="M22" s="36"/>
      <c r="N22" s="51">
        <f t="shared" si="4"/>
        <v>3314.05</v>
      </c>
      <c r="O22" s="14"/>
    </row>
    <row r="23" spans="1:15" s="5" customFormat="1" ht="15">
      <c r="A23" s="4" t="s">
        <v>46</v>
      </c>
      <c r="B23" s="162" t="s">
        <v>149</v>
      </c>
      <c r="C23" s="163">
        <v>41418</v>
      </c>
      <c r="D23" s="69">
        <v>780.14</v>
      </c>
      <c r="E23" s="46"/>
      <c r="F23" s="7"/>
      <c r="G23" s="16"/>
      <c r="H23" s="29"/>
      <c r="I23" s="7"/>
      <c r="J23" s="36"/>
      <c r="K23" s="29"/>
      <c r="L23" s="7"/>
      <c r="M23" s="36"/>
      <c r="N23" s="51">
        <f t="shared" si="4"/>
        <v>780.14</v>
      </c>
      <c r="O23" s="14"/>
    </row>
    <row r="24" spans="1:15" s="6" customFormat="1" ht="15">
      <c r="A24" s="4" t="s">
        <v>47</v>
      </c>
      <c r="B24" s="32"/>
      <c r="C24" s="9"/>
      <c r="D24" s="57"/>
      <c r="E24" s="162" t="s">
        <v>172</v>
      </c>
      <c r="F24" s="163">
        <v>41516</v>
      </c>
      <c r="G24" s="69">
        <v>371.66</v>
      </c>
      <c r="H24" s="32"/>
      <c r="I24" s="9"/>
      <c r="J24" s="37"/>
      <c r="K24" s="32"/>
      <c r="L24" s="9"/>
      <c r="M24" s="37"/>
      <c r="N24" s="51">
        <f t="shared" si="4"/>
        <v>371.66</v>
      </c>
      <c r="O24" s="14"/>
    </row>
    <row r="25" spans="1:15" s="6" customFormat="1" ht="15">
      <c r="A25" s="4" t="s">
        <v>240</v>
      </c>
      <c r="B25" s="32"/>
      <c r="C25" s="9"/>
      <c r="D25" s="57"/>
      <c r="E25" s="49"/>
      <c r="F25" s="9"/>
      <c r="G25" s="17"/>
      <c r="H25" s="32"/>
      <c r="I25" s="9"/>
      <c r="J25" s="37"/>
      <c r="K25" s="162" t="s">
        <v>241</v>
      </c>
      <c r="L25" s="163">
        <v>41719</v>
      </c>
      <c r="M25" s="69">
        <v>1880.13</v>
      </c>
      <c r="N25" s="51">
        <f t="shared" si="4"/>
        <v>1880.13</v>
      </c>
      <c r="O25" s="14"/>
    </row>
    <row r="26" spans="1:15" s="6" customFormat="1" ht="25.5">
      <c r="A26" s="4" t="s">
        <v>49</v>
      </c>
      <c r="B26" s="162" t="s">
        <v>149</v>
      </c>
      <c r="C26" s="163">
        <v>41418</v>
      </c>
      <c r="D26" s="69">
        <v>2688.27</v>
      </c>
      <c r="E26" s="49"/>
      <c r="F26" s="9"/>
      <c r="G26" s="57"/>
      <c r="H26" s="32"/>
      <c r="I26" s="9"/>
      <c r="J26" s="57"/>
      <c r="K26" s="32"/>
      <c r="L26" s="9"/>
      <c r="M26" s="57"/>
      <c r="N26" s="51">
        <f t="shared" si="4"/>
        <v>2688.27</v>
      </c>
      <c r="O26" s="14"/>
    </row>
    <row r="27" spans="1:15" s="5" customFormat="1" ht="15">
      <c r="A27" s="4" t="s">
        <v>50</v>
      </c>
      <c r="B27" s="29"/>
      <c r="C27" s="7"/>
      <c r="D27" s="57"/>
      <c r="E27" s="162" t="s">
        <v>178</v>
      </c>
      <c r="F27" s="163">
        <v>41544</v>
      </c>
      <c r="G27" s="69">
        <v>2617.3</v>
      </c>
      <c r="H27" s="29"/>
      <c r="I27" s="7"/>
      <c r="J27" s="36"/>
      <c r="K27" s="29"/>
      <c r="L27" s="7"/>
      <c r="M27" s="36"/>
      <c r="N27" s="51">
        <f t="shared" si="4"/>
        <v>2617.3</v>
      </c>
      <c r="O27" s="14"/>
    </row>
    <row r="28" spans="1:15" s="6" customFormat="1" ht="30">
      <c r="A28" s="93" t="s">
        <v>51</v>
      </c>
      <c r="B28" s="32"/>
      <c r="C28" s="9"/>
      <c r="D28" s="57"/>
      <c r="E28" s="49"/>
      <c r="F28" s="9"/>
      <c r="G28" s="17"/>
      <c r="H28" s="32"/>
      <c r="I28" s="9"/>
      <c r="J28" s="37"/>
      <c r="K28" s="32"/>
      <c r="L28" s="9"/>
      <c r="M28" s="37"/>
      <c r="N28" s="51">
        <f t="shared" si="4"/>
        <v>0</v>
      </c>
      <c r="O28" s="14"/>
    </row>
    <row r="29" spans="1:15" s="6" customFormat="1" ht="25.5">
      <c r="A29" s="4" t="s">
        <v>52</v>
      </c>
      <c r="B29" s="162" t="s">
        <v>150</v>
      </c>
      <c r="C29" s="163">
        <v>41425</v>
      </c>
      <c r="D29" s="69">
        <v>743.35</v>
      </c>
      <c r="E29" s="162" t="s">
        <v>188</v>
      </c>
      <c r="F29" s="163">
        <v>41547</v>
      </c>
      <c r="G29" s="69">
        <v>743.35</v>
      </c>
      <c r="H29" s="162" t="s">
        <v>210</v>
      </c>
      <c r="I29" s="163" t="s">
        <v>211</v>
      </c>
      <c r="J29" s="69">
        <v>743.35</v>
      </c>
      <c r="K29" s="162" t="s">
        <v>244</v>
      </c>
      <c r="L29" s="163">
        <v>41733</v>
      </c>
      <c r="M29" s="69">
        <v>743.35</v>
      </c>
      <c r="N29" s="51">
        <f t="shared" si="4"/>
        <v>2973.4</v>
      </c>
      <c r="O29" s="14"/>
    </row>
    <row r="30" spans="1:15" s="6" customFormat="1" ht="25.5">
      <c r="A30" s="4" t="s">
        <v>53</v>
      </c>
      <c r="B30" s="59"/>
      <c r="C30" s="68"/>
      <c r="D30" s="69"/>
      <c r="E30" s="60"/>
      <c r="F30" s="68"/>
      <c r="G30" s="19"/>
      <c r="H30" s="59"/>
      <c r="I30" s="68"/>
      <c r="J30" s="52"/>
      <c r="K30" s="162" t="s">
        <v>232</v>
      </c>
      <c r="L30" s="163">
        <v>41692</v>
      </c>
      <c r="M30" s="69">
        <v>1486.7</v>
      </c>
      <c r="N30" s="51">
        <f t="shared" si="4"/>
        <v>1486.7</v>
      </c>
      <c r="O30" s="14"/>
    </row>
    <row r="31" spans="1:15" s="6" customFormat="1" ht="15">
      <c r="A31" s="4" t="s">
        <v>54</v>
      </c>
      <c r="B31" s="32">
        <v>151</v>
      </c>
      <c r="C31" s="164">
        <v>41486</v>
      </c>
      <c r="D31" s="69">
        <v>1560.23</v>
      </c>
      <c r="E31" s="60"/>
      <c r="F31" s="68"/>
      <c r="G31" s="19"/>
      <c r="H31" s="59"/>
      <c r="I31" s="68"/>
      <c r="J31" s="52"/>
      <c r="K31" s="59"/>
      <c r="L31" s="68"/>
      <c r="M31" s="52"/>
      <c r="N31" s="51">
        <f t="shared" si="4"/>
        <v>1560.23</v>
      </c>
      <c r="O31" s="14"/>
    </row>
    <row r="32" spans="1:15" s="6" customFormat="1" ht="25.5">
      <c r="A32" s="4" t="s">
        <v>55</v>
      </c>
      <c r="B32" s="59"/>
      <c r="C32" s="68"/>
      <c r="D32" s="69"/>
      <c r="E32" s="162" t="s">
        <v>172</v>
      </c>
      <c r="F32" s="163">
        <v>41516</v>
      </c>
      <c r="G32" s="69">
        <v>371.67</v>
      </c>
      <c r="H32" s="162" t="s">
        <v>210</v>
      </c>
      <c r="I32" s="163" t="s">
        <v>211</v>
      </c>
      <c r="J32" s="69">
        <v>371.67</v>
      </c>
      <c r="K32" s="59"/>
      <c r="L32" s="68"/>
      <c r="M32" s="52"/>
      <c r="N32" s="51">
        <f t="shared" si="4"/>
        <v>743.34</v>
      </c>
      <c r="O32" s="14"/>
    </row>
    <row r="33" spans="1:15" s="6" customFormat="1" ht="15">
      <c r="A33" s="98" t="s">
        <v>122</v>
      </c>
      <c r="B33" s="59"/>
      <c r="C33" s="68"/>
      <c r="D33" s="69"/>
      <c r="E33" s="162" t="s">
        <v>172</v>
      </c>
      <c r="F33" s="163">
        <v>41516</v>
      </c>
      <c r="G33" s="69">
        <v>1057.5</v>
      </c>
      <c r="H33" s="59"/>
      <c r="I33" s="68"/>
      <c r="J33" s="52"/>
      <c r="K33" s="59"/>
      <c r="L33" s="68"/>
      <c r="M33" s="52"/>
      <c r="N33" s="51">
        <f t="shared" si="4"/>
        <v>1057.5</v>
      </c>
      <c r="O33" s="14"/>
    </row>
    <row r="34" spans="1:15" s="6" customFormat="1" ht="15">
      <c r="A34" s="98" t="s">
        <v>70</v>
      </c>
      <c r="B34" s="59"/>
      <c r="C34" s="68"/>
      <c r="D34" s="69"/>
      <c r="E34" s="60"/>
      <c r="F34" s="68"/>
      <c r="G34" s="19"/>
      <c r="H34" s="59"/>
      <c r="I34" s="68"/>
      <c r="J34" s="52"/>
      <c r="K34" s="59"/>
      <c r="L34" s="68"/>
      <c r="M34" s="52"/>
      <c r="N34" s="51">
        <f t="shared" si="4"/>
        <v>0</v>
      </c>
      <c r="O34" s="14"/>
    </row>
    <row r="35" spans="1:15" s="6" customFormat="1" ht="15">
      <c r="A35" s="4" t="s">
        <v>56</v>
      </c>
      <c r="B35" s="59"/>
      <c r="C35" s="68"/>
      <c r="D35" s="57">
        <f>O35/4</f>
        <v>1321.92</v>
      </c>
      <c r="E35" s="60"/>
      <c r="F35" s="68"/>
      <c r="G35" s="57">
        <f>O35/4</f>
        <v>1321.92</v>
      </c>
      <c r="H35" s="59"/>
      <c r="I35" s="68"/>
      <c r="J35" s="57">
        <f>O35/4</f>
        <v>1321.92</v>
      </c>
      <c r="K35" s="59"/>
      <c r="L35" s="68"/>
      <c r="M35" s="57">
        <f>O35/4</f>
        <v>1321.92</v>
      </c>
      <c r="N35" s="51">
        <f t="shared" si="4"/>
        <v>5287.68</v>
      </c>
      <c r="O35" s="14">
        <v>5287.68</v>
      </c>
    </row>
    <row r="36" spans="1:15" s="6" customFormat="1" ht="30">
      <c r="A36" s="93" t="s">
        <v>57</v>
      </c>
      <c r="B36" s="59"/>
      <c r="C36" s="68"/>
      <c r="D36" s="69"/>
      <c r="E36" s="60"/>
      <c r="F36" s="68"/>
      <c r="G36" s="69"/>
      <c r="H36" s="59"/>
      <c r="I36" s="68"/>
      <c r="J36" s="69"/>
      <c r="K36" s="59"/>
      <c r="L36" s="68"/>
      <c r="M36" s="69"/>
      <c r="N36" s="51">
        <f t="shared" si="4"/>
        <v>0</v>
      </c>
      <c r="O36" s="14"/>
    </row>
    <row r="37" spans="1:15" s="6" customFormat="1" ht="15">
      <c r="A37" s="98" t="s">
        <v>124</v>
      </c>
      <c r="B37" s="59"/>
      <c r="C37" s="68"/>
      <c r="D37" s="69"/>
      <c r="E37" s="162" t="s">
        <v>172</v>
      </c>
      <c r="F37" s="163">
        <v>41516</v>
      </c>
      <c r="G37" s="69">
        <v>1428.84</v>
      </c>
      <c r="H37" s="59"/>
      <c r="I37" s="68"/>
      <c r="J37" s="69"/>
      <c r="K37" s="59"/>
      <c r="L37" s="68"/>
      <c r="M37" s="69"/>
      <c r="N37" s="51">
        <f t="shared" si="4"/>
        <v>1428.84</v>
      </c>
      <c r="O37" s="14"/>
    </row>
    <row r="38" spans="1:15" s="6" customFormat="1" ht="15">
      <c r="A38" s="93" t="s">
        <v>58</v>
      </c>
      <c r="B38" s="59"/>
      <c r="C38" s="68"/>
      <c r="D38" s="69"/>
      <c r="E38" s="60"/>
      <c r="F38" s="68"/>
      <c r="G38" s="69"/>
      <c r="H38" s="59"/>
      <c r="I38" s="68"/>
      <c r="J38" s="69"/>
      <c r="K38" s="59"/>
      <c r="L38" s="68"/>
      <c r="M38" s="69"/>
      <c r="N38" s="51">
        <f t="shared" si="4"/>
        <v>0</v>
      </c>
      <c r="O38" s="14"/>
    </row>
    <row r="39" spans="1:15" s="6" customFormat="1" ht="15">
      <c r="A39" s="4" t="s">
        <v>59</v>
      </c>
      <c r="B39" s="162" t="s">
        <v>148</v>
      </c>
      <c r="C39" s="163">
        <v>41418</v>
      </c>
      <c r="D39" s="69">
        <v>10187.9</v>
      </c>
      <c r="E39" s="60"/>
      <c r="F39" s="68"/>
      <c r="G39" s="69"/>
      <c r="H39" s="59"/>
      <c r="I39" s="68"/>
      <c r="J39" s="69"/>
      <c r="K39" s="59"/>
      <c r="L39" s="68"/>
      <c r="M39" s="69"/>
      <c r="N39" s="51">
        <f t="shared" si="4"/>
        <v>10187.9</v>
      </c>
      <c r="O39" s="14"/>
    </row>
    <row r="40" spans="1:15" s="6" customFormat="1" ht="15">
      <c r="A40" s="4" t="s">
        <v>60</v>
      </c>
      <c r="B40" s="59"/>
      <c r="C40" s="68"/>
      <c r="D40" s="69"/>
      <c r="E40" s="60"/>
      <c r="F40" s="68"/>
      <c r="G40" s="69"/>
      <c r="H40" s="59"/>
      <c r="I40" s="68"/>
      <c r="J40" s="69"/>
      <c r="K40" s="59">
        <v>49</v>
      </c>
      <c r="L40" s="183">
        <v>41754</v>
      </c>
      <c r="M40" s="69">
        <v>777.03</v>
      </c>
      <c r="N40" s="51">
        <f t="shared" si="4"/>
        <v>777.03</v>
      </c>
      <c r="O40" s="14"/>
    </row>
    <row r="41" spans="1:15" s="6" customFormat="1" ht="15">
      <c r="A41" s="98" t="s">
        <v>132</v>
      </c>
      <c r="B41" s="162" t="s">
        <v>158</v>
      </c>
      <c r="C41" s="163">
        <v>41460</v>
      </c>
      <c r="D41" s="69">
        <v>3434.7</v>
      </c>
      <c r="E41" s="60"/>
      <c r="F41" s="68"/>
      <c r="G41" s="69"/>
      <c r="H41" s="59"/>
      <c r="I41" s="68"/>
      <c r="J41" s="69"/>
      <c r="K41" s="59"/>
      <c r="L41" s="68"/>
      <c r="M41" s="69"/>
      <c r="N41" s="51">
        <f t="shared" si="4"/>
        <v>3434.7</v>
      </c>
      <c r="O41" s="14"/>
    </row>
    <row r="42" spans="1:15" s="6" customFormat="1" ht="15">
      <c r="A42" s="93" t="s">
        <v>61</v>
      </c>
      <c r="B42" s="59"/>
      <c r="C42" s="68"/>
      <c r="D42" s="69"/>
      <c r="E42" s="60"/>
      <c r="F42" s="68"/>
      <c r="G42" s="69"/>
      <c r="H42" s="59"/>
      <c r="I42" s="68"/>
      <c r="J42" s="69"/>
      <c r="K42" s="59"/>
      <c r="L42" s="68"/>
      <c r="M42" s="69"/>
      <c r="N42" s="51">
        <f t="shared" si="4"/>
        <v>0</v>
      </c>
      <c r="O42" s="14"/>
    </row>
    <row r="43" spans="1:15" s="6" customFormat="1" ht="25.5">
      <c r="A43" s="4" t="s">
        <v>62</v>
      </c>
      <c r="B43" s="59"/>
      <c r="C43" s="68"/>
      <c r="D43" s="69"/>
      <c r="E43" s="60"/>
      <c r="F43" s="68"/>
      <c r="G43" s="69"/>
      <c r="H43" s="162" t="s">
        <v>210</v>
      </c>
      <c r="I43" s="163" t="s">
        <v>215</v>
      </c>
      <c r="J43" s="69">
        <v>932.26</v>
      </c>
      <c r="K43" s="59"/>
      <c r="L43" s="68"/>
      <c r="M43" s="69"/>
      <c r="N43" s="51">
        <f t="shared" si="4"/>
        <v>932.26</v>
      </c>
      <c r="O43" s="14"/>
    </row>
    <row r="44" spans="1:15" s="6" customFormat="1" ht="15">
      <c r="A44" s="96" t="s">
        <v>63</v>
      </c>
      <c r="B44" s="59"/>
      <c r="C44" s="68"/>
      <c r="D44" s="69"/>
      <c r="E44" s="60"/>
      <c r="F44" s="68"/>
      <c r="G44" s="69"/>
      <c r="H44" s="59"/>
      <c r="I44" s="68"/>
      <c r="J44" s="69"/>
      <c r="K44" s="59"/>
      <c r="L44" s="68"/>
      <c r="M44" s="69"/>
      <c r="N44" s="51">
        <f t="shared" si="4"/>
        <v>0</v>
      </c>
      <c r="O44" s="14"/>
    </row>
    <row r="45" spans="1:15" s="6" customFormat="1" ht="15">
      <c r="A45" s="97" t="s">
        <v>64</v>
      </c>
      <c r="B45" s="59"/>
      <c r="C45" s="68"/>
      <c r="D45" s="69"/>
      <c r="E45" s="60"/>
      <c r="F45" s="68"/>
      <c r="G45" s="69"/>
      <c r="H45" s="59"/>
      <c r="I45" s="68"/>
      <c r="J45" s="69"/>
      <c r="K45" s="59"/>
      <c r="L45" s="68"/>
      <c r="M45" s="69"/>
      <c r="N45" s="51">
        <f t="shared" si="4"/>
        <v>0</v>
      </c>
      <c r="O45" s="14"/>
    </row>
    <row r="46" spans="1:15" s="6" customFormat="1" ht="15">
      <c r="A46" s="4" t="s">
        <v>65</v>
      </c>
      <c r="B46" s="59"/>
      <c r="C46" s="68"/>
      <c r="D46" s="69"/>
      <c r="E46" s="60"/>
      <c r="F46" s="68"/>
      <c r="G46" s="69"/>
      <c r="H46" s="59"/>
      <c r="I46" s="68"/>
      <c r="J46" s="69"/>
      <c r="K46" s="59"/>
      <c r="L46" s="68"/>
      <c r="M46" s="69"/>
      <c r="N46" s="51">
        <f t="shared" si="4"/>
        <v>0</v>
      </c>
      <c r="O46" s="14"/>
    </row>
    <row r="47" spans="1:15" s="6" customFormat="1" ht="15">
      <c r="A47" s="93" t="s">
        <v>66</v>
      </c>
      <c r="B47" s="59"/>
      <c r="C47" s="68"/>
      <c r="D47" s="69"/>
      <c r="E47" s="60"/>
      <c r="F47" s="68"/>
      <c r="G47" s="69"/>
      <c r="H47" s="59"/>
      <c r="I47" s="68"/>
      <c r="J47" s="69"/>
      <c r="K47" s="59"/>
      <c r="L47" s="68"/>
      <c r="M47" s="69"/>
      <c r="N47" s="51">
        <f t="shared" si="4"/>
        <v>0</v>
      </c>
      <c r="O47" s="14"/>
    </row>
    <row r="48" spans="1:15" s="6" customFormat="1" ht="15">
      <c r="A48" s="98" t="s">
        <v>134</v>
      </c>
      <c r="B48" s="59"/>
      <c r="C48" s="68"/>
      <c r="D48" s="69"/>
      <c r="E48" s="60"/>
      <c r="F48" s="68"/>
      <c r="G48" s="69"/>
      <c r="H48" s="59"/>
      <c r="I48" s="68"/>
      <c r="J48" s="69"/>
      <c r="K48" s="59"/>
      <c r="L48" s="68"/>
      <c r="M48" s="69"/>
      <c r="N48" s="51">
        <f t="shared" si="4"/>
        <v>0</v>
      </c>
      <c r="O48" s="14"/>
    </row>
    <row r="49" spans="1:15" s="6" customFormat="1" ht="15">
      <c r="A49" s="210" t="s">
        <v>71</v>
      </c>
      <c r="B49" s="59"/>
      <c r="C49" s="68"/>
      <c r="D49" s="69"/>
      <c r="E49" s="60"/>
      <c r="F49" s="68"/>
      <c r="G49" s="69"/>
      <c r="H49" s="162" t="s">
        <v>209</v>
      </c>
      <c r="I49" s="163">
        <v>41622</v>
      </c>
      <c r="J49" s="69">
        <v>1381.4</v>
      </c>
      <c r="K49" s="59"/>
      <c r="L49" s="68"/>
      <c r="M49" s="69"/>
      <c r="N49" s="51">
        <f t="shared" si="4"/>
        <v>1381.4</v>
      </c>
      <c r="O49" s="14"/>
    </row>
    <row r="50" spans="1:15" s="6" customFormat="1" ht="15">
      <c r="A50" s="211"/>
      <c r="B50" s="59"/>
      <c r="C50" s="68"/>
      <c r="D50" s="69"/>
      <c r="E50" s="60"/>
      <c r="F50" s="68"/>
      <c r="G50" s="69"/>
      <c r="H50" s="162" t="s">
        <v>222</v>
      </c>
      <c r="I50" s="163">
        <v>41628</v>
      </c>
      <c r="J50" s="69">
        <v>690.7</v>
      </c>
      <c r="K50" s="59"/>
      <c r="L50" s="68"/>
      <c r="M50" s="69"/>
      <c r="N50" s="51">
        <f t="shared" si="4"/>
        <v>690.7</v>
      </c>
      <c r="O50" s="14"/>
    </row>
    <row r="51" spans="1:15" s="6" customFormat="1" ht="16.5" customHeight="1" thickBot="1">
      <c r="A51" s="98" t="s">
        <v>231</v>
      </c>
      <c r="B51" s="59"/>
      <c r="C51" s="68"/>
      <c r="D51" s="69"/>
      <c r="E51" s="60"/>
      <c r="F51" s="68"/>
      <c r="G51" s="69"/>
      <c r="H51" s="59"/>
      <c r="I51" s="68"/>
      <c r="J51" s="69"/>
      <c r="K51" s="59"/>
      <c r="L51" s="68"/>
      <c r="M51" s="69"/>
      <c r="N51" s="51">
        <f t="shared" si="4"/>
        <v>0</v>
      </c>
      <c r="O51" s="14"/>
    </row>
    <row r="52" spans="1:15" s="6" customFormat="1" ht="19.5" thickBot="1">
      <c r="A52" s="94" t="s">
        <v>68</v>
      </c>
      <c r="B52" s="59"/>
      <c r="C52" s="68"/>
      <c r="D52" s="57">
        <f>O52/4</f>
        <v>16497</v>
      </c>
      <c r="E52" s="60"/>
      <c r="F52" s="68"/>
      <c r="G52" s="57">
        <f>O52/4</f>
        <v>16497</v>
      </c>
      <c r="H52" s="59"/>
      <c r="I52" s="68"/>
      <c r="J52" s="57">
        <f>O52/4</f>
        <v>16497</v>
      </c>
      <c r="K52" s="59"/>
      <c r="L52" s="68"/>
      <c r="M52" s="57">
        <f>O52/4</f>
        <v>16497</v>
      </c>
      <c r="N52" s="51">
        <f t="shared" si="4"/>
        <v>65988</v>
      </c>
      <c r="O52" s="14">
        <v>65988</v>
      </c>
    </row>
    <row r="53" spans="1:15" s="5" customFormat="1" ht="20.25" thickBot="1">
      <c r="A53" s="42" t="s">
        <v>4</v>
      </c>
      <c r="B53" s="75"/>
      <c r="C53" s="76"/>
      <c r="D53" s="77">
        <f>SUM(D5:D52)</f>
        <v>142512.78</v>
      </c>
      <c r="E53" s="20"/>
      <c r="F53" s="76"/>
      <c r="G53" s="77">
        <f>SUM(G5:G52)</f>
        <v>132991.87</v>
      </c>
      <c r="H53" s="78"/>
      <c r="I53" s="76"/>
      <c r="J53" s="77">
        <f>SUM(J5:J52)</f>
        <v>123154.1</v>
      </c>
      <c r="K53" s="78"/>
      <c r="L53" s="76"/>
      <c r="M53" s="79">
        <f>SUM(M5:M52)</f>
        <v>126239.59</v>
      </c>
      <c r="N53" s="51">
        <f t="shared" si="4"/>
        <v>524898.34</v>
      </c>
      <c r="O53" s="173">
        <f>M53+J53+G53+D53</f>
        <v>524898.34</v>
      </c>
    </row>
    <row r="54" spans="1:15" s="10" customFormat="1" ht="20.25" hidden="1" thickBot="1">
      <c r="A54" s="43" t="s">
        <v>2</v>
      </c>
      <c r="B54" s="70"/>
      <c r="C54" s="71"/>
      <c r="D54" s="72"/>
      <c r="E54" s="73"/>
      <c r="F54" s="71"/>
      <c r="G54" s="74"/>
      <c r="H54" s="70"/>
      <c r="I54" s="71"/>
      <c r="J54" s="72"/>
      <c r="K54" s="70"/>
      <c r="L54" s="71"/>
      <c r="M54" s="72"/>
      <c r="N54" s="50"/>
      <c r="O54" s="23"/>
    </row>
    <row r="55" spans="1:15" s="12" customFormat="1" ht="39.75" customHeight="1" thickBot="1">
      <c r="A55" s="207" t="s">
        <v>3</v>
      </c>
      <c r="B55" s="208"/>
      <c r="C55" s="208"/>
      <c r="D55" s="208"/>
      <c r="E55" s="208"/>
      <c r="F55" s="208"/>
      <c r="G55" s="208"/>
      <c r="H55" s="208"/>
      <c r="I55" s="208"/>
      <c r="J55" s="208"/>
      <c r="K55" s="208"/>
      <c r="L55" s="208"/>
      <c r="M55" s="208"/>
      <c r="N55" s="209"/>
      <c r="O55" s="24"/>
    </row>
    <row r="56" spans="1:15" s="6" customFormat="1" ht="25.5">
      <c r="A56" s="186" t="s">
        <v>138</v>
      </c>
      <c r="B56" s="59"/>
      <c r="C56" s="68"/>
      <c r="D56" s="69"/>
      <c r="E56" s="60"/>
      <c r="F56" s="68"/>
      <c r="G56" s="69"/>
      <c r="H56" s="162" t="s">
        <v>210</v>
      </c>
      <c r="I56" s="163" t="s">
        <v>214</v>
      </c>
      <c r="J56" s="69">
        <v>57312.07</v>
      </c>
      <c r="K56" s="59"/>
      <c r="L56" s="68"/>
      <c r="M56" s="69"/>
      <c r="N56" s="51"/>
      <c r="O56" s="14"/>
    </row>
    <row r="57" spans="1:15" s="6" customFormat="1" ht="15">
      <c r="A57" s="186" t="s">
        <v>139</v>
      </c>
      <c r="B57" s="59"/>
      <c r="C57" s="68"/>
      <c r="D57" s="69"/>
      <c r="E57" s="162" t="s">
        <v>183</v>
      </c>
      <c r="F57" s="163">
        <v>41537</v>
      </c>
      <c r="G57" s="69">
        <v>119404.11</v>
      </c>
      <c r="H57" s="59"/>
      <c r="I57" s="68"/>
      <c r="J57" s="69"/>
      <c r="K57" s="59"/>
      <c r="L57" s="68"/>
      <c r="M57" s="69"/>
      <c r="N57" s="51"/>
      <c r="O57" s="14"/>
    </row>
    <row r="58" spans="1:15" s="6" customFormat="1" ht="15">
      <c r="A58" s="186" t="s">
        <v>140</v>
      </c>
      <c r="B58" s="59"/>
      <c r="C58" s="68"/>
      <c r="D58" s="69"/>
      <c r="E58" s="232" t="s">
        <v>176</v>
      </c>
      <c r="F58" s="216">
        <v>41523</v>
      </c>
      <c r="G58" s="219">
        <v>64069.45</v>
      </c>
      <c r="H58" s="59"/>
      <c r="I58" s="68"/>
      <c r="J58" s="69"/>
      <c r="K58" s="59"/>
      <c r="L58" s="68"/>
      <c r="M58" s="69"/>
      <c r="N58" s="51"/>
      <c r="O58" s="14"/>
    </row>
    <row r="59" spans="1:15" s="6" customFormat="1" ht="15">
      <c r="A59" s="186" t="s">
        <v>175</v>
      </c>
      <c r="B59" s="59"/>
      <c r="C59" s="68"/>
      <c r="D59" s="69"/>
      <c r="E59" s="233"/>
      <c r="F59" s="217"/>
      <c r="G59" s="220"/>
      <c r="H59" s="59"/>
      <c r="I59" s="68"/>
      <c r="J59" s="69"/>
      <c r="K59" s="59"/>
      <c r="L59" s="68"/>
      <c r="M59" s="69"/>
      <c r="N59" s="51"/>
      <c r="O59" s="14"/>
    </row>
    <row r="60" spans="1:15" s="6" customFormat="1" ht="15">
      <c r="A60" s="186" t="s">
        <v>142</v>
      </c>
      <c r="B60" s="59"/>
      <c r="C60" s="68"/>
      <c r="D60" s="69"/>
      <c r="E60" s="233"/>
      <c r="F60" s="217"/>
      <c r="G60" s="220"/>
      <c r="H60" s="59"/>
      <c r="I60" s="68"/>
      <c r="J60" s="69"/>
      <c r="K60" s="59"/>
      <c r="L60" s="68"/>
      <c r="M60" s="69"/>
      <c r="N60" s="51"/>
      <c r="O60" s="14"/>
    </row>
    <row r="61" spans="1:15" s="6" customFormat="1" ht="15">
      <c r="A61" s="186" t="s">
        <v>143</v>
      </c>
      <c r="B61" s="59"/>
      <c r="C61" s="68"/>
      <c r="D61" s="69"/>
      <c r="E61" s="234"/>
      <c r="F61" s="218"/>
      <c r="G61" s="221"/>
      <c r="H61" s="59"/>
      <c r="I61" s="68"/>
      <c r="J61" s="69"/>
      <c r="K61" s="59"/>
      <c r="L61" s="68"/>
      <c r="M61" s="69"/>
      <c r="N61" s="51"/>
      <c r="O61" s="14"/>
    </row>
    <row r="62" spans="1:15" s="6" customFormat="1" ht="15.75" thickBot="1">
      <c r="A62" s="186" t="s">
        <v>144</v>
      </c>
      <c r="B62" s="59"/>
      <c r="C62" s="68"/>
      <c r="D62" s="69"/>
      <c r="E62" s="60"/>
      <c r="F62" s="68"/>
      <c r="G62" s="69"/>
      <c r="H62" s="59"/>
      <c r="I62" s="68"/>
      <c r="J62" s="69"/>
      <c r="K62" s="59">
        <v>50</v>
      </c>
      <c r="L62" s="183">
        <v>41759</v>
      </c>
      <c r="M62" s="69">
        <v>6020.23</v>
      </c>
      <c r="N62" s="51"/>
      <c r="O62" s="14"/>
    </row>
    <row r="63" spans="1:15" s="84" customFormat="1" ht="20.25" thickBot="1">
      <c r="A63" s="80" t="s">
        <v>4</v>
      </c>
      <c r="B63" s="81"/>
      <c r="C63" s="90"/>
      <c r="D63" s="90">
        <f>SUM(D56:D62)</f>
        <v>0</v>
      </c>
      <c r="E63" s="90"/>
      <c r="F63" s="90"/>
      <c r="G63" s="90">
        <f>SUM(G56:G62)</f>
        <v>183473.56</v>
      </c>
      <c r="H63" s="90"/>
      <c r="I63" s="90"/>
      <c r="J63" s="90">
        <f>SUM(J56:J62)</f>
        <v>57312.07</v>
      </c>
      <c r="K63" s="90"/>
      <c r="L63" s="90"/>
      <c r="M63" s="90">
        <f>SUM(M56:M62)</f>
        <v>6020.23</v>
      </c>
      <c r="N63" s="51">
        <f>M63+J63+G63+D63</f>
        <v>246805.86</v>
      </c>
      <c r="O63" s="173">
        <f>M63+J63+G63+D63</f>
        <v>246805.86</v>
      </c>
    </row>
    <row r="64" spans="1:15" s="6" customFormat="1" ht="42" customHeight="1">
      <c r="A64" s="207" t="s">
        <v>29</v>
      </c>
      <c r="B64" s="208"/>
      <c r="C64" s="208"/>
      <c r="D64" s="208"/>
      <c r="E64" s="208"/>
      <c r="F64" s="208"/>
      <c r="G64" s="208"/>
      <c r="H64" s="208"/>
      <c r="I64" s="208"/>
      <c r="J64" s="208"/>
      <c r="K64" s="208"/>
      <c r="L64" s="208"/>
      <c r="M64" s="208"/>
      <c r="N64" s="209"/>
      <c r="O64" s="15"/>
    </row>
    <row r="65" spans="1:15" s="6" customFormat="1" ht="15">
      <c r="A65" s="40" t="s">
        <v>152</v>
      </c>
      <c r="B65" s="162" t="s">
        <v>151</v>
      </c>
      <c r="C65" s="163">
        <v>41446</v>
      </c>
      <c r="D65" s="69">
        <v>665.54</v>
      </c>
      <c r="E65" s="22"/>
      <c r="F65" s="1"/>
      <c r="G65" s="15"/>
      <c r="H65" s="33"/>
      <c r="I65" s="1"/>
      <c r="J65" s="38"/>
      <c r="K65" s="33"/>
      <c r="L65" s="1"/>
      <c r="M65" s="38"/>
      <c r="N65" s="49"/>
      <c r="O65" s="22"/>
    </row>
    <row r="66" spans="1:15" s="6" customFormat="1" ht="15">
      <c r="A66" s="40" t="s">
        <v>154</v>
      </c>
      <c r="B66" s="162" t="s">
        <v>155</v>
      </c>
      <c r="C66" s="163">
        <v>41402</v>
      </c>
      <c r="D66" s="69">
        <v>668.41</v>
      </c>
      <c r="E66" s="49"/>
      <c r="F66" s="9"/>
      <c r="G66" s="17"/>
      <c r="H66" s="32"/>
      <c r="I66" s="9"/>
      <c r="J66" s="37"/>
      <c r="K66" s="32">
        <v>50</v>
      </c>
      <c r="L66" s="164">
        <v>41759</v>
      </c>
      <c r="M66" s="36">
        <v>688.69</v>
      </c>
      <c r="N66" s="49"/>
      <c r="O66" s="22"/>
    </row>
    <row r="67" spans="1:15" s="6" customFormat="1" ht="15">
      <c r="A67" s="40" t="s">
        <v>156</v>
      </c>
      <c r="B67" s="162" t="s">
        <v>155</v>
      </c>
      <c r="C67" s="163">
        <v>41402</v>
      </c>
      <c r="D67" s="69">
        <v>671.38</v>
      </c>
      <c r="E67" s="49"/>
      <c r="F67" s="9"/>
      <c r="G67" s="17"/>
      <c r="H67" s="32"/>
      <c r="I67" s="9"/>
      <c r="J67" s="37"/>
      <c r="K67" s="32"/>
      <c r="L67" s="9"/>
      <c r="M67" s="37"/>
      <c r="N67" s="49"/>
      <c r="O67" s="22"/>
    </row>
    <row r="68" spans="1:15" s="6" customFormat="1" ht="15">
      <c r="A68" s="40" t="s">
        <v>163</v>
      </c>
      <c r="B68" s="162" t="s">
        <v>164</v>
      </c>
      <c r="C68" s="163">
        <v>41471</v>
      </c>
      <c r="D68" s="69">
        <v>800</v>
      </c>
      <c r="E68" s="49"/>
      <c r="F68" s="9"/>
      <c r="G68" s="17"/>
      <c r="H68" s="32"/>
      <c r="I68" s="9"/>
      <c r="J68" s="37"/>
      <c r="K68" s="32"/>
      <c r="L68" s="9"/>
      <c r="M68" s="37"/>
      <c r="N68" s="49"/>
      <c r="O68" s="22"/>
    </row>
    <row r="69" spans="1:15" s="6" customFormat="1" ht="15">
      <c r="A69" s="40" t="s">
        <v>165</v>
      </c>
      <c r="B69" s="32"/>
      <c r="C69" s="9"/>
      <c r="D69" s="37"/>
      <c r="E69" s="162" t="s">
        <v>166</v>
      </c>
      <c r="F69" s="163">
        <v>41495</v>
      </c>
      <c r="G69" s="69">
        <v>4305.37</v>
      </c>
      <c r="H69" s="32"/>
      <c r="I69" s="9"/>
      <c r="J69" s="37"/>
      <c r="K69" s="32"/>
      <c r="L69" s="9"/>
      <c r="M69" s="37"/>
      <c r="N69" s="49"/>
      <c r="O69" s="22"/>
    </row>
    <row r="70" spans="1:15" s="6" customFormat="1" ht="15">
      <c r="A70" s="40" t="s">
        <v>168</v>
      </c>
      <c r="B70" s="32"/>
      <c r="C70" s="9"/>
      <c r="D70" s="37"/>
      <c r="E70" s="162" t="s">
        <v>167</v>
      </c>
      <c r="F70" s="163">
        <v>41509</v>
      </c>
      <c r="G70" s="69">
        <v>184.33</v>
      </c>
      <c r="H70" s="32"/>
      <c r="I70" s="9"/>
      <c r="J70" s="37"/>
      <c r="K70" s="32"/>
      <c r="L70" s="9"/>
      <c r="M70" s="37"/>
      <c r="N70" s="49"/>
      <c r="O70" s="22"/>
    </row>
    <row r="71" spans="1:15" s="6" customFormat="1" ht="15">
      <c r="A71" s="40" t="s">
        <v>169</v>
      </c>
      <c r="B71" s="32"/>
      <c r="C71" s="9"/>
      <c r="D71" s="37"/>
      <c r="E71" s="162" t="s">
        <v>167</v>
      </c>
      <c r="F71" s="163">
        <v>41509</v>
      </c>
      <c r="G71" s="69">
        <v>2227.24</v>
      </c>
      <c r="H71" s="32"/>
      <c r="I71" s="9"/>
      <c r="J71" s="37"/>
      <c r="K71" s="32"/>
      <c r="L71" s="9"/>
      <c r="M71" s="37"/>
      <c r="N71" s="49"/>
      <c r="O71" s="22"/>
    </row>
    <row r="72" spans="1:15" s="6" customFormat="1" ht="15">
      <c r="A72" s="40" t="s">
        <v>170</v>
      </c>
      <c r="B72" s="28" t="s">
        <v>171</v>
      </c>
      <c r="C72" s="164">
        <v>41477</v>
      </c>
      <c r="D72" s="69">
        <v>115</v>
      </c>
      <c r="E72" s="49"/>
      <c r="F72" s="9"/>
      <c r="G72" s="17"/>
      <c r="H72" s="32"/>
      <c r="I72" s="9"/>
      <c r="J72" s="37"/>
      <c r="K72" s="32"/>
      <c r="L72" s="9"/>
      <c r="M72" s="37"/>
      <c r="N72" s="49"/>
      <c r="O72" s="22"/>
    </row>
    <row r="73" spans="1:15" s="6" customFormat="1" ht="15">
      <c r="A73" s="40" t="s">
        <v>174</v>
      </c>
      <c r="B73" s="32"/>
      <c r="C73" s="9"/>
      <c r="D73" s="37"/>
      <c r="E73" s="162" t="s">
        <v>173</v>
      </c>
      <c r="F73" s="163">
        <v>41537</v>
      </c>
      <c r="G73" s="69">
        <v>364.5</v>
      </c>
      <c r="H73" s="32"/>
      <c r="I73" s="9"/>
      <c r="J73" s="37"/>
      <c r="K73" s="32"/>
      <c r="L73" s="9"/>
      <c r="M73" s="37"/>
      <c r="N73" s="49"/>
      <c r="O73" s="22"/>
    </row>
    <row r="74" spans="1:15" s="6" customFormat="1" ht="15">
      <c r="A74" s="40" t="s">
        <v>177</v>
      </c>
      <c r="B74" s="32"/>
      <c r="C74" s="9"/>
      <c r="D74" s="37"/>
      <c r="E74" s="162" t="s">
        <v>178</v>
      </c>
      <c r="F74" s="163">
        <v>41544</v>
      </c>
      <c r="G74" s="69">
        <v>1432.08</v>
      </c>
      <c r="H74" s="32"/>
      <c r="I74" s="9"/>
      <c r="J74" s="37"/>
      <c r="K74" s="32"/>
      <c r="L74" s="9"/>
      <c r="M74" s="37"/>
      <c r="N74" s="49"/>
      <c r="O74" s="22"/>
    </row>
    <row r="75" spans="1:15" s="6" customFormat="1" ht="15">
      <c r="A75" s="40" t="s">
        <v>179</v>
      </c>
      <c r="B75" s="32"/>
      <c r="C75" s="9"/>
      <c r="D75" s="37"/>
      <c r="E75" s="162" t="s">
        <v>178</v>
      </c>
      <c r="F75" s="163">
        <v>41544</v>
      </c>
      <c r="G75" s="69">
        <v>688.69</v>
      </c>
      <c r="H75" s="32"/>
      <c r="I75" s="9"/>
      <c r="J75" s="37"/>
      <c r="K75" s="32"/>
      <c r="L75" s="9"/>
      <c r="M75" s="37"/>
      <c r="N75" s="49"/>
      <c r="O75" s="22"/>
    </row>
    <row r="76" spans="1:15" s="6" customFormat="1" ht="15">
      <c r="A76" s="41" t="s">
        <v>180</v>
      </c>
      <c r="B76" s="32"/>
      <c r="C76" s="9"/>
      <c r="D76" s="37"/>
      <c r="E76" s="162" t="s">
        <v>181</v>
      </c>
      <c r="F76" s="163">
        <v>41544</v>
      </c>
      <c r="G76" s="69">
        <v>2924.56</v>
      </c>
      <c r="H76" s="32"/>
      <c r="I76" s="9"/>
      <c r="J76" s="37"/>
      <c r="K76" s="32"/>
      <c r="L76" s="9"/>
      <c r="M76" s="37"/>
      <c r="N76" s="49"/>
      <c r="O76" s="22"/>
    </row>
    <row r="77" spans="1:15" s="6" customFormat="1" ht="15">
      <c r="A77" s="41" t="s">
        <v>182</v>
      </c>
      <c r="B77" s="59"/>
      <c r="C77" s="68"/>
      <c r="D77" s="52"/>
      <c r="E77" s="162" t="s">
        <v>181</v>
      </c>
      <c r="F77" s="163">
        <v>41544</v>
      </c>
      <c r="G77" s="69">
        <v>1943.27</v>
      </c>
      <c r="H77" s="59"/>
      <c r="I77" s="68"/>
      <c r="J77" s="52"/>
      <c r="K77" s="59"/>
      <c r="L77" s="68"/>
      <c r="M77" s="52"/>
      <c r="N77" s="49"/>
      <c r="O77" s="22"/>
    </row>
    <row r="78" spans="1:15" s="6" customFormat="1" ht="15">
      <c r="A78" s="41" t="s">
        <v>184</v>
      </c>
      <c r="B78" s="59"/>
      <c r="C78" s="68"/>
      <c r="D78" s="52"/>
      <c r="E78" s="162" t="s">
        <v>185</v>
      </c>
      <c r="F78" s="163">
        <v>41558</v>
      </c>
      <c r="G78" s="69">
        <v>699.36</v>
      </c>
      <c r="H78" s="59"/>
      <c r="I78" s="68"/>
      <c r="J78" s="52"/>
      <c r="K78" s="59"/>
      <c r="L78" s="68"/>
      <c r="M78" s="52"/>
      <c r="N78" s="49"/>
      <c r="O78" s="22"/>
    </row>
    <row r="79" spans="1:15" s="6" customFormat="1" ht="15">
      <c r="A79" s="41" t="s">
        <v>186</v>
      </c>
      <c r="B79" s="59"/>
      <c r="C79" s="68"/>
      <c r="D79" s="52"/>
      <c r="E79" s="162" t="s">
        <v>187</v>
      </c>
      <c r="F79" s="163">
        <v>41558</v>
      </c>
      <c r="G79" s="69">
        <v>726.98</v>
      </c>
      <c r="H79" s="59"/>
      <c r="I79" s="68"/>
      <c r="J79" s="52"/>
      <c r="K79" s="59"/>
      <c r="L79" s="68"/>
      <c r="M79" s="52"/>
      <c r="N79" s="49"/>
      <c r="O79" s="22"/>
    </row>
    <row r="80" spans="1:15" s="6" customFormat="1" ht="15">
      <c r="A80" s="41" t="s">
        <v>189</v>
      </c>
      <c r="B80" s="59"/>
      <c r="C80" s="68"/>
      <c r="D80" s="52"/>
      <c r="E80" s="162" t="s">
        <v>188</v>
      </c>
      <c r="F80" s="163">
        <v>41547</v>
      </c>
      <c r="G80" s="69">
        <v>478.12</v>
      </c>
      <c r="H80" s="59"/>
      <c r="I80" s="68"/>
      <c r="J80" s="52"/>
      <c r="K80" s="59"/>
      <c r="L80" s="68"/>
      <c r="M80" s="52"/>
      <c r="N80" s="49"/>
      <c r="O80" s="22"/>
    </row>
    <row r="81" spans="1:15" s="6" customFormat="1" ht="15">
      <c r="A81" s="40" t="s">
        <v>207</v>
      </c>
      <c r="B81" s="59"/>
      <c r="C81" s="68"/>
      <c r="D81" s="52"/>
      <c r="E81" s="60"/>
      <c r="F81" s="183"/>
      <c r="G81" s="170"/>
      <c r="H81" s="184" t="s">
        <v>208</v>
      </c>
      <c r="I81" s="183">
        <v>41607</v>
      </c>
      <c r="J81" s="69">
        <v>80</v>
      </c>
      <c r="K81" s="59"/>
      <c r="L81" s="68"/>
      <c r="M81" s="52"/>
      <c r="N81" s="49"/>
      <c r="O81" s="22"/>
    </row>
    <row r="82" spans="1:15" s="6" customFormat="1" ht="25.5">
      <c r="A82" s="41" t="s">
        <v>212</v>
      </c>
      <c r="B82" s="59"/>
      <c r="C82" s="68"/>
      <c r="D82" s="52"/>
      <c r="E82" s="169"/>
      <c r="F82" s="163"/>
      <c r="G82" s="170"/>
      <c r="H82" s="162" t="s">
        <v>210</v>
      </c>
      <c r="I82" s="163" t="s">
        <v>213</v>
      </c>
      <c r="J82" s="69">
        <v>1802.98</v>
      </c>
      <c r="K82" s="59"/>
      <c r="L82" s="68"/>
      <c r="M82" s="52"/>
      <c r="N82" s="49"/>
      <c r="O82" s="22"/>
    </row>
    <row r="83" spans="1:15" s="6" customFormat="1" ht="25.5">
      <c r="A83" s="185" t="s">
        <v>216</v>
      </c>
      <c r="B83" s="29"/>
      <c r="C83" s="7"/>
      <c r="D83" s="57"/>
      <c r="E83" s="169"/>
      <c r="F83" s="163"/>
      <c r="G83" s="170"/>
      <c r="H83" s="162" t="s">
        <v>210</v>
      </c>
      <c r="I83" s="163" t="s">
        <v>217</v>
      </c>
      <c r="J83" s="69">
        <v>710.6</v>
      </c>
      <c r="K83" s="59"/>
      <c r="L83" s="68"/>
      <c r="M83" s="52"/>
      <c r="N83" s="49"/>
      <c r="O83" s="22"/>
    </row>
    <row r="84" spans="1:15" s="6" customFormat="1" ht="25.5">
      <c r="A84" s="41" t="s">
        <v>218</v>
      </c>
      <c r="B84" s="59"/>
      <c r="C84" s="68"/>
      <c r="D84" s="52"/>
      <c r="E84" s="169"/>
      <c r="F84" s="163"/>
      <c r="G84" s="170"/>
      <c r="H84" s="162" t="s">
        <v>210</v>
      </c>
      <c r="I84" s="163" t="s">
        <v>211</v>
      </c>
      <c r="J84" s="69">
        <v>183.24</v>
      </c>
      <c r="K84" s="59"/>
      <c r="L84" s="68"/>
      <c r="M84" s="52"/>
      <c r="N84" s="49"/>
      <c r="O84" s="22"/>
    </row>
    <row r="85" spans="1:15" s="6" customFormat="1" ht="25.5">
      <c r="A85" s="41" t="s">
        <v>219</v>
      </c>
      <c r="B85" s="59"/>
      <c r="C85" s="68"/>
      <c r="D85" s="52"/>
      <c r="E85" s="169"/>
      <c r="F85" s="163"/>
      <c r="G85" s="170"/>
      <c r="H85" s="162" t="s">
        <v>210</v>
      </c>
      <c r="I85" s="163" t="s">
        <v>211</v>
      </c>
      <c r="J85" s="69">
        <v>208.72</v>
      </c>
      <c r="K85" s="59"/>
      <c r="L85" s="68"/>
      <c r="M85" s="52"/>
      <c r="N85" s="49"/>
      <c r="O85" s="22"/>
    </row>
    <row r="86" spans="1:15" s="6" customFormat="1" ht="25.5">
      <c r="A86" s="41" t="s">
        <v>221</v>
      </c>
      <c r="B86" s="59"/>
      <c r="C86" s="68"/>
      <c r="D86" s="52"/>
      <c r="E86" s="169"/>
      <c r="F86" s="163"/>
      <c r="G86" s="170"/>
      <c r="H86" s="162" t="s">
        <v>210</v>
      </c>
      <c r="I86" s="163" t="s">
        <v>220</v>
      </c>
      <c r="J86" s="69">
        <v>1538.74</v>
      </c>
      <c r="K86" s="59"/>
      <c r="L86" s="68"/>
      <c r="M86" s="52"/>
      <c r="N86" s="49"/>
      <c r="O86" s="22"/>
    </row>
    <row r="87" spans="1:15" s="6" customFormat="1" ht="15">
      <c r="A87" s="41" t="s">
        <v>223</v>
      </c>
      <c r="B87" s="59"/>
      <c r="C87" s="68"/>
      <c r="D87" s="52"/>
      <c r="E87" s="169"/>
      <c r="F87" s="163"/>
      <c r="G87" s="170"/>
      <c r="H87" s="162" t="s">
        <v>224</v>
      </c>
      <c r="I87" s="163">
        <v>41656</v>
      </c>
      <c r="J87" s="69">
        <v>422.1</v>
      </c>
      <c r="K87" s="59"/>
      <c r="L87" s="68"/>
      <c r="M87" s="52"/>
      <c r="N87" s="49"/>
      <c r="O87" s="22"/>
    </row>
    <row r="88" spans="1:15" s="6" customFormat="1" ht="15">
      <c r="A88" s="41" t="s">
        <v>225</v>
      </c>
      <c r="B88" s="59"/>
      <c r="C88" s="68"/>
      <c r="D88" s="52"/>
      <c r="E88" s="169"/>
      <c r="F88" s="163"/>
      <c r="G88" s="170"/>
      <c r="H88" s="162" t="s">
        <v>224</v>
      </c>
      <c r="I88" s="163">
        <v>41656</v>
      </c>
      <c r="J88" s="69">
        <v>802.74</v>
      </c>
      <c r="K88" s="59"/>
      <c r="L88" s="68"/>
      <c r="M88" s="52"/>
      <c r="N88" s="49"/>
      <c r="O88" s="22"/>
    </row>
    <row r="89" spans="1:15" s="6" customFormat="1" ht="15">
      <c r="A89" s="41" t="s">
        <v>226</v>
      </c>
      <c r="B89" s="59"/>
      <c r="C89" s="68"/>
      <c r="D89" s="52"/>
      <c r="E89" s="169"/>
      <c r="F89" s="163"/>
      <c r="G89" s="170"/>
      <c r="H89" s="162" t="s">
        <v>224</v>
      </c>
      <c r="I89" s="163">
        <v>41656</v>
      </c>
      <c r="J89" s="69">
        <v>578.79</v>
      </c>
      <c r="K89" s="59"/>
      <c r="L89" s="68"/>
      <c r="M89" s="52"/>
      <c r="N89" s="49"/>
      <c r="O89" s="22"/>
    </row>
    <row r="90" spans="1:15" s="6" customFormat="1" ht="15">
      <c r="A90" s="41" t="s">
        <v>227</v>
      </c>
      <c r="B90" s="59"/>
      <c r="C90" s="68"/>
      <c r="D90" s="52"/>
      <c r="E90" s="169"/>
      <c r="F90" s="163"/>
      <c r="G90" s="170"/>
      <c r="H90" s="162" t="s">
        <v>228</v>
      </c>
      <c r="I90" s="163">
        <v>41663</v>
      </c>
      <c r="J90" s="69">
        <v>73.4</v>
      </c>
      <c r="K90" s="59"/>
      <c r="L90" s="68"/>
      <c r="M90" s="52"/>
      <c r="N90" s="49"/>
      <c r="O90" s="22"/>
    </row>
    <row r="91" spans="1:15" s="6" customFormat="1" ht="15">
      <c r="A91" s="41" t="s">
        <v>229</v>
      </c>
      <c r="B91" s="59"/>
      <c r="C91" s="68"/>
      <c r="D91" s="52"/>
      <c r="E91" s="169"/>
      <c r="F91" s="163"/>
      <c r="G91" s="170"/>
      <c r="H91" s="162"/>
      <c r="I91" s="163"/>
      <c r="J91" s="69"/>
      <c r="K91" s="162" t="s">
        <v>230</v>
      </c>
      <c r="L91" s="163">
        <v>41677</v>
      </c>
      <c r="M91" s="69">
        <v>3202.23</v>
      </c>
      <c r="N91" s="49"/>
      <c r="O91" s="22"/>
    </row>
    <row r="92" spans="1:15" s="6" customFormat="1" ht="15">
      <c r="A92" s="41" t="s">
        <v>233</v>
      </c>
      <c r="B92" s="59"/>
      <c r="C92" s="68"/>
      <c r="D92" s="52"/>
      <c r="E92" s="169"/>
      <c r="F92" s="163"/>
      <c r="G92" s="170"/>
      <c r="H92" s="162"/>
      <c r="I92" s="163"/>
      <c r="J92" s="69"/>
      <c r="K92" s="162" t="s">
        <v>232</v>
      </c>
      <c r="L92" s="163">
        <v>41692</v>
      </c>
      <c r="M92" s="69">
        <v>1188.93</v>
      </c>
      <c r="N92" s="49"/>
      <c r="O92" s="22"/>
    </row>
    <row r="93" spans="1:15" s="6" customFormat="1" ht="15">
      <c r="A93" s="40" t="s">
        <v>242</v>
      </c>
      <c r="B93" s="32"/>
      <c r="C93" s="9"/>
      <c r="D93" s="37"/>
      <c r="E93" s="49"/>
      <c r="F93" s="9"/>
      <c r="G93" s="17"/>
      <c r="H93" s="32"/>
      <c r="I93" s="9"/>
      <c r="J93" s="37"/>
      <c r="K93" s="162" t="s">
        <v>243</v>
      </c>
      <c r="L93" s="163">
        <v>41696</v>
      </c>
      <c r="M93" s="69">
        <v>1455.3</v>
      </c>
      <c r="N93" s="49"/>
      <c r="O93" s="22"/>
    </row>
    <row r="94" spans="1:15" s="6" customFormat="1" ht="15">
      <c r="A94" s="41" t="s">
        <v>234</v>
      </c>
      <c r="B94" s="59"/>
      <c r="C94" s="68"/>
      <c r="D94" s="52"/>
      <c r="E94" s="169"/>
      <c r="F94" s="163"/>
      <c r="G94" s="170"/>
      <c r="H94" s="162"/>
      <c r="I94" s="163"/>
      <c r="J94" s="69"/>
      <c r="K94" s="162" t="s">
        <v>235</v>
      </c>
      <c r="L94" s="163">
        <v>41698</v>
      </c>
      <c r="M94" s="69">
        <v>1783.39</v>
      </c>
      <c r="N94" s="49"/>
      <c r="O94" s="22"/>
    </row>
    <row r="95" spans="1:15" s="6" customFormat="1" ht="15">
      <c r="A95" s="41" t="s">
        <v>250</v>
      </c>
      <c r="B95" s="59"/>
      <c r="C95" s="68"/>
      <c r="D95" s="52"/>
      <c r="E95" s="169"/>
      <c r="F95" s="163"/>
      <c r="G95" s="170"/>
      <c r="H95" s="162"/>
      <c r="I95" s="163"/>
      <c r="J95" s="69"/>
      <c r="K95" s="162" t="s">
        <v>251</v>
      </c>
      <c r="L95" s="163">
        <v>41484</v>
      </c>
      <c r="M95" s="69">
        <v>600</v>
      </c>
      <c r="N95" s="49"/>
      <c r="O95" s="22"/>
    </row>
    <row r="96" spans="1:15" s="6" customFormat="1" ht="15">
      <c r="A96" s="41" t="s">
        <v>252</v>
      </c>
      <c r="B96" s="59"/>
      <c r="C96" s="68"/>
      <c r="D96" s="52"/>
      <c r="E96" s="169"/>
      <c r="F96" s="163"/>
      <c r="G96" s="170"/>
      <c r="H96" s="162"/>
      <c r="I96" s="163"/>
      <c r="J96" s="69"/>
      <c r="K96" s="162" t="s">
        <v>253</v>
      </c>
      <c r="L96" s="163">
        <v>41534</v>
      </c>
      <c r="M96" s="69">
        <v>520</v>
      </c>
      <c r="N96" s="49"/>
      <c r="O96" s="22"/>
    </row>
    <row r="97" spans="1:15" s="6" customFormat="1" ht="14.25" customHeight="1">
      <c r="A97" s="41" t="s">
        <v>245</v>
      </c>
      <c r="B97" s="59"/>
      <c r="C97" s="68"/>
      <c r="D97" s="52"/>
      <c r="E97" s="169"/>
      <c r="F97" s="163"/>
      <c r="G97" s="170"/>
      <c r="H97" s="162"/>
      <c r="I97" s="163"/>
      <c r="J97" s="69"/>
      <c r="K97" s="162" t="s">
        <v>244</v>
      </c>
      <c r="L97" s="163">
        <v>41733</v>
      </c>
      <c r="M97" s="69">
        <v>146.5</v>
      </c>
      <c r="N97" s="49"/>
      <c r="O97" s="22"/>
    </row>
    <row r="98" spans="1:15" s="6" customFormat="1" ht="15">
      <c r="A98" s="41" t="s">
        <v>246</v>
      </c>
      <c r="B98" s="59"/>
      <c r="C98" s="68"/>
      <c r="D98" s="52"/>
      <c r="E98" s="169"/>
      <c r="F98" s="163"/>
      <c r="G98" s="170"/>
      <c r="H98" s="162"/>
      <c r="I98" s="163"/>
      <c r="J98" s="69"/>
      <c r="K98" s="162" t="s">
        <v>247</v>
      </c>
      <c r="L98" s="163">
        <v>41747</v>
      </c>
      <c r="M98" s="69">
        <v>235.45</v>
      </c>
      <c r="N98" s="49"/>
      <c r="O98" s="22"/>
    </row>
    <row r="99" spans="1:15" s="6" customFormat="1" ht="15">
      <c r="A99" s="41" t="s">
        <v>248</v>
      </c>
      <c r="B99" s="59"/>
      <c r="C99" s="68"/>
      <c r="D99" s="52"/>
      <c r="E99" s="169"/>
      <c r="F99" s="163"/>
      <c r="G99" s="170"/>
      <c r="H99" s="162"/>
      <c r="I99" s="163"/>
      <c r="J99" s="69"/>
      <c r="K99" s="162" t="s">
        <v>249</v>
      </c>
      <c r="L99" s="163">
        <v>41754</v>
      </c>
      <c r="M99" s="69">
        <v>66.08</v>
      </c>
      <c r="N99" s="49"/>
      <c r="O99" s="22"/>
    </row>
    <row r="100" spans="1:15" s="6" customFormat="1" ht="13.5" thickBot="1">
      <c r="A100" s="41"/>
      <c r="B100" s="59"/>
      <c r="C100" s="68"/>
      <c r="D100" s="52"/>
      <c r="E100" s="60"/>
      <c r="F100" s="68"/>
      <c r="G100" s="19"/>
      <c r="H100" s="59"/>
      <c r="I100" s="68"/>
      <c r="J100" s="52"/>
      <c r="K100" s="59"/>
      <c r="L100" s="68"/>
      <c r="M100" s="52"/>
      <c r="N100" s="49"/>
      <c r="O100" s="22"/>
    </row>
    <row r="101" spans="1:15" s="84" customFormat="1" ht="20.25" thickBot="1">
      <c r="A101" s="80" t="s">
        <v>4</v>
      </c>
      <c r="B101" s="81"/>
      <c r="C101" s="82"/>
      <c r="D101" s="85">
        <f>SUM(D65:D100)</f>
        <v>2920.33</v>
      </c>
      <c r="E101" s="86"/>
      <c r="F101" s="82"/>
      <c r="G101" s="85">
        <f>SUM(G65:G100)</f>
        <v>15974.5</v>
      </c>
      <c r="H101" s="87"/>
      <c r="I101" s="82"/>
      <c r="J101" s="85">
        <f>SUM(J65:J100)</f>
        <v>6401.31</v>
      </c>
      <c r="K101" s="87"/>
      <c r="L101" s="82"/>
      <c r="M101" s="85">
        <f>SUM(M65:M100)</f>
        <v>9886.57</v>
      </c>
      <c r="N101" s="51">
        <f>M101+J101+G101+D101</f>
        <v>35182.71</v>
      </c>
      <c r="O101" s="173">
        <f>M101+J101+G101+D101</f>
        <v>35182.71</v>
      </c>
    </row>
    <row r="102" spans="1:15" s="6" customFormat="1" ht="40.5" customHeight="1" hidden="1" thickBot="1">
      <c r="A102" s="223" t="s">
        <v>30</v>
      </c>
      <c r="B102" s="224"/>
      <c r="C102" s="224"/>
      <c r="D102" s="224"/>
      <c r="E102" s="224"/>
      <c r="F102" s="224"/>
      <c r="G102" s="224"/>
      <c r="H102" s="224"/>
      <c r="I102" s="224"/>
      <c r="J102" s="224"/>
      <c r="K102" s="224"/>
      <c r="L102" s="224"/>
      <c r="M102" s="224"/>
      <c r="N102" s="225"/>
      <c r="O102" s="61"/>
    </row>
    <row r="103" spans="1:15" s="6" customFormat="1" ht="12.75" hidden="1">
      <c r="A103" s="40"/>
      <c r="B103" s="32"/>
      <c r="C103" s="9"/>
      <c r="D103" s="37"/>
      <c r="E103" s="49"/>
      <c r="F103" s="9"/>
      <c r="G103" s="17"/>
      <c r="H103" s="32"/>
      <c r="I103" s="9"/>
      <c r="J103" s="37"/>
      <c r="K103" s="32"/>
      <c r="L103" s="9"/>
      <c r="M103" s="37"/>
      <c r="N103" s="49"/>
      <c r="O103" s="22"/>
    </row>
    <row r="104" spans="1:15" s="6" customFormat="1" ht="12.75" hidden="1">
      <c r="A104" s="40"/>
      <c r="B104" s="32"/>
      <c r="C104" s="9"/>
      <c r="D104" s="37"/>
      <c r="E104" s="49"/>
      <c r="F104" s="9"/>
      <c r="G104" s="17"/>
      <c r="H104" s="32"/>
      <c r="I104" s="9"/>
      <c r="J104" s="37"/>
      <c r="K104" s="32"/>
      <c r="L104" s="9"/>
      <c r="M104" s="37"/>
      <c r="N104" s="49"/>
      <c r="O104" s="22"/>
    </row>
    <row r="105" spans="1:15" s="6" customFormat="1" ht="12.75" hidden="1">
      <c r="A105" s="40"/>
      <c r="B105" s="32"/>
      <c r="C105" s="9"/>
      <c r="D105" s="37"/>
      <c r="E105" s="49"/>
      <c r="F105" s="9"/>
      <c r="G105" s="17"/>
      <c r="H105" s="32"/>
      <c r="I105" s="9"/>
      <c r="J105" s="37"/>
      <c r="K105" s="32"/>
      <c r="L105" s="9"/>
      <c r="M105" s="37"/>
      <c r="N105" s="49"/>
      <c r="O105" s="22"/>
    </row>
    <row r="106" spans="1:15" s="6" customFormat="1" ht="12.75" hidden="1">
      <c r="A106" s="40"/>
      <c r="B106" s="32"/>
      <c r="C106" s="9"/>
      <c r="D106" s="37"/>
      <c r="E106" s="49"/>
      <c r="F106" s="9"/>
      <c r="G106" s="17"/>
      <c r="H106" s="32"/>
      <c r="I106" s="9"/>
      <c r="J106" s="37"/>
      <c r="K106" s="32"/>
      <c r="L106" s="9"/>
      <c r="M106" s="37"/>
      <c r="N106" s="49"/>
      <c r="O106" s="22"/>
    </row>
    <row r="107" spans="1:15" s="6" customFormat="1" ht="13.5" hidden="1" thickBot="1">
      <c r="A107" s="40"/>
      <c r="B107" s="32"/>
      <c r="C107" s="9"/>
      <c r="D107" s="37"/>
      <c r="E107" s="49"/>
      <c r="F107" s="9"/>
      <c r="G107" s="17"/>
      <c r="H107" s="32"/>
      <c r="I107" s="9"/>
      <c r="J107" s="37"/>
      <c r="K107" s="32"/>
      <c r="L107" s="9"/>
      <c r="M107" s="37"/>
      <c r="N107" s="49"/>
      <c r="O107" s="22"/>
    </row>
    <row r="108" spans="1:15" s="84" customFormat="1" ht="20.25" hidden="1" thickBot="1">
      <c r="A108" s="80" t="s">
        <v>4</v>
      </c>
      <c r="B108" s="87"/>
      <c r="C108" s="88"/>
      <c r="D108" s="90">
        <f>SUM(D103:D107)</f>
        <v>0</v>
      </c>
      <c r="E108" s="91"/>
      <c r="F108" s="90"/>
      <c r="G108" s="90">
        <f>SUM(G103:G107)</f>
        <v>0</v>
      </c>
      <c r="H108" s="90"/>
      <c r="I108" s="90"/>
      <c r="J108" s="90">
        <f>SUM(J103:J107)</f>
        <v>0</v>
      </c>
      <c r="K108" s="90"/>
      <c r="L108" s="90"/>
      <c r="M108" s="90">
        <f>SUM(M103:M107)</f>
        <v>0</v>
      </c>
      <c r="N108" s="83"/>
      <c r="O108" s="89"/>
    </row>
    <row r="109" spans="1:15" s="6" customFormat="1" ht="20.25" thickBot="1">
      <c r="A109" s="64"/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1"/>
    </row>
    <row r="110" spans="1:15" s="2" customFormat="1" ht="20.25" thickBot="1">
      <c r="A110" s="44" t="s">
        <v>6</v>
      </c>
      <c r="B110" s="65"/>
      <c r="C110" s="62"/>
      <c r="D110" s="66">
        <f>D108+D101+D63+D53</f>
        <v>145433.11</v>
      </c>
      <c r="E110" s="63"/>
      <c r="F110" s="62"/>
      <c r="G110" s="66">
        <f>G108+G101+G63+G53</f>
        <v>332439.93</v>
      </c>
      <c r="H110" s="63"/>
      <c r="I110" s="62"/>
      <c r="J110" s="66">
        <f>J108+J101+J63+J53</f>
        <v>186867.48</v>
      </c>
      <c r="K110" s="63"/>
      <c r="L110" s="62"/>
      <c r="M110" s="66">
        <f>M108+M101+M63+M53</f>
        <v>142146.39</v>
      </c>
      <c r="N110" s="51">
        <f>M110+J110+G110+D110</f>
        <v>806886.91</v>
      </c>
      <c r="O110" s="25">
        <f>D110+G110+J110+M110</f>
        <v>806886.91</v>
      </c>
    </row>
    <row r="111" spans="1:13" s="2" customFormat="1" ht="13.5" thickBot="1">
      <c r="A111" s="55"/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</row>
    <row r="112" spans="1:14" s="2" customFormat="1" ht="13.5" thickBot="1">
      <c r="A112" s="53"/>
      <c r="B112" s="56" t="s">
        <v>18</v>
      </c>
      <c r="C112" s="56" t="s">
        <v>19</v>
      </c>
      <c r="D112" s="56" t="s">
        <v>20</v>
      </c>
      <c r="E112" s="56" t="s">
        <v>21</v>
      </c>
      <c r="F112" s="56" t="s">
        <v>22</v>
      </c>
      <c r="G112" s="56" t="s">
        <v>23</v>
      </c>
      <c r="H112" s="56" t="s">
        <v>24</v>
      </c>
      <c r="I112" s="56" t="s">
        <v>25</v>
      </c>
      <c r="J112" s="56" t="s">
        <v>14</v>
      </c>
      <c r="K112" s="56" t="s">
        <v>15</v>
      </c>
      <c r="L112" s="56" t="s">
        <v>16</v>
      </c>
      <c r="M112" s="56" t="s">
        <v>17</v>
      </c>
      <c r="N112" s="56" t="s">
        <v>27</v>
      </c>
    </row>
    <row r="113" spans="1:14" s="2" customFormat="1" ht="13.5" thickBot="1">
      <c r="A113" s="55" t="s">
        <v>13</v>
      </c>
      <c r="B113" s="58">
        <v>-104428.76</v>
      </c>
      <c r="C113" s="53">
        <f>B119</f>
        <v>-43303.26</v>
      </c>
      <c r="D113" s="53">
        <f aca="true" t="shared" si="5" ref="D113:M113">C119</f>
        <v>19020</v>
      </c>
      <c r="E113" s="54">
        <f>D119</f>
        <v>-68972.97</v>
      </c>
      <c r="F113" s="53">
        <f t="shared" si="5"/>
        <v>-8669.12</v>
      </c>
      <c r="G113" s="53">
        <f t="shared" si="5"/>
        <v>66557.35</v>
      </c>
      <c r="H113" s="54">
        <f t="shared" si="5"/>
        <v>-204592.51</v>
      </c>
      <c r="I113" s="53">
        <f t="shared" si="5"/>
        <v>-136689.12</v>
      </c>
      <c r="J113" s="53">
        <f t="shared" si="5"/>
        <v>-68015.63</v>
      </c>
      <c r="K113" s="54">
        <f t="shared" si="5"/>
        <v>-189872.39</v>
      </c>
      <c r="L113" s="53">
        <f t="shared" si="5"/>
        <v>-122746.81</v>
      </c>
      <c r="M113" s="53">
        <f t="shared" si="5"/>
        <v>-51565.49</v>
      </c>
      <c r="N113" s="53"/>
    </row>
    <row r="114" spans="1:14" s="168" customFormat="1" ht="13.5" thickBot="1">
      <c r="A114" s="166" t="s">
        <v>11</v>
      </c>
      <c r="B114" s="167">
        <v>63219.07</v>
      </c>
      <c r="C114" s="167">
        <v>63219.07</v>
      </c>
      <c r="D114" s="167">
        <v>63219.07</v>
      </c>
      <c r="E114" s="167">
        <v>78663.19</v>
      </c>
      <c r="F114" s="167">
        <v>67080.1</v>
      </c>
      <c r="G114" s="167">
        <v>67080.1</v>
      </c>
      <c r="H114" s="167">
        <v>67080.1</v>
      </c>
      <c r="I114" s="167">
        <v>67080.1</v>
      </c>
      <c r="J114" s="167">
        <v>67080.1</v>
      </c>
      <c r="K114" s="167">
        <v>67080.1</v>
      </c>
      <c r="L114" s="167">
        <v>67080.1</v>
      </c>
      <c r="M114" s="167">
        <v>67080.1</v>
      </c>
      <c r="N114" s="167">
        <f>SUM(B114:M114)</f>
        <v>804961.2</v>
      </c>
    </row>
    <row r="115" spans="1:14" s="168" customFormat="1" ht="13.5" thickBot="1">
      <c r="A115" s="166" t="s">
        <v>12</v>
      </c>
      <c r="B115" s="167">
        <v>60344.5</v>
      </c>
      <c r="C115" s="167">
        <v>61542.26</v>
      </c>
      <c r="D115" s="167">
        <v>56659.14</v>
      </c>
      <c r="E115" s="167">
        <v>59522.85</v>
      </c>
      <c r="F115" s="167">
        <v>74445.47</v>
      </c>
      <c r="G115" s="167">
        <v>60509.07</v>
      </c>
      <c r="H115" s="167">
        <v>67122.39</v>
      </c>
      <c r="I115" s="167">
        <v>67892.49</v>
      </c>
      <c r="J115" s="167">
        <v>64229.72</v>
      </c>
      <c r="K115" s="167">
        <v>66344.58</v>
      </c>
      <c r="L115" s="167">
        <v>70400.32</v>
      </c>
      <c r="M115" s="167">
        <v>64837.48</v>
      </c>
      <c r="N115" s="167">
        <f>SUM(B115:M115)</f>
        <v>773850.27</v>
      </c>
    </row>
    <row r="116" spans="1:14" s="168" customFormat="1" ht="13.5" thickBot="1">
      <c r="A116" s="166" t="s">
        <v>203</v>
      </c>
      <c r="B116" s="175">
        <v>410</v>
      </c>
      <c r="C116" s="175">
        <v>410</v>
      </c>
      <c r="D116" s="175">
        <v>410</v>
      </c>
      <c r="E116" s="175">
        <v>410</v>
      </c>
      <c r="F116" s="175">
        <v>410</v>
      </c>
      <c r="G116" s="175">
        <v>410</v>
      </c>
      <c r="H116" s="175">
        <v>410</v>
      </c>
      <c r="I116" s="175">
        <v>410</v>
      </c>
      <c r="J116" s="175">
        <v>410</v>
      </c>
      <c r="K116" s="175">
        <v>410</v>
      </c>
      <c r="L116" s="175">
        <v>410</v>
      </c>
      <c r="M116" s="175">
        <v>410</v>
      </c>
      <c r="N116" s="175">
        <f>SUM(B116:M116)</f>
        <v>4920</v>
      </c>
    </row>
    <row r="117" spans="1:14" s="168" customFormat="1" ht="13.5" thickBot="1">
      <c r="A117" s="166" t="s">
        <v>204</v>
      </c>
      <c r="B117" s="175">
        <v>371</v>
      </c>
      <c r="C117" s="175">
        <v>371</v>
      </c>
      <c r="D117" s="175">
        <v>371</v>
      </c>
      <c r="E117" s="175">
        <v>371</v>
      </c>
      <c r="F117" s="175">
        <v>371</v>
      </c>
      <c r="G117" s="175">
        <v>371</v>
      </c>
      <c r="H117" s="175">
        <v>371</v>
      </c>
      <c r="I117" s="175">
        <v>371</v>
      </c>
      <c r="J117" s="175">
        <v>371</v>
      </c>
      <c r="K117" s="175">
        <v>371</v>
      </c>
      <c r="L117" s="175">
        <v>371</v>
      </c>
      <c r="M117" s="175">
        <v>371</v>
      </c>
      <c r="N117" s="175">
        <f>SUM(B117:M117)</f>
        <v>4452</v>
      </c>
    </row>
    <row r="118" spans="1:14" s="2" customFormat="1" ht="13.5" thickBot="1">
      <c r="A118" s="55" t="s">
        <v>28</v>
      </c>
      <c r="B118" s="53">
        <f aca="true" t="shared" si="6" ref="B118:M118">B115-B114</f>
        <v>-2874.57</v>
      </c>
      <c r="C118" s="53">
        <f t="shared" si="6"/>
        <v>-1676.81</v>
      </c>
      <c r="D118" s="53">
        <f t="shared" si="6"/>
        <v>-6559.93</v>
      </c>
      <c r="E118" s="53">
        <f t="shared" si="6"/>
        <v>-19140.34</v>
      </c>
      <c r="F118" s="53">
        <f t="shared" si="6"/>
        <v>7365.37</v>
      </c>
      <c r="G118" s="53">
        <f t="shared" si="6"/>
        <v>-6571.03000000001</v>
      </c>
      <c r="H118" s="53">
        <f t="shared" si="6"/>
        <v>42.2899999999936</v>
      </c>
      <c r="I118" s="53">
        <f t="shared" si="6"/>
        <v>812.389999999999</v>
      </c>
      <c r="J118" s="53">
        <f t="shared" si="6"/>
        <v>-2850.38</v>
      </c>
      <c r="K118" s="53">
        <f t="shared" si="6"/>
        <v>-735.520000000004</v>
      </c>
      <c r="L118" s="53">
        <f t="shared" si="6"/>
        <v>3320.22</v>
      </c>
      <c r="M118" s="53">
        <f t="shared" si="6"/>
        <v>-2242.62</v>
      </c>
      <c r="N118" s="171">
        <f>SUM(B118:M118)</f>
        <v>-31110.93</v>
      </c>
    </row>
    <row r="119" spans="1:14" s="2" customFormat="1" ht="13.5" thickBot="1">
      <c r="A119" s="55" t="s">
        <v>26</v>
      </c>
      <c r="B119" s="176">
        <f>B113+B115+B116+B117</f>
        <v>-43303.26</v>
      </c>
      <c r="C119" s="176">
        <f>C113+C115+C116+C117</f>
        <v>19020</v>
      </c>
      <c r="D119" s="172">
        <f>D113+D115+D116+D117-D110</f>
        <v>-68972.97</v>
      </c>
      <c r="E119" s="176">
        <f>E113+E115+E116+E117</f>
        <v>-8669.12</v>
      </c>
      <c r="F119" s="176">
        <f>F113+F115+F116+F117</f>
        <v>66557.35</v>
      </c>
      <c r="G119" s="172">
        <f>G113+G115+G116+G117-G110</f>
        <v>-204592.51</v>
      </c>
      <c r="H119" s="176">
        <f>H113+H115+H116+H117</f>
        <v>-136689.12</v>
      </c>
      <c r="I119" s="176">
        <f>I113+I115+I116+I117</f>
        <v>-68015.63</v>
      </c>
      <c r="J119" s="172">
        <f>J113+J115+J116+J117-J110</f>
        <v>-189872.39</v>
      </c>
      <c r="K119" s="176">
        <f>K113+K115+K116+K117</f>
        <v>-122746.81</v>
      </c>
      <c r="L119" s="176">
        <f>L113+L115+L116+L117</f>
        <v>-51565.49</v>
      </c>
      <c r="M119" s="172">
        <f>M113+M115+M116+M117-M110</f>
        <v>-128093.4</v>
      </c>
      <c r="N119" s="174"/>
    </row>
    <row r="120" spans="7:14" s="2" customFormat="1" ht="57" customHeight="1">
      <c r="G120" s="34"/>
      <c r="H120" s="212" t="s">
        <v>236</v>
      </c>
      <c r="I120" s="212"/>
      <c r="J120" s="212"/>
      <c r="K120" s="212"/>
      <c r="L120" s="213" t="s">
        <v>237</v>
      </c>
      <c r="M120" s="213"/>
      <c r="N120" s="213"/>
    </row>
    <row r="121" spans="8:14" s="2" customFormat="1" ht="72" customHeight="1">
      <c r="H121" s="214" t="s">
        <v>238</v>
      </c>
      <c r="I121" s="214"/>
      <c r="J121" s="214"/>
      <c r="K121" s="214"/>
      <c r="L121" s="215" t="s">
        <v>254</v>
      </c>
      <c r="M121" s="215"/>
      <c r="N121" s="215"/>
    </row>
    <row r="122" s="2" customFormat="1" ht="12.75"/>
    <row r="123" s="2" customFormat="1" ht="12.75"/>
    <row r="124" s="2" customFormat="1" ht="12.75"/>
    <row r="125" spans="8:13" s="2" customFormat="1" ht="15">
      <c r="H125" s="235" t="s">
        <v>190</v>
      </c>
      <c r="I125" s="235"/>
      <c r="J125" s="235"/>
      <c r="K125" s="177">
        <f>O110</f>
        <v>806886.91</v>
      </c>
      <c r="L125" s="178"/>
      <c r="M125" s="178"/>
    </row>
    <row r="126" spans="8:13" s="2" customFormat="1" ht="15">
      <c r="H126" s="235" t="s">
        <v>191</v>
      </c>
      <c r="I126" s="235"/>
      <c r="J126" s="235"/>
      <c r="K126" s="177">
        <f>N114</f>
        <v>804961.2</v>
      </c>
      <c r="L126" s="178"/>
      <c r="M126" s="178"/>
    </row>
    <row r="127" spans="8:13" s="2" customFormat="1" ht="15">
      <c r="H127" s="235" t="s">
        <v>192</v>
      </c>
      <c r="I127" s="235"/>
      <c r="J127" s="235"/>
      <c r="K127" s="177">
        <f>N115</f>
        <v>773850.27</v>
      </c>
      <c r="L127" s="178"/>
      <c r="M127" s="178"/>
    </row>
    <row r="128" spans="8:13" s="2" customFormat="1" ht="15">
      <c r="H128" s="235" t="s">
        <v>193</v>
      </c>
      <c r="I128" s="235"/>
      <c r="J128" s="235"/>
      <c r="K128" s="177">
        <f>K127-K126</f>
        <v>-31110.93</v>
      </c>
      <c r="L128" s="178"/>
      <c r="M128" s="178"/>
    </row>
    <row r="129" spans="8:13" s="2" customFormat="1" ht="15">
      <c r="H129" s="236" t="s">
        <v>194</v>
      </c>
      <c r="I129" s="236"/>
      <c r="J129" s="236"/>
      <c r="K129" s="177">
        <f>K126-K125</f>
        <v>-1925.71</v>
      </c>
      <c r="L129" s="178"/>
      <c r="M129" s="178"/>
    </row>
    <row r="130" spans="8:13" s="2" customFormat="1" ht="15">
      <c r="H130" s="237" t="s">
        <v>205</v>
      </c>
      <c r="I130" s="238"/>
      <c r="J130" s="239"/>
      <c r="K130" s="177">
        <f>B113</f>
        <v>-104428.76</v>
      </c>
      <c r="L130" s="178"/>
      <c r="M130" s="178"/>
    </row>
    <row r="131" spans="8:13" s="2" customFormat="1" ht="15.75">
      <c r="H131" s="240" t="s">
        <v>206</v>
      </c>
      <c r="I131" s="240"/>
      <c r="J131" s="240"/>
      <c r="K131" s="179">
        <f>K130+K129+K128+K132</f>
        <v>-128093.4</v>
      </c>
      <c r="L131" s="178"/>
      <c r="M131" s="178"/>
    </row>
    <row r="132" spans="8:13" s="2" customFormat="1" ht="15">
      <c r="H132" s="241" t="s">
        <v>195</v>
      </c>
      <c r="I132" s="241"/>
      <c r="J132" s="241"/>
      <c r="K132" s="180">
        <f>N116+N117</f>
        <v>9372</v>
      </c>
      <c r="L132" s="178"/>
      <c r="M132" s="178"/>
    </row>
    <row r="133" spans="8:13" s="2" customFormat="1" ht="15">
      <c r="H133" s="236" t="s">
        <v>196</v>
      </c>
      <c r="I133" s="236"/>
      <c r="J133" s="236"/>
      <c r="K133" s="180">
        <f>D101+G101+J101+M101</f>
        <v>35182.71</v>
      </c>
      <c r="L133" s="242" t="s">
        <v>202</v>
      </c>
      <c r="M133" s="242"/>
    </row>
    <row r="134" spans="8:13" ht="15">
      <c r="H134" s="241" t="s">
        <v>197</v>
      </c>
      <c r="I134" s="241"/>
      <c r="J134" s="241"/>
      <c r="K134" s="180">
        <v>35413.58</v>
      </c>
      <c r="L134" s="178"/>
      <c r="M134" s="178"/>
    </row>
    <row r="135" spans="8:13" ht="15">
      <c r="H135" s="241" t="s">
        <v>198</v>
      </c>
      <c r="I135" s="241"/>
      <c r="J135" s="241"/>
      <c r="K135" s="180">
        <v>-1624.86</v>
      </c>
      <c r="L135" s="178"/>
      <c r="M135" s="178"/>
    </row>
    <row r="136" spans="8:13" ht="15">
      <c r="H136" s="241" t="s">
        <v>199</v>
      </c>
      <c r="I136" s="241"/>
      <c r="J136" s="241"/>
      <c r="K136" s="180">
        <f>K134+K135</f>
        <v>33788.72</v>
      </c>
      <c r="L136" s="178"/>
      <c r="M136" s="178"/>
    </row>
    <row r="137" spans="8:13" ht="15">
      <c r="H137" s="241" t="s">
        <v>200</v>
      </c>
      <c r="I137" s="241"/>
      <c r="J137" s="241"/>
      <c r="K137" s="180">
        <f>K136-K133</f>
        <v>-1393.99</v>
      </c>
      <c r="L137" s="182"/>
      <c r="M137" s="178"/>
    </row>
    <row r="138" spans="8:13" ht="15.75">
      <c r="H138" s="241" t="s">
        <v>201</v>
      </c>
      <c r="I138" s="241"/>
      <c r="J138" s="241"/>
      <c r="K138" s="181">
        <f>K129-K137</f>
        <v>-531.72</v>
      </c>
      <c r="L138" s="178"/>
      <c r="M138" s="178"/>
    </row>
  </sheetData>
  <sheetProtection/>
  <mergeCells count="33">
    <mergeCell ref="H138:J138"/>
    <mergeCell ref="H133:J133"/>
    <mergeCell ref="L133:M133"/>
    <mergeCell ref="H134:J134"/>
    <mergeCell ref="H135:J135"/>
    <mergeCell ref="H136:J136"/>
    <mergeCell ref="H137:J137"/>
    <mergeCell ref="H128:J128"/>
    <mergeCell ref="H129:J129"/>
    <mergeCell ref="H130:J130"/>
    <mergeCell ref="H131:J131"/>
    <mergeCell ref="H132:J132"/>
    <mergeCell ref="H125:J125"/>
    <mergeCell ref="H126:J126"/>
    <mergeCell ref="H127:J127"/>
    <mergeCell ref="A1:N1"/>
    <mergeCell ref="A102:N102"/>
    <mergeCell ref="A64:N64"/>
    <mergeCell ref="B2:D2"/>
    <mergeCell ref="E2:G2"/>
    <mergeCell ref="H2:J2"/>
    <mergeCell ref="K2:M2"/>
    <mergeCell ref="A4:O4"/>
    <mergeCell ref="A49:A50"/>
    <mergeCell ref="E58:E61"/>
    <mergeCell ref="A55:N55"/>
    <mergeCell ref="A18:A19"/>
    <mergeCell ref="H120:K120"/>
    <mergeCell ref="L120:N120"/>
    <mergeCell ref="H121:K121"/>
    <mergeCell ref="L121:N121"/>
    <mergeCell ref="F58:F61"/>
    <mergeCell ref="G58:G61"/>
  </mergeCells>
  <printOptions/>
  <pageMargins left="0.7" right="0.7" top="0.75" bottom="0.75" header="0.3" footer="0.3"/>
  <pageSetup fitToHeight="0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Uzer</cp:lastModifiedBy>
  <cp:lastPrinted>2014-07-01T09:18:17Z</cp:lastPrinted>
  <dcterms:created xsi:type="dcterms:W3CDTF">2010-04-02T14:46:04Z</dcterms:created>
  <dcterms:modified xsi:type="dcterms:W3CDTF">2014-07-01T09:18:55Z</dcterms:modified>
  <cp:category/>
  <cp:version/>
  <cp:contentType/>
  <cp:contentStatus/>
</cp:coreProperties>
</file>