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3" activeTab="3"/>
  </bookViews>
  <sheets>
    <sheet name="проект" sheetId="1" r:id="rId1"/>
    <sheet name="по заявлению" sheetId="2" r:id="rId2"/>
    <sheet name="по заявлению(насел)" sheetId="3" r:id="rId3"/>
    <sheet name="по голосованию" sheetId="4" r:id="rId4"/>
  </sheets>
  <definedNames>
    <definedName name="_xlnm.Print_Area" localSheetId="3">'по голосованию'!$A$1:$H$135</definedName>
    <definedName name="_xlnm.Print_Area" localSheetId="1">'по заявлению'!$A$1:$H$128</definedName>
    <definedName name="_xlnm.Print_Area" localSheetId="2">'по заявлению(насел)'!$A$1:$H$135</definedName>
    <definedName name="_xlnm.Print_Area" localSheetId="0">'проект'!$A$1:$H$148</definedName>
  </definedNames>
  <calcPr fullCalcOnLoad="1"/>
</workbook>
</file>

<file path=xl/sharedStrings.xml><?xml version="1.0" encoding="utf-8"?>
<sst xmlns="http://schemas.openxmlformats.org/spreadsheetml/2006/main" count="695" uniqueCount="160">
  <si>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</si>
  <si>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</si>
  <si>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</si>
  <si>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</si>
  <si>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</si>
  <si>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</si>
  <si>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</si>
  <si>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</si>
  <si>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</si>
  <si>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</si>
  <si>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</si>
  <si>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</si>
  <si>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</si>
  <si>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</si>
  <si>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</si>
  <si>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</si>
  <si>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</si>
  <si>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</si>
  <si>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</si>
  <si>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</si>
  <si>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</si>
  <si>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</si>
  <si>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</si>
  <si>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</si>
  <si>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</si>
  <si>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</si>
  <si>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</si>
  <si>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</si>
  <si>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</si>
  <si>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</si>
  <si>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</si>
  <si>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</si>
  <si>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</si>
  <si>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</si>
  <si>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</si>
  <si>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</si>
  <si>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</si>
  <si>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</si>
  <si>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</si>
  <si>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</si>
  <si>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</si>
  <si>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</si>
  <si>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</si>
  <si>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</si>
  <si>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</si>
  <si>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</si>
  <si>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</si>
  <si>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</si>
  <si>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</si>
  <si>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</si>
  <si>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</si>
  <si>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</si>
  <si>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</si>
  <si>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</si>
  <si>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</si>
  <si>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</si>
  <si>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</si>
  <si>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</si>
  <si>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</si>
  <si>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</si>
  <si>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</si>
  <si>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</si>
  <si>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</si>
  <si>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</si>
  <si>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</si>
  <si>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</si>
  <si>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</si>
  <si>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</si>
  <si>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</si>
  <si>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</si>
  <si>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</si>
  <si>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</si>
  <si>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</si>
  <si>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</si>
  <si>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</si>
  <si>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</si>
  <si>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</si>
  <si>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</si>
  <si>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</si>
  <si>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</si>
  <si>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общедомового уличного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</si>
  <si>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</si>
  <si>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</si>
  <si>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</si>
  <si>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Погашение задолженности прошлых периодов</t>
  </si>
  <si>
    <t>ВСЕГО :</t>
  </si>
  <si>
    <t>ремонт панельных швов</t>
  </si>
  <si>
    <t>очистка кровли от снега и наледи (в районе водоприемных воронок)</t>
  </si>
  <si>
    <t>ревизия задвижек  ХВС (д.50мм-1шт., д.100мм-3шт.)</t>
  </si>
  <si>
    <t>Расчет размера платы за содержание и ремонт общего имущества в многоквартирном доме</t>
  </si>
  <si>
    <t>смена задвижек стальных (отопление)</t>
  </si>
  <si>
    <t>смена запорной арматуры ( отопление )</t>
  </si>
  <si>
    <t>ремонт системы водоотведения</t>
  </si>
  <si>
    <t>Дополнительные работы (текущий ремонт), в т.ч.: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</si>
  <si>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</si>
  <si>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</si>
  <si>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</si>
  <si>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</si>
  <si>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</si>
  <si>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</si>
  <si>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</si>
  <si>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</si>
  <si>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</si>
  <si>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</si>
  <si>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</si>
  <si>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</si>
  <si>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</si>
  <si>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</si>
  <si>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</si>
  <si>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Проект</t>
  </si>
  <si>
    <t>замена ( поверка ) КИП манометры 16 шт.,термометры 16 шт.</t>
  </si>
  <si>
    <t>ревизия задвижек ГВС (д.50мм-2шт., д.80мм-1шт.)</t>
  </si>
  <si>
    <t>по адресу: ул.Ленинского Комсомола, д.60 (Sобщ.=10111,9м2, Sзем.уч.=4297,42м2)</t>
  </si>
  <si>
    <t>окос травы</t>
  </si>
  <si>
    <t>2-3 раза</t>
  </si>
  <si>
    <t>ревизия задвижек отопления (д.50мм-12шт., д.80мм-12шт.)</t>
  </si>
  <si>
    <t>подключение системы отопления с регулировкой</t>
  </si>
  <si>
    <t>замена ( поверка ) КИП манометры 3 шт.</t>
  </si>
  <si>
    <t>чеканка и замазка канализационных стыков</t>
  </si>
  <si>
    <t>прочистка вентиляционных каналов и канализационных вытяжек</t>
  </si>
  <si>
    <t>очистка от снега и наледи подъездных козырьков</t>
  </si>
  <si>
    <t>Восстановление шиберов на стволах мусоропроводов 1 шт.</t>
  </si>
  <si>
    <t>Ремонт межпанельных швов 1000 п.м.</t>
  </si>
  <si>
    <t>Ремонт кровли 200 м2</t>
  </si>
  <si>
    <t>Замена дверей в мусорокамеры - 2 шт.</t>
  </si>
  <si>
    <t>Ремонт отмостки 106 м2</t>
  </si>
  <si>
    <t>Ремонт приямка входа в подвал - 2 шт.</t>
  </si>
  <si>
    <t>Ремонт полов в мусорокамере - 1м2</t>
  </si>
  <si>
    <t>Замена контейнеров ТБО - 3 шт.</t>
  </si>
  <si>
    <t>Смена задвижек отопления (д.50 мм - 8 шт., д.80 мм - 3 шт.)</t>
  </si>
  <si>
    <t>Смена задвижек ГВС (д.50 мм - 3 шт., д.80 мм - 1 шт.)</t>
  </si>
  <si>
    <t>Смена шаровых кранов отопления под промывку (д.32 - 8 шт.)</t>
  </si>
  <si>
    <t>Демонтаж шаровы кранов на элеваторных узлах (д.25 - 4 шт.)</t>
  </si>
  <si>
    <t>Подсыпка техподвала щебнем</t>
  </si>
  <si>
    <t>Устройство приямка для откачки грунтовых вод - 2 шт.</t>
  </si>
  <si>
    <t>Установка датчиков движения на этажных площадках - 45 шт.</t>
  </si>
  <si>
    <t>Ремонт освещения в подвале</t>
  </si>
  <si>
    <t>Освещение чердака</t>
  </si>
  <si>
    <t>Энергоаудит</t>
  </si>
  <si>
    <t>2013 -2014 гг.</t>
  </si>
  <si>
    <t>Ремонт мусорокамер (согласно СанПиН 2.1.2.2645 - 10 утвержденного Постановлением Главного госуд.сан.врача от 10.06.2010 г. № 64)</t>
  </si>
  <si>
    <t>ремонт полов в мусорокамерах 1,3,5 под. - 7 м2</t>
  </si>
  <si>
    <t xml:space="preserve">устройство бетонного основания пола </t>
  </si>
  <si>
    <t>устройство резиновых уплотнителей на крышке клапанов 26,4 п.м.</t>
  </si>
  <si>
    <t>ремонт керамической плитки на стеновых панелях 12 м2</t>
  </si>
  <si>
    <t xml:space="preserve">ремонт дверей в мусорокамерах (1,3,5 подъезды) </t>
  </si>
  <si>
    <t>восстановление водоснабжения в мусорокамерах</t>
  </si>
  <si>
    <t>восстановление шибера 1 шт.</t>
  </si>
  <si>
    <t>6 раз в год (апрель- сентябрь)</t>
  </si>
  <si>
    <t>замена  КИП манометры 16 шт.,термометры 16 шт.</t>
  </si>
  <si>
    <t>Ремонт кровли 100 м2</t>
  </si>
  <si>
    <t>Ремонт отмостки 60 м2</t>
  </si>
  <si>
    <t>Ремонт приямка входа в подвал - 1 шт.</t>
  </si>
  <si>
    <t>Смена задвижек отопления (д.50 мм - 4 шт., д.80 мм - 2 шт.)</t>
  </si>
  <si>
    <t>Смена задвижек ГВС (д.50 мм - 1 шт.)</t>
  </si>
  <si>
    <t>замена светильников уличного освещения 3 шт.</t>
  </si>
  <si>
    <t>Сбор, вывоз и утилизация ТБО, руб/м2</t>
  </si>
  <si>
    <t>Санобработка мусорокамер (согласно СанПиН 2.1.2.2645 - 10 утвержденного Постановлением Главного госуд.сан.врача от 10.06.2010 г. № 64, Постановление Госстроя России № 170 от 27.09.2003)</t>
  </si>
  <si>
    <t>замена контейнеров ТБО - 2 шт.</t>
  </si>
  <si>
    <t>Смена задвижек ГВС (д.50 мм - 1 шт..)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</si>
</sst>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19" fillId="24" borderId="25" xfId="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25" fillId="24" borderId="18" xfId="0" applyNumberFormat="1" applyFont="1" applyFill="1" applyBorder="1" applyAlignment="1">
      <alignment horizontal="left" vertical="center" wrapText="1"/>
    </xf>
    <xf numFmtId="4" fontId="25" fillId="24" borderId="16" xfId="0" applyNumberFormat="1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0" fillId="0" borderId="2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/>
    </xf>
    <xf numFmtId="2" fontId="19" fillId="0" borderId="1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left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32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2" fontId="0" fillId="25" borderId="22" xfId="0" applyNumberFormat="1" applyFont="1" applyFill="1" applyBorder="1" applyAlignment="1">
      <alignment horizontal="center" vertical="center" wrapText="1"/>
    </xf>
    <xf numFmtId="2" fontId="19" fillId="25" borderId="19" xfId="0" applyNumberFormat="1" applyFont="1" applyFill="1" applyBorder="1" applyAlignment="1">
      <alignment horizontal="center"/>
    </xf>
    <xf numFmtId="2" fontId="19" fillId="25" borderId="24" xfId="0" applyNumberFormat="1" applyFont="1" applyFill="1" applyBorder="1" applyAlignment="1">
      <alignment horizontal="center"/>
    </xf>
    <xf numFmtId="0" fontId="20" fillId="26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2" fontId="19" fillId="24" borderId="34" xfId="0" applyNumberFormat="1" applyFont="1" applyFill="1" applyBorder="1" applyAlignment="1">
      <alignment horizontal="center"/>
    </xf>
    <xf numFmtId="2" fontId="0" fillId="25" borderId="35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2" fontId="25" fillId="25" borderId="35" xfId="0" applyNumberFormat="1" applyFont="1" applyFill="1" applyBorder="1" applyAlignment="1">
      <alignment horizontal="center" vertical="center" wrapText="1"/>
    </xf>
    <xf numFmtId="2" fontId="25" fillId="25" borderId="16" xfId="0" applyNumberFormat="1" applyFont="1" applyFill="1" applyBorder="1" applyAlignment="1">
      <alignment horizontal="center" vertical="center" wrapText="1"/>
    </xf>
    <xf numFmtId="2" fontId="25" fillId="25" borderId="32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2" fontId="25" fillId="25" borderId="17" xfId="0" applyNumberFormat="1" applyFont="1" applyFill="1" applyBorder="1" applyAlignment="1">
      <alignment horizontal="center" vertical="center" wrapText="1"/>
    </xf>
    <xf numFmtId="2" fontId="0" fillId="26" borderId="35" xfId="0" applyNumberFormat="1" applyFont="1" applyFill="1" applyBorder="1" applyAlignment="1">
      <alignment horizontal="center" vertical="center" wrapText="1"/>
    </xf>
    <xf numFmtId="2" fontId="0" fillId="26" borderId="16" xfId="0" applyNumberFormat="1" applyFont="1" applyFill="1" applyBorder="1" applyAlignment="1">
      <alignment horizontal="center" vertical="center" wrapText="1"/>
    </xf>
    <xf numFmtId="2" fontId="0" fillId="26" borderId="32" xfId="0" applyNumberFormat="1" applyFont="1" applyFill="1" applyBorder="1" applyAlignment="1">
      <alignment horizontal="center" vertical="center" wrapText="1"/>
    </xf>
    <xf numFmtId="2" fontId="0" fillId="26" borderId="24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2" fontId="0" fillId="26" borderId="17" xfId="0" applyNumberFormat="1" applyFont="1" applyFill="1" applyBorder="1" applyAlignment="1">
      <alignment horizontal="center" vertical="center" wrapText="1"/>
    </xf>
    <xf numFmtId="2" fontId="0" fillId="26" borderId="33" xfId="0" applyNumberFormat="1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zoomScale="75" zoomScaleNormal="75" zoomScalePageLayoutView="0" workbookViewId="0" topLeftCell="A47">
      <selection activeCell="L105" sqref="L10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3" hidden="1" customWidth="1"/>
    <col min="7" max="7" width="13.875" style="1" customWidth="1"/>
    <col min="8" max="8" width="20.875" style="43" customWidth="1"/>
    <col min="9" max="9" width="15.375" style="1" customWidth="1"/>
    <col min="10" max="10" width="15.375" style="1" hidden="1" customWidth="1"/>
    <col min="11" max="11" width="15.375" style="69" hidden="1" customWidth="1"/>
    <col min="12" max="14" width="15.375" style="1" customWidth="1"/>
    <col min="15" max="16384" width="9.125" style="1" customWidth="1"/>
  </cols>
  <sheetData>
    <row r="1" spans="1:8" ht="16.5" customHeight="1">
      <c r="A1" s="127" t="s">
        <v>0</v>
      </c>
      <c r="B1" s="128"/>
      <c r="C1" s="128"/>
      <c r="D1" s="128"/>
      <c r="E1" s="128"/>
      <c r="F1" s="128"/>
      <c r="G1" s="128"/>
      <c r="H1" s="128"/>
    </row>
    <row r="2" spans="2:8" ht="12.75" customHeight="1">
      <c r="B2" s="129" t="s">
        <v>1</v>
      </c>
      <c r="C2" s="129"/>
      <c r="D2" s="129"/>
      <c r="E2" s="129"/>
      <c r="F2" s="129"/>
      <c r="G2" s="128"/>
      <c r="H2" s="128"/>
    </row>
    <row r="3" spans="1:8" ht="23.25" customHeight="1">
      <c r="A3" s="102" t="s">
        <v>139</v>
      </c>
      <c r="B3" s="129" t="s">
        <v>2</v>
      </c>
      <c r="C3" s="129"/>
      <c r="D3" s="129"/>
      <c r="E3" s="129"/>
      <c r="F3" s="129"/>
      <c r="G3" s="128"/>
      <c r="H3" s="128"/>
    </row>
    <row r="4" spans="2:8" ht="14.25" customHeight="1">
      <c r="B4" s="129" t="s">
        <v>42</v>
      </c>
      <c r="C4" s="129"/>
      <c r="D4" s="129"/>
      <c r="E4" s="129"/>
      <c r="F4" s="129"/>
      <c r="G4" s="128"/>
      <c r="H4" s="128"/>
    </row>
    <row r="5" spans="1:11" ht="39.75" customHeight="1">
      <c r="A5" s="132" t="s">
        <v>109</v>
      </c>
      <c r="B5" s="133"/>
      <c r="C5" s="133"/>
      <c r="D5" s="133"/>
      <c r="E5" s="133"/>
      <c r="F5" s="133"/>
      <c r="G5" s="133"/>
      <c r="H5" s="133"/>
      <c r="K5" s="1"/>
    </row>
    <row r="6" spans="1:11" ht="33" customHeight="1">
      <c r="A6" s="134"/>
      <c r="B6" s="135"/>
      <c r="C6" s="135"/>
      <c r="D6" s="135"/>
      <c r="E6" s="135"/>
      <c r="F6" s="135"/>
      <c r="G6" s="135"/>
      <c r="H6" s="135"/>
      <c r="K6" s="1"/>
    </row>
    <row r="7" spans="1:11" s="2" customFormat="1" ht="33" customHeight="1">
      <c r="A7" s="130" t="s">
        <v>3</v>
      </c>
      <c r="B7" s="130"/>
      <c r="C7" s="130"/>
      <c r="D7" s="130"/>
      <c r="E7" s="130"/>
      <c r="F7" s="130"/>
      <c r="G7" s="130"/>
      <c r="H7" s="130"/>
      <c r="K7" s="70"/>
    </row>
    <row r="8" spans="1:8" s="3" customFormat="1" ht="18.75" customHeight="1">
      <c r="A8" s="130" t="s">
        <v>112</v>
      </c>
      <c r="B8" s="130"/>
      <c r="C8" s="130"/>
      <c r="D8" s="130"/>
      <c r="E8" s="131"/>
      <c r="F8" s="131"/>
      <c r="G8" s="131"/>
      <c r="H8" s="131"/>
    </row>
    <row r="9" spans="1:8" s="4" customFormat="1" ht="17.25" customHeight="1">
      <c r="A9" s="136" t="s">
        <v>34</v>
      </c>
      <c r="B9" s="136"/>
      <c r="C9" s="136"/>
      <c r="D9" s="136"/>
      <c r="E9" s="137"/>
      <c r="F9" s="137"/>
      <c r="G9" s="137"/>
      <c r="H9" s="137"/>
    </row>
    <row r="10" spans="1:8" s="3" customFormat="1" ht="30" customHeight="1" thickBot="1">
      <c r="A10" s="138" t="s">
        <v>89</v>
      </c>
      <c r="B10" s="138"/>
      <c r="C10" s="138"/>
      <c r="D10" s="138"/>
      <c r="E10" s="139"/>
      <c r="F10" s="139"/>
      <c r="G10" s="139"/>
      <c r="H10" s="139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43</v>
      </c>
      <c r="E11" s="7" t="s">
        <v>6</v>
      </c>
      <c r="F11" s="8" t="s">
        <v>7</v>
      </c>
      <c r="G11" s="7" t="s">
        <v>6</v>
      </c>
      <c r="H11" s="8" t="s">
        <v>7</v>
      </c>
      <c r="K11" s="71"/>
    </row>
    <row r="12" spans="1:11" s="13" customFormat="1" ht="12.75">
      <c r="A12" s="10">
        <v>1</v>
      </c>
      <c r="B12" s="11">
        <v>2</v>
      </c>
      <c r="C12" s="11">
        <v>3</v>
      </c>
      <c r="D12" s="50"/>
      <c r="E12" s="11">
        <v>3</v>
      </c>
      <c r="F12" s="12">
        <v>4</v>
      </c>
      <c r="G12" s="53">
        <v>3</v>
      </c>
      <c r="H12" s="56">
        <v>4</v>
      </c>
      <c r="K12" s="72"/>
    </row>
    <row r="13" spans="1:11" s="13" customFormat="1" ht="49.5" customHeight="1">
      <c r="A13" s="140" t="s">
        <v>8</v>
      </c>
      <c r="B13" s="141"/>
      <c r="C13" s="141"/>
      <c r="D13" s="141"/>
      <c r="E13" s="141"/>
      <c r="F13" s="141"/>
      <c r="G13" s="142"/>
      <c r="H13" s="143"/>
      <c r="K13" s="72"/>
    </row>
    <row r="14" spans="1:11" s="9" customFormat="1" ht="24" customHeight="1">
      <c r="A14" s="16" t="s">
        <v>9</v>
      </c>
      <c r="B14" s="20" t="s">
        <v>10</v>
      </c>
      <c r="C14" s="14">
        <f>F14*12</f>
        <v>0</v>
      </c>
      <c r="D14" s="106">
        <f>G14*I14</f>
        <v>299499.83999999997</v>
      </c>
      <c r="E14" s="107">
        <f>H14*12</f>
        <v>28.799999999999997</v>
      </c>
      <c r="F14" s="108"/>
      <c r="G14" s="107">
        <f>H14*12</f>
        <v>28.799999999999997</v>
      </c>
      <c r="H14" s="107">
        <v>2.4</v>
      </c>
      <c r="I14" s="9">
        <v>10399.3</v>
      </c>
      <c r="J14" s="9">
        <v>1.07</v>
      </c>
      <c r="K14" s="71">
        <v>2.2363</v>
      </c>
    </row>
    <row r="15" spans="1:11" s="65" customFormat="1" ht="27" customHeight="1">
      <c r="A15" s="66" t="s">
        <v>95</v>
      </c>
      <c r="B15" s="67" t="s">
        <v>96</v>
      </c>
      <c r="C15" s="64"/>
      <c r="D15" s="109"/>
      <c r="E15" s="110"/>
      <c r="F15" s="111"/>
      <c r="G15" s="110"/>
      <c r="H15" s="110"/>
      <c r="K15" s="73"/>
    </row>
    <row r="16" spans="1:11" s="65" customFormat="1" ht="12.75">
      <c r="A16" s="66" t="s">
        <v>97</v>
      </c>
      <c r="B16" s="67" t="s">
        <v>96</v>
      </c>
      <c r="C16" s="64"/>
      <c r="D16" s="109"/>
      <c r="E16" s="110"/>
      <c r="F16" s="111"/>
      <c r="G16" s="110"/>
      <c r="H16" s="110"/>
      <c r="K16" s="73"/>
    </row>
    <row r="17" spans="1:11" s="65" customFormat="1" ht="12.75">
      <c r="A17" s="66" t="s">
        <v>98</v>
      </c>
      <c r="B17" s="67" t="s">
        <v>99</v>
      </c>
      <c r="C17" s="64"/>
      <c r="D17" s="109"/>
      <c r="E17" s="110"/>
      <c r="F17" s="111"/>
      <c r="G17" s="110"/>
      <c r="H17" s="110"/>
      <c r="K17" s="73"/>
    </row>
    <row r="18" spans="1:11" s="65" customFormat="1" ht="12.75">
      <c r="A18" s="66" t="s">
        <v>100</v>
      </c>
      <c r="B18" s="67" t="s">
        <v>96</v>
      </c>
      <c r="C18" s="64"/>
      <c r="D18" s="109"/>
      <c r="E18" s="110"/>
      <c r="F18" s="111"/>
      <c r="G18" s="110"/>
      <c r="H18" s="110"/>
      <c r="K18" s="73"/>
    </row>
    <row r="19" spans="1:11" s="9" customFormat="1" ht="30">
      <c r="A19" s="16" t="s">
        <v>11</v>
      </c>
      <c r="B19" s="17" t="s">
        <v>12</v>
      </c>
      <c r="C19" s="14">
        <f>F19*12</f>
        <v>0</v>
      </c>
      <c r="D19" s="106">
        <f>G19*I19</f>
        <v>160172.49599999998</v>
      </c>
      <c r="E19" s="107">
        <f>H19*12</f>
        <v>15.84</v>
      </c>
      <c r="F19" s="108"/>
      <c r="G19" s="107">
        <f>H19*12</f>
        <v>15.84</v>
      </c>
      <c r="H19" s="107">
        <v>1.32</v>
      </c>
      <c r="I19" s="9">
        <v>10111.9</v>
      </c>
      <c r="J19" s="9">
        <v>1.07</v>
      </c>
      <c r="K19" s="71">
        <v>1.2305</v>
      </c>
    </row>
    <row r="20" spans="1:11" s="65" customFormat="1" ht="12.75">
      <c r="A20" s="66" t="s">
        <v>101</v>
      </c>
      <c r="B20" s="67" t="s">
        <v>12</v>
      </c>
      <c r="C20" s="64"/>
      <c r="D20" s="109"/>
      <c r="E20" s="110"/>
      <c r="F20" s="111"/>
      <c r="G20" s="110"/>
      <c r="H20" s="110"/>
      <c r="K20" s="73"/>
    </row>
    <row r="21" spans="1:11" s="65" customFormat="1" ht="12.75">
      <c r="A21" s="66" t="s">
        <v>102</v>
      </c>
      <c r="B21" s="67" t="s">
        <v>12</v>
      </c>
      <c r="C21" s="64"/>
      <c r="D21" s="109"/>
      <c r="E21" s="110"/>
      <c r="F21" s="111"/>
      <c r="G21" s="110"/>
      <c r="H21" s="110"/>
      <c r="K21" s="73"/>
    </row>
    <row r="22" spans="1:11" s="65" customFormat="1" ht="12.75">
      <c r="A22" s="66" t="s">
        <v>113</v>
      </c>
      <c r="B22" s="67" t="s">
        <v>114</v>
      </c>
      <c r="C22" s="64"/>
      <c r="D22" s="109"/>
      <c r="E22" s="110"/>
      <c r="F22" s="111"/>
      <c r="G22" s="110"/>
      <c r="H22" s="110"/>
      <c r="K22" s="73"/>
    </row>
    <row r="23" spans="1:11" s="65" customFormat="1" ht="12.75">
      <c r="A23" s="66" t="s">
        <v>103</v>
      </c>
      <c r="B23" s="67" t="s">
        <v>12</v>
      </c>
      <c r="C23" s="64"/>
      <c r="D23" s="109"/>
      <c r="E23" s="110"/>
      <c r="F23" s="111"/>
      <c r="G23" s="110"/>
      <c r="H23" s="110"/>
      <c r="K23" s="73"/>
    </row>
    <row r="24" spans="1:11" s="65" customFormat="1" ht="25.5">
      <c r="A24" s="66" t="s">
        <v>104</v>
      </c>
      <c r="B24" s="67" t="s">
        <v>13</v>
      </c>
      <c r="C24" s="64"/>
      <c r="D24" s="109"/>
      <c r="E24" s="110"/>
      <c r="F24" s="111"/>
      <c r="G24" s="110"/>
      <c r="H24" s="110"/>
      <c r="K24" s="73"/>
    </row>
    <row r="25" spans="1:11" s="65" customFormat="1" ht="12.75">
      <c r="A25" s="66" t="s">
        <v>105</v>
      </c>
      <c r="B25" s="67" t="s">
        <v>12</v>
      </c>
      <c r="C25" s="64"/>
      <c r="D25" s="109"/>
      <c r="E25" s="110"/>
      <c r="F25" s="111"/>
      <c r="G25" s="110"/>
      <c r="H25" s="110"/>
      <c r="K25" s="73"/>
    </row>
    <row r="26" spans="1:11" s="65" customFormat="1" ht="12.75">
      <c r="A26" s="66" t="s">
        <v>106</v>
      </c>
      <c r="B26" s="67" t="s">
        <v>12</v>
      </c>
      <c r="C26" s="64"/>
      <c r="D26" s="109"/>
      <c r="E26" s="110"/>
      <c r="F26" s="111"/>
      <c r="G26" s="110"/>
      <c r="H26" s="110"/>
      <c r="K26" s="73"/>
    </row>
    <row r="27" spans="1:11" s="65" customFormat="1" ht="25.5">
      <c r="A27" s="66" t="s">
        <v>107</v>
      </c>
      <c r="B27" s="67" t="s">
        <v>108</v>
      </c>
      <c r="C27" s="64"/>
      <c r="D27" s="109"/>
      <c r="E27" s="110"/>
      <c r="F27" s="111"/>
      <c r="G27" s="110"/>
      <c r="H27" s="110"/>
      <c r="K27" s="73"/>
    </row>
    <row r="28" spans="1:11" s="21" customFormat="1" ht="15">
      <c r="A28" s="19" t="s">
        <v>14</v>
      </c>
      <c r="B28" s="20" t="s">
        <v>15</v>
      </c>
      <c r="C28" s="14">
        <f>F28*12</f>
        <v>0</v>
      </c>
      <c r="D28" s="106">
        <f>G28*I28</f>
        <v>79866.624</v>
      </c>
      <c r="E28" s="107">
        <f>H28*12</f>
        <v>7.68</v>
      </c>
      <c r="F28" s="112"/>
      <c r="G28" s="107">
        <f>H28*12</f>
        <v>7.68</v>
      </c>
      <c r="H28" s="107">
        <v>0.64</v>
      </c>
      <c r="I28" s="9">
        <v>10399.3</v>
      </c>
      <c r="J28" s="9">
        <v>1.07</v>
      </c>
      <c r="K28" s="71">
        <v>0.5992000000000001</v>
      </c>
    </row>
    <row r="29" spans="1:11" s="9" customFormat="1" ht="15">
      <c r="A29" s="19" t="s">
        <v>16</v>
      </c>
      <c r="B29" s="20" t="s">
        <v>17</v>
      </c>
      <c r="C29" s="14">
        <f>F29*12</f>
        <v>0</v>
      </c>
      <c r="D29" s="106">
        <f>G29*I29</f>
        <v>259566.528</v>
      </c>
      <c r="E29" s="107">
        <f>H29*12</f>
        <v>24.96</v>
      </c>
      <c r="F29" s="112"/>
      <c r="G29" s="107">
        <f>H29*12</f>
        <v>24.96</v>
      </c>
      <c r="H29" s="107">
        <v>2.08</v>
      </c>
      <c r="I29" s="9">
        <v>10399.3</v>
      </c>
      <c r="J29" s="9">
        <v>1.07</v>
      </c>
      <c r="K29" s="71">
        <v>1.9367</v>
      </c>
    </row>
    <row r="30" spans="1:11" s="9" customFormat="1" ht="15">
      <c r="A30" s="19" t="s">
        <v>35</v>
      </c>
      <c r="B30" s="20" t="s">
        <v>12</v>
      </c>
      <c r="C30" s="14">
        <f>F30*12</f>
        <v>0</v>
      </c>
      <c r="D30" s="106">
        <f>G30*I30</f>
        <v>161385.924</v>
      </c>
      <c r="E30" s="107">
        <f>H30*12</f>
        <v>15.96</v>
      </c>
      <c r="F30" s="112"/>
      <c r="G30" s="107">
        <f>H30*12</f>
        <v>15.96</v>
      </c>
      <c r="H30" s="107">
        <v>1.33</v>
      </c>
      <c r="I30" s="9">
        <v>10111.9</v>
      </c>
      <c r="J30" s="9">
        <v>1.07</v>
      </c>
      <c r="K30" s="71">
        <v>1.2412</v>
      </c>
    </row>
    <row r="31" spans="1:11" s="9" customFormat="1" ht="15">
      <c r="A31" s="19" t="s">
        <v>36</v>
      </c>
      <c r="B31" s="20" t="s">
        <v>12</v>
      </c>
      <c r="C31" s="14">
        <f>F31*12</f>
        <v>0</v>
      </c>
      <c r="D31" s="106">
        <f>G31*I31</f>
        <v>186867.912</v>
      </c>
      <c r="E31" s="107">
        <f>H31*12</f>
        <v>18.48</v>
      </c>
      <c r="F31" s="112"/>
      <c r="G31" s="107">
        <f>H31*12</f>
        <v>18.48</v>
      </c>
      <c r="H31" s="107">
        <v>1.54</v>
      </c>
      <c r="I31" s="9">
        <v>10111.9</v>
      </c>
      <c r="J31" s="9">
        <v>1.07</v>
      </c>
      <c r="K31" s="71">
        <v>1.4445000000000001</v>
      </c>
    </row>
    <row r="32" spans="1:11" s="9" customFormat="1" ht="28.5">
      <c r="A32" s="19" t="s">
        <v>37</v>
      </c>
      <c r="B32" s="44" t="s">
        <v>38</v>
      </c>
      <c r="C32" s="14">
        <f>F32*12</f>
        <v>0</v>
      </c>
      <c r="D32" s="106">
        <f>G32*I32</f>
        <v>400431.23999999993</v>
      </c>
      <c r="E32" s="107">
        <f>H32*12</f>
        <v>39.599999999999994</v>
      </c>
      <c r="F32" s="112"/>
      <c r="G32" s="107">
        <f>H32*12</f>
        <v>39.599999999999994</v>
      </c>
      <c r="H32" s="107">
        <v>3.3</v>
      </c>
      <c r="I32" s="9">
        <v>10111.9</v>
      </c>
      <c r="J32" s="9">
        <v>1.07</v>
      </c>
      <c r="K32" s="71">
        <v>3.0816</v>
      </c>
    </row>
    <row r="33" spans="1:11" s="13" customFormat="1" ht="30">
      <c r="A33" s="19" t="s">
        <v>60</v>
      </c>
      <c r="B33" s="20" t="s">
        <v>10</v>
      </c>
      <c r="C33" s="22"/>
      <c r="D33" s="106">
        <v>1733.72</v>
      </c>
      <c r="E33" s="91"/>
      <c r="F33" s="112"/>
      <c r="G33" s="107">
        <f>D33/I33</f>
        <v>0.17145343605059388</v>
      </c>
      <c r="H33" s="107">
        <f>G33/12</f>
        <v>0.01428778633754949</v>
      </c>
      <c r="I33" s="9">
        <v>10111.9</v>
      </c>
      <c r="J33" s="9">
        <v>1.07</v>
      </c>
      <c r="K33" s="71">
        <v>0.010700000000000001</v>
      </c>
    </row>
    <row r="34" spans="1:11" s="13" customFormat="1" ht="30" customHeight="1">
      <c r="A34" s="19" t="s">
        <v>82</v>
      </c>
      <c r="B34" s="20" t="s">
        <v>10</v>
      </c>
      <c r="C34" s="22"/>
      <c r="D34" s="106">
        <v>3467.44</v>
      </c>
      <c r="E34" s="91"/>
      <c r="F34" s="112"/>
      <c r="G34" s="107">
        <f>D34/I34</f>
        <v>0.33343013472060623</v>
      </c>
      <c r="H34" s="107">
        <f>G34/12</f>
        <v>0.02778584456005052</v>
      </c>
      <c r="I34" s="9">
        <v>10399.3</v>
      </c>
      <c r="J34" s="9">
        <v>1.07</v>
      </c>
      <c r="K34" s="71">
        <v>0.021400000000000002</v>
      </c>
    </row>
    <row r="35" spans="1:11" s="13" customFormat="1" ht="20.25" customHeight="1">
      <c r="A35" s="19" t="s">
        <v>61</v>
      </c>
      <c r="B35" s="20" t="s">
        <v>10</v>
      </c>
      <c r="C35" s="22"/>
      <c r="D35" s="106">
        <v>10948.1</v>
      </c>
      <c r="E35" s="91"/>
      <c r="F35" s="112"/>
      <c r="G35" s="107">
        <f>D35/I35</f>
        <v>1.0527727827834568</v>
      </c>
      <c r="H35" s="107">
        <f>G35/12</f>
        <v>0.08773106523195473</v>
      </c>
      <c r="I35" s="9">
        <v>10399.3</v>
      </c>
      <c r="J35" s="9">
        <v>1.07</v>
      </c>
      <c r="K35" s="71">
        <v>0.08560000000000001</v>
      </c>
    </row>
    <row r="36" spans="1:11" s="13" customFormat="1" ht="30" hidden="1">
      <c r="A36" s="19" t="s">
        <v>62</v>
      </c>
      <c r="B36" s="20" t="s">
        <v>13</v>
      </c>
      <c r="C36" s="22"/>
      <c r="D36" s="106">
        <f>G36*I36</f>
        <v>0</v>
      </c>
      <c r="E36" s="91"/>
      <c r="F36" s="112"/>
      <c r="G36" s="107">
        <f>H36*12</f>
        <v>0</v>
      </c>
      <c r="H36" s="107"/>
      <c r="I36" s="9">
        <v>10111.7</v>
      </c>
      <c r="J36" s="9">
        <v>1.07</v>
      </c>
      <c r="K36" s="71">
        <v>0.021400000000000002</v>
      </c>
    </row>
    <row r="37" spans="1:11" s="13" customFormat="1" ht="30" hidden="1">
      <c r="A37" s="19" t="s">
        <v>63</v>
      </c>
      <c r="B37" s="20" t="s">
        <v>13</v>
      </c>
      <c r="C37" s="22"/>
      <c r="D37" s="106">
        <f>G37*I37</f>
        <v>0</v>
      </c>
      <c r="E37" s="91"/>
      <c r="F37" s="112"/>
      <c r="G37" s="107">
        <f>H37*12</f>
        <v>0</v>
      </c>
      <c r="H37" s="107">
        <v>0</v>
      </c>
      <c r="I37" s="9">
        <v>10111.9</v>
      </c>
      <c r="J37" s="9">
        <v>1.07</v>
      </c>
      <c r="K37" s="71">
        <v>0</v>
      </c>
    </row>
    <row r="38" spans="1:11" s="13" customFormat="1" ht="30">
      <c r="A38" s="19" t="s">
        <v>24</v>
      </c>
      <c r="B38" s="20"/>
      <c r="C38" s="22">
        <f>F38*12</f>
        <v>0</v>
      </c>
      <c r="D38" s="106">
        <f>G38*I38</f>
        <v>21841.704</v>
      </c>
      <c r="E38" s="91">
        <f>H38*12</f>
        <v>2.16</v>
      </c>
      <c r="F38" s="112"/>
      <c r="G38" s="107">
        <f>H38*12</f>
        <v>2.16</v>
      </c>
      <c r="H38" s="107">
        <v>0.18</v>
      </c>
      <c r="I38" s="9">
        <v>10111.9</v>
      </c>
      <c r="J38" s="9">
        <v>1.07</v>
      </c>
      <c r="K38" s="71">
        <v>0.1391</v>
      </c>
    </row>
    <row r="39" spans="1:11" s="9" customFormat="1" ht="15">
      <c r="A39" s="19" t="s">
        <v>26</v>
      </c>
      <c r="B39" s="20" t="s">
        <v>27</v>
      </c>
      <c r="C39" s="22">
        <f>F39*12</f>
        <v>0</v>
      </c>
      <c r="D39" s="106">
        <f>G39*I39</f>
        <v>4991.664</v>
      </c>
      <c r="E39" s="91">
        <f>H39*12</f>
        <v>0.48</v>
      </c>
      <c r="F39" s="112"/>
      <c r="G39" s="107">
        <f>H39*12</f>
        <v>0.48</v>
      </c>
      <c r="H39" s="107">
        <v>0.04</v>
      </c>
      <c r="I39" s="9">
        <v>10399.3</v>
      </c>
      <c r="J39" s="9">
        <v>1.07</v>
      </c>
      <c r="K39" s="71">
        <v>0.032100000000000004</v>
      </c>
    </row>
    <row r="40" spans="1:11" s="9" customFormat="1" ht="15">
      <c r="A40" s="19" t="s">
        <v>28</v>
      </c>
      <c r="B40" s="25" t="s">
        <v>29</v>
      </c>
      <c r="C40" s="26">
        <f>F40*12</f>
        <v>0</v>
      </c>
      <c r="D40" s="106">
        <v>2671.16</v>
      </c>
      <c r="E40" s="113">
        <f>H40*12</f>
        <v>0.25685959631898303</v>
      </c>
      <c r="F40" s="114"/>
      <c r="G40" s="107">
        <f>D40/I40</f>
        <v>0.25685959631898303</v>
      </c>
      <c r="H40" s="107">
        <f>G40/12</f>
        <v>0.02140496635991525</v>
      </c>
      <c r="I40" s="9">
        <v>10399.3</v>
      </c>
      <c r="J40" s="9">
        <v>1.07</v>
      </c>
      <c r="K40" s="71">
        <v>0.021400000000000002</v>
      </c>
    </row>
    <row r="41" spans="1:11" s="90" customFormat="1" ht="30">
      <c r="A41" s="89" t="s">
        <v>25</v>
      </c>
      <c r="B41" s="88"/>
      <c r="C41" s="91">
        <f>F41*12</f>
        <v>0</v>
      </c>
      <c r="D41" s="106">
        <v>4006.73</v>
      </c>
      <c r="E41" s="91">
        <f>H41*12</f>
        <v>0.3852884328752897</v>
      </c>
      <c r="F41" s="112"/>
      <c r="G41" s="107">
        <f>D41/I41</f>
        <v>0.3852884328752897</v>
      </c>
      <c r="H41" s="107">
        <f>G41/12</f>
        <v>0.03210736940627414</v>
      </c>
      <c r="I41" s="9">
        <v>10399.3</v>
      </c>
      <c r="J41" s="86">
        <v>1.07</v>
      </c>
      <c r="K41" s="87">
        <v>0.032100000000000004</v>
      </c>
    </row>
    <row r="42" spans="1:11" s="21" customFormat="1" ht="15">
      <c r="A42" s="19" t="s">
        <v>44</v>
      </c>
      <c r="B42" s="20"/>
      <c r="C42" s="14"/>
      <c r="D42" s="107">
        <f>D44+D45+D46+D47+D48+D49+D50+D51+D52+D53+D55</f>
        <v>67916.11</v>
      </c>
      <c r="E42" s="107"/>
      <c r="F42" s="112"/>
      <c r="G42" s="107">
        <f>D42/I42</f>
        <v>6.716453881070818</v>
      </c>
      <c r="H42" s="107">
        <f>G42/12</f>
        <v>0.5597044900892348</v>
      </c>
      <c r="I42" s="9">
        <v>10111.9</v>
      </c>
      <c r="J42" s="9">
        <v>1.07</v>
      </c>
      <c r="K42" s="71">
        <v>0.5450251808960578</v>
      </c>
    </row>
    <row r="43" spans="1:11" s="13" customFormat="1" ht="15" hidden="1">
      <c r="A43" s="23"/>
      <c r="B43" s="18"/>
      <c r="C43" s="24"/>
      <c r="D43" s="93"/>
      <c r="E43" s="92"/>
      <c r="F43" s="94"/>
      <c r="G43" s="92"/>
      <c r="H43" s="92"/>
      <c r="I43" s="9">
        <v>10111.9</v>
      </c>
      <c r="J43" s="9"/>
      <c r="K43" s="71"/>
    </row>
    <row r="44" spans="1:11" s="13" customFormat="1" ht="15">
      <c r="A44" s="23" t="s">
        <v>54</v>
      </c>
      <c r="B44" s="18" t="s">
        <v>18</v>
      </c>
      <c r="C44" s="24"/>
      <c r="D44" s="93">
        <v>460.83</v>
      </c>
      <c r="E44" s="92"/>
      <c r="F44" s="94"/>
      <c r="G44" s="92"/>
      <c r="H44" s="92"/>
      <c r="I44" s="9">
        <v>10111.9</v>
      </c>
      <c r="J44" s="9">
        <v>1.07</v>
      </c>
      <c r="K44" s="71">
        <v>0.010700000000000001</v>
      </c>
    </row>
    <row r="45" spans="1:11" s="13" customFormat="1" ht="15">
      <c r="A45" s="23" t="s">
        <v>19</v>
      </c>
      <c r="B45" s="18" t="s">
        <v>23</v>
      </c>
      <c r="C45" s="24">
        <f>F45*12</f>
        <v>0</v>
      </c>
      <c r="D45" s="93">
        <v>1560.28</v>
      </c>
      <c r="E45" s="92">
        <f>H45*12</f>
        <v>0</v>
      </c>
      <c r="F45" s="94"/>
      <c r="G45" s="92"/>
      <c r="H45" s="92"/>
      <c r="I45" s="9">
        <v>10399.3</v>
      </c>
      <c r="J45" s="9">
        <v>1.07</v>
      </c>
      <c r="K45" s="71">
        <v>0.010700000000000001</v>
      </c>
    </row>
    <row r="46" spans="1:11" s="13" customFormat="1" ht="15">
      <c r="A46" s="23" t="s">
        <v>115</v>
      </c>
      <c r="B46" s="18" t="s">
        <v>18</v>
      </c>
      <c r="C46" s="24">
        <f>F46*12</f>
        <v>0</v>
      </c>
      <c r="D46" s="93">
        <v>14918.04</v>
      </c>
      <c r="E46" s="92">
        <f>H46*12</f>
        <v>0</v>
      </c>
      <c r="F46" s="94"/>
      <c r="G46" s="92"/>
      <c r="H46" s="92"/>
      <c r="I46" s="9">
        <v>10399.3</v>
      </c>
      <c r="J46" s="9">
        <v>1.07</v>
      </c>
      <c r="K46" s="71">
        <v>0.14980000000000002</v>
      </c>
    </row>
    <row r="47" spans="1:11" s="13" customFormat="1" ht="15">
      <c r="A47" s="23" t="s">
        <v>71</v>
      </c>
      <c r="B47" s="18" t="s">
        <v>18</v>
      </c>
      <c r="C47" s="24">
        <f>F47*12</f>
        <v>0</v>
      </c>
      <c r="D47" s="93">
        <v>2973.4</v>
      </c>
      <c r="E47" s="92">
        <f>H47*12</f>
        <v>0</v>
      </c>
      <c r="F47" s="94"/>
      <c r="G47" s="92"/>
      <c r="H47" s="92"/>
      <c r="I47" s="9">
        <v>10111.9</v>
      </c>
      <c r="J47" s="9">
        <v>1.07</v>
      </c>
      <c r="K47" s="71">
        <v>0.021400000000000002</v>
      </c>
    </row>
    <row r="48" spans="1:11" s="13" customFormat="1" ht="15">
      <c r="A48" s="23" t="s">
        <v>20</v>
      </c>
      <c r="B48" s="18" t="s">
        <v>18</v>
      </c>
      <c r="C48" s="24">
        <f>F48*12</f>
        <v>0</v>
      </c>
      <c r="D48" s="93">
        <v>9942.16</v>
      </c>
      <c r="E48" s="92">
        <f>H48*12</f>
        <v>0</v>
      </c>
      <c r="F48" s="94"/>
      <c r="G48" s="92"/>
      <c r="H48" s="92"/>
      <c r="I48" s="9">
        <v>10111.9</v>
      </c>
      <c r="J48" s="9">
        <v>1.07</v>
      </c>
      <c r="K48" s="71">
        <v>0.07490000000000001</v>
      </c>
    </row>
    <row r="49" spans="1:11" s="13" customFormat="1" ht="15">
      <c r="A49" s="23" t="s">
        <v>21</v>
      </c>
      <c r="B49" s="18" t="s">
        <v>18</v>
      </c>
      <c r="C49" s="24">
        <f>F49*12</f>
        <v>0</v>
      </c>
      <c r="D49" s="93">
        <v>780.14</v>
      </c>
      <c r="E49" s="92">
        <f>H49*12</f>
        <v>0</v>
      </c>
      <c r="F49" s="94"/>
      <c r="G49" s="92"/>
      <c r="H49" s="92"/>
      <c r="I49" s="9">
        <v>10111.9</v>
      </c>
      <c r="J49" s="9">
        <v>1.07</v>
      </c>
      <c r="K49" s="71">
        <v>0.010700000000000001</v>
      </c>
    </row>
    <row r="50" spans="1:11" s="13" customFormat="1" ht="15">
      <c r="A50" s="23" t="s">
        <v>66</v>
      </c>
      <c r="B50" s="18" t="s">
        <v>18</v>
      </c>
      <c r="C50" s="24"/>
      <c r="D50" s="93">
        <v>1486.64</v>
      </c>
      <c r="E50" s="92"/>
      <c r="F50" s="94"/>
      <c r="G50" s="92"/>
      <c r="H50" s="92"/>
      <c r="I50" s="9">
        <v>10399.3</v>
      </c>
      <c r="J50" s="9">
        <v>1.07</v>
      </c>
      <c r="K50" s="71">
        <v>0.010700000000000001</v>
      </c>
    </row>
    <row r="51" spans="1:11" s="13" customFormat="1" ht="15">
      <c r="A51" s="23" t="s">
        <v>67</v>
      </c>
      <c r="B51" s="18" t="s">
        <v>23</v>
      </c>
      <c r="C51" s="24"/>
      <c r="D51" s="93">
        <v>5946.8</v>
      </c>
      <c r="E51" s="92"/>
      <c r="F51" s="94"/>
      <c r="G51" s="92"/>
      <c r="H51" s="92"/>
      <c r="I51" s="9">
        <v>10111.7</v>
      </c>
      <c r="J51" s="9">
        <v>1.07</v>
      </c>
      <c r="K51" s="71">
        <v>0.042800000000000005</v>
      </c>
    </row>
    <row r="52" spans="1:11" s="13" customFormat="1" ht="25.5">
      <c r="A52" s="23" t="s">
        <v>22</v>
      </c>
      <c r="B52" s="18" t="s">
        <v>18</v>
      </c>
      <c r="C52" s="24">
        <f>F52*12</f>
        <v>0</v>
      </c>
      <c r="D52" s="93">
        <v>7825.72</v>
      </c>
      <c r="E52" s="92">
        <f>H52*12</f>
        <v>0</v>
      </c>
      <c r="F52" s="94"/>
      <c r="G52" s="92"/>
      <c r="H52" s="92"/>
      <c r="I52" s="9">
        <v>10399.3</v>
      </c>
      <c r="J52" s="9">
        <v>1.07</v>
      </c>
      <c r="K52" s="71">
        <v>0.053500000000000006</v>
      </c>
    </row>
    <row r="53" spans="1:11" s="13" customFormat="1" ht="15">
      <c r="A53" s="23" t="s">
        <v>116</v>
      </c>
      <c r="B53" s="18" t="s">
        <v>18</v>
      </c>
      <c r="C53" s="24"/>
      <c r="D53" s="93">
        <v>10192.71</v>
      </c>
      <c r="E53" s="92"/>
      <c r="F53" s="94"/>
      <c r="G53" s="92"/>
      <c r="H53" s="92"/>
      <c r="I53" s="9">
        <v>10111.9</v>
      </c>
      <c r="J53" s="9">
        <v>1.07</v>
      </c>
      <c r="K53" s="71">
        <v>0.010700000000000001</v>
      </c>
    </row>
    <row r="54" spans="1:11" s="13" customFormat="1" ht="15" hidden="1">
      <c r="A54" s="23"/>
      <c r="B54" s="18"/>
      <c r="C54" s="55"/>
      <c r="D54" s="93"/>
      <c r="E54" s="95"/>
      <c r="F54" s="94"/>
      <c r="G54" s="92"/>
      <c r="H54" s="92"/>
      <c r="I54" s="9">
        <v>10111.9</v>
      </c>
      <c r="J54" s="9"/>
      <c r="K54" s="71"/>
    </row>
    <row r="55" spans="1:11" s="13" customFormat="1" ht="25.5">
      <c r="A55" s="54" t="s">
        <v>110</v>
      </c>
      <c r="B55" s="103" t="s">
        <v>13</v>
      </c>
      <c r="C55" s="24"/>
      <c r="D55" s="93">
        <v>11829.39</v>
      </c>
      <c r="E55" s="92"/>
      <c r="F55" s="94"/>
      <c r="G55" s="92"/>
      <c r="H55" s="92"/>
      <c r="I55" s="9">
        <v>10111.9</v>
      </c>
      <c r="J55" s="9">
        <v>1.07</v>
      </c>
      <c r="K55" s="71">
        <v>0.042125180896057705</v>
      </c>
    </row>
    <row r="56" spans="1:11" s="21" customFormat="1" ht="30">
      <c r="A56" s="19" t="s">
        <v>50</v>
      </c>
      <c r="B56" s="20"/>
      <c r="C56" s="14"/>
      <c r="D56" s="107">
        <f>D65</f>
        <v>1771.92</v>
      </c>
      <c r="E56" s="107"/>
      <c r="F56" s="112"/>
      <c r="G56" s="107">
        <f>D56/I56</f>
        <v>0.17038839152635277</v>
      </c>
      <c r="H56" s="107">
        <f>G56/12</f>
        <v>0.014199032627196065</v>
      </c>
      <c r="I56" s="9">
        <v>10399.3</v>
      </c>
      <c r="J56" s="9">
        <v>1.07</v>
      </c>
      <c r="K56" s="71">
        <v>0.026382710518472942</v>
      </c>
    </row>
    <row r="57" spans="1:11" s="13" customFormat="1" ht="15" hidden="1">
      <c r="A57" s="23" t="s">
        <v>45</v>
      </c>
      <c r="B57" s="18" t="s">
        <v>72</v>
      </c>
      <c r="C57" s="24"/>
      <c r="D57" s="93">
        <f aca="true" t="shared" si="0" ref="D57:D67">G57*I57</f>
        <v>0</v>
      </c>
      <c r="E57" s="92"/>
      <c r="F57" s="94"/>
      <c r="G57" s="92">
        <f aca="true" t="shared" si="1" ref="G57:G67">H57*12</f>
        <v>0</v>
      </c>
      <c r="H57" s="92">
        <v>0</v>
      </c>
      <c r="I57" s="9">
        <v>10399.3</v>
      </c>
      <c r="J57" s="9">
        <v>1.07</v>
      </c>
      <c r="K57" s="71">
        <v>0</v>
      </c>
    </row>
    <row r="58" spans="1:11" s="13" customFormat="1" ht="25.5" hidden="1">
      <c r="A58" s="23" t="s">
        <v>46</v>
      </c>
      <c r="B58" s="18" t="s">
        <v>55</v>
      </c>
      <c r="C58" s="24"/>
      <c r="D58" s="93">
        <f t="shared" si="0"/>
        <v>0</v>
      </c>
      <c r="E58" s="92"/>
      <c r="F58" s="94"/>
      <c r="G58" s="92">
        <f t="shared" si="1"/>
        <v>0</v>
      </c>
      <c r="H58" s="92">
        <v>0</v>
      </c>
      <c r="I58" s="9">
        <v>10399.3</v>
      </c>
      <c r="J58" s="9">
        <v>1.07</v>
      </c>
      <c r="K58" s="71">
        <v>0</v>
      </c>
    </row>
    <row r="59" spans="1:11" s="13" customFormat="1" ht="15" hidden="1">
      <c r="A59" s="23" t="s">
        <v>77</v>
      </c>
      <c r="B59" s="18" t="s">
        <v>76</v>
      </c>
      <c r="C59" s="24"/>
      <c r="D59" s="93">
        <f t="shared" si="0"/>
        <v>0</v>
      </c>
      <c r="E59" s="92"/>
      <c r="F59" s="94"/>
      <c r="G59" s="92">
        <f t="shared" si="1"/>
        <v>0</v>
      </c>
      <c r="H59" s="92">
        <v>0</v>
      </c>
      <c r="I59" s="9">
        <v>10399.3</v>
      </c>
      <c r="J59" s="9">
        <v>1.07</v>
      </c>
      <c r="K59" s="71">
        <v>0</v>
      </c>
    </row>
    <row r="60" spans="1:11" s="13" customFormat="1" ht="25.5" hidden="1">
      <c r="A60" s="23" t="s">
        <v>73</v>
      </c>
      <c r="B60" s="18" t="s">
        <v>74</v>
      </c>
      <c r="C60" s="24"/>
      <c r="D60" s="93">
        <f t="shared" si="0"/>
        <v>0</v>
      </c>
      <c r="E60" s="92"/>
      <c r="F60" s="94"/>
      <c r="G60" s="92">
        <f t="shared" si="1"/>
        <v>0</v>
      </c>
      <c r="H60" s="92">
        <v>0</v>
      </c>
      <c r="I60" s="9">
        <v>10399.3</v>
      </c>
      <c r="J60" s="9">
        <v>1.07</v>
      </c>
      <c r="K60" s="71">
        <v>0</v>
      </c>
    </row>
    <row r="61" spans="1:11" s="13" customFormat="1" ht="15" hidden="1">
      <c r="A61" s="23" t="s">
        <v>47</v>
      </c>
      <c r="B61" s="18" t="s">
        <v>75</v>
      </c>
      <c r="C61" s="24"/>
      <c r="D61" s="93">
        <f t="shared" si="0"/>
        <v>0</v>
      </c>
      <c r="E61" s="92"/>
      <c r="F61" s="94"/>
      <c r="G61" s="92">
        <f t="shared" si="1"/>
        <v>0</v>
      </c>
      <c r="H61" s="92">
        <v>0</v>
      </c>
      <c r="I61" s="9">
        <v>10399.3</v>
      </c>
      <c r="J61" s="9">
        <v>1.07</v>
      </c>
      <c r="K61" s="71">
        <v>0</v>
      </c>
    </row>
    <row r="62" spans="1:11" s="13" customFormat="1" ht="15" hidden="1">
      <c r="A62" s="23" t="s">
        <v>58</v>
      </c>
      <c r="B62" s="18" t="s">
        <v>76</v>
      </c>
      <c r="C62" s="24"/>
      <c r="D62" s="93">
        <f t="shared" si="0"/>
        <v>0</v>
      </c>
      <c r="E62" s="92"/>
      <c r="F62" s="94"/>
      <c r="G62" s="92">
        <f t="shared" si="1"/>
        <v>0</v>
      </c>
      <c r="H62" s="92">
        <v>0</v>
      </c>
      <c r="I62" s="9">
        <v>10399.3</v>
      </c>
      <c r="J62" s="9">
        <v>1.07</v>
      </c>
      <c r="K62" s="71">
        <v>0</v>
      </c>
    </row>
    <row r="63" spans="1:11" s="13" customFormat="1" ht="15" hidden="1">
      <c r="A63" s="23" t="s">
        <v>59</v>
      </c>
      <c r="B63" s="18" t="s">
        <v>18</v>
      </c>
      <c r="C63" s="24"/>
      <c r="D63" s="93">
        <f t="shared" si="0"/>
        <v>0</v>
      </c>
      <c r="E63" s="92"/>
      <c r="F63" s="94"/>
      <c r="G63" s="92">
        <f t="shared" si="1"/>
        <v>0</v>
      </c>
      <c r="H63" s="92">
        <v>0</v>
      </c>
      <c r="I63" s="9">
        <v>10399.3</v>
      </c>
      <c r="J63" s="9">
        <v>1.07</v>
      </c>
      <c r="K63" s="71">
        <v>0</v>
      </c>
    </row>
    <row r="64" spans="1:11" s="13" customFormat="1" ht="25.5" hidden="1">
      <c r="A64" s="23" t="s">
        <v>56</v>
      </c>
      <c r="B64" s="18" t="s">
        <v>18</v>
      </c>
      <c r="C64" s="24"/>
      <c r="D64" s="93">
        <f t="shared" si="0"/>
        <v>0</v>
      </c>
      <c r="E64" s="92"/>
      <c r="F64" s="94"/>
      <c r="G64" s="92">
        <f t="shared" si="1"/>
        <v>0</v>
      </c>
      <c r="H64" s="92">
        <v>0</v>
      </c>
      <c r="I64" s="9">
        <v>10399.3</v>
      </c>
      <c r="J64" s="9">
        <v>1.07</v>
      </c>
      <c r="K64" s="71">
        <v>0</v>
      </c>
    </row>
    <row r="65" spans="1:11" s="13" customFormat="1" ht="15">
      <c r="A65" s="23" t="s">
        <v>111</v>
      </c>
      <c r="B65" s="103" t="s">
        <v>18</v>
      </c>
      <c r="C65" s="24"/>
      <c r="D65" s="93">
        <v>1771.92</v>
      </c>
      <c r="E65" s="92"/>
      <c r="F65" s="94"/>
      <c r="G65" s="92"/>
      <c r="H65" s="92"/>
      <c r="I65" s="9">
        <v>10399.3</v>
      </c>
      <c r="J65" s="9">
        <v>1.07</v>
      </c>
      <c r="K65" s="71">
        <v>0.010700000000000001</v>
      </c>
    </row>
    <row r="66" spans="1:11" s="13" customFormat="1" ht="15" hidden="1">
      <c r="A66" s="23" t="s">
        <v>69</v>
      </c>
      <c r="B66" s="18" t="s">
        <v>10</v>
      </c>
      <c r="C66" s="24"/>
      <c r="D66" s="93">
        <f t="shared" si="0"/>
        <v>0</v>
      </c>
      <c r="E66" s="92"/>
      <c r="F66" s="94"/>
      <c r="G66" s="92">
        <f t="shared" si="1"/>
        <v>0</v>
      </c>
      <c r="H66" s="92">
        <v>0</v>
      </c>
      <c r="I66" s="9">
        <v>10399.3</v>
      </c>
      <c r="J66" s="9">
        <v>1.07</v>
      </c>
      <c r="K66" s="71">
        <v>0</v>
      </c>
    </row>
    <row r="67" spans="1:11" s="13" customFormat="1" ht="15" hidden="1">
      <c r="A67" s="54" t="s">
        <v>68</v>
      </c>
      <c r="B67" s="18" t="s">
        <v>10</v>
      </c>
      <c r="C67" s="55"/>
      <c r="D67" s="93">
        <f t="shared" si="0"/>
        <v>0</v>
      </c>
      <c r="E67" s="95"/>
      <c r="F67" s="94"/>
      <c r="G67" s="92">
        <f t="shared" si="1"/>
        <v>0</v>
      </c>
      <c r="H67" s="92">
        <v>0</v>
      </c>
      <c r="I67" s="9">
        <v>10399.3</v>
      </c>
      <c r="J67" s="9">
        <v>1.07</v>
      </c>
      <c r="K67" s="71">
        <v>0</v>
      </c>
    </row>
    <row r="68" spans="1:11" s="13" customFormat="1" ht="30">
      <c r="A68" s="19" t="s">
        <v>51</v>
      </c>
      <c r="B68" s="18"/>
      <c r="C68" s="24"/>
      <c r="D68" s="107">
        <f>D69+D70+D71</f>
        <v>3635.19</v>
      </c>
      <c r="E68" s="92"/>
      <c r="F68" s="94"/>
      <c r="G68" s="107">
        <f>D68/I68</f>
        <v>0.3594962371067752</v>
      </c>
      <c r="H68" s="107">
        <f>G68/12</f>
        <v>0.029958019758897933</v>
      </c>
      <c r="I68" s="9">
        <v>10111.9</v>
      </c>
      <c r="J68" s="9">
        <v>1.07</v>
      </c>
      <c r="K68" s="71">
        <v>0.032100000000000004</v>
      </c>
    </row>
    <row r="69" spans="1:11" s="13" customFormat="1" ht="25.5">
      <c r="A69" s="54" t="s">
        <v>117</v>
      </c>
      <c r="B69" s="103" t="s">
        <v>13</v>
      </c>
      <c r="C69" s="24"/>
      <c r="D69" s="93">
        <v>963.18</v>
      </c>
      <c r="E69" s="92"/>
      <c r="F69" s="94"/>
      <c r="G69" s="92"/>
      <c r="H69" s="92"/>
      <c r="I69" s="9">
        <v>10111.9</v>
      </c>
      <c r="J69" s="9">
        <v>1.07</v>
      </c>
      <c r="K69" s="71">
        <v>0.010700000000000001</v>
      </c>
    </row>
    <row r="70" spans="1:11" s="13" customFormat="1" ht="15">
      <c r="A70" s="23" t="s">
        <v>88</v>
      </c>
      <c r="B70" s="103" t="s">
        <v>18</v>
      </c>
      <c r="C70" s="24"/>
      <c r="D70" s="93">
        <v>2672.01</v>
      </c>
      <c r="E70" s="92"/>
      <c r="F70" s="94"/>
      <c r="G70" s="92"/>
      <c r="H70" s="92"/>
      <c r="I70" s="9">
        <v>10111.9</v>
      </c>
      <c r="J70" s="9">
        <v>1.07</v>
      </c>
      <c r="K70" s="71">
        <v>0.021400000000000002</v>
      </c>
    </row>
    <row r="71" spans="1:11" s="13" customFormat="1" ht="15" hidden="1">
      <c r="A71" s="23" t="s">
        <v>70</v>
      </c>
      <c r="B71" s="18" t="s">
        <v>10</v>
      </c>
      <c r="C71" s="24"/>
      <c r="D71" s="93">
        <f>G71*I71</f>
        <v>0</v>
      </c>
      <c r="E71" s="92"/>
      <c r="F71" s="94"/>
      <c r="G71" s="92">
        <f>H71*12</f>
        <v>0</v>
      </c>
      <c r="H71" s="92">
        <v>0</v>
      </c>
      <c r="I71" s="9">
        <v>10111.9</v>
      </c>
      <c r="J71" s="9">
        <v>1.07</v>
      </c>
      <c r="K71" s="71">
        <v>0</v>
      </c>
    </row>
    <row r="72" spans="1:11" s="13" customFormat="1" ht="15">
      <c r="A72" s="19" t="s">
        <v>52</v>
      </c>
      <c r="B72" s="18"/>
      <c r="C72" s="24"/>
      <c r="D72" s="107">
        <f>D73+D74+D78</f>
        <v>24631.770000000004</v>
      </c>
      <c r="E72" s="92"/>
      <c r="F72" s="94"/>
      <c r="G72" s="107">
        <f>D72/I72</f>
        <v>2.4359190656553174</v>
      </c>
      <c r="H72" s="107">
        <f>G72/12</f>
        <v>0.20299325547127645</v>
      </c>
      <c r="I72" s="9">
        <v>10111.9</v>
      </c>
      <c r="J72" s="9">
        <v>1.07</v>
      </c>
      <c r="K72" s="71">
        <v>0.2782</v>
      </c>
    </row>
    <row r="73" spans="1:11" s="13" customFormat="1" ht="15">
      <c r="A73" s="23" t="s">
        <v>83</v>
      </c>
      <c r="B73" s="18" t="s">
        <v>18</v>
      </c>
      <c r="C73" s="24"/>
      <c r="D73" s="93">
        <v>19166.4</v>
      </c>
      <c r="E73" s="92"/>
      <c r="F73" s="94"/>
      <c r="G73" s="92"/>
      <c r="H73" s="92"/>
      <c r="I73" s="9">
        <v>10111.9</v>
      </c>
      <c r="J73" s="9">
        <v>1.07</v>
      </c>
      <c r="K73" s="71">
        <v>0.14980000000000002</v>
      </c>
    </row>
    <row r="74" spans="1:11" s="13" customFormat="1" ht="15">
      <c r="A74" s="23" t="s">
        <v>48</v>
      </c>
      <c r="B74" s="18" t="s">
        <v>18</v>
      </c>
      <c r="C74" s="24"/>
      <c r="D74" s="93">
        <v>1554.06</v>
      </c>
      <c r="E74" s="92"/>
      <c r="F74" s="94"/>
      <c r="G74" s="92"/>
      <c r="H74" s="92"/>
      <c r="I74" s="9">
        <v>10399.3</v>
      </c>
      <c r="J74" s="9">
        <v>1.07</v>
      </c>
      <c r="K74" s="71">
        <v>0.010700000000000001</v>
      </c>
    </row>
    <row r="75" spans="1:11" s="13" customFormat="1" ht="27.75" customHeight="1" hidden="1">
      <c r="A75" s="54" t="s">
        <v>57</v>
      </c>
      <c r="B75" s="18" t="s">
        <v>13</v>
      </c>
      <c r="C75" s="24"/>
      <c r="D75" s="93">
        <f>G75*I75</f>
        <v>0</v>
      </c>
      <c r="E75" s="92"/>
      <c r="F75" s="94"/>
      <c r="G75" s="92"/>
      <c r="H75" s="92"/>
      <c r="I75" s="9">
        <v>10111.9</v>
      </c>
      <c r="J75" s="9">
        <v>1.07</v>
      </c>
      <c r="K75" s="71">
        <v>0.053500000000000006</v>
      </c>
    </row>
    <row r="76" spans="1:11" s="13" customFormat="1" ht="25.5" hidden="1">
      <c r="A76" s="54" t="s">
        <v>78</v>
      </c>
      <c r="B76" s="18" t="s">
        <v>13</v>
      </c>
      <c r="C76" s="24"/>
      <c r="D76" s="93">
        <f>G76*I76</f>
        <v>0</v>
      </c>
      <c r="E76" s="92"/>
      <c r="F76" s="94"/>
      <c r="G76" s="92"/>
      <c r="H76" s="92"/>
      <c r="I76" s="9">
        <v>10111.9</v>
      </c>
      <c r="J76" s="9">
        <v>1.07</v>
      </c>
      <c r="K76" s="71">
        <v>0</v>
      </c>
    </row>
    <row r="77" spans="1:11" s="13" customFormat="1" ht="25.5" hidden="1">
      <c r="A77" s="54" t="s">
        <v>81</v>
      </c>
      <c r="B77" s="18" t="s">
        <v>13</v>
      </c>
      <c r="C77" s="24"/>
      <c r="D77" s="93">
        <f>G77*I77</f>
        <v>0</v>
      </c>
      <c r="E77" s="92"/>
      <c r="F77" s="94"/>
      <c r="G77" s="92"/>
      <c r="H77" s="92"/>
      <c r="I77" s="9">
        <v>10111.9</v>
      </c>
      <c r="J77" s="9">
        <v>1.07</v>
      </c>
      <c r="K77" s="71">
        <v>0</v>
      </c>
    </row>
    <row r="78" spans="1:11" s="13" customFormat="1" ht="25.5">
      <c r="A78" s="54" t="s">
        <v>80</v>
      </c>
      <c r="B78" s="18" t="s">
        <v>13</v>
      </c>
      <c r="C78" s="24"/>
      <c r="D78" s="93">
        <v>3911.31</v>
      </c>
      <c r="E78" s="92"/>
      <c r="F78" s="94"/>
      <c r="G78" s="92"/>
      <c r="H78" s="92"/>
      <c r="I78" s="9">
        <v>10111.9</v>
      </c>
      <c r="J78" s="9">
        <v>1.07</v>
      </c>
      <c r="K78" s="71">
        <v>0.053500000000000006</v>
      </c>
    </row>
    <row r="79" spans="1:11" s="13" customFormat="1" ht="15">
      <c r="A79" s="19" t="s">
        <v>53</v>
      </c>
      <c r="B79" s="18"/>
      <c r="C79" s="24"/>
      <c r="D79" s="107">
        <f>D80+D81</f>
        <v>1681.99</v>
      </c>
      <c r="E79" s="92"/>
      <c r="F79" s="94"/>
      <c r="G79" s="107">
        <f>D79/I79</f>
        <v>0.16633768134574117</v>
      </c>
      <c r="H79" s="107">
        <f>G79/12</f>
        <v>0.013861473445478431</v>
      </c>
      <c r="I79" s="9">
        <v>10111.9</v>
      </c>
      <c r="J79" s="9">
        <v>1.07</v>
      </c>
      <c r="K79" s="71">
        <v>0.0963</v>
      </c>
    </row>
    <row r="80" spans="1:11" s="13" customFormat="1" ht="15">
      <c r="A80" s="23" t="s">
        <v>49</v>
      </c>
      <c r="B80" s="18" t="s">
        <v>18</v>
      </c>
      <c r="C80" s="24"/>
      <c r="D80" s="93">
        <v>932.26</v>
      </c>
      <c r="E80" s="92"/>
      <c r="F80" s="94"/>
      <c r="G80" s="92"/>
      <c r="H80" s="92"/>
      <c r="I80" s="9">
        <v>10399.3</v>
      </c>
      <c r="J80" s="9">
        <v>1.07</v>
      </c>
      <c r="K80" s="71">
        <v>0.010700000000000001</v>
      </c>
    </row>
    <row r="81" spans="1:11" s="13" customFormat="1" ht="15">
      <c r="A81" s="23" t="s">
        <v>118</v>
      </c>
      <c r="B81" s="103" t="s">
        <v>18</v>
      </c>
      <c r="C81" s="24"/>
      <c r="D81" s="93">
        <v>749.73</v>
      </c>
      <c r="E81" s="92"/>
      <c r="F81" s="94"/>
      <c r="G81" s="92"/>
      <c r="H81" s="92"/>
      <c r="I81" s="9"/>
      <c r="J81" s="9"/>
      <c r="K81" s="71"/>
    </row>
    <row r="82" spans="1:11" s="9" customFormat="1" ht="15">
      <c r="A82" s="19" t="s">
        <v>65</v>
      </c>
      <c r="B82" s="20"/>
      <c r="C82" s="14"/>
      <c r="D82" s="107">
        <f>D83+D84</f>
        <v>74386.54</v>
      </c>
      <c r="E82" s="107"/>
      <c r="F82" s="112"/>
      <c r="G82" s="107">
        <f>D82/I82</f>
        <v>7.356336593518527</v>
      </c>
      <c r="H82" s="107">
        <f>G82/12</f>
        <v>0.6130280494598773</v>
      </c>
      <c r="I82" s="9">
        <v>10111.9</v>
      </c>
      <c r="J82" s="9">
        <v>1.07</v>
      </c>
      <c r="K82" s="71">
        <v>0.010700000000000001</v>
      </c>
    </row>
    <row r="83" spans="1:11" s="13" customFormat="1" ht="15">
      <c r="A83" s="23" t="s">
        <v>79</v>
      </c>
      <c r="B83" s="18" t="s">
        <v>18</v>
      </c>
      <c r="C83" s="24"/>
      <c r="D83" s="93">
        <v>1381.39</v>
      </c>
      <c r="E83" s="92"/>
      <c r="F83" s="94"/>
      <c r="G83" s="92"/>
      <c r="H83" s="92"/>
      <c r="I83" s="9">
        <v>10111.9</v>
      </c>
      <c r="J83" s="9">
        <v>1.07</v>
      </c>
      <c r="K83" s="71">
        <v>0.010700000000000001</v>
      </c>
    </row>
    <row r="84" spans="1:11" s="13" customFormat="1" ht="15">
      <c r="A84" s="23" t="s">
        <v>119</v>
      </c>
      <c r="B84" s="103" t="s">
        <v>18</v>
      </c>
      <c r="C84" s="24"/>
      <c r="D84" s="93">
        <v>73005.15</v>
      </c>
      <c r="E84" s="92"/>
      <c r="F84" s="94"/>
      <c r="G84" s="92"/>
      <c r="H84" s="92"/>
      <c r="I84" s="9">
        <v>10111.9</v>
      </c>
      <c r="J84" s="9"/>
      <c r="K84" s="71"/>
    </row>
    <row r="85" spans="1:11" s="9" customFormat="1" ht="15">
      <c r="A85" s="19" t="s">
        <v>64</v>
      </c>
      <c r="B85" s="20"/>
      <c r="C85" s="14"/>
      <c r="D85" s="107">
        <f>D86+D87</f>
        <v>12847.09</v>
      </c>
      <c r="E85" s="107"/>
      <c r="F85" s="112"/>
      <c r="G85" s="107">
        <f>D85/I85</f>
        <v>1.2704921923674088</v>
      </c>
      <c r="H85" s="107">
        <f>G85/12</f>
        <v>0.10587434936395074</v>
      </c>
      <c r="I85" s="9">
        <v>10111.9</v>
      </c>
      <c r="J85" s="9">
        <v>1.07</v>
      </c>
      <c r="K85" s="71">
        <v>0.10700000000000001</v>
      </c>
    </row>
    <row r="86" spans="1:11" s="13" customFormat="1" ht="15">
      <c r="A86" s="23" t="s">
        <v>87</v>
      </c>
      <c r="B86" s="18" t="s">
        <v>72</v>
      </c>
      <c r="C86" s="24"/>
      <c r="D86" s="93">
        <v>5180.1</v>
      </c>
      <c r="E86" s="92"/>
      <c r="F86" s="94"/>
      <c r="G86" s="92"/>
      <c r="H86" s="92"/>
      <c r="I86" s="9">
        <v>10111.9</v>
      </c>
      <c r="J86" s="9">
        <v>1.07</v>
      </c>
      <c r="K86" s="71">
        <v>0.042800000000000005</v>
      </c>
    </row>
    <row r="87" spans="1:11" s="13" customFormat="1" ht="15">
      <c r="A87" s="23" t="s">
        <v>120</v>
      </c>
      <c r="B87" s="103" t="s">
        <v>72</v>
      </c>
      <c r="C87" s="24"/>
      <c r="D87" s="93">
        <v>7666.99</v>
      </c>
      <c r="E87" s="92"/>
      <c r="F87" s="94"/>
      <c r="G87" s="92"/>
      <c r="H87" s="92"/>
      <c r="I87" s="9">
        <v>10111.9</v>
      </c>
      <c r="J87" s="9"/>
      <c r="K87" s="71"/>
    </row>
    <row r="88" spans="1:10" s="9" customFormat="1" ht="29.25" customHeight="1">
      <c r="A88" s="49" t="s">
        <v>121</v>
      </c>
      <c r="B88" s="85" t="s">
        <v>13</v>
      </c>
      <c r="C88" s="26"/>
      <c r="D88" s="113">
        <v>5350</v>
      </c>
      <c r="E88" s="113"/>
      <c r="F88" s="114"/>
      <c r="G88" s="113">
        <f>D88/I88</f>
        <v>0.5290795992840119</v>
      </c>
      <c r="H88" s="113">
        <f>G88/12</f>
        <v>0.04408996660700099</v>
      </c>
      <c r="I88" s="9">
        <v>10111.9</v>
      </c>
      <c r="J88" s="71"/>
    </row>
    <row r="89" spans="1:11" s="9" customFormat="1" ht="30.75" thickBot="1">
      <c r="A89" s="49" t="s">
        <v>41</v>
      </c>
      <c r="B89" s="20" t="s">
        <v>13</v>
      </c>
      <c r="C89" s="26">
        <f>F89*12</f>
        <v>0</v>
      </c>
      <c r="D89" s="26">
        <f>G89*I89</f>
        <v>38829.695999999996</v>
      </c>
      <c r="E89" s="26">
        <f>H89*12</f>
        <v>3.84</v>
      </c>
      <c r="F89" s="27"/>
      <c r="G89" s="26">
        <f>H89*12</f>
        <v>3.84</v>
      </c>
      <c r="H89" s="26">
        <v>0.32</v>
      </c>
      <c r="I89" s="9">
        <v>10111.9</v>
      </c>
      <c r="J89" s="9">
        <v>1.07</v>
      </c>
      <c r="K89" s="71">
        <v>0.29960000000000003</v>
      </c>
    </row>
    <row r="90" spans="1:11" s="9" customFormat="1" ht="19.5" hidden="1" thickBot="1">
      <c r="A90" s="49" t="s">
        <v>39</v>
      </c>
      <c r="B90" s="25"/>
      <c r="C90" s="26">
        <f>F90*12</f>
        <v>0</v>
      </c>
      <c r="D90" s="26"/>
      <c r="E90" s="26"/>
      <c r="F90" s="27"/>
      <c r="G90" s="26"/>
      <c r="H90" s="58"/>
      <c r="I90" s="9">
        <v>10111.9</v>
      </c>
      <c r="K90" s="71"/>
    </row>
    <row r="91" spans="1:11" s="13" customFormat="1" ht="15.75" hidden="1" thickBot="1">
      <c r="A91" s="23" t="s">
        <v>86</v>
      </c>
      <c r="B91" s="18"/>
      <c r="C91" s="24"/>
      <c r="D91" s="51"/>
      <c r="E91" s="24"/>
      <c r="F91" s="15"/>
      <c r="G91" s="24"/>
      <c r="H91" s="15"/>
      <c r="I91" s="9">
        <v>10111.9</v>
      </c>
      <c r="K91" s="72"/>
    </row>
    <row r="92" spans="1:11" s="13" customFormat="1" ht="15.75" hidden="1" thickBot="1">
      <c r="A92" s="23" t="s">
        <v>91</v>
      </c>
      <c r="B92" s="18"/>
      <c r="C92" s="24"/>
      <c r="D92" s="51"/>
      <c r="E92" s="24"/>
      <c r="F92" s="15"/>
      <c r="G92" s="24"/>
      <c r="H92" s="15"/>
      <c r="I92" s="9">
        <v>10111.9</v>
      </c>
      <c r="K92" s="72"/>
    </row>
    <row r="93" spans="1:11" s="13" customFormat="1" ht="15.75" hidden="1" thickBot="1">
      <c r="A93" s="23" t="s">
        <v>90</v>
      </c>
      <c r="B93" s="18"/>
      <c r="C93" s="24"/>
      <c r="D93" s="51"/>
      <c r="E93" s="24"/>
      <c r="F93" s="15"/>
      <c r="G93" s="24"/>
      <c r="H93" s="15"/>
      <c r="I93" s="9">
        <v>10111.9</v>
      </c>
      <c r="K93" s="72"/>
    </row>
    <row r="94" spans="1:11" s="13" customFormat="1" ht="15.75" hidden="1" thickBot="1">
      <c r="A94" s="23" t="s">
        <v>92</v>
      </c>
      <c r="B94" s="18"/>
      <c r="C94" s="24"/>
      <c r="D94" s="51"/>
      <c r="E94" s="24"/>
      <c r="F94" s="15"/>
      <c r="G94" s="24"/>
      <c r="H94" s="15"/>
      <c r="I94" s="9">
        <v>10111.9</v>
      </c>
      <c r="K94" s="72"/>
    </row>
    <row r="95" spans="1:11" s="13" customFormat="1" ht="19.5" thickBot="1">
      <c r="A95" s="68" t="s">
        <v>30</v>
      </c>
      <c r="B95" s="47" t="s">
        <v>12</v>
      </c>
      <c r="C95" s="84"/>
      <c r="D95" s="91">
        <f>G95*I95</f>
        <v>171093.34799999997</v>
      </c>
      <c r="E95" s="91"/>
      <c r="F95" s="91"/>
      <c r="G95" s="91">
        <f>12*H95</f>
        <v>16.919999999999998</v>
      </c>
      <c r="H95" s="91">
        <v>1.41</v>
      </c>
      <c r="I95" s="9">
        <v>10111.9</v>
      </c>
      <c r="K95" s="72"/>
    </row>
    <row r="96" spans="1:11" s="9" customFormat="1" ht="19.5" thickBot="1">
      <c r="A96" s="45" t="s">
        <v>40</v>
      </c>
      <c r="B96" s="7"/>
      <c r="C96" s="28">
        <f>F96*12</f>
        <v>0</v>
      </c>
      <c r="D96" s="104">
        <v>1999594.73</v>
      </c>
      <c r="E96" s="104">
        <f>E95+E89+E88+E85+E82+E79+E72+E68+E56+E42+E41+E40+E39+E38+E35+E34+E33+E32+E31+E30+E29+E28+E19+E14</f>
        <v>158.4421480291943</v>
      </c>
      <c r="F96" s="104">
        <f>F95+F89+F88+F85+F82+F79+F72+F68+F56+F42+F41+F40+F39+F38+F35+F34+F33+F32+F31+F30+F29+F28+F19+F14</f>
        <v>0</v>
      </c>
      <c r="G96" s="104">
        <v>195.94</v>
      </c>
      <c r="H96" s="104">
        <v>16.31</v>
      </c>
      <c r="I96" s="9">
        <v>10111.9</v>
      </c>
      <c r="K96" s="71"/>
    </row>
    <row r="97" spans="1:11" s="9" customFormat="1" ht="19.5" hidden="1" thickBot="1">
      <c r="A97" s="45" t="s">
        <v>84</v>
      </c>
      <c r="B97" s="7"/>
      <c r="C97" s="28"/>
      <c r="D97" s="57"/>
      <c r="E97" s="28"/>
      <c r="F97" s="29"/>
      <c r="G97" s="28"/>
      <c r="H97" s="29"/>
      <c r="I97" s="9">
        <v>10111.7</v>
      </c>
      <c r="K97" s="71"/>
    </row>
    <row r="98" spans="1:11" s="9" customFormat="1" ht="19.5" hidden="1" thickBot="1">
      <c r="A98" s="45" t="s">
        <v>85</v>
      </c>
      <c r="B98" s="7"/>
      <c r="C98" s="28"/>
      <c r="D98" s="57">
        <f>D96+D97</f>
        <v>1999594.73</v>
      </c>
      <c r="E98" s="28"/>
      <c r="F98" s="29"/>
      <c r="G98" s="57">
        <f>G96+G97</f>
        <v>195.94</v>
      </c>
      <c r="H98" s="29">
        <f>H96+H97</f>
        <v>16.31</v>
      </c>
      <c r="I98" s="9">
        <v>10111.7</v>
      </c>
      <c r="K98" s="71"/>
    </row>
    <row r="99" spans="1:11" s="31" customFormat="1" ht="20.25" hidden="1" thickBot="1">
      <c r="A99" s="46" t="s">
        <v>30</v>
      </c>
      <c r="B99" s="47" t="s">
        <v>12</v>
      </c>
      <c r="C99" s="47" t="s">
        <v>31</v>
      </c>
      <c r="D99" s="52"/>
      <c r="E99" s="47" t="s">
        <v>31</v>
      </c>
      <c r="F99" s="48"/>
      <c r="G99" s="47" t="s">
        <v>31</v>
      </c>
      <c r="H99" s="48"/>
      <c r="K99" s="74"/>
    </row>
    <row r="100" spans="1:11" s="33" customFormat="1" ht="12.75">
      <c r="A100" s="32"/>
      <c r="F100" s="34"/>
      <c r="H100" s="34"/>
      <c r="K100" s="75"/>
    </row>
    <row r="101" spans="1:11" s="30" customFormat="1" ht="18.75">
      <c r="A101" s="35"/>
      <c r="B101" s="36"/>
      <c r="C101" s="37"/>
      <c r="D101" s="37"/>
      <c r="E101" s="37"/>
      <c r="F101" s="38"/>
      <c r="G101" s="37"/>
      <c r="H101" s="38"/>
      <c r="K101" s="76"/>
    </row>
    <row r="102" spans="1:11" s="30" customFormat="1" ht="19.5" thickBot="1">
      <c r="A102" s="35"/>
      <c r="B102" s="36"/>
      <c r="C102" s="37"/>
      <c r="D102" s="37"/>
      <c r="E102" s="37"/>
      <c r="F102" s="38"/>
      <c r="G102" s="37"/>
      <c r="H102" s="38"/>
      <c r="K102" s="76"/>
    </row>
    <row r="103" spans="1:11" s="9" customFormat="1" ht="19.5" thickBot="1">
      <c r="A103" s="61" t="s">
        <v>93</v>
      </c>
      <c r="B103" s="7"/>
      <c r="C103" s="28">
        <f>F103*12</f>
        <v>0</v>
      </c>
      <c r="D103" s="28">
        <f>D104+D105+D106+D107+D108+D109+D110+D111+D112+D113+D114+D115+D116+D117+D118+D119+D120</f>
        <v>1353561.97</v>
      </c>
      <c r="E103" s="28">
        <f>E104+E105+E106+E107+E108+E109+E110+E111+E112+E113+E114+E115+E116+E117+E118+E119+E120</f>
        <v>0</v>
      </c>
      <c r="F103" s="28">
        <f>F104+F105+F106+F107+F108+F109+F110+F111+F112+F113+F114+F115+F116+F117+F118+F119+F120</f>
        <v>0</v>
      </c>
      <c r="G103" s="28"/>
      <c r="H103" s="28"/>
      <c r="I103" s="9">
        <v>10111.9</v>
      </c>
      <c r="K103" s="71"/>
    </row>
    <row r="104" spans="1:11" s="13" customFormat="1" ht="15">
      <c r="A104" s="59" t="s">
        <v>122</v>
      </c>
      <c r="B104" s="60"/>
      <c r="C104" s="55"/>
      <c r="D104" s="105">
        <v>573120.54</v>
      </c>
      <c r="E104" s="95"/>
      <c r="F104" s="96"/>
      <c r="G104" s="95">
        <f>D104/I104</f>
        <v>56.67782909245543</v>
      </c>
      <c r="H104" s="96">
        <f>G104/12</f>
        <v>4.723152424371286</v>
      </c>
      <c r="I104" s="9">
        <v>10111.9</v>
      </c>
      <c r="K104" s="72"/>
    </row>
    <row r="105" spans="1:11" s="13" customFormat="1" ht="15">
      <c r="A105" s="23" t="s">
        <v>123</v>
      </c>
      <c r="B105" s="18"/>
      <c r="C105" s="24"/>
      <c r="D105" s="93">
        <v>76862.13</v>
      </c>
      <c r="E105" s="92"/>
      <c r="F105" s="94"/>
      <c r="G105" s="95">
        <f aca="true" t="shared" si="2" ref="G105:G120">D105/I105</f>
        <v>7.601156063647782</v>
      </c>
      <c r="H105" s="96">
        <f aca="true" t="shared" si="3" ref="H105:H120">G105/12</f>
        <v>0.6334296719706485</v>
      </c>
      <c r="I105" s="9">
        <v>10111.9</v>
      </c>
      <c r="K105" s="72"/>
    </row>
    <row r="106" spans="1:11" s="13" customFormat="1" ht="19.5" customHeight="1">
      <c r="A106" s="23" t="s">
        <v>124</v>
      </c>
      <c r="B106" s="18"/>
      <c r="C106" s="24"/>
      <c r="D106" s="93">
        <v>24304.39</v>
      </c>
      <c r="E106" s="92"/>
      <c r="F106" s="94"/>
      <c r="G106" s="95">
        <f t="shared" si="2"/>
        <v>2.4035433499144574</v>
      </c>
      <c r="H106" s="96">
        <f t="shared" si="3"/>
        <v>0.20029527915953813</v>
      </c>
      <c r="I106" s="9">
        <v>10111.9</v>
      </c>
      <c r="K106" s="72"/>
    </row>
    <row r="107" spans="1:11" s="13" customFormat="1" ht="15">
      <c r="A107" s="23" t="s">
        <v>125</v>
      </c>
      <c r="B107" s="18"/>
      <c r="C107" s="24"/>
      <c r="D107" s="93">
        <v>141496.8</v>
      </c>
      <c r="E107" s="92"/>
      <c r="F107" s="94"/>
      <c r="G107" s="95">
        <f t="shared" si="2"/>
        <v>13.993097241863547</v>
      </c>
      <c r="H107" s="96">
        <f t="shared" si="3"/>
        <v>1.1660914368219621</v>
      </c>
      <c r="I107" s="9">
        <v>10111.9</v>
      </c>
      <c r="K107" s="72"/>
    </row>
    <row r="108" spans="1:11" s="13" customFormat="1" ht="15">
      <c r="A108" s="23" t="s">
        <v>126</v>
      </c>
      <c r="B108" s="18"/>
      <c r="C108" s="24"/>
      <c r="D108" s="93">
        <v>5872.18</v>
      </c>
      <c r="E108" s="92"/>
      <c r="F108" s="94"/>
      <c r="G108" s="95">
        <f t="shared" si="2"/>
        <v>0.5807197460417924</v>
      </c>
      <c r="H108" s="96">
        <f t="shared" si="3"/>
        <v>0.04839331217014937</v>
      </c>
      <c r="I108" s="9">
        <v>10111.9</v>
      </c>
      <c r="K108" s="72"/>
    </row>
    <row r="109" spans="1:11" s="13" customFormat="1" ht="15">
      <c r="A109" s="23" t="s">
        <v>127</v>
      </c>
      <c r="B109" s="18"/>
      <c r="C109" s="24"/>
      <c r="D109" s="93">
        <v>522.92</v>
      </c>
      <c r="E109" s="92"/>
      <c r="F109" s="94"/>
      <c r="G109" s="95">
        <f t="shared" si="2"/>
        <v>0.051713327861232804</v>
      </c>
      <c r="H109" s="96">
        <f t="shared" si="3"/>
        <v>0.004309443988436067</v>
      </c>
      <c r="I109" s="9">
        <v>10111.9</v>
      </c>
      <c r="K109" s="72"/>
    </row>
    <row r="110" spans="1:11" s="13" customFormat="1" ht="15">
      <c r="A110" s="23" t="s">
        <v>128</v>
      </c>
      <c r="B110" s="18"/>
      <c r="C110" s="24"/>
      <c r="D110" s="93">
        <v>24792.23</v>
      </c>
      <c r="E110" s="92"/>
      <c r="F110" s="94"/>
      <c r="G110" s="95">
        <f t="shared" si="2"/>
        <v>2.4517874978985157</v>
      </c>
      <c r="H110" s="96">
        <f t="shared" si="3"/>
        <v>0.2043156248248763</v>
      </c>
      <c r="I110" s="9">
        <v>10111.9</v>
      </c>
      <c r="K110" s="72"/>
    </row>
    <row r="111" spans="1:11" s="13" customFormat="1" ht="15">
      <c r="A111" s="23" t="s">
        <v>129</v>
      </c>
      <c r="B111" s="18"/>
      <c r="C111" s="24"/>
      <c r="D111" s="93">
        <v>56994.58</v>
      </c>
      <c r="E111" s="92"/>
      <c r="F111" s="94"/>
      <c r="G111" s="95">
        <f t="shared" si="2"/>
        <v>5.480616964603387</v>
      </c>
      <c r="H111" s="96">
        <f t="shared" si="3"/>
        <v>0.45671808038361555</v>
      </c>
      <c r="I111" s="9">
        <v>10399.3</v>
      </c>
      <c r="K111" s="72"/>
    </row>
    <row r="112" spans="1:11" s="13" customFormat="1" ht="15">
      <c r="A112" s="23" t="s">
        <v>130</v>
      </c>
      <c r="B112" s="18"/>
      <c r="C112" s="24"/>
      <c r="D112" s="93">
        <v>19649.85</v>
      </c>
      <c r="E112" s="92"/>
      <c r="F112" s="94"/>
      <c r="G112" s="95">
        <f t="shared" si="2"/>
        <v>1.8895358341426827</v>
      </c>
      <c r="H112" s="96">
        <f t="shared" si="3"/>
        <v>0.1574613195118902</v>
      </c>
      <c r="I112" s="9">
        <v>10399.3</v>
      </c>
      <c r="K112" s="72"/>
    </row>
    <row r="113" spans="1:11" s="13" customFormat="1" ht="15">
      <c r="A113" s="23" t="s">
        <v>131</v>
      </c>
      <c r="B113" s="18"/>
      <c r="C113" s="24"/>
      <c r="D113" s="93">
        <v>10334.78</v>
      </c>
      <c r="E113" s="92"/>
      <c r="F113" s="94"/>
      <c r="G113" s="95">
        <f t="shared" si="2"/>
        <v>1.022041357212789</v>
      </c>
      <c r="H113" s="96">
        <f t="shared" si="3"/>
        <v>0.08517011310106576</v>
      </c>
      <c r="I113" s="9">
        <v>10111.9</v>
      </c>
      <c r="K113" s="72"/>
    </row>
    <row r="114" spans="1:11" s="13" customFormat="1" ht="15">
      <c r="A114" s="77" t="s">
        <v>132</v>
      </c>
      <c r="B114" s="78"/>
      <c r="C114" s="79"/>
      <c r="D114" s="98">
        <v>5975.25</v>
      </c>
      <c r="E114" s="97"/>
      <c r="F114" s="99"/>
      <c r="G114" s="95">
        <f t="shared" si="2"/>
        <v>0.5909126870321108</v>
      </c>
      <c r="H114" s="96">
        <f t="shared" si="3"/>
        <v>0.04924272391934256</v>
      </c>
      <c r="I114" s="9">
        <v>10111.9</v>
      </c>
      <c r="K114" s="72"/>
    </row>
    <row r="115" spans="1:11" s="13" customFormat="1" ht="15">
      <c r="A115" s="77" t="s">
        <v>133</v>
      </c>
      <c r="B115" s="78"/>
      <c r="C115" s="79"/>
      <c r="D115" s="98">
        <v>29830.38</v>
      </c>
      <c r="E115" s="97"/>
      <c r="F115" s="99"/>
      <c r="G115" s="95">
        <f t="shared" si="2"/>
        <v>2.8684988412681625</v>
      </c>
      <c r="H115" s="96">
        <f t="shared" si="3"/>
        <v>0.2390415701056802</v>
      </c>
      <c r="I115" s="9">
        <v>10399.3</v>
      </c>
      <c r="K115" s="72"/>
    </row>
    <row r="116" spans="1:11" s="13" customFormat="1" ht="15">
      <c r="A116" s="77" t="s">
        <v>134</v>
      </c>
      <c r="B116" s="78"/>
      <c r="C116" s="79"/>
      <c r="D116" s="98">
        <v>39744.83</v>
      </c>
      <c r="E116" s="97"/>
      <c r="F116" s="98"/>
      <c r="G116" s="95">
        <f t="shared" si="2"/>
        <v>3.8218755108516924</v>
      </c>
      <c r="H116" s="96">
        <f t="shared" si="3"/>
        <v>0.3184896259043077</v>
      </c>
      <c r="I116" s="9">
        <v>10399.3</v>
      </c>
      <c r="K116" s="72"/>
    </row>
    <row r="117" spans="1:11" s="13" customFormat="1" ht="15">
      <c r="A117" s="83" t="s">
        <v>135</v>
      </c>
      <c r="B117" s="78"/>
      <c r="C117" s="79"/>
      <c r="D117" s="98">
        <v>82112.51</v>
      </c>
      <c r="E117" s="97"/>
      <c r="F117" s="98"/>
      <c r="G117" s="95">
        <f t="shared" si="2"/>
        <v>8.120383904112975</v>
      </c>
      <c r="H117" s="96">
        <f t="shared" si="3"/>
        <v>0.6766986586760813</v>
      </c>
      <c r="I117" s="9">
        <v>10111.9</v>
      </c>
      <c r="K117" s="72"/>
    </row>
    <row r="118" spans="1:11" s="13" customFormat="1" ht="15">
      <c r="A118" s="83" t="s">
        <v>136</v>
      </c>
      <c r="B118" s="78"/>
      <c r="C118" s="79"/>
      <c r="D118" s="98">
        <v>116668.71</v>
      </c>
      <c r="E118" s="97"/>
      <c r="F118" s="98"/>
      <c r="G118" s="95">
        <f t="shared" si="2"/>
        <v>11.21890031059783</v>
      </c>
      <c r="H118" s="96">
        <f t="shared" si="3"/>
        <v>0.9349083592164859</v>
      </c>
      <c r="I118" s="9">
        <v>10399.3</v>
      </c>
      <c r="K118" s="72"/>
    </row>
    <row r="119" spans="1:11" s="13" customFormat="1" ht="15">
      <c r="A119" s="83" t="s">
        <v>137</v>
      </c>
      <c r="B119" s="78"/>
      <c r="C119" s="79"/>
      <c r="D119" s="98">
        <v>26784.89</v>
      </c>
      <c r="E119" s="97"/>
      <c r="F119" s="98"/>
      <c r="G119" s="95">
        <f t="shared" si="2"/>
        <v>2.6488483865544556</v>
      </c>
      <c r="H119" s="96">
        <f t="shared" si="3"/>
        <v>0.22073736554620463</v>
      </c>
      <c r="I119" s="9">
        <v>10111.9</v>
      </c>
      <c r="K119" s="72"/>
    </row>
    <row r="120" spans="1:11" s="30" customFormat="1" ht="18.75">
      <c r="A120" s="80" t="s">
        <v>138</v>
      </c>
      <c r="B120" s="81"/>
      <c r="C120" s="82"/>
      <c r="D120" s="92">
        <v>118495</v>
      </c>
      <c r="E120" s="100"/>
      <c r="F120" s="101"/>
      <c r="G120" s="95">
        <f t="shared" si="2"/>
        <v>11.394516938640102</v>
      </c>
      <c r="H120" s="96">
        <f t="shared" si="3"/>
        <v>0.9495430782200085</v>
      </c>
      <c r="I120" s="9">
        <v>10399.3</v>
      </c>
      <c r="K120" s="76"/>
    </row>
    <row r="121" spans="1:11" s="30" customFormat="1" ht="18.75">
      <c r="A121" s="35"/>
      <c r="B121" s="36"/>
      <c r="C121" s="37"/>
      <c r="D121" s="37"/>
      <c r="E121" s="37"/>
      <c r="F121" s="38"/>
      <c r="G121" s="37"/>
      <c r="H121" s="38"/>
      <c r="K121" s="76"/>
    </row>
    <row r="122" spans="1:11" s="30" customFormat="1" ht="19.5" thickBot="1">
      <c r="A122" s="35"/>
      <c r="B122" s="36"/>
      <c r="C122" s="37"/>
      <c r="D122" s="37"/>
      <c r="E122" s="37"/>
      <c r="F122" s="38"/>
      <c r="G122" s="37"/>
      <c r="H122" s="38"/>
      <c r="K122" s="76"/>
    </row>
    <row r="123" spans="1:11" s="30" customFormat="1" ht="19.5" thickBot="1">
      <c r="A123" s="45" t="s">
        <v>94</v>
      </c>
      <c r="B123" s="62"/>
      <c r="C123" s="63"/>
      <c r="D123" s="63">
        <f>D96+D103</f>
        <v>3353156.7</v>
      </c>
      <c r="E123" s="63">
        <f>E96+E103</f>
        <v>158.4421480291943</v>
      </c>
      <c r="F123" s="63">
        <f>F96+F103</f>
        <v>0</v>
      </c>
      <c r="G123" s="63">
        <f>G96+G103</f>
        <v>195.94</v>
      </c>
      <c r="H123" s="63">
        <f>H96+H103</f>
        <v>16.31</v>
      </c>
      <c r="K123" s="76"/>
    </row>
    <row r="124" spans="1:11" s="30" customFormat="1" ht="18.75">
      <c r="A124" s="35"/>
      <c r="B124" s="36"/>
      <c r="C124" s="37"/>
      <c r="D124" s="37"/>
      <c r="E124" s="37"/>
      <c r="F124" s="38"/>
      <c r="G124" s="37"/>
      <c r="H124" s="38"/>
      <c r="K124" s="76"/>
    </row>
    <row r="125" spans="1:11" s="30" customFormat="1" ht="18.75">
      <c r="A125" s="35"/>
      <c r="B125" s="36"/>
      <c r="C125" s="37"/>
      <c r="D125" s="37"/>
      <c r="E125" s="37"/>
      <c r="F125" s="38"/>
      <c r="G125" s="37"/>
      <c r="H125" s="38"/>
      <c r="K125" s="76"/>
    </row>
    <row r="126" spans="1:11" s="30" customFormat="1" ht="18.75">
      <c r="A126" s="35"/>
      <c r="B126" s="36"/>
      <c r="C126" s="37"/>
      <c r="D126" s="37"/>
      <c r="E126" s="37"/>
      <c r="F126" s="38"/>
      <c r="G126" s="37"/>
      <c r="H126" s="38"/>
      <c r="K126" s="76"/>
    </row>
    <row r="127" spans="1:11" s="31" customFormat="1" ht="19.5">
      <c r="A127" s="39"/>
      <c r="B127" s="40"/>
      <c r="C127" s="41"/>
      <c r="D127" s="41"/>
      <c r="E127" s="41"/>
      <c r="F127" s="42"/>
      <c r="G127" s="41"/>
      <c r="H127" s="42"/>
      <c r="K127" s="74"/>
    </row>
    <row r="128" spans="1:11" s="33" customFormat="1" ht="14.25">
      <c r="A128" s="144" t="s">
        <v>32</v>
      </c>
      <c r="B128" s="144"/>
      <c r="C128" s="144"/>
      <c r="D128" s="144"/>
      <c r="E128" s="144"/>
      <c r="F128" s="144"/>
      <c r="K128" s="75"/>
    </row>
    <row r="129" spans="6:11" s="33" customFormat="1" ht="12.75">
      <c r="F129" s="34"/>
      <c r="H129" s="34"/>
      <c r="K129" s="75"/>
    </row>
    <row r="130" spans="1:11" s="33" customFormat="1" ht="12.75">
      <c r="A130" s="32" t="s">
        <v>33</v>
      </c>
      <c r="F130" s="34"/>
      <c r="H130" s="34"/>
      <c r="K130" s="75"/>
    </row>
    <row r="131" spans="6:11" s="33" customFormat="1" ht="12.75">
      <c r="F131" s="34"/>
      <c r="H131" s="34"/>
      <c r="K131" s="75"/>
    </row>
    <row r="132" spans="6:11" s="33" customFormat="1" ht="12.75">
      <c r="F132" s="34"/>
      <c r="H132" s="34"/>
      <c r="K132" s="75"/>
    </row>
    <row r="133" spans="6:11" s="33" customFormat="1" ht="12.75">
      <c r="F133" s="34"/>
      <c r="H133" s="34"/>
      <c r="K133" s="75"/>
    </row>
    <row r="134" spans="6:11" s="33" customFormat="1" ht="12.75">
      <c r="F134" s="34"/>
      <c r="H134" s="34"/>
      <c r="K134" s="75"/>
    </row>
    <row r="135" spans="6:11" s="33" customFormat="1" ht="12.75">
      <c r="F135" s="34"/>
      <c r="H135" s="34"/>
      <c r="K135" s="75"/>
    </row>
    <row r="136" spans="6:11" s="33" customFormat="1" ht="12.75">
      <c r="F136" s="34"/>
      <c r="H136" s="34"/>
      <c r="K136" s="75"/>
    </row>
    <row r="137" spans="6:11" s="33" customFormat="1" ht="12.75">
      <c r="F137" s="34"/>
      <c r="H137" s="34"/>
      <c r="K137" s="75"/>
    </row>
    <row r="138" spans="6:11" s="33" customFormat="1" ht="12.75">
      <c r="F138" s="34"/>
      <c r="H138" s="34"/>
      <c r="K138" s="75"/>
    </row>
    <row r="139" spans="6:11" s="33" customFormat="1" ht="12.75">
      <c r="F139" s="34"/>
      <c r="H139" s="34"/>
      <c r="K139" s="75"/>
    </row>
    <row r="140" spans="6:11" s="33" customFormat="1" ht="12.75">
      <c r="F140" s="34"/>
      <c r="H140" s="34"/>
      <c r="K140" s="75"/>
    </row>
    <row r="141" spans="6:11" s="33" customFormat="1" ht="12.75">
      <c r="F141" s="34"/>
      <c r="H141" s="34"/>
      <c r="K141" s="75"/>
    </row>
    <row r="142" spans="6:11" s="33" customFormat="1" ht="12.75">
      <c r="F142" s="34"/>
      <c r="H142" s="34"/>
      <c r="K142" s="75"/>
    </row>
    <row r="143" spans="6:11" s="33" customFormat="1" ht="12.75">
      <c r="F143" s="34"/>
      <c r="H143" s="34"/>
      <c r="K143" s="75"/>
    </row>
    <row r="144" spans="6:11" s="33" customFormat="1" ht="12.75">
      <c r="F144" s="34"/>
      <c r="H144" s="34"/>
      <c r="K144" s="75"/>
    </row>
    <row r="145" spans="6:11" s="33" customFormat="1" ht="12.75">
      <c r="F145" s="34"/>
      <c r="H145" s="34"/>
      <c r="K145" s="75"/>
    </row>
    <row r="146" spans="6:11" s="33" customFormat="1" ht="12.75">
      <c r="F146" s="34"/>
      <c r="H146" s="34"/>
      <c r="K146" s="75"/>
    </row>
    <row r="147" spans="6:11" s="33" customFormat="1" ht="12.75">
      <c r="F147" s="34"/>
      <c r="H147" s="34"/>
      <c r="K147" s="75"/>
    </row>
    <row r="148" spans="6:11" s="33" customFormat="1" ht="12.75">
      <c r="F148" s="34"/>
      <c r="H148" s="34"/>
      <c r="K148" s="75"/>
    </row>
  </sheetData>
  <sheetProtection/>
  <mergeCells count="12">
    <mergeCell ref="A9:H9"/>
    <mergeCell ref="A10:H10"/>
    <mergeCell ref="A13:H13"/>
    <mergeCell ref="A128:F128"/>
    <mergeCell ref="A1:H1"/>
    <mergeCell ref="B2:H2"/>
    <mergeCell ref="B3:H3"/>
    <mergeCell ref="B4:H4"/>
    <mergeCell ref="A7:H7"/>
    <mergeCell ref="A8:H8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PageLayoutView="0" workbookViewId="0" topLeftCell="A60">
      <selection activeCell="L93" sqref="L9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3" hidden="1" customWidth="1"/>
    <col min="7" max="7" width="13.875" style="1" customWidth="1"/>
    <col min="8" max="8" width="20.875" style="43" customWidth="1"/>
    <col min="9" max="9" width="15.375" style="1" customWidth="1"/>
    <col min="10" max="10" width="15.375" style="1" hidden="1" customWidth="1"/>
    <col min="11" max="11" width="15.375" style="69" hidden="1" customWidth="1"/>
    <col min="12" max="14" width="15.375" style="1" customWidth="1"/>
    <col min="15" max="16384" width="9.125" style="1" customWidth="1"/>
  </cols>
  <sheetData>
    <row r="1" spans="1:8" ht="16.5" customHeight="1">
      <c r="A1" s="127" t="s">
        <v>0</v>
      </c>
      <c r="B1" s="128"/>
      <c r="C1" s="128"/>
      <c r="D1" s="128"/>
      <c r="E1" s="128"/>
      <c r="F1" s="128"/>
      <c r="G1" s="128"/>
      <c r="H1" s="128"/>
    </row>
    <row r="2" spans="2:8" ht="12.75" customHeight="1">
      <c r="B2" s="129" t="s">
        <v>1</v>
      </c>
      <c r="C2" s="129"/>
      <c r="D2" s="129"/>
      <c r="E2" s="129"/>
      <c r="F2" s="129"/>
      <c r="G2" s="128"/>
      <c r="H2" s="128"/>
    </row>
    <row r="3" spans="1:8" ht="23.25" customHeight="1">
      <c r="A3" s="102" t="s">
        <v>139</v>
      </c>
      <c r="B3" s="129" t="s">
        <v>2</v>
      </c>
      <c r="C3" s="129"/>
      <c r="D3" s="129"/>
      <c r="E3" s="129"/>
      <c r="F3" s="129"/>
      <c r="G3" s="128"/>
      <c r="H3" s="128"/>
    </row>
    <row r="4" spans="2:8" ht="14.25" customHeight="1">
      <c r="B4" s="129" t="s">
        <v>42</v>
      </c>
      <c r="C4" s="129"/>
      <c r="D4" s="129"/>
      <c r="E4" s="129"/>
      <c r="F4" s="129"/>
      <c r="G4" s="128"/>
      <c r="H4" s="128"/>
    </row>
    <row r="5" spans="1:11" ht="39.75" customHeight="1">
      <c r="A5" s="132" t="s">
        <v>109</v>
      </c>
      <c r="B5" s="133"/>
      <c r="C5" s="133"/>
      <c r="D5" s="133"/>
      <c r="E5" s="133"/>
      <c r="F5" s="133"/>
      <c r="G5" s="133"/>
      <c r="H5" s="133"/>
      <c r="K5" s="1"/>
    </row>
    <row r="6" spans="1:11" ht="33" customHeight="1">
      <c r="A6" s="134"/>
      <c r="B6" s="135"/>
      <c r="C6" s="135"/>
      <c r="D6" s="135"/>
      <c r="E6" s="135"/>
      <c r="F6" s="135"/>
      <c r="G6" s="135"/>
      <c r="H6" s="135"/>
      <c r="K6" s="1"/>
    </row>
    <row r="7" spans="1:11" s="2" customFormat="1" ht="33" customHeight="1">
      <c r="A7" s="130" t="s">
        <v>3</v>
      </c>
      <c r="B7" s="130"/>
      <c r="C7" s="130"/>
      <c r="D7" s="130"/>
      <c r="E7" s="130"/>
      <c r="F7" s="130"/>
      <c r="G7" s="130"/>
      <c r="H7" s="130"/>
      <c r="K7" s="70"/>
    </row>
    <row r="8" spans="1:8" s="3" customFormat="1" ht="18.75" customHeight="1">
      <c r="A8" s="130" t="s">
        <v>112</v>
      </c>
      <c r="B8" s="130"/>
      <c r="C8" s="130"/>
      <c r="D8" s="130"/>
      <c r="E8" s="131"/>
      <c r="F8" s="131"/>
      <c r="G8" s="131"/>
      <c r="H8" s="131"/>
    </row>
    <row r="9" spans="1:8" s="4" customFormat="1" ht="17.25" customHeight="1">
      <c r="A9" s="136" t="s">
        <v>34</v>
      </c>
      <c r="B9" s="136"/>
      <c r="C9" s="136"/>
      <c r="D9" s="136"/>
      <c r="E9" s="137"/>
      <c r="F9" s="137"/>
      <c r="G9" s="137"/>
      <c r="H9" s="137"/>
    </row>
    <row r="10" spans="1:8" s="3" customFormat="1" ht="30" customHeight="1" thickBot="1">
      <c r="A10" s="138" t="s">
        <v>89</v>
      </c>
      <c r="B10" s="138"/>
      <c r="C10" s="138"/>
      <c r="D10" s="138"/>
      <c r="E10" s="139"/>
      <c r="F10" s="139"/>
      <c r="G10" s="139"/>
      <c r="H10" s="139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43</v>
      </c>
      <c r="E11" s="7" t="s">
        <v>6</v>
      </c>
      <c r="F11" s="8" t="s">
        <v>7</v>
      </c>
      <c r="G11" s="7" t="s">
        <v>6</v>
      </c>
      <c r="H11" s="8" t="s">
        <v>7</v>
      </c>
      <c r="K11" s="71"/>
    </row>
    <row r="12" spans="1:11" s="13" customFormat="1" ht="12.75">
      <c r="A12" s="10">
        <v>1</v>
      </c>
      <c r="B12" s="11">
        <v>2</v>
      </c>
      <c r="C12" s="11">
        <v>3</v>
      </c>
      <c r="D12" s="50"/>
      <c r="E12" s="11">
        <v>3</v>
      </c>
      <c r="F12" s="12">
        <v>4</v>
      </c>
      <c r="G12" s="53">
        <v>3</v>
      </c>
      <c r="H12" s="56">
        <v>4</v>
      </c>
      <c r="K12" s="72"/>
    </row>
    <row r="13" spans="1:11" s="13" customFormat="1" ht="49.5" customHeight="1">
      <c r="A13" s="140" t="s">
        <v>8</v>
      </c>
      <c r="B13" s="141"/>
      <c r="C13" s="141"/>
      <c r="D13" s="141"/>
      <c r="E13" s="141"/>
      <c r="F13" s="141"/>
      <c r="G13" s="142"/>
      <c r="H13" s="143"/>
      <c r="K13" s="72"/>
    </row>
    <row r="14" spans="1:11" s="9" customFormat="1" ht="24" customHeight="1">
      <c r="A14" s="16" t="s">
        <v>9</v>
      </c>
      <c r="B14" s="20" t="s">
        <v>10</v>
      </c>
      <c r="C14" s="14">
        <f>F14*12</f>
        <v>0</v>
      </c>
      <c r="D14" s="106">
        <f>G14*I14</f>
        <v>299499.83999999997</v>
      </c>
      <c r="E14" s="107">
        <f>H14*12</f>
        <v>28.799999999999997</v>
      </c>
      <c r="F14" s="108"/>
      <c r="G14" s="107">
        <f>H14*12</f>
        <v>28.799999999999997</v>
      </c>
      <c r="H14" s="107">
        <v>2.4</v>
      </c>
      <c r="I14" s="9">
        <v>10399.3</v>
      </c>
      <c r="J14" s="9">
        <v>1.07</v>
      </c>
      <c r="K14" s="71">
        <v>2.2363</v>
      </c>
    </row>
    <row r="15" spans="1:11" s="65" customFormat="1" ht="27" customHeight="1">
      <c r="A15" s="66" t="s">
        <v>95</v>
      </c>
      <c r="B15" s="67" t="s">
        <v>96</v>
      </c>
      <c r="C15" s="64"/>
      <c r="D15" s="109"/>
      <c r="E15" s="110"/>
      <c r="F15" s="111"/>
      <c r="G15" s="110"/>
      <c r="H15" s="110"/>
      <c r="K15" s="73"/>
    </row>
    <row r="16" spans="1:11" s="65" customFormat="1" ht="12.75">
      <c r="A16" s="66" t="s">
        <v>97</v>
      </c>
      <c r="B16" s="67" t="s">
        <v>96</v>
      </c>
      <c r="C16" s="64"/>
      <c r="D16" s="109"/>
      <c r="E16" s="110"/>
      <c r="F16" s="111"/>
      <c r="G16" s="110"/>
      <c r="H16" s="110"/>
      <c r="K16" s="73"/>
    </row>
    <row r="17" spans="1:11" s="65" customFormat="1" ht="12.75">
      <c r="A17" s="66" t="s">
        <v>98</v>
      </c>
      <c r="B17" s="67" t="s">
        <v>99</v>
      </c>
      <c r="C17" s="64"/>
      <c r="D17" s="109"/>
      <c r="E17" s="110"/>
      <c r="F17" s="111"/>
      <c r="G17" s="110"/>
      <c r="H17" s="110"/>
      <c r="K17" s="73"/>
    </row>
    <row r="18" spans="1:11" s="65" customFormat="1" ht="12.75">
      <c r="A18" s="66" t="s">
        <v>100</v>
      </c>
      <c r="B18" s="67" t="s">
        <v>96</v>
      </c>
      <c r="C18" s="64"/>
      <c r="D18" s="109"/>
      <c r="E18" s="110"/>
      <c r="F18" s="111"/>
      <c r="G18" s="110"/>
      <c r="H18" s="110"/>
      <c r="K18" s="73"/>
    </row>
    <row r="19" spans="1:11" s="9" customFormat="1" ht="30">
      <c r="A19" s="16" t="s">
        <v>11</v>
      </c>
      <c r="B19" s="17" t="s">
        <v>12</v>
      </c>
      <c r="C19" s="14">
        <f>F19*12</f>
        <v>0</v>
      </c>
      <c r="D19" s="106">
        <f>G19*I19</f>
        <v>160172.49599999998</v>
      </c>
      <c r="E19" s="107">
        <f>H19*12</f>
        <v>15.84</v>
      </c>
      <c r="F19" s="108"/>
      <c r="G19" s="107">
        <f>H19*12</f>
        <v>15.84</v>
      </c>
      <c r="H19" s="107">
        <v>1.32</v>
      </c>
      <c r="I19" s="9">
        <v>10111.9</v>
      </c>
      <c r="J19" s="9">
        <v>1.07</v>
      </c>
      <c r="K19" s="71">
        <v>1.2305</v>
      </c>
    </row>
    <row r="20" spans="1:11" s="65" customFormat="1" ht="12.75">
      <c r="A20" s="66" t="s">
        <v>101</v>
      </c>
      <c r="B20" s="67" t="s">
        <v>12</v>
      </c>
      <c r="C20" s="64"/>
      <c r="D20" s="109"/>
      <c r="E20" s="110"/>
      <c r="F20" s="111"/>
      <c r="G20" s="110"/>
      <c r="H20" s="110"/>
      <c r="K20" s="73"/>
    </row>
    <row r="21" spans="1:11" s="65" customFormat="1" ht="12.75">
      <c r="A21" s="66" t="s">
        <v>102</v>
      </c>
      <c r="B21" s="67" t="s">
        <v>12</v>
      </c>
      <c r="C21" s="64"/>
      <c r="D21" s="109"/>
      <c r="E21" s="110"/>
      <c r="F21" s="111"/>
      <c r="G21" s="110"/>
      <c r="H21" s="110"/>
      <c r="K21" s="73"/>
    </row>
    <row r="22" spans="1:11" s="65" customFormat="1" ht="12.75">
      <c r="A22" s="66" t="s">
        <v>113</v>
      </c>
      <c r="B22" s="67" t="s">
        <v>114</v>
      </c>
      <c r="C22" s="64"/>
      <c r="D22" s="109"/>
      <c r="E22" s="110"/>
      <c r="F22" s="111"/>
      <c r="G22" s="110"/>
      <c r="H22" s="110"/>
      <c r="K22" s="73"/>
    </row>
    <row r="23" spans="1:11" s="65" customFormat="1" ht="12.75">
      <c r="A23" s="66" t="s">
        <v>103</v>
      </c>
      <c r="B23" s="67" t="s">
        <v>12</v>
      </c>
      <c r="C23" s="64"/>
      <c r="D23" s="109"/>
      <c r="E23" s="110"/>
      <c r="F23" s="111"/>
      <c r="G23" s="110"/>
      <c r="H23" s="110"/>
      <c r="K23" s="73"/>
    </row>
    <row r="24" spans="1:11" s="65" customFormat="1" ht="25.5">
      <c r="A24" s="66" t="s">
        <v>104</v>
      </c>
      <c r="B24" s="67" t="s">
        <v>13</v>
      </c>
      <c r="C24" s="64"/>
      <c r="D24" s="109"/>
      <c r="E24" s="110"/>
      <c r="F24" s="111"/>
      <c r="G24" s="110"/>
      <c r="H24" s="110"/>
      <c r="K24" s="73"/>
    </row>
    <row r="25" spans="1:11" s="65" customFormat="1" ht="12.75">
      <c r="A25" s="66" t="s">
        <v>105</v>
      </c>
      <c r="B25" s="67" t="s">
        <v>12</v>
      </c>
      <c r="C25" s="64"/>
      <c r="D25" s="109"/>
      <c r="E25" s="110"/>
      <c r="F25" s="111"/>
      <c r="G25" s="110"/>
      <c r="H25" s="110"/>
      <c r="K25" s="73"/>
    </row>
    <row r="26" spans="1:11" s="65" customFormat="1" ht="12.75">
      <c r="A26" s="66" t="s">
        <v>106</v>
      </c>
      <c r="B26" s="67" t="s">
        <v>12</v>
      </c>
      <c r="C26" s="64"/>
      <c r="D26" s="109"/>
      <c r="E26" s="110"/>
      <c r="F26" s="111"/>
      <c r="G26" s="110"/>
      <c r="H26" s="110"/>
      <c r="K26" s="73"/>
    </row>
    <row r="27" spans="1:11" s="65" customFormat="1" ht="25.5">
      <c r="A27" s="66" t="s">
        <v>107</v>
      </c>
      <c r="B27" s="67" t="s">
        <v>108</v>
      </c>
      <c r="C27" s="64"/>
      <c r="D27" s="109"/>
      <c r="E27" s="110"/>
      <c r="F27" s="111"/>
      <c r="G27" s="110"/>
      <c r="H27" s="110"/>
      <c r="K27" s="73"/>
    </row>
    <row r="28" spans="1:11" s="21" customFormat="1" ht="15">
      <c r="A28" s="19" t="s">
        <v>14</v>
      </c>
      <c r="B28" s="20" t="s">
        <v>15</v>
      </c>
      <c r="C28" s="14">
        <f>F28*12</f>
        <v>0</v>
      </c>
      <c r="D28" s="106">
        <f>G28*I28</f>
        <v>79866.624</v>
      </c>
      <c r="E28" s="107">
        <f>H28*12</f>
        <v>7.68</v>
      </c>
      <c r="F28" s="112"/>
      <c r="G28" s="107">
        <f>H28*12</f>
        <v>7.68</v>
      </c>
      <c r="H28" s="107">
        <v>0.64</v>
      </c>
      <c r="I28" s="9">
        <v>10399.3</v>
      </c>
      <c r="J28" s="9">
        <v>1.07</v>
      </c>
      <c r="K28" s="71">
        <v>0.5992000000000001</v>
      </c>
    </row>
    <row r="29" spans="1:11" s="9" customFormat="1" ht="15">
      <c r="A29" s="19" t="s">
        <v>16</v>
      </c>
      <c r="B29" s="20" t="s">
        <v>17</v>
      </c>
      <c r="C29" s="14">
        <f>F29*12</f>
        <v>0</v>
      </c>
      <c r="D29" s="106">
        <f>G29*I29</f>
        <v>259566.528</v>
      </c>
      <c r="E29" s="107">
        <f>H29*12</f>
        <v>24.96</v>
      </c>
      <c r="F29" s="112"/>
      <c r="G29" s="107">
        <f>H29*12</f>
        <v>24.96</v>
      </c>
      <c r="H29" s="107">
        <v>2.08</v>
      </c>
      <c r="I29" s="9">
        <v>10399.3</v>
      </c>
      <c r="J29" s="9">
        <v>1.07</v>
      </c>
      <c r="K29" s="71">
        <v>1.9367</v>
      </c>
    </row>
    <row r="30" spans="1:11" s="9" customFormat="1" ht="15">
      <c r="A30" s="19" t="s">
        <v>35</v>
      </c>
      <c r="B30" s="20" t="s">
        <v>12</v>
      </c>
      <c r="C30" s="14">
        <f>F30*12</f>
        <v>0</v>
      </c>
      <c r="D30" s="106">
        <f>G30*I30</f>
        <v>161385.924</v>
      </c>
      <c r="E30" s="107">
        <f>H30*12</f>
        <v>15.96</v>
      </c>
      <c r="F30" s="112"/>
      <c r="G30" s="107">
        <f>H30*12</f>
        <v>15.96</v>
      </c>
      <c r="H30" s="107">
        <v>1.33</v>
      </c>
      <c r="I30" s="9">
        <v>10111.9</v>
      </c>
      <c r="J30" s="9">
        <v>1.07</v>
      </c>
      <c r="K30" s="71">
        <v>1.2412</v>
      </c>
    </row>
    <row r="31" spans="1:11" s="9" customFormat="1" ht="45">
      <c r="A31" s="19" t="s">
        <v>140</v>
      </c>
      <c r="B31" s="20" t="s">
        <v>13</v>
      </c>
      <c r="C31" s="14"/>
      <c r="D31" s="106">
        <f>D32+D33+D34+D35+D36+D37+D38+D39</f>
        <v>64151.34</v>
      </c>
      <c r="E31" s="107"/>
      <c r="F31" s="112"/>
      <c r="G31" s="107">
        <f>D31/I31</f>
        <v>6.344143039389234</v>
      </c>
      <c r="H31" s="107">
        <f>G31/12</f>
        <v>0.5286785866157695</v>
      </c>
      <c r="I31" s="9">
        <v>10111.9</v>
      </c>
      <c r="K31" s="71"/>
    </row>
    <row r="32" spans="1:11" s="9" customFormat="1" ht="15">
      <c r="A32" s="115" t="s">
        <v>141</v>
      </c>
      <c r="B32" s="116"/>
      <c r="C32" s="64"/>
      <c r="D32" s="109">
        <v>7213.02</v>
      </c>
      <c r="E32" s="107"/>
      <c r="F32" s="112"/>
      <c r="G32" s="107"/>
      <c r="H32" s="107"/>
      <c r="K32" s="71"/>
    </row>
    <row r="33" spans="1:11" s="9" customFormat="1" ht="15">
      <c r="A33" s="115" t="s">
        <v>142</v>
      </c>
      <c r="B33" s="116"/>
      <c r="C33" s="64"/>
      <c r="D33" s="109">
        <v>1175.53</v>
      </c>
      <c r="E33" s="107"/>
      <c r="F33" s="112"/>
      <c r="G33" s="107"/>
      <c r="H33" s="107"/>
      <c r="K33" s="71"/>
    </row>
    <row r="34" spans="1:11" s="9" customFormat="1" ht="15">
      <c r="A34" s="115" t="s">
        <v>158</v>
      </c>
      <c r="B34" s="116"/>
      <c r="C34" s="64"/>
      <c r="D34" s="109">
        <v>16528.28</v>
      </c>
      <c r="E34" s="107"/>
      <c r="F34" s="112"/>
      <c r="G34" s="107"/>
      <c r="H34" s="107"/>
      <c r="K34" s="71"/>
    </row>
    <row r="35" spans="1:11" s="9" customFormat="1" ht="15">
      <c r="A35" s="115" t="s">
        <v>143</v>
      </c>
      <c r="B35" s="116"/>
      <c r="C35" s="64"/>
      <c r="D35" s="109">
        <v>6201.1</v>
      </c>
      <c r="E35" s="107"/>
      <c r="F35" s="112"/>
      <c r="G35" s="107"/>
      <c r="H35" s="107"/>
      <c r="K35" s="71"/>
    </row>
    <row r="36" spans="1:11" s="9" customFormat="1" ht="15">
      <c r="A36" s="115" t="s">
        <v>144</v>
      </c>
      <c r="B36" s="116"/>
      <c r="C36" s="64"/>
      <c r="D36" s="109">
        <v>12550.13</v>
      </c>
      <c r="E36" s="107"/>
      <c r="F36" s="112"/>
      <c r="G36" s="107"/>
      <c r="H36" s="107"/>
      <c r="K36" s="71"/>
    </row>
    <row r="37" spans="1:11" s="9" customFormat="1" ht="15">
      <c r="A37" s="115" t="s">
        <v>145</v>
      </c>
      <c r="B37" s="116"/>
      <c r="C37" s="64"/>
      <c r="D37" s="109">
        <v>7556.4</v>
      </c>
      <c r="E37" s="107"/>
      <c r="F37" s="112"/>
      <c r="G37" s="107"/>
      <c r="H37" s="107"/>
      <c r="K37" s="71"/>
    </row>
    <row r="38" spans="1:11" s="9" customFormat="1" ht="15">
      <c r="A38" s="115" t="s">
        <v>146</v>
      </c>
      <c r="B38" s="116"/>
      <c r="C38" s="64"/>
      <c r="D38" s="109">
        <v>7576.88</v>
      </c>
      <c r="E38" s="107"/>
      <c r="F38" s="112"/>
      <c r="G38" s="107"/>
      <c r="H38" s="107"/>
      <c r="K38" s="71"/>
    </row>
    <row r="39" spans="1:11" s="9" customFormat="1" ht="15">
      <c r="A39" s="115" t="s">
        <v>147</v>
      </c>
      <c r="B39" s="116"/>
      <c r="C39" s="64"/>
      <c r="D39" s="109">
        <v>5350</v>
      </c>
      <c r="E39" s="107"/>
      <c r="F39" s="112"/>
      <c r="G39" s="107"/>
      <c r="H39" s="107"/>
      <c r="K39" s="71"/>
    </row>
    <row r="40" spans="1:11" s="9" customFormat="1" ht="60">
      <c r="A40" s="19" t="s">
        <v>157</v>
      </c>
      <c r="B40" s="20" t="s">
        <v>148</v>
      </c>
      <c r="C40" s="64"/>
      <c r="D40" s="106">
        <f>18916.67*5</f>
        <v>94583.34999999999</v>
      </c>
      <c r="E40" s="107"/>
      <c r="F40" s="112"/>
      <c r="G40" s="107">
        <f>D40/I40</f>
        <v>9.353667461110177</v>
      </c>
      <c r="H40" s="107">
        <f>G40/12</f>
        <v>0.7794722884258481</v>
      </c>
      <c r="I40" s="9">
        <v>10111.9</v>
      </c>
      <c r="K40" s="71"/>
    </row>
    <row r="41" spans="1:11" s="9" customFormat="1" ht="15">
      <c r="A41" s="19" t="s">
        <v>36</v>
      </c>
      <c r="B41" s="20" t="s">
        <v>12</v>
      </c>
      <c r="C41" s="14">
        <f>F41*12</f>
        <v>0</v>
      </c>
      <c r="D41" s="106">
        <f>G41*I41</f>
        <v>186867.912</v>
      </c>
      <c r="E41" s="107">
        <f>H41*12</f>
        <v>18.48</v>
      </c>
      <c r="F41" s="112"/>
      <c r="G41" s="107">
        <f>H41*12</f>
        <v>18.48</v>
      </c>
      <c r="H41" s="107">
        <v>1.54</v>
      </c>
      <c r="I41" s="9">
        <v>10111.9</v>
      </c>
      <c r="J41" s="9">
        <v>1.07</v>
      </c>
      <c r="K41" s="71">
        <v>1.4445000000000001</v>
      </c>
    </row>
    <row r="42" spans="1:11" s="9" customFormat="1" ht="28.5">
      <c r="A42" s="19" t="s">
        <v>37</v>
      </c>
      <c r="B42" s="44" t="s">
        <v>38</v>
      </c>
      <c r="C42" s="14">
        <f>F42*12</f>
        <v>0</v>
      </c>
      <c r="D42" s="106">
        <f>G42*I42</f>
        <v>400431.23999999993</v>
      </c>
      <c r="E42" s="107">
        <f>H42*12</f>
        <v>39.599999999999994</v>
      </c>
      <c r="F42" s="112"/>
      <c r="G42" s="107">
        <f>H42*12</f>
        <v>39.599999999999994</v>
      </c>
      <c r="H42" s="107">
        <v>3.3</v>
      </c>
      <c r="I42" s="9">
        <v>10111.9</v>
      </c>
      <c r="J42" s="9">
        <v>1.07</v>
      </c>
      <c r="K42" s="71">
        <v>3.0816</v>
      </c>
    </row>
    <row r="43" spans="1:11" s="13" customFormat="1" ht="30">
      <c r="A43" s="19" t="s">
        <v>60</v>
      </c>
      <c r="B43" s="20" t="s">
        <v>10</v>
      </c>
      <c r="C43" s="22"/>
      <c r="D43" s="106">
        <v>1733.72</v>
      </c>
      <c r="E43" s="91"/>
      <c r="F43" s="112"/>
      <c r="G43" s="107">
        <f>D43/I43</f>
        <v>0.17145343605059388</v>
      </c>
      <c r="H43" s="107">
        <f>G43/12</f>
        <v>0.01428778633754949</v>
      </c>
      <c r="I43" s="9">
        <v>10111.9</v>
      </c>
      <c r="J43" s="9">
        <v>1.07</v>
      </c>
      <c r="K43" s="71">
        <v>0.010700000000000001</v>
      </c>
    </row>
    <row r="44" spans="1:11" s="13" customFormat="1" ht="30" customHeight="1">
      <c r="A44" s="19" t="s">
        <v>82</v>
      </c>
      <c r="B44" s="20" t="s">
        <v>10</v>
      </c>
      <c r="C44" s="22"/>
      <c r="D44" s="106">
        <v>3467.44</v>
      </c>
      <c r="E44" s="91"/>
      <c r="F44" s="112"/>
      <c r="G44" s="107">
        <f>D44/I44</f>
        <v>0.33343013472060623</v>
      </c>
      <c r="H44" s="107">
        <f>G44/12</f>
        <v>0.02778584456005052</v>
      </c>
      <c r="I44" s="9">
        <v>10399.3</v>
      </c>
      <c r="J44" s="9">
        <v>1.07</v>
      </c>
      <c r="K44" s="71">
        <v>0.021400000000000002</v>
      </c>
    </row>
    <row r="45" spans="1:11" s="13" customFormat="1" ht="20.25" customHeight="1">
      <c r="A45" s="19" t="s">
        <v>61</v>
      </c>
      <c r="B45" s="20" t="s">
        <v>10</v>
      </c>
      <c r="C45" s="22"/>
      <c r="D45" s="106">
        <v>10948.1</v>
      </c>
      <c r="E45" s="91"/>
      <c r="F45" s="112"/>
      <c r="G45" s="107">
        <f>D45/I45</f>
        <v>1.0527727827834568</v>
      </c>
      <c r="H45" s="107">
        <f>G45/12</f>
        <v>0.08773106523195473</v>
      </c>
      <c r="I45" s="9">
        <v>10399.3</v>
      </c>
      <c r="J45" s="9">
        <v>1.07</v>
      </c>
      <c r="K45" s="71">
        <v>0.08560000000000001</v>
      </c>
    </row>
    <row r="46" spans="1:11" s="13" customFormat="1" ht="30" hidden="1">
      <c r="A46" s="19" t="s">
        <v>62</v>
      </c>
      <c r="B46" s="20" t="s">
        <v>13</v>
      </c>
      <c r="C46" s="22"/>
      <c r="D46" s="106">
        <f>G46*I46</f>
        <v>0</v>
      </c>
      <c r="E46" s="91"/>
      <c r="F46" s="112"/>
      <c r="G46" s="107">
        <f>H46*12</f>
        <v>0</v>
      </c>
      <c r="H46" s="107"/>
      <c r="I46" s="9">
        <v>10111.7</v>
      </c>
      <c r="J46" s="9">
        <v>1.07</v>
      </c>
      <c r="K46" s="71">
        <v>0.021400000000000002</v>
      </c>
    </row>
    <row r="47" spans="1:11" s="13" customFormat="1" ht="30" hidden="1">
      <c r="A47" s="19" t="s">
        <v>63</v>
      </c>
      <c r="B47" s="20" t="s">
        <v>13</v>
      </c>
      <c r="C47" s="22"/>
      <c r="D47" s="106">
        <f>G47*I47</f>
        <v>0</v>
      </c>
      <c r="E47" s="91"/>
      <c r="F47" s="112"/>
      <c r="G47" s="107">
        <f>H47*12</f>
        <v>0</v>
      </c>
      <c r="H47" s="107">
        <v>0</v>
      </c>
      <c r="I47" s="9">
        <v>10111.9</v>
      </c>
      <c r="J47" s="9">
        <v>1.07</v>
      </c>
      <c r="K47" s="71">
        <v>0</v>
      </c>
    </row>
    <row r="48" spans="1:11" s="13" customFormat="1" ht="30">
      <c r="A48" s="19" t="s">
        <v>24</v>
      </c>
      <c r="B48" s="20"/>
      <c r="C48" s="22">
        <f>F48*12</f>
        <v>0</v>
      </c>
      <c r="D48" s="106">
        <f>G48*I48</f>
        <v>21841.704</v>
      </c>
      <c r="E48" s="91">
        <f>H48*12</f>
        <v>2.16</v>
      </c>
      <c r="F48" s="112"/>
      <c r="G48" s="107">
        <f>H48*12</f>
        <v>2.16</v>
      </c>
      <c r="H48" s="107">
        <v>0.18</v>
      </c>
      <c r="I48" s="9">
        <v>10111.9</v>
      </c>
      <c r="J48" s="9">
        <v>1.07</v>
      </c>
      <c r="K48" s="71">
        <v>0.1391</v>
      </c>
    </row>
    <row r="49" spans="1:11" s="9" customFormat="1" ht="15">
      <c r="A49" s="19" t="s">
        <v>26</v>
      </c>
      <c r="B49" s="20" t="s">
        <v>27</v>
      </c>
      <c r="C49" s="22">
        <f>F49*12</f>
        <v>0</v>
      </c>
      <c r="D49" s="106">
        <f>G49*I49</f>
        <v>4991.664</v>
      </c>
      <c r="E49" s="91">
        <f>H49*12</f>
        <v>0.48</v>
      </c>
      <c r="F49" s="112"/>
      <c r="G49" s="107">
        <f>H49*12</f>
        <v>0.48</v>
      </c>
      <c r="H49" s="107">
        <v>0.04</v>
      </c>
      <c r="I49" s="9">
        <v>10399.3</v>
      </c>
      <c r="J49" s="9">
        <v>1.07</v>
      </c>
      <c r="K49" s="71">
        <v>0.032100000000000004</v>
      </c>
    </row>
    <row r="50" spans="1:11" s="9" customFormat="1" ht="15">
      <c r="A50" s="19" t="s">
        <v>28</v>
      </c>
      <c r="B50" s="25" t="s">
        <v>29</v>
      </c>
      <c r="C50" s="26">
        <f>F50*12</f>
        <v>0</v>
      </c>
      <c r="D50" s="106">
        <v>2671.16</v>
      </c>
      <c r="E50" s="113">
        <f>H50*12</f>
        <v>0.25685959631898303</v>
      </c>
      <c r="F50" s="114"/>
      <c r="G50" s="107">
        <f>D50/I50</f>
        <v>0.25685959631898303</v>
      </c>
      <c r="H50" s="107">
        <f>G50/12</f>
        <v>0.02140496635991525</v>
      </c>
      <c r="I50" s="9">
        <v>10399.3</v>
      </c>
      <c r="J50" s="9">
        <v>1.07</v>
      </c>
      <c r="K50" s="71">
        <v>0.021400000000000002</v>
      </c>
    </row>
    <row r="51" spans="1:11" s="90" customFormat="1" ht="30">
      <c r="A51" s="89" t="s">
        <v>25</v>
      </c>
      <c r="B51" s="88"/>
      <c r="C51" s="91">
        <f>F51*12</f>
        <v>0</v>
      </c>
      <c r="D51" s="106">
        <v>4006.73</v>
      </c>
      <c r="E51" s="91">
        <f>H51*12</f>
        <v>0.3852884328752897</v>
      </c>
      <c r="F51" s="112"/>
      <c r="G51" s="107">
        <f>D51/I51</f>
        <v>0.3852884328752897</v>
      </c>
      <c r="H51" s="107">
        <f>G51/12</f>
        <v>0.03210736940627414</v>
      </c>
      <c r="I51" s="9">
        <v>10399.3</v>
      </c>
      <c r="J51" s="86">
        <v>1.07</v>
      </c>
      <c r="K51" s="87">
        <v>0.032100000000000004</v>
      </c>
    </row>
    <row r="52" spans="1:11" s="21" customFormat="1" ht="15">
      <c r="A52" s="19" t="s">
        <v>44</v>
      </c>
      <c r="B52" s="20"/>
      <c r="C52" s="14"/>
      <c r="D52" s="107">
        <f>D54+D55+D56+D57+D58+D59+D60+D61+D62+D63+D65</f>
        <v>67916.11</v>
      </c>
      <c r="E52" s="107"/>
      <c r="F52" s="112"/>
      <c r="G52" s="107">
        <f>D52/I52</f>
        <v>6.716453881070818</v>
      </c>
      <c r="H52" s="107">
        <f>G52/12</f>
        <v>0.5597044900892348</v>
      </c>
      <c r="I52" s="9">
        <v>10111.9</v>
      </c>
      <c r="J52" s="9">
        <v>1.07</v>
      </c>
      <c r="K52" s="71">
        <v>0.5450251808960578</v>
      </c>
    </row>
    <row r="53" spans="1:11" s="13" customFormat="1" ht="15" hidden="1">
      <c r="A53" s="23"/>
      <c r="B53" s="18"/>
      <c r="C53" s="24"/>
      <c r="D53" s="93"/>
      <c r="E53" s="92"/>
      <c r="F53" s="94"/>
      <c r="G53" s="92"/>
      <c r="H53" s="92"/>
      <c r="I53" s="9">
        <v>10111.9</v>
      </c>
      <c r="J53" s="9"/>
      <c r="K53" s="71"/>
    </row>
    <row r="54" spans="1:11" s="13" customFormat="1" ht="15">
      <c r="A54" s="23" t="s">
        <v>54</v>
      </c>
      <c r="B54" s="18" t="s">
        <v>18</v>
      </c>
      <c r="C54" s="24"/>
      <c r="D54" s="93">
        <v>460.83</v>
      </c>
      <c r="E54" s="92"/>
      <c r="F54" s="94"/>
      <c r="G54" s="92"/>
      <c r="H54" s="92"/>
      <c r="I54" s="9">
        <v>10111.9</v>
      </c>
      <c r="J54" s="9">
        <v>1.07</v>
      </c>
      <c r="K54" s="71">
        <v>0.010700000000000001</v>
      </c>
    </row>
    <row r="55" spans="1:11" s="13" customFormat="1" ht="15">
      <c r="A55" s="23" t="s">
        <v>19</v>
      </c>
      <c r="B55" s="18" t="s">
        <v>23</v>
      </c>
      <c r="C55" s="24">
        <f>F55*12</f>
        <v>0</v>
      </c>
      <c r="D55" s="93">
        <v>1560.28</v>
      </c>
      <c r="E55" s="92">
        <f>H55*12</f>
        <v>0</v>
      </c>
      <c r="F55" s="94"/>
      <c r="G55" s="92"/>
      <c r="H55" s="92"/>
      <c r="I55" s="9">
        <v>10399.3</v>
      </c>
      <c r="J55" s="9">
        <v>1.07</v>
      </c>
      <c r="K55" s="71">
        <v>0.010700000000000001</v>
      </c>
    </row>
    <row r="56" spans="1:11" s="13" customFormat="1" ht="15">
      <c r="A56" s="23" t="s">
        <v>115</v>
      </c>
      <c r="B56" s="18" t="s">
        <v>18</v>
      </c>
      <c r="C56" s="24">
        <f>F56*12</f>
        <v>0</v>
      </c>
      <c r="D56" s="93">
        <v>14918.04</v>
      </c>
      <c r="E56" s="92">
        <f>H56*12</f>
        <v>0</v>
      </c>
      <c r="F56" s="94"/>
      <c r="G56" s="92"/>
      <c r="H56" s="92"/>
      <c r="I56" s="9">
        <v>10399.3</v>
      </c>
      <c r="J56" s="9">
        <v>1.07</v>
      </c>
      <c r="K56" s="71">
        <v>0.14980000000000002</v>
      </c>
    </row>
    <row r="57" spans="1:11" s="13" customFormat="1" ht="15">
      <c r="A57" s="23" t="s">
        <v>71</v>
      </c>
      <c r="B57" s="18" t="s">
        <v>18</v>
      </c>
      <c r="C57" s="24">
        <f>F57*12</f>
        <v>0</v>
      </c>
      <c r="D57" s="93">
        <v>2973.4</v>
      </c>
      <c r="E57" s="92">
        <f>H57*12</f>
        <v>0</v>
      </c>
      <c r="F57" s="94"/>
      <c r="G57" s="92"/>
      <c r="H57" s="92"/>
      <c r="I57" s="9">
        <v>10111.9</v>
      </c>
      <c r="J57" s="9">
        <v>1.07</v>
      </c>
      <c r="K57" s="71">
        <v>0.021400000000000002</v>
      </c>
    </row>
    <row r="58" spans="1:11" s="13" customFormat="1" ht="15">
      <c r="A58" s="23" t="s">
        <v>20</v>
      </c>
      <c r="B58" s="18" t="s">
        <v>18</v>
      </c>
      <c r="C58" s="24">
        <f>F58*12</f>
        <v>0</v>
      </c>
      <c r="D58" s="93">
        <v>9942.16</v>
      </c>
      <c r="E58" s="92">
        <f>H58*12</f>
        <v>0</v>
      </c>
      <c r="F58" s="94"/>
      <c r="G58" s="92"/>
      <c r="H58" s="92"/>
      <c r="I58" s="9">
        <v>10111.9</v>
      </c>
      <c r="J58" s="9">
        <v>1.07</v>
      </c>
      <c r="K58" s="71">
        <v>0.07490000000000001</v>
      </c>
    </row>
    <row r="59" spans="1:11" s="13" customFormat="1" ht="15">
      <c r="A59" s="23" t="s">
        <v>21</v>
      </c>
      <c r="B59" s="18" t="s">
        <v>18</v>
      </c>
      <c r="C59" s="24">
        <f>F59*12</f>
        <v>0</v>
      </c>
      <c r="D59" s="93">
        <v>780.14</v>
      </c>
      <c r="E59" s="92">
        <f>H59*12</f>
        <v>0</v>
      </c>
      <c r="F59" s="94"/>
      <c r="G59" s="92"/>
      <c r="H59" s="92"/>
      <c r="I59" s="9">
        <v>10111.9</v>
      </c>
      <c r="J59" s="9">
        <v>1.07</v>
      </c>
      <c r="K59" s="71">
        <v>0.010700000000000001</v>
      </c>
    </row>
    <row r="60" spans="1:11" s="13" customFormat="1" ht="15">
      <c r="A60" s="23" t="s">
        <v>66</v>
      </c>
      <c r="B60" s="18" t="s">
        <v>18</v>
      </c>
      <c r="C60" s="24"/>
      <c r="D60" s="93">
        <v>1486.64</v>
      </c>
      <c r="E60" s="92"/>
      <c r="F60" s="94"/>
      <c r="G60" s="92"/>
      <c r="H60" s="92"/>
      <c r="I60" s="9">
        <v>10399.3</v>
      </c>
      <c r="J60" s="9">
        <v>1.07</v>
      </c>
      <c r="K60" s="71">
        <v>0.010700000000000001</v>
      </c>
    </row>
    <row r="61" spans="1:11" s="13" customFormat="1" ht="15">
      <c r="A61" s="23" t="s">
        <v>67</v>
      </c>
      <c r="B61" s="18" t="s">
        <v>23</v>
      </c>
      <c r="C61" s="24"/>
      <c r="D61" s="93">
        <v>5946.8</v>
      </c>
      <c r="E61" s="92"/>
      <c r="F61" s="94"/>
      <c r="G61" s="92"/>
      <c r="H61" s="92"/>
      <c r="I61" s="9">
        <v>10111.7</v>
      </c>
      <c r="J61" s="9">
        <v>1.07</v>
      </c>
      <c r="K61" s="71">
        <v>0.042800000000000005</v>
      </c>
    </row>
    <row r="62" spans="1:11" s="13" customFormat="1" ht="25.5">
      <c r="A62" s="23" t="s">
        <v>22</v>
      </c>
      <c r="B62" s="18" t="s">
        <v>18</v>
      </c>
      <c r="C62" s="24">
        <f>F62*12</f>
        <v>0</v>
      </c>
      <c r="D62" s="93">
        <v>7825.72</v>
      </c>
      <c r="E62" s="92">
        <f>H62*12</f>
        <v>0</v>
      </c>
      <c r="F62" s="94"/>
      <c r="G62" s="92"/>
      <c r="H62" s="92"/>
      <c r="I62" s="9">
        <v>10399.3</v>
      </c>
      <c r="J62" s="9">
        <v>1.07</v>
      </c>
      <c r="K62" s="71">
        <v>0.053500000000000006</v>
      </c>
    </row>
    <row r="63" spans="1:11" s="13" customFormat="1" ht="15">
      <c r="A63" s="23" t="s">
        <v>116</v>
      </c>
      <c r="B63" s="18" t="s">
        <v>18</v>
      </c>
      <c r="C63" s="24"/>
      <c r="D63" s="93">
        <v>10192.71</v>
      </c>
      <c r="E63" s="92"/>
      <c r="F63" s="94"/>
      <c r="G63" s="92"/>
      <c r="H63" s="92"/>
      <c r="I63" s="9">
        <v>10111.9</v>
      </c>
      <c r="J63" s="9">
        <v>1.07</v>
      </c>
      <c r="K63" s="71">
        <v>0.010700000000000001</v>
      </c>
    </row>
    <row r="64" spans="1:11" s="13" customFormat="1" ht="15" hidden="1">
      <c r="A64" s="23"/>
      <c r="B64" s="18"/>
      <c r="C64" s="55"/>
      <c r="D64" s="93"/>
      <c r="E64" s="95"/>
      <c r="F64" s="94"/>
      <c r="G64" s="92"/>
      <c r="H64" s="92"/>
      <c r="I64" s="9">
        <v>10111.9</v>
      </c>
      <c r="J64" s="9"/>
      <c r="K64" s="71"/>
    </row>
    <row r="65" spans="1:11" s="13" customFormat="1" ht="25.5">
      <c r="A65" s="54" t="s">
        <v>110</v>
      </c>
      <c r="B65" s="103" t="s">
        <v>13</v>
      </c>
      <c r="C65" s="24"/>
      <c r="D65" s="93">
        <v>11829.39</v>
      </c>
      <c r="E65" s="92"/>
      <c r="F65" s="94"/>
      <c r="G65" s="92"/>
      <c r="H65" s="92"/>
      <c r="I65" s="9">
        <v>10111.9</v>
      </c>
      <c r="J65" s="9">
        <v>1.07</v>
      </c>
      <c r="K65" s="71">
        <v>0.042125180896057705</v>
      </c>
    </row>
    <row r="66" spans="1:11" s="13" customFormat="1" ht="15" hidden="1">
      <c r="A66" s="23" t="s">
        <v>69</v>
      </c>
      <c r="B66" s="18" t="s">
        <v>10</v>
      </c>
      <c r="C66" s="24"/>
      <c r="D66" s="93">
        <f>G66*I66</f>
        <v>0</v>
      </c>
      <c r="E66" s="92"/>
      <c r="F66" s="94"/>
      <c r="G66" s="92">
        <f>H66*12</f>
        <v>0</v>
      </c>
      <c r="H66" s="92">
        <v>0</v>
      </c>
      <c r="I66" s="9">
        <v>10399.3</v>
      </c>
      <c r="J66" s="9">
        <v>1.07</v>
      </c>
      <c r="K66" s="71">
        <v>0</v>
      </c>
    </row>
    <row r="67" spans="1:11" s="13" customFormat="1" ht="15" hidden="1">
      <c r="A67" s="54" t="s">
        <v>68</v>
      </c>
      <c r="B67" s="18" t="s">
        <v>10</v>
      </c>
      <c r="C67" s="55"/>
      <c r="D67" s="93">
        <f>G67*I67</f>
        <v>0</v>
      </c>
      <c r="E67" s="95"/>
      <c r="F67" s="94"/>
      <c r="G67" s="92">
        <f>H67*12</f>
        <v>0</v>
      </c>
      <c r="H67" s="92">
        <v>0</v>
      </c>
      <c r="I67" s="9">
        <v>10399.3</v>
      </c>
      <c r="J67" s="9">
        <v>1.07</v>
      </c>
      <c r="K67" s="71">
        <v>0</v>
      </c>
    </row>
    <row r="68" spans="1:11" s="13" customFormat="1" ht="15" hidden="1">
      <c r="A68" s="23" t="s">
        <v>70</v>
      </c>
      <c r="B68" s="18" t="s">
        <v>10</v>
      </c>
      <c r="C68" s="24"/>
      <c r="D68" s="93">
        <f>G68*I68</f>
        <v>0</v>
      </c>
      <c r="E68" s="92"/>
      <c r="F68" s="94"/>
      <c r="G68" s="92">
        <f>H68*12</f>
        <v>0</v>
      </c>
      <c r="H68" s="92">
        <v>0</v>
      </c>
      <c r="I68" s="9">
        <v>10111.9</v>
      </c>
      <c r="J68" s="9">
        <v>1.07</v>
      </c>
      <c r="K68" s="71">
        <v>0</v>
      </c>
    </row>
    <row r="69" spans="1:11" s="13" customFormat="1" ht="15">
      <c r="A69" s="19" t="s">
        <v>52</v>
      </c>
      <c r="B69" s="18"/>
      <c r="C69" s="24"/>
      <c r="D69" s="107">
        <f>D70+D71</f>
        <v>20720.460000000003</v>
      </c>
      <c r="E69" s="92"/>
      <c r="F69" s="94"/>
      <c r="G69" s="107">
        <f>D69/I69</f>
        <v>2.0491163876225045</v>
      </c>
      <c r="H69" s="107">
        <f>G69/12</f>
        <v>0.17075969896854204</v>
      </c>
      <c r="I69" s="9">
        <v>10111.9</v>
      </c>
      <c r="J69" s="9">
        <v>1.07</v>
      </c>
      <c r="K69" s="71">
        <v>0.2782</v>
      </c>
    </row>
    <row r="70" spans="1:11" s="13" customFormat="1" ht="15">
      <c r="A70" s="23" t="s">
        <v>83</v>
      </c>
      <c r="B70" s="18" t="s">
        <v>18</v>
      </c>
      <c r="C70" s="24"/>
      <c r="D70" s="93">
        <v>19166.4</v>
      </c>
      <c r="E70" s="92"/>
      <c r="F70" s="94"/>
      <c r="G70" s="92"/>
      <c r="H70" s="92"/>
      <c r="I70" s="9">
        <v>10111.9</v>
      </c>
      <c r="J70" s="9">
        <v>1.07</v>
      </c>
      <c r="K70" s="71">
        <v>0.14980000000000002</v>
      </c>
    </row>
    <row r="71" spans="1:11" s="13" customFormat="1" ht="15">
      <c r="A71" s="23" t="s">
        <v>48</v>
      </c>
      <c r="B71" s="18" t="s">
        <v>18</v>
      </c>
      <c r="C71" s="24"/>
      <c r="D71" s="93">
        <v>1554.06</v>
      </c>
      <c r="E71" s="92"/>
      <c r="F71" s="94"/>
      <c r="G71" s="92"/>
      <c r="H71" s="92"/>
      <c r="I71" s="9">
        <v>10399.3</v>
      </c>
      <c r="J71" s="9">
        <v>1.07</v>
      </c>
      <c r="K71" s="71">
        <v>0.010700000000000001</v>
      </c>
    </row>
    <row r="72" spans="1:11" s="13" customFormat="1" ht="27.75" customHeight="1" hidden="1">
      <c r="A72" s="54" t="s">
        <v>57</v>
      </c>
      <c r="B72" s="18" t="s">
        <v>13</v>
      </c>
      <c r="C72" s="24"/>
      <c r="D72" s="93">
        <f>G72*I72</f>
        <v>0</v>
      </c>
      <c r="E72" s="92"/>
      <c r="F72" s="94"/>
      <c r="G72" s="92"/>
      <c r="H72" s="92"/>
      <c r="I72" s="9">
        <v>10111.9</v>
      </c>
      <c r="J72" s="9">
        <v>1.07</v>
      </c>
      <c r="K72" s="71">
        <v>0.053500000000000006</v>
      </c>
    </row>
    <row r="73" spans="1:11" s="13" customFormat="1" ht="25.5" hidden="1">
      <c r="A73" s="54" t="s">
        <v>78</v>
      </c>
      <c r="B73" s="18" t="s">
        <v>13</v>
      </c>
      <c r="C73" s="24"/>
      <c r="D73" s="93">
        <f>G73*I73</f>
        <v>0</v>
      </c>
      <c r="E73" s="92"/>
      <c r="F73" s="94"/>
      <c r="G73" s="92"/>
      <c r="H73" s="92"/>
      <c r="I73" s="9">
        <v>10111.9</v>
      </c>
      <c r="J73" s="9">
        <v>1.07</v>
      </c>
      <c r="K73" s="71">
        <v>0</v>
      </c>
    </row>
    <row r="74" spans="1:11" s="13" customFormat="1" ht="25.5" hidden="1">
      <c r="A74" s="54" t="s">
        <v>81</v>
      </c>
      <c r="B74" s="18" t="s">
        <v>13</v>
      </c>
      <c r="C74" s="24"/>
      <c r="D74" s="93">
        <f>G74*I74</f>
        <v>0</v>
      </c>
      <c r="E74" s="92"/>
      <c r="F74" s="94"/>
      <c r="G74" s="92"/>
      <c r="H74" s="92"/>
      <c r="I74" s="9">
        <v>10111.9</v>
      </c>
      <c r="J74" s="9">
        <v>1.07</v>
      </c>
      <c r="K74" s="71">
        <v>0</v>
      </c>
    </row>
    <row r="75" spans="1:11" s="9" customFormat="1" ht="30.75" thickBot="1">
      <c r="A75" s="49" t="s">
        <v>41</v>
      </c>
      <c r="B75" s="20" t="s">
        <v>13</v>
      </c>
      <c r="C75" s="26">
        <f>F75*12</f>
        <v>0</v>
      </c>
      <c r="D75" s="26">
        <f>G75*I75</f>
        <v>38829.695999999996</v>
      </c>
      <c r="E75" s="26">
        <f>H75*12</f>
        <v>3.84</v>
      </c>
      <c r="F75" s="27"/>
      <c r="G75" s="26">
        <f>H75*12</f>
        <v>3.84</v>
      </c>
      <c r="H75" s="26">
        <v>0.32</v>
      </c>
      <c r="I75" s="9">
        <v>10111.9</v>
      </c>
      <c r="J75" s="9">
        <v>1.07</v>
      </c>
      <c r="K75" s="71">
        <v>0.29960000000000003</v>
      </c>
    </row>
    <row r="76" spans="1:11" s="9" customFormat="1" ht="19.5" hidden="1" thickBot="1">
      <c r="A76" s="49" t="s">
        <v>39</v>
      </c>
      <c r="B76" s="25"/>
      <c r="C76" s="26">
        <f>F76*12</f>
        <v>0</v>
      </c>
      <c r="D76" s="26"/>
      <c r="E76" s="26"/>
      <c r="F76" s="27"/>
      <c r="G76" s="26"/>
      <c r="H76" s="58"/>
      <c r="I76" s="9">
        <v>10111.9</v>
      </c>
      <c r="K76" s="71"/>
    </row>
    <row r="77" spans="1:11" s="13" customFormat="1" ht="15.75" hidden="1" thickBot="1">
      <c r="A77" s="23" t="s">
        <v>86</v>
      </c>
      <c r="B77" s="18"/>
      <c r="C77" s="24"/>
      <c r="D77" s="51"/>
      <c r="E77" s="24"/>
      <c r="F77" s="15"/>
      <c r="G77" s="24"/>
      <c r="H77" s="15"/>
      <c r="I77" s="9">
        <v>10111.9</v>
      </c>
      <c r="K77" s="72"/>
    </row>
    <row r="78" spans="1:11" s="13" customFormat="1" ht="15.75" hidden="1" thickBot="1">
      <c r="A78" s="23" t="s">
        <v>91</v>
      </c>
      <c r="B78" s="18"/>
      <c r="C78" s="24"/>
      <c r="D78" s="51"/>
      <c r="E78" s="24"/>
      <c r="F78" s="15"/>
      <c r="G78" s="24"/>
      <c r="H78" s="15"/>
      <c r="I78" s="9">
        <v>10111.9</v>
      </c>
      <c r="K78" s="72"/>
    </row>
    <row r="79" spans="1:11" s="13" customFormat="1" ht="15.75" hidden="1" thickBot="1">
      <c r="A79" s="23" t="s">
        <v>90</v>
      </c>
      <c r="B79" s="18"/>
      <c r="C79" s="24"/>
      <c r="D79" s="51"/>
      <c r="E79" s="24"/>
      <c r="F79" s="15"/>
      <c r="G79" s="24"/>
      <c r="H79" s="15"/>
      <c r="I79" s="9">
        <v>10111.9</v>
      </c>
      <c r="K79" s="72"/>
    </row>
    <row r="80" spans="1:11" s="13" customFormat="1" ht="15.75" hidden="1" thickBot="1">
      <c r="A80" s="23" t="s">
        <v>92</v>
      </c>
      <c r="B80" s="18"/>
      <c r="C80" s="24"/>
      <c r="D80" s="51"/>
      <c r="E80" s="24"/>
      <c r="F80" s="15"/>
      <c r="G80" s="24"/>
      <c r="H80" s="15"/>
      <c r="I80" s="9">
        <v>10111.9</v>
      </c>
      <c r="K80" s="72"/>
    </row>
    <row r="81" spans="1:11" s="13" customFormat="1" ht="19.5" thickBot="1">
      <c r="A81" s="68" t="s">
        <v>30</v>
      </c>
      <c r="B81" s="47" t="s">
        <v>12</v>
      </c>
      <c r="C81" s="84"/>
      <c r="D81" s="91">
        <f>G81*I81</f>
        <v>171093.34799999997</v>
      </c>
      <c r="E81" s="91"/>
      <c r="F81" s="91"/>
      <c r="G81" s="91">
        <f>12*H81</f>
        <v>16.919999999999998</v>
      </c>
      <c r="H81" s="91">
        <v>1.41</v>
      </c>
      <c r="I81" s="9">
        <v>10111.9</v>
      </c>
      <c r="K81" s="72"/>
    </row>
    <row r="82" spans="1:11" s="9" customFormat="1" ht="19.5" thickBot="1">
      <c r="A82" s="45" t="s">
        <v>40</v>
      </c>
      <c r="B82" s="7"/>
      <c r="C82" s="28" t="e">
        <f>F82*12</f>
        <v>#REF!</v>
      </c>
      <c r="D82" s="104">
        <v>2054745.38</v>
      </c>
      <c r="E82" s="104" t="e">
        <f>E81+E75+#REF!+#REF!+#REF!+#REF!+E69+#REF!+#REF!+E52+E51+E50+E49+E48+E45+E44+E43+E42+E41+E30+E29+E28+E19+E14</f>
        <v>#REF!</v>
      </c>
      <c r="F82" s="104" t="e">
        <f>F81+F75+#REF!+#REF!+#REF!+#REF!+F69+#REF!+#REF!+F52+F51+F50+F49+F48+F45+F44+F43+F42+F41+F30+F29+F28+F19+F14</f>
        <v>#REF!</v>
      </c>
      <c r="G82" s="104"/>
      <c r="H82" s="104"/>
      <c r="I82" s="9">
        <v>10111.9</v>
      </c>
      <c r="K82" s="71"/>
    </row>
    <row r="83" spans="1:11" s="9" customFormat="1" ht="19.5" hidden="1" thickBot="1">
      <c r="A83" s="45" t="s">
        <v>84</v>
      </c>
      <c r="B83" s="7"/>
      <c r="C83" s="28"/>
      <c r="D83" s="57"/>
      <c r="E83" s="28"/>
      <c r="F83" s="29"/>
      <c r="G83" s="28"/>
      <c r="H83" s="29"/>
      <c r="I83" s="9">
        <v>10111.7</v>
      </c>
      <c r="K83" s="71"/>
    </row>
    <row r="84" spans="1:11" s="9" customFormat="1" ht="19.5" hidden="1" thickBot="1">
      <c r="A84" s="45" t="s">
        <v>85</v>
      </c>
      <c r="B84" s="7"/>
      <c r="C84" s="28"/>
      <c r="D84" s="57">
        <f>D82+D83</f>
        <v>2054745.38</v>
      </c>
      <c r="E84" s="28"/>
      <c r="F84" s="29"/>
      <c r="G84" s="57">
        <f>G82+G83</f>
        <v>0</v>
      </c>
      <c r="H84" s="29">
        <f>H82+H83</f>
        <v>0</v>
      </c>
      <c r="I84" s="9">
        <v>10111.7</v>
      </c>
      <c r="K84" s="71"/>
    </row>
    <row r="85" spans="1:11" s="31" customFormat="1" ht="20.25" hidden="1" thickBot="1">
      <c r="A85" s="46" t="s">
        <v>30</v>
      </c>
      <c r="B85" s="47" t="s">
        <v>12</v>
      </c>
      <c r="C85" s="47" t="s">
        <v>31</v>
      </c>
      <c r="D85" s="52"/>
      <c r="E85" s="47" t="s">
        <v>31</v>
      </c>
      <c r="F85" s="48"/>
      <c r="G85" s="47" t="s">
        <v>31</v>
      </c>
      <c r="H85" s="48"/>
      <c r="K85" s="74"/>
    </row>
    <row r="86" spans="1:11" s="33" customFormat="1" ht="12.75">
      <c r="A86" s="32"/>
      <c r="F86" s="34"/>
      <c r="H86" s="34"/>
      <c r="K86" s="75"/>
    </row>
    <row r="87" spans="1:11" s="30" customFormat="1" ht="18.75">
      <c r="A87" s="35"/>
      <c r="B87" s="36"/>
      <c r="C87" s="37"/>
      <c r="D87" s="37"/>
      <c r="E87" s="37"/>
      <c r="F87" s="38"/>
      <c r="G87" s="37"/>
      <c r="H87" s="38"/>
      <c r="K87" s="76"/>
    </row>
    <row r="88" spans="1:11" s="30" customFormat="1" ht="19.5" thickBot="1">
      <c r="A88" s="35"/>
      <c r="B88" s="36"/>
      <c r="C88" s="37"/>
      <c r="D88" s="37"/>
      <c r="E88" s="37"/>
      <c r="F88" s="38"/>
      <c r="G88" s="37"/>
      <c r="H88" s="38"/>
      <c r="K88" s="76"/>
    </row>
    <row r="89" spans="1:11" s="9" customFormat="1" ht="19.5" thickBot="1">
      <c r="A89" s="61" t="s">
        <v>93</v>
      </c>
      <c r="B89" s="7"/>
      <c r="C89" s="28" t="e">
        <f>F89*12</f>
        <v>#REF!</v>
      </c>
      <c r="D89" s="28">
        <f>D90+D91+D92+D93+D94+D95+D96+D97+D98+D99+D100</f>
        <v>906699.04</v>
      </c>
      <c r="E89" s="28" t="e">
        <f>E90+E91+E92+E93+E94+#REF!+#REF!+E95+E96+E97+E98+#REF!+#REF!+#REF!+E99+E100+#REF!</f>
        <v>#REF!</v>
      </c>
      <c r="F89" s="28" t="e">
        <f>F90+F91+F92+F93+F94+#REF!+#REF!+F95+F96+F97+F98+#REF!+#REF!+#REF!+F99+F100+#REF!</f>
        <v>#REF!</v>
      </c>
      <c r="G89" s="28"/>
      <c r="H89" s="28"/>
      <c r="I89" s="9">
        <v>10111.9</v>
      </c>
      <c r="K89" s="71"/>
    </row>
    <row r="90" spans="1:11" s="13" customFormat="1" ht="15">
      <c r="A90" s="59" t="s">
        <v>122</v>
      </c>
      <c r="B90" s="60"/>
      <c r="C90" s="55"/>
      <c r="D90" s="118">
        <v>573120.54</v>
      </c>
      <c r="E90" s="119"/>
      <c r="F90" s="120"/>
      <c r="G90" s="119">
        <f>D90/I90</f>
        <v>56.67782909245543</v>
      </c>
      <c r="H90" s="120">
        <f>G90/12</f>
        <v>4.723152424371286</v>
      </c>
      <c r="I90" s="9">
        <v>10111.9</v>
      </c>
      <c r="K90" s="72"/>
    </row>
    <row r="91" spans="1:11" s="13" customFormat="1" ht="15">
      <c r="A91" s="23" t="s">
        <v>150</v>
      </c>
      <c r="B91" s="18"/>
      <c r="C91" s="24"/>
      <c r="D91" s="121">
        <v>38431.09</v>
      </c>
      <c r="E91" s="122"/>
      <c r="F91" s="123"/>
      <c r="G91" s="119">
        <f aca="true" t="shared" si="0" ref="G91:G100">D91/I91</f>
        <v>3.8005805041584666</v>
      </c>
      <c r="H91" s="120">
        <f aca="true" t="shared" si="1" ref="H91:H100">G91/12</f>
        <v>0.31671504201320555</v>
      </c>
      <c r="I91" s="9">
        <v>10111.9</v>
      </c>
      <c r="K91" s="72"/>
    </row>
    <row r="92" spans="1:11" s="13" customFormat="1" ht="19.5" customHeight="1">
      <c r="A92" s="23" t="s">
        <v>124</v>
      </c>
      <c r="B92" s="18"/>
      <c r="C92" s="24"/>
      <c r="D92" s="121">
        <v>24304.39</v>
      </c>
      <c r="E92" s="122"/>
      <c r="F92" s="123"/>
      <c r="G92" s="119">
        <f t="shared" si="0"/>
        <v>2.4035433499144574</v>
      </c>
      <c r="H92" s="120">
        <f t="shared" si="1"/>
        <v>0.20029527915953813</v>
      </c>
      <c r="I92" s="9">
        <v>10111.9</v>
      </c>
      <c r="K92" s="72"/>
    </row>
    <row r="93" spans="1:11" s="13" customFormat="1" ht="15">
      <c r="A93" s="23" t="s">
        <v>151</v>
      </c>
      <c r="B93" s="18"/>
      <c r="C93" s="24"/>
      <c r="D93" s="121">
        <v>80092.68</v>
      </c>
      <c r="E93" s="122"/>
      <c r="F93" s="123"/>
      <c r="G93" s="119">
        <f t="shared" si="0"/>
        <v>7.920636082239737</v>
      </c>
      <c r="H93" s="120">
        <f t="shared" si="1"/>
        <v>0.6600530068533114</v>
      </c>
      <c r="I93" s="9">
        <v>10111.9</v>
      </c>
      <c r="K93" s="72"/>
    </row>
    <row r="94" spans="1:11" s="13" customFormat="1" ht="15">
      <c r="A94" s="23" t="s">
        <v>152</v>
      </c>
      <c r="B94" s="18"/>
      <c r="C94" s="24"/>
      <c r="D94" s="121">
        <v>2935.96</v>
      </c>
      <c r="E94" s="122"/>
      <c r="F94" s="123"/>
      <c r="G94" s="119">
        <f t="shared" si="0"/>
        <v>0.2903470168811005</v>
      </c>
      <c r="H94" s="120">
        <f t="shared" si="1"/>
        <v>0.024195584740091706</v>
      </c>
      <c r="I94" s="9">
        <v>10111.9</v>
      </c>
      <c r="K94" s="72"/>
    </row>
    <row r="95" spans="1:11" s="13" customFormat="1" ht="15">
      <c r="A95" s="23" t="s">
        <v>153</v>
      </c>
      <c r="B95" s="18"/>
      <c r="C95" s="24"/>
      <c r="D95" s="121">
        <v>32910.02</v>
      </c>
      <c r="E95" s="122"/>
      <c r="F95" s="123"/>
      <c r="G95" s="119">
        <f t="shared" si="0"/>
        <v>3.1646380044810707</v>
      </c>
      <c r="H95" s="120">
        <f t="shared" si="1"/>
        <v>0.2637198337067559</v>
      </c>
      <c r="I95" s="9">
        <v>10399.3</v>
      </c>
      <c r="K95" s="72"/>
    </row>
    <row r="96" spans="1:11" s="13" customFormat="1" ht="15">
      <c r="A96" s="23" t="s">
        <v>159</v>
      </c>
      <c r="B96" s="18"/>
      <c r="C96" s="24"/>
      <c r="D96" s="121">
        <v>4434.83</v>
      </c>
      <c r="E96" s="122"/>
      <c r="F96" s="123"/>
      <c r="G96" s="119">
        <f t="shared" si="0"/>
        <v>0.42645466521785125</v>
      </c>
      <c r="H96" s="120">
        <f t="shared" si="1"/>
        <v>0.03553788876815427</v>
      </c>
      <c r="I96" s="9">
        <v>10399.3</v>
      </c>
      <c r="K96" s="72"/>
    </row>
    <row r="97" spans="1:11" s="13" customFormat="1" ht="15">
      <c r="A97" s="23" t="s">
        <v>131</v>
      </c>
      <c r="B97" s="18"/>
      <c r="C97" s="24"/>
      <c r="D97" s="121">
        <v>10334.78</v>
      </c>
      <c r="E97" s="122"/>
      <c r="F97" s="123"/>
      <c r="G97" s="119">
        <f t="shared" si="0"/>
        <v>1.022041357212789</v>
      </c>
      <c r="H97" s="120">
        <f t="shared" si="1"/>
        <v>0.08517011310106576</v>
      </c>
      <c r="I97" s="9">
        <v>10111.9</v>
      </c>
      <c r="K97" s="72"/>
    </row>
    <row r="98" spans="1:11" s="13" customFormat="1" ht="15">
      <c r="A98" s="77" t="s">
        <v>132</v>
      </c>
      <c r="B98" s="78"/>
      <c r="C98" s="79"/>
      <c r="D98" s="124">
        <v>5975.25</v>
      </c>
      <c r="E98" s="125"/>
      <c r="F98" s="126"/>
      <c r="G98" s="119">
        <f t="shared" si="0"/>
        <v>0.5909126870321108</v>
      </c>
      <c r="H98" s="120">
        <f t="shared" si="1"/>
        <v>0.04924272391934256</v>
      </c>
      <c r="I98" s="9">
        <v>10111.9</v>
      </c>
      <c r="K98" s="72"/>
    </row>
    <row r="99" spans="1:11" s="13" customFormat="1" ht="15">
      <c r="A99" s="83" t="s">
        <v>136</v>
      </c>
      <c r="B99" s="78"/>
      <c r="C99" s="79"/>
      <c r="D99" s="124">
        <v>69778.69</v>
      </c>
      <c r="E99" s="125"/>
      <c r="F99" s="124"/>
      <c r="G99" s="119">
        <f t="shared" si="0"/>
        <v>6.709941053724771</v>
      </c>
      <c r="H99" s="120">
        <f t="shared" si="1"/>
        <v>0.5591617544770643</v>
      </c>
      <c r="I99" s="9">
        <v>10399.3</v>
      </c>
      <c r="K99" s="72"/>
    </row>
    <row r="100" spans="1:11" s="13" customFormat="1" ht="15">
      <c r="A100" s="83" t="s">
        <v>155</v>
      </c>
      <c r="B100" s="78"/>
      <c r="C100" s="79"/>
      <c r="D100" s="98">
        <v>64380.81</v>
      </c>
      <c r="E100" s="97"/>
      <c r="F100" s="98"/>
      <c r="G100" s="95">
        <f t="shared" si="0"/>
        <v>6.366836103996282</v>
      </c>
      <c r="H100" s="96">
        <f t="shared" si="1"/>
        <v>0.5305696753330235</v>
      </c>
      <c r="I100" s="9">
        <v>10111.9</v>
      </c>
      <c r="K100" s="72"/>
    </row>
    <row r="101" spans="1:11" s="30" customFormat="1" ht="18.75">
      <c r="A101" s="35"/>
      <c r="B101" s="36"/>
      <c r="C101" s="37"/>
      <c r="D101" s="37"/>
      <c r="E101" s="37"/>
      <c r="F101" s="38"/>
      <c r="G101" s="37"/>
      <c r="H101" s="38"/>
      <c r="K101" s="76"/>
    </row>
    <row r="102" spans="1:11" s="30" customFormat="1" ht="19.5" thickBot="1">
      <c r="A102" s="35"/>
      <c r="B102" s="36"/>
      <c r="C102" s="37"/>
      <c r="D102" s="37"/>
      <c r="E102" s="37"/>
      <c r="F102" s="38"/>
      <c r="G102" s="37"/>
      <c r="H102" s="38"/>
      <c r="K102" s="76"/>
    </row>
    <row r="103" spans="1:11" s="30" customFormat="1" ht="19.5" thickBot="1">
      <c r="A103" s="45" t="s">
        <v>94</v>
      </c>
      <c r="B103" s="62"/>
      <c r="C103" s="63"/>
      <c r="D103" s="63">
        <f>D82+D89</f>
        <v>2961444.42</v>
      </c>
      <c r="E103" s="63" t="e">
        <f>E82+E89</f>
        <v>#REF!</v>
      </c>
      <c r="F103" s="63" t="e">
        <f>F82+F89</f>
        <v>#REF!</v>
      </c>
      <c r="G103" s="63">
        <f>G82+G89</f>
        <v>0</v>
      </c>
      <c r="H103" s="63">
        <f>H82+H89</f>
        <v>0</v>
      </c>
      <c r="K103" s="76"/>
    </row>
    <row r="104" spans="1:11" s="30" customFormat="1" ht="18.75">
      <c r="A104" s="35"/>
      <c r="B104" s="36"/>
      <c r="C104" s="37"/>
      <c r="D104" s="37"/>
      <c r="E104" s="37"/>
      <c r="F104" s="38"/>
      <c r="G104" s="37"/>
      <c r="H104" s="38"/>
      <c r="K104" s="76"/>
    </row>
    <row r="105" spans="1:11" s="30" customFormat="1" ht="18.75">
      <c r="A105" s="35"/>
      <c r="B105" s="36"/>
      <c r="C105" s="37"/>
      <c r="D105" s="37"/>
      <c r="E105" s="37"/>
      <c r="F105" s="38"/>
      <c r="G105" s="37"/>
      <c r="H105" s="38"/>
      <c r="K105" s="76"/>
    </row>
    <row r="106" spans="1:11" s="30" customFormat="1" ht="18.75">
      <c r="A106" s="35"/>
      <c r="B106" s="36"/>
      <c r="C106" s="37"/>
      <c r="D106" s="37"/>
      <c r="E106" s="37"/>
      <c r="F106" s="38"/>
      <c r="G106" s="37"/>
      <c r="H106" s="38"/>
      <c r="K106" s="76"/>
    </row>
    <row r="107" spans="1:11" s="31" customFormat="1" ht="19.5">
      <c r="A107" s="39"/>
      <c r="B107" s="40"/>
      <c r="C107" s="41"/>
      <c r="D107" s="41"/>
      <c r="E107" s="41"/>
      <c r="F107" s="42"/>
      <c r="G107" s="41"/>
      <c r="H107" s="42"/>
      <c r="K107" s="74"/>
    </row>
    <row r="108" spans="1:11" s="33" customFormat="1" ht="14.25">
      <c r="A108" s="144" t="s">
        <v>32</v>
      </c>
      <c r="B108" s="144"/>
      <c r="C108" s="144"/>
      <c r="D108" s="144"/>
      <c r="E108" s="144"/>
      <c r="F108" s="144"/>
      <c r="K108" s="75"/>
    </row>
    <row r="109" spans="6:11" s="33" customFormat="1" ht="12.75">
      <c r="F109" s="34"/>
      <c r="H109" s="34"/>
      <c r="K109" s="75"/>
    </row>
    <row r="110" spans="1:11" s="33" customFormat="1" ht="12.75">
      <c r="A110" s="32" t="s">
        <v>33</v>
      </c>
      <c r="F110" s="34"/>
      <c r="H110" s="34"/>
      <c r="K110" s="75"/>
    </row>
    <row r="111" spans="6:11" s="33" customFormat="1" ht="12.75">
      <c r="F111" s="34"/>
      <c r="H111" s="34"/>
      <c r="K111" s="75"/>
    </row>
    <row r="112" spans="6:11" s="33" customFormat="1" ht="12.75">
      <c r="F112" s="34"/>
      <c r="H112" s="34"/>
      <c r="K112" s="75"/>
    </row>
    <row r="113" spans="6:11" s="33" customFormat="1" ht="12.75">
      <c r="F113" s="34"/>
      <c r="H113" s="34"/>
      <c r="K113" s="75"/>
    </row>
    <row r="114" spans="6:11" s="33" customFormat="1" ht="12.75">
      <c r="F114" s="34"/>
      <c r="H114" s="34"/>
      <c r="K114" s="75"/>
    </row>
    <row r="115" spans="6:11" s="33" customFormat="1" ht="12.75">
      <c r="F115" s="34"/>
      <c r="H115" s="34"/>
      <c r="K115" s="75"/>
    </row>
    <row r="116" spans="6:11" s="33" customFormat="1" ht="12.75">
      <c r="F116" s="34"/>
      <c r="H116" s="34"/>
      <c r="K116" s="75"/>
    </row>
    <row r="117" spans="6:11" s="33" customFormat="1" ht="12.75">
      <c r="F117" s="34"/>
      <c r="H117" s="34"/>
      <c r="K117" s="75"/>
    </row>
    <row r="118" spans="6:11" s="33" customFormat="1" ht="12.75">
      <c r="F118" s="34"/>
      <c r="H118" s="34"/>
      <c r="K118" s="75"/>
    </row>
    <row r="119" spans="6:11" s="33" customFormat="1" ht="12.75">
      <c r="F119" s="34"/>
      <c r="H119" s="34"/>
      <c r="K119" s="75"/>
    </row>
    <row r="120" spans="6:11" s="33" customFormat="1" ht="12.75">
      <c r="F120" s="34"/>
      <c r="H120" s="34"/>
      <c r="K120" s="75"/>
    </row>
    <row r="121" spans="6:11" s="33" customFormat="1" ht="12.75">
      <c r="F121" s="34"/>
      <c r="H121" s="34"/>
      <c r="K121" s="75"/>
    </row>
    <row r="122" spans="6:11" s="33" customFormat="1" ht="12.75">
      <c r="F122" s="34"/>
      <c r="H122" s="34"/>
      <c r="K122" s="75"/>
    </row>
    <row r="123" spans="6:11" s="33" customFormat="1" ht="12.75">
      <c r="F123" s="34"/>
      <c r="H123" s="34"/>
      <c r="K123" s="75"/>
    </row>
    <row r="124" spans="6:11" s="33" customFormat="1" ht="12.75">
      <c r="F124" s="34"/>
      <c r="H124" s="34"/>
      <c r="K124" s="75"/>
    </row>
    <row r="125" spans="6:11" s="33" customFormat="1" ht="12.75">
      <c r="F125" s="34"/>
      <c r="H125" s="34"/>
      <c r="K125" s="75"/>
    </row>
    <row r="126" spans="6:11" s="33" customFormat="1" ht="12.75">
      <c r="F126" s="34"/>
      <c r="H126" s="34"/>
      <c r="K126" s="75"/>
    </row>
    <row r="127" spans="6:11" s="33" customFormat="1" ht="12.75">
      <c r="F127" s="34"/>
      <c r="H127" s="34"/>
      <c r="K127" s="75"/>
    </row>
    <row r="128" spans="6:11" s="33" customFormat="1" ht="12.75">
      <c r="F128" s="34"/>
      <c r="H128" s="34"/>
      <c r="K128" s="75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08:F10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="75" zoomScaleNormal="75" zoomScalePageLayoutView="0" workbookViewId="0" topLeftCell="A93">
      <selection activeCell="A1" sqref="A1:H11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3" hidden="1" customWidth="1"/>
    <col min="7" max="7" width="13.875" style="1" customWidth="1"/>
    <col min="8" max="8" width="20.875" style="43" customWidth="1"/>
    <col min="9" max="9" width="15.375" style="1" customWidth="1"/>
    <col min="10" max="10" width="15.375" style="1" hidden="1" customWidth="1"/>
    <col min="11" max="11" width="15.375" style="69" hidden="1" customWidth="1"/>
    <col min="12" max="14" width="15.375" style="1" customWidth="1"/>
    <col min="15" max="16384" width="9.125" style="1" customWidth="1"/>
  </cols>
  <sheetData>
    <row r="1" spans="1:8" ht="16.5" customHeight="1">
      <c r="A1" s="127" t="s">
        <v>0</v>
      </c>
      <c r="B1" s="128"/>
      <c r="C1" s="128"/>
      <c r="D1" s="128"/>
      <c r="E1" s="128"/>
      <c r="F1" s="128"/>
      <c r="G1" s="128"/>
      <c r="H1" s="128"/>
    </row>
    <row r="2" spans="2:8" ht="12.75" customHeight="1">
      <c r="B2" s="129" t="s">
        <v>1</v>
      </c>
      <c r="C2" s="129"/>
      <c r="D2" s="129"/>
      <c r="E2" s="129"/>
      <c r="F2" s="129"/>
      <c r="G2" s="128"/>
      <c r="H2" s="128"/>
    </row>
    <row r="3" spans="1:8" ht="23.25" customHeight="1">
      <c r="A3" s="102" t="s">
        <v>139</v>
      </c>
      <c r="B3" s="129" t="s">
        <v>2</v>
      </c>
      <c r="C3" s="129"/>
      <c r="D3" s="129"/>
      <c r="E3" s="129"/>
      <c r="F3" s="129"/>
      <c r="G3" s="128"/>
      <c r="H3" s="128"/>
    </row>
    <row r="4" spans="2:8" ht="14.25" customHeight="1">
      <c r="B4" s="129" t="s">
        <v>42</v>
      </c>
      <c r="C4" s="129"/>
      <c r="D4" s="129"/>
      <c r="E4" s="129"/>
      <c r="F4" s="129"/>
      <c r="G4" s="128"/>
      <c r="H4" s="128"/>
    </row>
    <row r="5" spans="1:11" ht="39.75" customHeight="1">
      <c r="A5" s="132"/>
      <c r="B5" s="133"/>
      <c r="C5" s="133"/>
      <c r="D5" s="133"/>
      <c r="E5" s="133"/>
      <c r="F5" s="133"/>
      <c r="G5" s="133"/>
      <c r="H5" s="133"/>
      <c r="K5" s="1"/>
    </row>
    <row r="6" spans="1:11" s="2" customFormat="1" ht="33" customHeight="1">
      <c r="A6" s="130" t="s">
        <v>3</v>
      </c>
      <c r="B6" s="130"/>
      <c r="C6" s="130"/>
      <c r="D6" s="130"/>
      <c r="E6" s="130"/>
      <c r="F6" s="130"/>
      <c r="G6" s="130"/>
      <c r="H6" s="130"/>
      <c r="K6" s="70"/>
    </row>
    <row r="7" spans="1:8" s="3" customFormat="1" ht="18.75" customHeight="1">
      <c r="A7" s="130" t="s">
        <v>112</v>
      </c>
      <c r="B7" s="130"/>
      <c r="C7" s="130"/>
      <c r="D7" s="130"/>
      <c r="E7" s="131"/>
      <c r="F7" s="131"/>
      <c r="G7" s="131"/>
      <c r="H7" s="131"/>
    </row>
    <row r="8" spans="1:8" s="4" customFormat="1" ht="17.25" customHeight="1">
      <c r="A8" s="136" t="s">
        <v>34</v>
      </c>
      <c r="B8" s="136"/>
      <c r="C8" s="136"/>
      <c r="D8" s="136"/>
      <c r="E8" s="137"/>
      <c r="F8" s="137"/>
      <c r="G8" s="137"/>
      <c r="H8" s="137"/>
    </row>
    <row r="9" spans="1:8" s="3" customFormat="1" ht="30" customHeight="1" thickBot="1">
      <c r="A9" s="138" t="s">
        <v>89</v>
      </c>
      <c r="B9" s="138"/>
      <c r="C9" s="138"/>
      <c r="D9" s="138"/>
      <c r="E9" s="139"/>
      <c r="F9" s="139"/>
      <c r="G9" s="139"/>
      <c r="H9" s="139"/>
    </row>
    <row r="10" spans="1:11" s="9" customFormat="1" ht="139.5" customHeight="1" thickBot="1">
      <c r="A10" s="5" t="s">
        <v>4</v>
      </c>
      <c r="B10" s="6" t="s">
        <v>5</v>
      </c>
      <c r="C10" s="7" t="s">
        <v>6</v>
      </c>
      <c r="D10" s="7" t="s">
        <v>43</v>
      </c>
      <c r="E10" s="7" t="s">
        <v>6</v>
      </c>
      <c r="F10" s="8" t="s">
        <v>7</v>
      </c>
      <c r="G10" s="7" t="s">
        <v>6</v>
      </c>
      <c r="H10" s="8" t="s">
        <v>7</v>
      </c>
      <c r="K10" s="71"/>
    </row>
    <row r="11" spans="1:11" s="13" customFormat="1" ht="12.75">
      <c r="A11" s="10">
        <v>1</v>
      </c>
      <c r="B11" s="11">
        <v>2</v>
      </c>
      <c r="C11" s="11">
        <v>3</v>
      </c>
      <c r="D11" s="50"/>
      <c r="E11" s="11">
        <v>3</v>
      </c>
      <c r="F11" s="12">
        <v>4</v>
      </c>
      <c r="G11" s="53">
        <v>3</v>
      </c>
      <c r="H11" s="56">
        <v>4</v>
      </c>
      <c r="K11" s="72"/>
    </row>
    <row r="12" spans="1:11" s="13" customFormat="1" ht="49.5" customHeight="1">
      <c r="A12" s="140" t="s">
        <v>8</v>
      </c>
      <c r="B12" s="141"/>
      <c r="C12" s="141"/>
      <c r="D12" s="141"/>
      <c r="E12" s="141"/>
      <c r="F12" s="141"/>
      <c r="G12" s="142"/>
      <c r="H12" s="143"/>
      <c r="K12" s="72"/>
    </row>
    <row r="13" spans="1:12" s="9" customFormat="1" ht="24" customHeight="1">
      <c r="A13" s="16" t="s">
        <v>9</v>
      </c>
      <c r="B13" s="20" t="s">
        <v>10</v>
      </c>
      <c r="C13" s="14">
        <f>F13*12</f>
        <v>0</v>
      </c>
      <c r="D13" s="106">
        <f>G13*I13</f>
        <v>291222.72</v>
      </c>
      <c r="E13" s="107">
        <f>H13*12</f>
        <v>28.799999999999997</v>
      </c>
      <c r="F13" s="108"/>
      <c r="G13" s="107">
        <v>28.8</v>
      </c>
      <c r="H13" s="107">
        <v>2.4</v>
      </c>
      <c r="I13" s="9">
        <v>10111.9</v>
      </c>
      <c r="J13" s="9">
        <v>1.07</v>
      </c>
      <c r="K13" s="71">
        <v>2.2363</v>
      </c>
      <c r="L13" s="9">
        <v>10399.3</v>
      </c>
    </row>
    <row r="14" spans="1:11" s="65" customFormat="1" ht="27" customHeight="1">
      <c r="A14" s="66" t="s">
        <v>95</v>
      </c>
      <c r="B14" s="67" t="s">
        <v>96</v>
      </c>
      <c r="C14" s="64"/>
      <c r="D14" s="109"/>
      <c r="E14" s="110"/>
      <c r="F14" s="111"/>
      <c r="G14" s="110"/>
      <c r="H14" s="110"/>
      <c r="K14" s="73"/>
    </row>
    <row r="15" spans="1:11" s="65" customFormat="1" ht="12.75">
      <c r="A15" s="66" t="s">
        <v>97</v>
      </c>
      <c r="B15" s="67" t="s">
        <v>96</v>
      </c>
      <c r="C15" s="64"/>
      <c r="D15" s="109"/>
      <c r="E15" s="110"/>
      <c r="F15" s="111"/>
      <c r="G15" s="110"/>
      <c r="H15" s="110"/>
      <c r="K15" s="73"/>
    </row>
    <row r="16" spans="1:11" s="65" customFormat="1" ht="12.75">
      <c r="A16" s="66" t="s">
        <v>98</v>
      </c>
      <c r="B16" s="67" t="s">
        <v>99</v>
      </c>
      <c r="C16" s="64"/>
      <c r="D16" s="109"/>
      <c r="E16" s="110"/>
      <c r="F16" s="111"/>
      <c r="G16" s="110"/>
      <c r="H16" s="110"/>
      <c r="K16" s="73"/>
    </row>
    <row r="17" spans="1:11" s="65" customFormat="1" ht="12.75">
      <c r="A17" s="66" t="s">
        <v>100</v>
      </c>
      <c r="B17" s="67" t="s">
        <v>96</v>
      </c>
      <c r="C17" s="64"/>
      <c r="D17" s="109"/>
      <c r="E17" s="110"/>
      <c r="F17" s="111"/>
      <c r="G17" s="110"/>
      <c r="H17" s="110"/>
      <c r="K17" s="73"/>
    </row>
    <row r="18" spans="1:11" s="9" customFormat="1" ht="30">
      <c r="A18" s="16" t="s">
        <v>11</v>
      </c>
      <c r="B18" s="17" t="s">
        <v>12</v>
      </c>
      <c r="C18" s="14">
        <f>F18*12</f>
        <v>0</v>
      </c>
      <c r="D18" s="106">
        <f>G18*I18</f>
        <v>160172.49599999998</v>
      </c>
      <c r="E18" s="107">
        <f>H18*12</f>
        <v>15.84</v>
      </c>
      <c r="F18" s="108"/>
      <c r="G18" s="107">
        <f>H18*12</f>
        <v>15.84</v>
      </c>
      <c r="H18" s="107">
        <v>1.32</v>
      </c>
      <c r="I18" s="9">
        <v>10111.9</v>
      </c>
      <c r="J18" s="9">
        <v>1.07</v>
      </c>
      <c r="K18" s="71">
        <v>1.2305</v>
      </c>
    </row>
    <row r="19" spans="1:11" s="65" customFormat="1" ht="12.75">
      <c r="A19" s="66" t="s">
        <v>101</v>
      </c>
      <c r="B19" s="67" t="s">
        <v>12</v>
      </c>
      <c r="C19" s="64"/>
      <c r="D19" s="109"/>
      <c r="E19" s="110"/>
      <c r="F19" s="111"/>
      <c r="G19" s="110"/>
      <c r="H19" s="110"/>
      <c r="K19" s="73"/>
    </row>
    <row r="20" spans="1:11" s="65" customFormat="1" ht="12.75">
      <c r="A20" s="66" t="s">
        <v>102</v>
      </c>
      <c r="B20" s="67" t="s">
        <v>12</v>
      </c>
      <c r="C20" s="64"/>
      <c r="D20" s="109"/>
      <c r="E20" s="110"/>
      <c r="F20" s="111"/>
      <c r="G20" s="110"/>
      <c r="H20" s="110"/>
      <c r="K20" s="73"/>
    </row>
    <row r="21" spans="1:11" s="65" customFormat="1" ht="12.75">
      <c r="A21" s="66" t="s">
        <v>113</v>
      </c>
      <c r="B21" s="67" t="s">
        <v>114</v>
      </c>
      <c r="C21" s="64"/>
      <c r="D21" s="109"/>
      <c r="E21" s="110"/>
      <c r="F21" s="111"/>
      <c r="G21" s="110"/>
      <c r="H21" s="110"/>
      <c r="K21" s="73"/>
    </row>
    <row r="22" spans="1:11" s="65" customFormat="1" ht="12.75">
      <c r="A22" s="66" t="s">
        <v>103</v>
      </c>
      <c r="B22" s="67" t="s">
        <v>12</v>
      </c>
      <c r="C22" s="64"/>
      <c r="D22" s="109"/>
      <c r="E22" s="110"/>
      <c r="F22" s="111"/>
      <c r="G22" s="110"/>
      <c r="H22" s="110"/>
      <c r="K22" s="73"/>
    </row>
    <row r="23" spans="1:11" s="65" customFormat="1" ht="25.5">
      <c r="A23" s="66" t="s">
        <v>104</v>
      </c>
      <c r="B23" s="67" t="s">
        <v>13</v>
      </c>
      <c r="C23" s="64"/>
      <c r="D23" s="109"/>
      <c r="E23" s="110"/>
      <c r="F23" s="111"/>
      <c r="G23" s="110"/>
      <c r="H23" s="110"/>
      <c r="K23" s="73"/>
    </row>
    <row r="24" spans="1:11" s="65" customFormat="1" ht="12.75">
      <c r="A24" s="66" t="s">
        <v>105</v>
      </c>
      <c r="B24" s="67" t="s">
        <v>12</v>
      </c>
      <c r="C24" s="64"/>
      <c r="D24" s="109"/>
      <c r="E24" s="110"/>
      <c r="F24" s="111"/>
      <c r="G24" s="110"/>
      <c r="H24" s="110"/>
      <c r="K24" s="73"/>
    </row>
    <row r="25" spans="1:11" s="65" customFormat="1" ht="12.75">
      <c r="A25" s="66" t="s">
        <v>106</v>
      </c>
      <c r="B25" s="67" t="s">
        <v>12</v>
      </c>
      <c r="C25" s="64"/>
      <c r="D25" s="109"/>
      <c r="E25" s="110"/>
      <c r="F25" s="111"/>
      <c r="G25" s="110"/>
      <c r="H25" s="110"/>
      <c r="K25" s="73"/>
    </row>
    <row r="26" spans="1:11" s="65" customFormat="1" ht="25.5">
      <c r="A26" s="66" t="s">
        <v>107</v>
      </c>
      <c r="B26" s="67" t="s">
        <v>108</v>
      </c>
      <c r="C26" s="64"/>
      <c r="D26" s="109"/>
      <c r="E26" s="110"/>
      <c r="F26" s="111"/>
      <c r="G26" s="110"/>
      <c r="H26" s="110"/>
      <c r="K26" s="73"/>
    </row>
    <row r="27" spans="1:12" s="21" customFormat="1" ht="15">
      <c r="A27" s="19" t="s">
        <v>14</v>
      </c>
      <c r="B27" s="20" t="s">
        <v>15</v>
      </c>
      <c r="C27" s="14">
        <f>F27*12</f>
        <v>0</v>
      </c>
      <c r="D27" s="106">
        <f>G27*I27</f>
        <v>77659.39199999999</v>
      </c>
      <c r="E27" s="107">
        <f>H27*12</f>
        <v>7.68</v>
      </c>
      <c r="F27" s="112"/>
      <c r="G27" s="107">
        <f>H27*12</f>
        <v>7.68</v>
      </c>
      <c r="H27" s="107">
        <v>0.64</v>
      </c>
      <c r="I27" s="9">
        <v>10111.9</v>
      </c>
      <c r="J27" s="9">
        <v>1.07</v>
      </c>
      <c r="K27" s="71">
        <v>0.5992000000000001</v>
      </c>
      <c r="L27" s="21">
        <v>10399.3</v>
      </c>
    </row>
    <row r="28" spans="1:12" s="9" customFormat="1" ht="15">
      <c r="A28" s="19" t="s">
        <v>16</v>
      </c>
      <c r="B28" s="20" t="s">
        <v>17</v>
      </c>
      <c r="C28" s="14">
        <f>F28*12</f>
        <v>0</v>
      </c>
      <c r="D28" s="106">
        <f>G28*I28</f>
        <v>252393.024</v>
      </c>
      <c r="E28" s="107">
        <f>H28*12</f>
        <v>24.96</v>
      </c>
      <c r="F28" s="112"/>
      <c r="G28" s="107">
        <f>H28*12</f>
        <v>24.96</v>
      </c>
      <c r="H28" s="107">
        <v>2.08</v>
      </c>
      <c r="I28" s="9">
        <v>10111.9</v>
      </c>
      <c r="J28" s="9">
        <v>1.07</v>
      </c>
      <c r="K28" s="71">
        <v>1.9367</v>
      </c>
      <c r="L28" s="9">
        <v>10399.3</v>
      </c>
    </row>
    <row r="29" spans="1:11" s="9" customFormat="1" ht="15">
      <c r="A29" s="19" t="s">
        <v>35</v>
      </c>
      <c r="B29" s="20" t="s">
        <v>12</v>
      </c>
      <c r="C29" s="14">
        <f>F29*12</f>
        <v>0</v>
      </c>
      <c r="D29" s="106">
        <f>G29*I29</f>
        <v>161385.924</v>
      </c>
      <c r="E29" s="107">
        <f>H29*12</f>
        <v>15.96</v>
      </c>
      <c r="F29" s="112"/>
      <c r="G29" s="107">
        <f>H29*12</f>
        <v>15.96</v>
      </c>
      <c r="H29" s="107">
        <v>1.33</v>
      </c>
      <c r="I29" s="9">
        <v>10111.9</v>
      </c>
      <c r="J29" s="9">
        <v>1.07</v>
      </c>
      <c r="K29" s="71">
        <v>1.2412</v>
      </c>
    </row>
    <row r="30" spans="1:11" s="9" customFormat="1" ht="45">
      <c r="A30" s="19" t="s">
        <v>140</v>
      </c>
      <c r="B30" s="20" t="s">
        <v>13</v>
      </c>
      <c r="C30" s="14"/>
      <c r="D30" s="106">
        <f>D31+D32+D33+D34+D35+D36+D37+D38</f>
        <v>64151.34</v>
      </c>
      <c r="E30" s="107"/>
      <c r="F30" s="112"/>
      <c r="G30" s="107">
        <f>D30/I30</f>
        <v>6.344143039389234</v>
      </c>
      <c r="H30" s="107">
        <f>G30/12</f>
        <v>0.5286785866157695</v>
      </c>
      <c r="I30" s="9">
        <v>10111.9</v>
      </c>
      <c r="K30" s="71"/>
    </row>
    <row r="31" spans="1:11" s="9" customFormat="1" ht="15">
      <c r="A31" s="115" t="s">
        <v>141</v>
      </c>
      <c r="B31" s="116"/>
      <c r="C31" s="64"/>
      <c r="D31" s="109">
        <v>7213.02</v>
      </c>
      <c r="E31" s="110"/>
      <c r="F31" s="117"/>
      <c r="G31" s="110"/>
      <c r="H31" s="110"/>
      <c r="K31" s="71"/>
    </row>
    <row r="32" spans="1:11" s="9" customFormat="1" ht="15">
      <c r="A32" s="115" t="s">
        <v>142</v>
      </c>
      <c r="B32" s="116"/>
      <c r="C32" s="64"/>
      <c r="D32" s="109">
        <v>1175.53</v>
      </c>
      <c r="E32" s="110"/>
      <c r="F32" s="117"/>
      <c r="G32" s="110"/>
      <c r="H32" s="110"/>
      <c r="K32" s="71"/>
    </row>
    <row r="33" spans="1:11" s="9" customFormat="1" ht="15">
      <c r="A33" s="115" t="s">
        <v>158</v>
      </c>
      <c r="B33" s="116"/>
      <c r="C33" s="64"/>
      <c r="D33" s="109">
        <v>16528.28</v>
      </c>
      <c r="E33" s="110"/>
      <c r="F33" s="117"/>
      <c r="G33" s="110"/>
      <c r="H33" s="110"/>
      <c r="K33" s="71"/>
    </row>
    <row r="34" spans="1:11" s="9" customFormat="1" ht="15">
      <c r="A34" s="115" t="s">
        <v>143</v>
      </c>
      <c r="B34" s="116"/>
      <c r="C34" s="64"/>
      <c r="D34" s="109">
        <v>6201.1</v>
      </c>
      <c r="E34" s="110"/>
      <c r="F34" s="117"/>
      <c r="G34" s="110"/>
      <c r="H34" s="110"/>
      <c r="K34" s="71"/>
    </row>
    <row r="35" spans="1:11" s="9" customFormat="1" ht="15">
      <c r="A35" s="115" t="s">
        <v>144</v>
      </c>
      <c r="B35" s="116"/>
      <c r="C35" s="64"/>
      <c r="D35" s="109">
        <v>12550.13</v>
      </c>
      <c r="E35" s="110"/>
      <c r="F35" s="117"/>
      <c r="G35" s="110"/>
      <c r="H35" s="110"/>
      <c r="K35" s="71"/>
    </row>
    <row r="36" spans="1:11" s="9" customFormat="1" ht="15">
      <c r="A36" s="115" t="s">
        <v>145</v>
      </c>
      <c r="B36" s="116"/>
      <c r="C36" s="64"/>
      <c r="D36" s="109">
        <v>7556.4</v>
      </c>
      <c r="E36" s="110"/>
      <c r="F36" s="117"/>
      <c r="G36" s="110"/>
      <c r="H36" s="110"/>
      <c r="K36" s="71"/>
    </row>
    <row r="37" spans="1:11" s="9" customFormat="1" ht="15">
      <c r="A37" s="115" t="s">
        <v>146</v>
      </c>
      <c r="B37" s="116"/>
      <c r="C37" s="64"/>
      <c r="D37" s="109">
        <v>7576.88</v>
      </c>
      <c r="E37" s="110"/>
      <c r="F37" s="117"/>
      <c r="G37" s="110"/>
      <c r="H37" s="110"/>
      <c r="K37" s="71"/>
    </row>
    <row r="38" spans="1:11" s="9" customFormat="1" ht="15">
      <c r="A38" s="115" t="s">
        <v>147</v>
      </c>
      <c r="B38" s="116"/>
      <c r="C38" s="64"/>
      <c r="D38" s="109">
        <v>5350</v>
      </c>
      <c r="E38" s="110"/>
      <c r="F38" s="117"/>
      <c r="G38" s="110"/>
      <c r="H38" s="110"/>
      <c r="K38" s="71"/>
    </row>
    <row r="39" spans="1:11" s="9" customFormat="1" ht="60">
      <c r="A39" s="19" t="s">
        <v>157</v>
      </c>
      <c r="B39" s="20" t="s">
        <v>148</v>
      </c>
      <c r="C39" s="14"/>
      <c r="D39" s="106">
        <f>18916.67*5</f>
        <v>94583.34999999999</v>
      </c>
      <c r="E39" s="107"/>
      <c r="F39" s="112"/>
      <c r="G39" s="107">
        <f>D39/I39</f>
        <v>9.353667461110177</v>
      </c>
      <c r="H39" s="107">
        <f>G39/12</f>
        <v>0.7794722884258481</v>
      </c>
      <c r="I39" s="9">
        <v>10111.9</v>
      </c>
      <c r="K39" s="71"/>
    </row>
    <row r="40" spans="1:11" s="9" customFormat="1" ht="15">
      <c r="A40" s="19" t="s">
        <v>36</v>
      </c>
      <c r="B40" s="20" t="s">
        <v>12</v>
      </c>
      <c r="C40" s="14">
        <f>F40*12</f>
        <v>0</v>
      </c>
      <c r="D40" s="106">
        <f>G40*I40</f>
        <v>186867.912</v>
      </c>
      <c r="E40" s="107">
        <f>H40*12</f>
        <v>18.48</v>
      </c>
      <c r="F40" s="112"/>
      <c r="G40" s="107">
        <f>H40*12</f>
        <v>18.48</v>
      </c>
      <c r="H40" s="107">
        <v>1.54</v>
      </c>
      <c r="I40" s="9">
        <v>10111.9</v>
      </c>
      <c r="J40" s="9">
        <v>1.07</v>
      </c>
      <c r="K40" s="71">
        <v>1.4445000000000001</v>
      </c>
    </row>
    <row r="41" spans="1:11" s="9" customFormat="1" ht="28.5">
      <c r="A41" s="19" t="s">
        <v>37</v>
      </c>
      <c r="B41" s="44" t="s">
        <v>38</v>
      </c>
      <c r="C41" s="14">
        <f>F41*12</f>
        <v>0</v>
      </c>
      <c r="D41" s="106">
        <f>G41*I41</f>
        <v>400431.23999999993</v>
      </c>
      <c r="E41" s="107">
        <f>H41*12</f>
        <v>39.599999999999994</v>
      </c>
      <c r="F41" s="112"/>
      <c r="G41" s="107">
        <f>H41*12</f>
        <v>39.599999999999994</v>
      </c>
      <c r="H41" s="107">
        <v>3.3</v>
      </c>
      <c r="I41" s="9">
        <v>10111.9</v>
      </c>
      <c r="J41" s="9">
        <v>1.07</v>
      </c>
      <c r="K41" s="71">
        <v>3.0816</v>
      </c>
    </row>
    <row r="42" spans="1:11" s="13" customFormat="1" ht="30">
      <c r="A42" s="19" t="s">
        <v>60</v>
      </c>
      <c r="B42" s="20" t="s">
        <v>10</v>
      </c>
      <c r="C42" s="22"/>
      <c r="D42" s="106">
        <v>1733.72</v>
      </c>
      <c r="E42" s="91"/>
      <c r="F42" s="112"/>
      <c r="G42" s="107">
        <f>D42/I42</f>
        <v>0.17145343605059388</v>
      </c>
      <c r="H42" s="107">
        <v>0.02</v>
      </c>
      <c r="I42" s="9">
        <v>10111.9</v>
      </c>
      <c r="J42" s="9">
        <v>1.07</v>
      </c>
      <c r="K42" s="71">
        <v>0.010700000000000001</v>
      </c>
    </row>
    <row r="43" spans="1:12" s="13" customFormat="1" ht="30" customHeight="1">
      <c r="A43" s="19" t="s">
        <v>82</v>
      </c>
      <c r="B43" s="20" t="s">
        <v>10</v>
      </c>
      <c r="C43" s="22"/>
      <c r="D43" s="106">
        <f>3467.44*I43/L43</f>
        <v>3371.612179281298</v>
      </c>
      <c r="E43" s="91"/>
      <c r="F43" s="112"/>
      <c r="G43" s="107">
        <f>D43/I43</f>
        <v>0.33343013472060623</v>
      </c>
      <c r="H43" s="107">
        <f>G43/12</f>
        <v>0.02778584456005052</v>
      </c>
      <c r="I43" s="9">
        <v>10111.9</v>
      </c>
      <c r="J43" s="9">
        <v>1.07</v>
      </c>
      <c r="K43" s="71">
        <v>0.021400000000000002</v>
      </c>
      <c r="L43" s="13">
        <v>10399.3</v>
      </c>
    </row>
    <row r="44" spans="1:12" s="13" customFormat="1" ht="20.25" customHeight="1">
      <c r="A44" s="19" t="s">
        <v>61</v>
      </c>
      <c r="B44" s="20" t="s">
        <v>10</v>
      </c>
      <c r="C44" s="22"/>
      <c r="D44" s="106">
        <f>10948.1*I44/L44</f>
        <v>10645.533102228035</v>
      </c>
      <c r="E44" s="91"/>
      <c r="F44" s="112"/>
      <c r="G44" s="107">
        <f>D44/I44</f>
        <v>1.0527727827834568</v>
      </c>
      <c r="H44" s="107">
        <f>G44/12</f>
        <v>0.08773106523195473</v>
      </c>
      <c r="I44" s="9">
        <v>10111.9</v>
      </c>
      <c r="J44" s="9">
        <v>1.07</v>
      </c>
      <c r="K44" s="71">
        <v>0.08560000000000001</v>
      </c>
      <c r="L44" s="13">
        <v>10399.3</v>
      </c>
    </row>
    <row r="45" spans="1:11" s="13" customFormat="1" ht="30" hidden="1">
      <c r="A45" s="19" t="s">
        <v>62</v>
      </c>
      <c r="B45" s="20" t="s">
        <v>13</v>
      </c>
      <c r="C45" s="22"/>
      <c r="D45" s="106">
        <f>G45*I45</f>
        <v>0</v>
      </c>
      <c r="E45" s="91"/>
      <c r="F45" s="112"/>
      <c r="G45" s="107">
        <f>H45*12</f>
        <v>0</v>
      </c>
      <c r="H45" s="107"/>
      <c r="I45" s="9">
        <v>10111.7</v>
      </c>
      <c r="J45" s="9">
        <v>1.07</v>
      </c>
      <c r="K45" s="71">
        <v>0.021400000000000002</v>
      </c>
    </row>
    <row r="46" spans="1:11" s="13" customFormat="1" ht="30" hidden="1">
      <c r="A46" s="19" t="s">
        <v>63</v>
      </c>
      <c r="B46" s="20" t="s">
        <v>13</v>
      </c>
      <c r="C46" s="22"/>
      <c r="D46" s="106">
        <f>G46*I46</f>
        <v>0</v>
      </c>
      <c r="E46" s="91"/>
      <c r="F46" s="112"/>
      <c r="G46" s="107">
        <f>H46*12</f>
        <v>0</v>
      </c>
      <c r="H46" s="107">
        <v>0</v>
      </c>
      <c r="I46" s="9">
        <v>10111.9</v>
      </c>
      <c r="J46" s="9">
        <v>1.07</v>
      </c>
      <c r="K46" s="71">
        <v>0</v>
      </c>
    </row>
    <row r="47" spans="1:11" s="13" customFormat="1" ht="30">
      <c r="A47" s="19" t="s">
        <v>24</v>
      </c>
      <c r="B47" s="20"/>
      <c r="C47" s="22">
        <f>F47*12</f>
        <v>0</v>
      </c>
      <c r="D47" s="106">
        <f>G47*I47</f>
        <v>21841.704</v>
      </c>
      <c r="E47" s="91">
        <f>H47*12</f>
        <v>2.16</v>
      </c>
      <c r="F47" s="112"/>
      <c r="G47" s="107">
        <f>H47*12</f>
        <v>2.16</v>
      </c>
      <c r="H47" s="107">
        <v>0.18</v>
      </c>
      <c r="I47" s="9">
        <v>10111.9</v>
      </c>
      <c r="J47" s="9">
        <v>1.07</v>
      </c>
      <c r="K47" s="71">
        <v>0.1391</v>
      </c>
    </row>
    <row r="48" spans="1:12" s="9" customFormat="1" ht="15">
      <c r="A48" s="19" t="s">
        <v>26</v>
      </c>
      <c r="B48" s="20" t="s">
        <v>27</v>
      </c>
      <c r="C48" s="22">
        <f>F48*12</f>
        <v>0</v>
      </c>
      <c r="D48" s="106">
        <f>G48*I48</f>
        <v>4853.7119999999995</v>
      </c>
      <c r="E48" s="91">
        <f>H48*12</f>
        <v>0.48</v>
      </c>
      <c r="F48" s="112"/>
      <c r="G48" s="107">
        <f>H48*12</f>
        <v>0.48</v>
      </c>
      <c r="H48" s="107">
        <v>0.04</v>
      </c>
      <c r="I48" s="9">
        <v>10111.9</v>
      </c>
      <c r="J48" s="9">
        <v>1.07</v>
      </c>
      <c r="K48" s="71">
        <v>0.032100000000000004</v>
      </c>
      <c r="L48" s="9">
        <v>10399.3</v>
      </c>
    </row>
    <row r="49" spans="1:12" s="9" customFormat="1" ht="15">
      <c r="A49" s="19" t="s">
        <v>28</v>
      </c>
      <c r="B49" s="25" t="s">
        <v>29</v>
      </c>
      <c r="C49" s="26">
        <f>F49*12</f>
        <v>0</v>
      </c>
      <c r="D49" s="106">
        <f>2671.16*I49/L49</f>
        <v>2597.338552017924</v>
      </c>
      <c r="E49" s="113">
        <f>H49*12</f>
        <v>0.256859596318983</v>
      </c>
      <c r="F49" s="114"/>
      <c r="G49" s="107">
        <f>D49/I49</f>
        <v>0.256859596318983</v>
      </c>
      <c r="H49" s="107">
        <f>G49/12</f>
        <v>0.021404966359915248</v>
      </c>
      <c r="I49" s="9">
        <v>10111.9</v>
      </c>
      <c r="J49" s="9">
        <v>1.07</v>
      </c>
      <c r="K49" s="71">
        <v>0.021400000000000002</v>
      </c>
      <c r="L49" s="9">
        <v>10399.3</v>
      </c>
    </row>
    <row r="50" spans="1:12" s="90" customFormat="1" ht="30">
      <c r="A50" s="89" t="s">
        <v>25</v>
      </c>
      <c r="B50" s="88"/>
      <c r="C50" s="91">
        <f>F50*12</f>
        <v>0</v>
      </c>
      <c r="D50" s="106">
        <f>4006.73*I50/L50</f>
        <v>3895.998104391642</v>
      </c>
      <c r="E50" s="91">
        <f>H50*12</f>
        <v>0.3852884328752897</v>
      </c>
      <c r="F50" s="112"/>
      <c r="G50" s="107">
        <f>D50/I50</f>
        <v>0.3852884328752897</v>
      </c>
      <c r="H50" s="107">
        <f>G50/12</f>
        <v>0.03210736940627414</v>
      </c>
      <c r="I50" s="9">
        <v>10111.9</v>
      </c>
      <c r="J50" s="86">
        <v>1.07</v>
      </c>
      <c r="K50" s="87">
        <v>0.032100000000000004</v>
      </c>
      <c r="L50" s="9">
        <v>10399.3</v>
      </c>
    </row>
    <row r="51" spans="1:11" s="21" customFormat="1" ht="15">
      <c r="A51" s="19" t="s">
        <v>44</v>
      </c>
      <c r="B51" s="20"/>
      <c r="C51" s="14"/>
      <c r="D51" s="107">
        <f>D53+D54+D55+D56+D57+D58+D59+D60+D61+D62+D64</f>
        <v>67203.34650322617</v>
      </c>
      <c r="E51" s="107"/>
      <c r="F51" s="112"/>
      <c r="G51" s="107">
        <f>D51/I51</f>
        <v>6.645966287564768</v>
      </c>
      <c r="H51" s="107">
        <f>G51/12</f>
        <v>0.5538305239637307</v>
      </c>
      <c r="I51" s="9">
        <v>10111.9</v>
      </c>
      <c r="J51" s="9">
        <v>1.07</v>
      </c>
      <c r="K51" s="71">
        <v>0.5450251808960578</v>
      </c>
    </row>
    <row r="52" spans="1:11" s="13" customFormat="1" ht="15" hidden="1">
      <c r="A52" s="23"/>
      <c r="B52" s="18"/>
      <c r="C52" s="24"/>
      <c r="D52" s="93"/>
      <c r="E52" s="92"/>
      <c r="F52" s="94"/>
      <c r="G52" s="92"/>
      <c r="H52" s="92"/>
      <c r="I52" s="9">
        <v>10111.9</v>
      </c>
      <c r="J52" s="9"/>
      <c r="K52" s="71"/>
    </row>
    <row r="53" spans="1:11" s="13" customFormat="1" ht="15">
      <c r="A53" s="23" t="s">
        <v>54</v>
      </c>
      <c r="B53" s="18" t="s">
        <v>18</v>
      </c>
      <c r="C53" s="24"/>
      <c r="D53" s="93">
        <v>460.83</v>
      </c>
      <c r="E53" s="92"/>
      <c r="F53" s="94"/>
      <c r="G53" s="92"/>
      <c r="H53" s="92"/>
      <c r="I53" s="9">
        <v>10111.9</v>
      </c>
      <c r="J53" s="9">
        <v>1.07</v>
      </c>
      <c r="K53" s="71">
        <v>0.010700000000000001</v>
      </c>
    </row>
    <row r="54" spans="1:12" s="13" customFormat="1" ht="15">
      <c r="A54" s="23" t="s">
        <v>19</v>
      </c>
      <c r="B54" s="18" t="s">
        <v>23</v>
      </c>
      <c r="C54" s="24">
        <f>F54*12</f>
        <v>0</v>
      </c>
      <c r="D54" s="93">
        <f>1560.28*I54/L54</f>
        <v>1517.15935995692</v>
      </c>
      <c r="E54" s="92">
        <f>H54*12</f>
        <v>0</v>
      </c>
      <c r="F54" s="94"/>
      <c r="G54" s="92"/>
      <c r="H54" s="92"/>
      <c r="I54" s="9">
        <v>10111.9</v>
      </c>
      <c r="J54" s="9">
        <v>1.07</v>
      </c>
      <c r="K54" s="71">
        <v>0.010700000000000001</v>
      </c>
      <c r="L54" s="13">
        <v>10399.3</v>
      </c>
    </row>
    <row r="55" spans="1:12" s="13" customFormat="1" ht="15">
      <c r="A55" s="23" t="s">
        <v>115</v>
      </c>
      <c r="B55" s="18" t="s">
        <v>18</v>
      </c>
      <c r="C55" s="24">
        <f>F55*12</f>
        <v>0</v>
      </c>
      <c r="D55" s="93">
        <f>14918.04*I55/L55</f>
        <v>14505.7579525545</v>
      </c>
      <c r="E55" s="92">
        <f>H55*12</f>
        <v>0</v>
      </c>
      <c r="F55" s="94"/>
      <c r="G55" s="92"/>
      <c r="H55" s="92"/>
      <c r="I55" s="9">
        <v>10111.9</v>
      </c>
      <c r="J55" s="9">
        <v>1.07</v>
      </c>
      <c r="K55" s="71">
        <v>0.14980000000000002</v>
      </c>
      <c r="L55" s="13">
        <v>10399.3</v>
      </c>
    </row>
    <row r="56" spans="1:11" s="13" customFormat="1" ht="15">
      <c r="A56" s="23" t="s">
        <v>71</v>
      </c>
      <c r="B56" s="18" t="s">
        <v>18</v>
      </c>
      <c r="C56" s="24">
        <f>F56*12</f>
        <v>0</v>
      </c>
      <c r="D56" s="93">
        <v>2973.4</v>
      </c>
      <c r="E56" s="92">
        <f>H56*12</f>
        <v>0</v>
      </c>
      <c r="F56" s="94"/>
      <c r="G56" s="92"/>
      <c r="H56" s="92"/>
      <c r="I56" s="9">
        <v>10111.9</v>
      </c>
      <c r="J56" s="9">
        <v>1.07</v>
      </c>
      <c r="K56" s="71">
        <v>0.021400000000000002</v>
      </c>
    </row>
    <row r="57" spans="1:11" s="13" customFormat="1" ht="15">
      <c r="A57" s="23" t="s">
        <v>20</v>
      </c>
      <c r="B57" s="18" t="s">
        <v>18</v>
      </c>
      <c r="C57" s="24">
        <f>F57*12</f>
        <v>0</v>
      </c>
      <c r="D57" s="93">
        <v>9942.16</v>
      </c>
      <c r="E57" s="92">
        <f>H57*12</f>
        <v>0</v>
      </c>
      <c r="F57" s="94"/>
      <c r="G57" s="92"/>
      <c r="H57" s="92"/>
      <c r="I57" s="9">
        <v>10111.9</v>
      </c>
      <c r="J57" s="9">
        <v>1.07</v>
      </c>
      <c r="K57" s="71">
        <v>0.07490000000000001</v>
      </c>
    </row>
    <row r="58" spans="1:11" s="13" customFormat="1" ht="15">
      <c r="A58" s="23" t="s">
        <v>21</v>
      </c>
      <c r="B58" s="18" t="s">
        <v>18</v>
      </c>
      <c r="C58" s="24">
        <f>F58*12</f>
        <v>0</v>
      </c>
      <c r="D58" s="93">
        <v>780.14</v>
      </c>
      <c r="E58" s="92">
        <f>H58*12</f>
        <v>0</v>
      </c>
      <c r="F58" s="94"/>
      <c r="G58" s="92"/>
      <c r="H58" s="92"/>
      <c r="I58" s="9">
        <v>10111.9</v>
      </c>
      <c r="J58" s="9">
        <v>1.07</v>
      </c>
      <c r="K58" s="71">
        <v>0.010700000000000001</v>
      </c>
    </row>
    <row r="59" spans="1:12" s="13" customFormat="1" ht="15">
      <c r="A59" s="23" t="s">
        <v>66</v>
      </c>
      <c r="B59" s="18" t="s">
        <v>18</v>
      </c>
      <c r="C59" s="24"/>
      <c r="D59" s="93">
        <f>1486.64*I59/L59</f>
        <v>1445.5545100150973</v>
      </c>
      <c r="E59" s="92"/>
      <c r="F59" s="94"/>
      <c r="G59" s="92"/>
      <c r="H59" s="92"/>
      <c r="I59" s="9">
        <v>10111.9</v>
      </c>
      <c r="J59" s="9">
        <v>1.07</v>
      </c>
      <c r="K59" s="71">
        <v>0.010700000000000001</v>
      </c>
      <c r="L59" s="13">
        <v>10399.3</v>
      </c>
    </row>
    <row r="60" spans="1:11" s="13" customFormat="1" ht="15">
      <c r="A60" s="23" t="s">
        <v>67</v>
      </c>
      <c r="B60" s="18" t="s">
        <v>23</v>
      </c>
      <c r="C60" s="24"/>
      <c r="D60" s="93">
        <v>5946.8</v>
      </c>
      <c r="E60" s="92"/>
      <c r="F60" s="94"/>
      <c r="G60" s="92"/>
      <c r="H60" s="92"/>
      <c r="I60" s="9">
        <v>10111.9</v>
      </c>
      <c r="J60" s="9">
        <v>1.07</v>
      </c>
      <c r="K60" s="71">
        <v>0.042800000000000005</v>
      </c>
    </row>
    <row r="61" spans="1:12" s="13" customFormat="1" ht="25.5">
      <c r="A61" s="23" t="s">
        <v>22</v>
      </c>
      <c r="B61" s="18" t="s">
        <v>18</v>
      </c>
      <c r="C61" s="24">
        <f>F61*12</f>
        <v>0</v>
      </c>
      <c r="D61" s="93">
        <f>7825.72*I61/L61</f>
        <v>7609.444680699663</v>
      </c>
      <c r="E61" s="92">
        <f>H61*12</f>
        <v>0</v>
      </c>
      <c r="F61" s="94"/>
      <c r="G61" s="92"/>
      <c r="H61" s="92"/>
      <c r="I61" s="9">
        <v>10111.9</v>
      </c>
      <c r="J61" s="9">
        <v>1.07</v>
      </c>
      <c r="K61" s="71">
        <v>0.053500000000000006</v>
      </c>
      <c r="L61" s="13">
        <v>10399.3</v>
      </c>
    </row>
    <row r="62" spans="1:11" s="13" customFormat="1" ht="15">
      <c r="A62" s="23" t="s">
        <v>116</v>
      </c>
      <c r="B62" s="18" t="s">
        <v>18</v>
      </c>
      <c r="C62" s="24"/>
      <c r="D62" s="93">
        <v>10192.71</v>
      </c>
      <c r="E62" s="92"/>
      <c r="F62" s="94"/>
      <c r="G62" s="92"/>
      <c r="H62" s="92"/>
      <c r="I62" s="9">
        <v>10111.9</v>
      </c>
      <c r="J62" s="9">
        <v>1.07</v>
      </c>
      <c r="K62" s="71">
        <v>0.010700000000000001</v>
      </c>
    </row>
    <row r="63" spans="1:11" s="13" customFormat="1" ht="15" hidden="1">
      <c r="A63" s="23"/>
      <c r="B63" s="18"/>
      <c r="C63" s="55"/>
      <c r="D63" s="93"/>
      <c r="E63" s="95"/>
      <c r="F63" s="94"/>
      <c r="G63" s="92"/>
      <c r="H63" s="92"/>
      <c r="I63" s="9">
        <v>10111.9</v>
      </c>
      <c r="J63" s="9"/>
      <c r="K63" s="71"/>
    </row>
    <row r="64" spans="1:11" s="13" customFormat="1" ht="25.5">
      <c r="A64" s="54" t="s">
        <v>149</v>
      </c>
      <c r="B64" s="103" t="s">
        <v>13</v>
      </c>
      <c r="C64" s="24"/>
      <c r="D64" s="93">
        <v>11829.39</v>
      </c>
      <c r="E64" s="92"/>
      <c r="F64" s="94"/>
      <c r="G64" s="92"/>
      <c r="H64" s="92"/>
      <c r="I64" s="9">
        <v>10111.9</v>
      </c>
      <c r="J64" s="9">
        <v>1.07</v>
      </c>
      <c r="K64" s="71">
        <v>0.042125180896057705</v>
      </c>
    </row>
    <row r="65" spans="1:12" s="13" customFormat="1" ht="15" hidden="1">
      <c r="A65" s="23" t="s">
        <v>45</v>
      </c>
      <c r="B65" s="18" t="s">
        <v>72</v>
      </c>
      <c r="C65" s="24"/>
      <c r="D65" s="93">
        <f aca="true" t="shared" si="0" ref="D65:D74">G65*I65</f>
        <v>0</v>
      </c>
      <c r="E65" s="92"/>
      <c r="F65" s="94"/>
      <c r="G65" s="92">
        <f aca="true" t="shared" si="1" ref="G65:G74">H65*12</f>
        <v>0</v>
      </c>
      <c r="H65" s="92">
        <v>0</v>
      </c>
      <c r="I65" s="9">
        <v>10399.3</v>
      </c>
      <c r="J65" s="9">
        <v>1.07</v>
      </c>
      <c r="K65" s="71">
        <v>0</v>
      </c>
      <c r="L65" s="21">
        <v>10399.3</v>
      </c>
    </row>
    <row r="66" spans="1:12" s="13" customFormat="1" ht="25.5" hidden="1">
      <c r="A66" s="23" t="s">
        <v>46</v>
      </c>
      <c r="B66" s="18" t="s">
        <v>55</v>
      </c>
      <c r="C66" s="24"/>
      <c r="D66" s="93">
        <f t="shared" si="0"/>
        <v>0</v>
      </c>
      <c r="E66" s="92"/>
      <c r="F66" s="94"/>
      <c r="G66" s="92">
        <f t="shared" si="1"/>
        <v>0</v>
      </c>
      <c r="H66" s="92">
        <v>0</v>
      </c>
      <c r="I66" s="9">
        <v>10399.3</v>
      </c>
      <c r="J66" s="9">
        <v>1.07</v>
      </c>
      <c r="K66" s="71">
        <v>0</v>
      </c>
      <c r="L66" s="21">
        <v>10399.3</v>
      </c>
    </row>
    <row r="67" spans="1:12" s="13" customFormat="1" ht="15" hidden="1">
      <c r="A67" s="23" t="s">
        <v>77</v>
      </c>
      <c r="B67" s="18" t="s">
        <v>76</v>
      </c>
      <c r="C67" s="24"/>
      <c r="D67" s="93">
        <f t="shared" si="0"/>
        <v>0</v>
      </c>
      <c r="E67" s="92"/>
      <c r="F67" s="94"/>
      <c r="G67" s="92">
        <f t="shared" si="1"/>
        <v>0</v>
      </c>
      <c r="H67" s="92">
        <v>0</v>
      </c>
      <c r="I67" s="9">
        <v>10399.3</v>
      </c>
      <c r="J67" s="9">
        <v>1.07</v>
      </c>
      <c r="K67" s="71">
        <v>0</v>
      </c>
      <c r="L67" s="21">
        <v>10399.3</v>
      </c>
    </row>
    <row r="68" spans="1:12" s="13" customFormat="1" ht="25.5" hidden="1">
      <c r="A68" s="23" t="s">
        <v>73</v>
      </c>
      <c r="B68" s="18" t="s">
        <v>74</v>
      </c>
      <c r="C68" s="24"/>
      <c r="D68" s="93">
        <f t="shared" si="0"/>
        <v>0</v>
      </c>
      <c r="E68" s="92"/>
      <c r="F68" s="94"/>
      <c r="G68" s="92">
        <f t="shared" si="1"/>
        <v>0</v>
      </c>
      <c r="H68" s="92">
        <v>0</v>
      </c>
      <c r="I68" s="9">
        <v>10399.3</v>
      </c>
      <c r="J68" s="9">
        <v>1.07</v>
      </c>
      <c r="K68" s="71">
        <v>0</v>
      </c>
      <c r="L68" s="21">
        <v>10399.3</v>
      </c>
    </row>
    <row r="69" spans="1:12" s="13" customFormat="1" ht="15" hidden="1">
      <c r="A69" s="23" t="s">
        <v>47</v>
      </c>
      <c r="B69" s="18" t="s">
        <v>75</v>
      </c>
      <c r="C69" s="24"/>
      <c r="D69" s="93">
        <f t="shared" si="0"/>
        <v>0</v>
      </c>
      <c r="E69" s="92"/>
      <c r="F69" s="94"/>
      <c r="G69" s="92">
        <f t="shared" si="1"/>
        <v>0</v>
      </c>
      <c r="H69" s="92">
        <v>0</v>
      </c>
      <c r="I69" s="9">
        <v>10399.3</v>
      </c>
      <c r="J69" s="9">
        <v>1.07</v>
      </c>
      <c r="K69" s="71">
        <v>0</v>
      </c>
      <c r="L69" s="21">
        <v>10399.3</v>
      </c>
    </row>
    <row r="70" spans="1:12" s="13" customFormat="1" ht="15" hidden="1">
      <c r="A70" s="23" t="s">
        <v>58</v>
      </c>
      <c r="B70" s="18" t="s">
        <v>76</v>
      </c>
      <c r="C70" s="24"/>
      <c r="D70" s="93">
        <f t="shared" si="0"/>
        <v>0</v>
      </c>
      <c r="E70" s="92"/>
      <c r="F70" s="94"/>
      <c r="G70" s="92">
        <f t="shared" si="1"/>
        <v>0</v>
      </c>
      <c r="H70" s="92">
        <v>0</v>
      </c>
      <c r="I70" s="9">
        <v>10399.3</v>
      </c>
      <c r="J70" s="9">
        <v>1.07</v>
      </c>
      <c r="K70" s="71">
        <v>0</v>
      </c>
      <c r="L70" s="21">
        <v>10399.3</v>
      </c>
    </row>
    <row r="71" spans="1:12" s="13" customFormat="1" ht="15" hidden="1">
      <c r="A71" s="23" t="s">
        <v>59</v>
      </c>
      <c r="B71" s="18" t="s">
        <v>18</v>
      </c>
      <c r="C71" s="24"/>
      <c r="D71" s="93">
        <f t="shared" si="0"/>
        <v>0</v>
      </c>
      <c r="E71" s="92"/>
      <c r="F71" s="94"/>
      <c r="G71" s="92">
        <f t="shared" si="1"/>
        <v>0</v>
      </c>
      <c r="H71" s="92">
        <v>0</v>
      </c>
      <c r="I71" s="9">
        <v>10399.3</v>
      </c>
      <c r="J71" s="9">
        <v>1.07</v>
      </c>
      <c r="K71" s="71">
        <v>0</v>
      </c>
      <c r="L71" s="21">
        <v>10399.3</v>
      </c>
    </row>
    <row r="72" spans="1:12" s="13" customFormat="1" ht="25.5" hidden="1">
      <c r="A72" s="23" t="s">
        <v>56</v>
      </c>
      <c r="B72" s="18" t="s">
        <v>18</v>
      </c>
      <c r="C72" s="24"/>
      <c r="D72" s="93">
        <f t="shared" si="0"/>
        <v>0</v>
      </c>
      <c r="E72" s="92"/>
      <c r="F72" s="94"/>
      <c r="G72" s="92">
        <f t="shared" si="1"/>
        <v>0</v>
      </c>
      <c r="H72" s="92">
        <v>0</v>
      </c>
      <c r="I72" s="9">
        <v>10399.3</v>
      </c>
      <c r="J72" s="9">
        <v>1.07</v>
      </c>
      <c r="K72" s="71">
        <v>0</v>
      </c>
      <c r="L72" s="21">
        <v>10399.3</v>
      </c>
    </row>
    <row r="73" spans="1:11" s="13" customFormat="1" ht="15" hidden="1">
      <c r="A73" s="23" t="s">
        <v>69</v>
      </c>
      <c r="B73" s="18" t="s">
        <v>10</v>
      </c>
      <c r="C73" s="24"/>
      <c r="D73" s="93">
        <f t="shared" si="0"/>
        <v>0</v>
      </c>
      <c r="E73" s="92"/>
      <c r="F73" s="94"/>
      <c r="G73" s="92">
        <f t="shared" si="1"/>
        <v>0</v>
      </c>
      <c r="H73" s="92">
        <v>0</v>
      </c>
      <c r="I73" s="9">
        <v>10399.3</v>
      </c>
      <c r="J73" s="9">
        <v>1.07</v>
      </c>
      <c r="K73" s="71">
        <v>0</v>
      </c>
    </row>
    <row r="74" spans="1:11" s="13" customFormat="1" ht="15" hidden="1">
      <c r="A74" s="54" t="s">
        <v>68</v>
      </c>
      <c r="B74" s="18" t="s">
        <v>10</v>
      </c>
      <c r="C74" s="55"/>
      <c r="D74" s="93">
        <f t="shared" si="0"/>
        <v>0</v>
      </c>
      <c r="E74" s="95"/>
      <c r="F74" s="94"/>
      <c r="G74" s="92">
        <f t="shared" si="1"/>
        <v>0</v>
      </c>
      <c r="H74" s="92">
        <v>0</v>
      </c>
      <c r="I74" s="9">
        <v>10399.3</v>
      </c>
      <c r="J74" s="9">
        <v>1.07</v>
      </c>
      <c r="K74" s="71">
        <v>0</v>
      </c>
    </row>
    <row r="75" spans="1:11" s="13" customFormat="1" ht="15" hidden="1">
      <c r="A75" s="23" t="s">
        <v>70</v>
      </c>
      <c r="B75" s="18" t="s">
        <v>10</v>
      </c>
      <c r="C75" s="24"/>
      <c r="D75" s="93">
        <f>G75*I75</f>
        <v>0</v>
      </c>
      <c r="E75" s="92"/>
      <c r="F75" s="94"/>
      <c r="G75" s="92">
        <f>H75*12</f>
        <v>0</v>
      </c>
      <c r="H75" s="92">
        <v>0</v>
      </c>
      <c r="I75" s="9">
        <v>10111.9</v>
      </c>
      <c r="J75" s="9">
        <v>1.07</v>
      </c>
      <c r="K75" s="71">
        <v>0</v>
      </c>
    </row>
    <row r="76" spans="1:11" s="13" customFormat="1" ht="15">
      <c r="A76" s="19" t="s">
        <v>52</v>
      </c>
      <c r="B76" s="18"/>
      <c r="C76" s="24"/>
      <c r="D76" s="107">
        <f>D77+D78</f>
        <v>20677.51125883473</v>
      </c>
      <c r="E76" s="92"/>
      <c r="F76" s="94"/>
      <c r="G76" s="107">
        <f>D76/I76</f>
        <v>2.0448690413112005</v>
      </c>
      <c r="H76" s="107">
        <f>G76/12</f>
        <v>0.17040575344260003</v>
      </c>
      <c r="I76" s="9">
        <v>10111.9</v>
      </c>
      <c r="J76" s="9">
        <v>1.07</v>
      </c>
      <c r="K76" s="71">
        <v>0.2782</v>
      </c>
    </row>
    <row r="77" spans="1:11" s="13" customFormat="1" ht="15">
      <c r="A77" s="23" t="s">
        <v>83</v>
      </c>
      <c r="B77" s="18" t="s">
        <v>18</v>
      </c>
      <c r="C77" s="24"/>
      <c r="D77" s="93">
        <v>19166.4</v>
      </c>
      <c r="E77" s="92"/>
      <c r="F77" s="94"/>
      <c r="G77" s="92"/>
      <c r="H77" s="92"/>
      <c r="I77" s="9">
        <v>10111.9</v>
      </c>
      <c r="J77" s="9">
        <v>1.07</v>
      </c>
      <c r="K77" s="71">
        <v>0.14980000000000002</v>
      </c>
    </row>
    <row r="78" spans="1:12" s="13" customFormat="1" ht="15">
      <c r="A78" s="23" t="s">
        <v>48</v>
      </c>
      <c r="B78" s="18" t="s">
        <v>18</v>
      </c>
      <c r="C78" s="24"/>
      <c r="D78" s="93">
        <f>1554.06*I78/L78</f>
        <v>1511.1112588347294</v>
      </c>
      <c r="E78" s="92"/>
      <c r="F78" s="94"/>
      <c r="G78" s="92"/>
      <c r="H78" s="92"/>
      <c r="I78" s="9">
        <v>10111.9</v>
      </c>
      <c r="J78" s="9">
        <v>1.07</v>
      </c>
      <c r="K78" s="71">
        <v>0.010700000000000001</v>
      </c>
      <c r="L78" s="13">
        <v>10399.3</v>
      </c>
    </row>
    <row r="79" spans="1:11" s="13" customFormat="1" ht="27.75" customHeight="1" hidden="1">
      <c r="A79" s="54" t="s">
        <v>57</v>
      </c>
      <c r="B79" s="18" t="s">
        <v>13</v>
      </c>
      <c r="C79" s="24"/>
      <c r="D79" s="93">
        <f>G79*I79</f>
        <v>0</v>
      </c>
      <c r="E79" s="92"/>
      <c r="F79" s="94"/>
      <c r="G79" s="92"/>
      <c r="H79" s="92"/>
      <c r="I79" s="9">
        <v>10111.9</v>
      </c>
      <c r="J79" s="9">
        <v>1.07</v>
      </c>
      <c r="K79" s="71">
        <v>0.053500000000000006</v>
      </c>
    </row>
    <row r="80" spans="1:11" s="13" customFormat="1" ht="25.5" hidden="1">
      <c r="A80" s="54" t="s">
        <v>78</v>
      </c>
      <c r="B80" s="18" t="s">
        <v>13</v>
      </c>
      <c r="C80" s="24"/>
      <c r="D80" s="93">
        <f>G80*I80</f>
        <v>0</v>
      </c>
      <c r="E80" s="92"/>
      <c r="F80" s="94"/>
      <c r="G80" s="92"/>
      <c r="H80" s="92"/>
      <c r="I80" s="9">
        <v>10111.9</v>
      </c>
      <c r="J80" s="9">
        <v>1.07</v>
      </c>
      <c r="K80" s="71">
        <v>0</v>
      </c>
    </row>
    <row r="81" spans="1:11" s="13" customFormat="1" ht="25.5" hidden="1">
      <c r="A81" s="54" t="s">
        <v>81</v>
      </c>
      <c r="B81" s="18" t="s">
        <v>13</v>
      </c>
      <c r="C81" s="24"/>
      <c r="D81" s="93">
        <f>G81*I81</f>
        <v>0</v>
      </c>
      <c r="E81" s="92"/>
      <c r="F81" s="94"/>
      <c r="G81" s="92"/>
      <c r="H81" s="92"/>
      <c r="I81" s="9">
        <v>10111.9</v>
      </c>
      <c r="J81" s="9">
        <v>1.07</v>
      </c>
      <c r="K81" s="71">
        <v>0</v>
      </c>
    </row>
    <row r="82" spans="1:11" s="9" customFormat="1" ht="30.75" thickBot="1">
      <c r="A82" s="49" t="s">
        <v>41</v>
      </c>
      <c r="B82" s="20" t="s">
        <v>13</v>
      </c>
      <c r="C82" s="26">
        <f>F82*12</f>
        <v>0</v>
      </c>
      <c r="D82" s="26">
        <f>G82*I82</f>
        <v>38829.695999999996</v>
      </c>
      <c r="E82" s="26">
        <f>H82*12</f>
        <v>3.84</v>
      </c>
      <c r="F82" s="27"/>
      <c r="G82" s="26">
        <f>H82*12</f>
        <v>3.84</v>
      </c>
      <c r="H82" s="26">
        <v>0.32</v>
      </c>
      <c r="I82" s="9">
        <v>10111.9</v>
      </c>
      <c r="J82" s="9">
        <v>1.07</v>
      </c>
      <c r="K82" s="71">
        <v>0.29960000000000003</v>
      </c>
    </row>
    <row r="83" spans="1:11" s="9" customFormat="1" ht="19.5" hidden="1" thickBot="1">
      <c r="A83" s="49" t="s">
        <v>39</v>
      </c>
      <c r="B83" s="25"/>
      <c r="C83" s="26">
        <f>F83*12</f>
        <v>0</v>
      </c>
      <c r="D83" s="26"/>
      <c r="E83" s="26"/>
      <c r="F83" s="27"/>
      <c r="G83" s="26"/>
      <c r="H83" s="58"/>
      <c r="I83" s="9">
        <v>10111.9</v>
      </c>
      <c r="K83" s="71"/>
    </row>
    <row r="84" spans="1:11" s="13" customFormat="1" ht="15.75" hidden="1" thickBot="1">
      <c r="A84" s="23" t="s">
        <v>86</v>
      </c>
      <c r="B84" s="18"/>
      <c r="C84" s="24"/>
      <c r="D84" s="51"/>
      <c r="E84" s="24"/>
      <c r="F84" s="15"/>
      <c r="G84" s="24"/>
      <c r="H84" s="15"/>
      <c r="I84" s="9">
        <v>10111.9</v>
      </c>
      <c r="K84" s="72"/>
    </row>
    <row r="85" spans="1:11" s="13" customFormat="1" ht="15.75" hidden="1" thickBot="1">
      <c r="A85" s="23" t="s">
        <v>91</v>
      </c>
      <c r="B85" s="18"/>
      <c r="C85" s="24"/>
      <c r="D85" s="51"/>
      <c r="E85" s="24"/>
      <c r="F85" s="15"/>
      <c r="G85" s="24"/>
      <c r="H85" s="15"/>
      <c r="I85" s="9">
        <v>10111.9</v>
      </c>
      <c r="K85" s="72"/>
    </row>
    <row r="86" spans="1:11" s="13" customFormat="1" ht="15.75" hidden="1" thickBot="1">
      <c r="A86" s="23" t="s">
        <v>90</v>
      </c>
      <c r="B86" s="18"/>
      <c r="C86" s="24"/>
      <c r="D86" s="51"/>
      <c r="E86" s="24"/>
      <c r="F86" s="15"/>
      <c r="G86" s="24"/>
      <c r="H86" s="15"/>
      <c r="I86" s="9">
        <v>10111.9</v>
      </c>
      <c r="K86" s="72"/>
    </row>
    <row r="87" spans="1:11" s="13" customFormat="1" ht="15.75" hidden="1" thickBot="1">
      <c r="A87" s="23" t="s">
        <v>92</v>
      </c>
      <c r="B87" s="18"/>
      <c r="C87" s="24"/>
      <c r="D87" s="51"/>
      <c r="E87" s="24"/>
      <c r="F87" s="15"/>
      <c r="G87" s="24"/>
      <c r="H87" s="15"/>
      <c r="I87" s="9">
        <v>10111.9</v>
      </c>
      <c r="K87" s="72"/>
    </row>
    <row r="88" spans="1:11" s="13" customFormat="1" ht="19.5" thickBot="1">
      <c r="A88" s="68" t="s">
        <v>156</v>
      </c>
      <c r="B88" s="47" t="s">
        <v>12</v>
      </c>
      <c r="C88" s="84"/>
      <c r="D88" s="91">
        <f>G88*I88</f>
        <v>171093.34799999997</v>
      </c>
      <c r="E88" s="91"/>
      <c r="F88" s="91"/>
      <c r="G88" s="91">
        <f>12*H88</f>
        <v>16.919999999999998</v>
      </c>
      <c r="H88" s="91">
        <v>1.41</v>
      </c>
      <c r="I88" s="9">
        <v>10111.9</v>
      </c>
      <c r="K88" s="72"/>
    </row>
    <row r="89" spans="1:11" s="9" customFormat="1" ht="19.5" thickBot="1">
      <c r="A89" s="45" t="s">
        <v>40</v>
      </c>
      <c r="B89" s="7"/>
      <c r="C89" s="28">
        <f>F89*12</f>
        <v>24526498.32</v>
      </c>
      <c r="D89" s="104">
        <v>2035610.91</v>
      </c>
      <c r="E89" s="104">
        <v>2043874.86</v>
      </c>
      <c r="F89" s="104">
        <v>2043874.86</v>
      </c>
      <c r="G89" s="104">
        <v>201.3</v>
      </c>
      <c r="H89" s="104">
        <f>H88+H82+H76+H51+H50+H49+H48+H47+H44+H43+H42+H41+H40+H39+H30+H29+H28+H27+H18+H13</f>
        <v>16.781416398006144</v>
      </c>
      <c r="I89" s="9">
        <v>10111.9</v>
      </c>
      <c r="K89" s="71"/>
    </row>
    <row r="90" spans="1:11" s="9" customFormat="1" ht="19.5" hidden="1" thickBot="1">
      <c r="A90" s="45" t="s">
        <v>84</v>
      </c>
      <c r="B90" s="7"/>
      <c r="C90" s="28"/>
      <c r="D90" s="57"/>
      <c r="E90" s="28"/>
      <c r="F90" s="29"/>
      <c r="G90" s="28"/>
      <c r="H90" s="29"/>
      <c r="I90" s="9">
        <v>10111.7</v>
      </c>
      <c r="K90" s="71"/>
    </row>
    <row r="91" spans="1:11" s="9" customFormat="1" ht="19.5" hidden="1" thickBot="1">
      <c r="A91" s="45" t="s">
        <v>85</v>
      </c>
      <c r="B91" s="7"/>
      <c r="C91" s="28"/>
      <c r="D91" s="57">
        <f>D89+D90</f>
        <v>2035610.91</v>
      </c>
      <c r="E91" s="28"/>
      <c r="F91" s="29"/>
      <c r="G91" s="57">
        <f>G89+G90</f>
        <v>201.3</v>
      </c>
      <c r="H91" s="29">
        <f>H89+H90</f>
        <v>16.781416398006144</v>
      </c>
      <c r="I91" s="9">
        <v>10111.7</v>
      </c>
      <c r="K91" s="71"/>
    </row>
    <row r="92" spans="1:11" s="31" customFormat="1" ht="20.25" hidden="1" thickBot="1">
      <c r="A92" s="46" t="s">
        <v>30</v>
      </c>
      <c r="B92" s="47" t="s">
        <v>12</v>
      </c>
      <c r="C92" s="47" t="s">
        <v>31</v>
      </c>
      <c r="D92" s="52"/>
      <c r="E92" s="47" t="s">
        <v>31</v>
      </c>
      <c r="F92" s="48"/>
      <c r="G92" s="47" t="s">
        <v>31</v>
      </c>
      <c r="H92" s="48"/>
      <c r="K92" s="74"/>
    </row>
    <row r="93" spans="1:11" s="33" customFormat="1" ht="12.75">
      <c r="A93" s="32"/>
      <c r="F93" s="34"/>
      <c r="H93" s="34"/>
      <c r="K93" s="75"/>
    </row>
    <row r="94" spans="1:11" s="30" customFormat="1" ht="18.75">
      <c r="A94" s="35"/>
      <c r="B94" s="36"/>
      <c r="C94" s="37"/>
      <c r="D94" s="37"/>
      <c r="E94" s="37"/>
      <c r="F94" s="38"/>
      <c r="G94" s="37"/>
      <c r="H94" s="38"/>
      <c r="K94" s="76"/>
    </row>
    <row r="95" spans="1:11" s="30" customFormat="1" ht="19.5" thickBot="1">
      <c r="A95" s="35"/>
      <c r="B95" s="36"/>
      <c r="C95" s="37"/>
      <c r="D95" s="37"/>
      <c r="E95" s="37"/>
      <c r="F95" s="38"/>
      <c r="G95" s="37"/>
      <c r="H95" s="38"/>
      <c r="K95" s="76"/>
    </row>
    <row r="96" spans="1:11" s="9" customFormat="1" ht="19.5" thickBot="1">
      <c r="A96" s="61" t="s">
        <v>93</v>
      </c>
      <c r="B96" s="7"/>
      <c r="C96" s="28">
        <f>F96*12</f>
        <v>0</v>
      </c>
      <c r="D96" s="28">
        <f>D97+D98+D99+D100+D101+D102+D103+D104+D105+D106+D107</f>
        <v>903738.522907888</v>
      </c>
      <c r="E96" s="28">
        <f>E97+E98+E99+E100+E101+E102+E103+E104+E105+E106+E107</f>
        <v>0</v>
      </c>
      <c r="F96" s="28">
        <f>F97+F98+F99+F100+F101+F102+F103+F104+F105+F106+F107</f>
        <v>0</v>
      </c>
      <c r="G96" s="28">
        <f>G97+G98+G99+G100+G101+G102+G103+G104+G105+G106+G107</f>
        <v>89.37375991731408</v>
      </c>
      <c r="H96" s="28">
        <f>H97+H98+H99+H100+H101+H102+H103+H104+H105+H106+H107</f>
        <v>7.448651571965774</v>
      </c>
      <c r="I96" s="9">
        <v>10111.9</v>
      </c>
      <c r="K96" s="71"/>
    </row>
    <row r="97" spans="1:11" s="13" customFormat="1" ht="15">
      <c r="A97" s="59" t="s">
        <v>122</v>
      </c>
      <c r="B97" s="60"/>
      <c r="C97" s="55"/>
      <c r="D97" s="105">
        <v>573120.54</v>
      </c>
      <c r="E97" s="95"/>
      <c r="F97" s="96"/>
      <c r="G97" s="95">
        <f>D97/I97</f>
        <v>56.67782909245543</v>
      </c>
      <c r="H97" s="96">
        <f>G97/12</f>
        <v>4.723152424371286</v>
      </c>
      <c r="I97" s="9">
        <v>10111.9</v>
      </c>
      <c r="K97" s="72"/>
    </row>
    <row r="98" spans="1:11" s="13" customFormat="1" ht="15">
      <c r="A98" s="23" t="s">
        <v>150</v>
      </c>
      <c r="B98" s="18"/>
      <c r="C98" s="24"/>
      <c r="D98" s="93">
        <v>38431.09</v>
      </c>
      <c r="E98" s="92"/>
      <c r="F98" s="94"/>
      <c r="G98" s="95">
        <f aca="true" t="shared" si="2" ref="G98:G107">D98/I98</f>
        <v>3.8005805041584666</v>
      </c>
      <c r="H98" s="96">
        <f aca="true" t="shared" si="3" ref="H98:H107">G98/12</f>
        <v>0.31671504201320555</v>
      </c>
      <c r="I98" s="9">
        <v>10111.9</v>
      </c>
      <c r="K98" s="72"/>
    </row>
    <row r="99" spans="1:11" s="13" customFormat="1" ht="19.5" customHeight="1">
      <c r="A99" s="23" t="s">
        <v>124</v>
      </c>
      <c r="B99" s="18"/>
      <c r="C99" s="24"/>
      <c r="D99" s="93">
        <v>24304.39</v>
      </c>
      <c r="E99" s="92"/>
      <c r="F99" s="94"/>
      <c r="G99" s="95">
        <f t="shared" si="2"/>
        <v>2.4035433499144574</v>
      </c>
      <c r="H99" s="96">
        <f t="shared" si="3"/>
        <v>0.20029527915953813</v>
      </c>
      <c r="I99" s="9">
        <v>10111.9</v>
      </c>
      <c r="K99" s="72"/>
    </row>
    <row r="100" spans="1:11" s="13" customFormat="1" ht="15">
      <c r="A100" s="23" t="s">
        <v>151</v>
      </c>
      <c r="B100" s="18"/>
      <c r="C100" s="24"/>
      <c r="D100" s="93">
        <v>80092.68</v>
      </c>
      <c r="E100" s="92"/>
      <c r="F100" s="94"/>
      <c r="G100" s="95">
        <f t="shared" si="2"/>
        <v>7.920636082239737</v>
      </c>
      <c r="H100" s="96">
        <f t="shared" si="3"/>
        <v>0.6600530068533114</v>
      </c>
      <c r="I100" s="9">
        <v>10111.9</v>
      </c>
      <c r="K100" s="72"/>
    </row>
    <row r="101" spans="1:11" s="13" customFormat="1" ht="15">
      <c r="A101" s="23" t="s">
        <v>152</v>
      </c>
      <c r="B101" s="18"/>
      <c r="C101" s="24"/>
      <c r="D101" s="93">
        <v>2935.96</v>
      </c>
      <c r="E101" s="92"/>
      <c r="F101" s="94"/>
      <c r="G101" s="95">
        <f t="shared" si="2"/>
        <v>0.2903470168811005</v>
      </c>
      <c r="H101" s="96">
        <f t="shared" si="3"/>
        <v>0.024195584740091706</v>
      </c>
      <c r="I101" s="9">
        <v>10111.9</v>
      </c>
      <c r="K101" s="72"/>
    </row>
    <row r="102" spans="1:12" s="13" customFormat="1" ht="15">
      <c r="A102" s="23" t="s">
        <v>153</v>
      </c>
      <c r="B102" s="18"/>
      <c r="C102" s="24"/>
      <c r="D102" s="93">
        <f>32910.02*I102/L102</f>
        <v>32000.50303751214</v>
      </c>
      <c r="E102" s="92"/>
      <c r="F102" s="94"/>
      <c r="G102" s="95">
        <f t="shared" si="2"/>
        <v>3.1646380044810707</v>
      </c>
      <c r="H102" s="96">
        <f t="shared" si="3"/>
        <v>0.2637198337067559</v>
      </c>
      <c r="I102" s="9">
        <v>10111.9</v>
      </c>
      <c r="K102" s="72"/>
      <c r="L102" s="13">
        <v>10399.3</v>
      </c>
    </row>
    <row r="103" spans="1:12" s="13" customFormat="1" ht="15">
      <c r="A103" s="23" t="s">
        <v>154</v>
      </c>
      <c r="B103" s="18"/>
      <c r="C103" s="24"/>
      <c r="D103" s="93">
        <f>4434.83*I103/L103</f>
        <v>4312.26692921639</v>
      </c>
      <c r="E103" s="92"/>
      <c r="F103" s="94"/>
      <c r="G103" s="95">
        <f t="shared" si="2"/>
        <v>0.42645466521785125</v>
      </c>
      <c r="H103" s="96">
        <f t="shared" si="3"/>
        <v>0.03553788876815427</v>
      </c>
      <c r="I103" s="9">
        <v>10111.9</v>
      </c>
      <c r="K103" s="72"/>
      <c r="L103" s="13">
        <v>10399.3</v>
      </c>
    </row>
    <row r="104" spans="1:11" s="13" customFormat="1" ht="15">
      <c r="A104" s="23" t="s">
        <v>131</v>
      </c>
      <c r="B104" s="18"/>
      <c r="C104" s="24"/>
      <c r="D104" s="93">
        <v>10334.78</v>
      </c>
      <c r="E104" s="92"/>
      <c r="F104" s="94"/>
      <c r="G104" s="95">
        <f t="shared" si="2"/>
        <v>1.022041357212789</v>
      </c>
      <c r="H104" s="96">
        <f t="shared" si="3"/>
        <v>0.08517011310106576</v>
      </c>
      <c r="I104" s="9">
        <v>10111.9</v>
      </c>
      <c r="K104" s="72"/>
    </row>
    <row r="105" spans="1:11" s="13" customFormat="1" ht="15">
      <c r="A105" s="77" t="s">
        <v>132</v>
      </c>
      <c r="B105" s="78"/>
      <c r="C105" s="79"/>
      <c r="D105" s="98">
        <v>5975.25</v>
      </c>
      <c r="E105" s="97"/>
      <c r="F105" s="99"/>
      <c r="G105" s="95">
        <f t="shared" si="2"/>
        <v>0.5909126870321108</v>
      </c>
      <c r="H105" s="96">
        <f t="shared" si="3"/>
        <v>0.04924272391934256</v>
      </c>
      <c r="I105" s="9">
        <v>10111.9</v>
      </c>
      <c r="K105" s="72"/>
    </row>
    <row r="106" spans="1:12" s="13" customFormat="1" ht="15">
      <c r="A106" s="83" t="s">
        <v>136</v>
      </c>
      <c r="B106" s="78"/>
      <c r="C106" s="79"/>
      <c r="D106" s="98">
        <f>69778.69*I106/L106</f>
        <v>67850.2529411595</v>
      </c>
      <c r="E106" s="97"/>
      <c r="F106" s="98"/>
      <c r="G106" s="95">
        <f t="shared" si="2"/>
        <v>6.70994105372477</v>
      </c>
      <c r="H106" s="96">
        <v>0.56</v>
      </c>
      <c r="I106" s="9">
        <v>10111.9</v>
      </c>
      <c r="K106" s="72"/>
      <c r="L106" s="13">
        <v>10399.3</v>
      </c>
    </row>
    <row r="107" spans="1:11" s="13" customFormat="1" ht="21" customHeight="1">
      <c r="A107" s="80" t="s">
        <v>155</v>
      </c>
      <c r="B107" s="18"/>
      <c r="C107" s="24"/>
      <c r="D107" s="92">
        <v>64380.81</v>
      </c>
      <c r="E107" s="92"/>
      <c r="F107" s="92"/>
      <c r="G107" s="92">
        <f t="shared" si="2"/>
        <v>6.366836103996282</v>
      </c>
      <c r="H107" s="92">
        <f t="shared" si="3"/>
        <v>0.5305696753330235</v>
      </c>
      <c r="I107" s="9">
        <v>10111.9</v>
      </c>
      <c r="K107" s="72"/>
    </row>
    <row r="108" spans="1:11" s="30" customFormat="1" ht="18.75">
      <c r="A108" s="35"/>
      <c r="B108" s="36"/>
      <c r="C108" s="37"/>
      <c r="D108" s="37"/>
      <c r="E108" s="37"/>
      <c r="F108" s="38"/>
      <c r="G108" s="37"/>
      <c r="H108" s="38"/>
      <c r="K108" s="76"/>
    </row>
    <row r="109" spans="1:11" s="30" customFormat="1" ht="19.5" thickBot="1">
      <c r="A109" s="35"/>
      <c r="B109" s="36"/>
      <c r="C109" s="37"/>
      <c r="D109" s="37"/>
      <c r="E109" s="37"/>
      <c r="F109" s="38"/>
      <c r="G109" s="37"/>
      <c r="H109" s="38"/>
      <c r="K109" s="76"/>
    </row>
    <row r="110" spans="1:11" s="30" customFormat="1" ht="19.5" thickBot="1">
      <c r="A110" s="45" t="s">
        <v>94</v>
      </c>
      <c r="B110" s="62"/>
      <c r="C110" s="63"/>
      <c r="D110" s="63">
        <f>D89+D96</f>
        <v>2939349.4329078877</v>
      </c>
      <c r="E110" s="63">
        <f>E89+E96</f>
        <v>2043874.86</v>
      </c>
      <c r="F110" s="63">
        <f>F89+F96</f>
        <v>2043874.86</v>
      </c>
      <c r="G110" s="63">
        <f>G89+G96</f>
        <v>290.6737599173141</v>
      </c>
      <c r="H110" s="63">
        <f>H89+H96</f>
        <v>24.23006796997192</v>
      </c>
      <c r="K110" s="76"/>
    </row>
    <row r="111" spans="1:11" s="30" customFormat="1" ht="18.75">
      <c r="A111" s="35"/>
      <c r="B111" s="36"/>
      <c r="C111" s="37"/>
      <c r="D111" s="37"/>
      <c r="E111" s="37"/>
      <c r="F111" s="38"/>
      <c r="G111" s="37"/>
      <c r="H111" s="38"/>
      <c r="K111" s="76"/>
    </row>
    <row r="112" spans="1:11" s="30" customFormat="1" ht="18.75">
      <c r="A112" s="35"/>
      <c r="B112" s="36"/>
      <c r="C112" s="37"/>
      <c r="D112" s="37"/>
      <c r="E112" s="37"/>
      <c r="F112" s="38"/>
      <c r="G112" s="37"/>
      <c r="H112" s="38"/>
      <c r="K112" s="76"/>
    </row>
    <row r="113" spans="1:11" s="30" customFormat="1" ht="18.75">
      <c r="A113" s="35"/>
      <c r="B113" s="36"/>
      <c r="C113" s="37"/>
      <c r="D113" s="37"/>
      <c r="E113" s="37"/>
      <c r="F113" s="38"/>
      <c r="G113" s="37"/>
      <c r="H113" s="38"/>
      <c r="K113" s="76"/>
    </row>
    <row r="114" spans="1:11" s="31" customFormat="1" ht="19.5">
      <c r="A114" s="39"/>
      <c r="B114" s="40"/>
      <c r="C114" s="41"/>
      <c r="D114" s="41"/>
      <c r="E114" s="41"/>
      <c r="F114" s="42"/>
      <c r="G114" s="41"/>
      <c r="H114" s="42"/>
      <c r="K114" s="74"/>
    </row>
    <row r="115" spans="1:11" s="33" customFormat="1" ht="14.25">
      <c r="A115" s="144" t="s">
        <v>32</v>
      </c>
      <c r="B115" s="144"/>
      <c r="C115" s="144"/>
      <c r="D115" s="144"/>
      <c r="E115" s="144"/>
      <c r="F115" s="144"/>
      <c r="K115" s="75"/>
    </row>
    <row r="116" spans="6:11" s="33" customFormat="1" ht="12.75">
      <c r="F116" s="34"/>
      <c r="H116" s="34"/>
      <c r="K116" s="75"/>
    </row>
    <row r="117" spans="1:11" s="33" customFormat="1" ht="12.75">
      <c r="A117" s="32" t="s">
        <v>33</v>
      </c>
      <c r="F117" s="34"/>
      <c r="H117" s="34"/>
      <c r="K117" s="75"/>
    </row>
    <row r="118" spans="6:11" s="33" customFormat="1" ht="12.75">
      <c r="F118" s="34"/>
      <c r="H118" s="34"/>
      <c r="K118" s="75"/>
    </row>
    <row r="119" spans="6:11" s="33" customFormat="1" ht="12.75">
      <c r="F119" s="34"/>
      <c r="H119" s="34"/>
      <c r="K119" s="75"/>
    </row>
    <row r="120" spans="6:11" s="33" customFormat="1" ht="12.75">
      <c r="F120" s="34"/>
      <c r="H120" s="34"/>
      <c r="K120" s="75"/>
    </row>
    <row r="121" spans="6:11" s="33" customFormat="1" ht="12.75">
      <c r="F121" s="34"/>
      <c r="H121" s="34"/>
      <c r="K121" s="75"/>
    </row>
    <row r="122" spans="6:11" s="33" customFormat="1" ht="12.75">
      <c r="F122" s="34"/>
      <c r="H122" s="34"/>
      <c r="K122" s="75"/>
    </row>
    <row r="123" spans="6:11" s="33" customFormat="1" ht="12.75">
      <c r="F123" s="34"/>
      <c r="H123" s="34"/>
      <c r="K123" s="75"/>
    </row>
    <row r="124" spans="6:11" s="33" customFormat="1" ht="12.75">
      <c r="F124" s="34"/>
      <c r="H124" s="34"/>
      <c r="K124" s="75"/>
    </row>
    <row r="125" spans="6:11" s="33" customFormat="1" ht="12.75">
      <c r="F125" s="34"/>
      <c r="H125" s="34"/>
      <c r="K125" s="75"/>
    </row>
    <row r="126" spans="6:11" s="33" customFormat="1" ht="12.75">
      <c r="F126" s="34"/>
      <c r="H126" s="34"/>
      <c r="K126" s="75"/>
    </row>
    <row r="127" spans="6:11" s="33" customFormat="1" ht="12.75">
      <c r="F127" s="34"/>
      <c r="H127" s="34"/>
      <c r="K127" s="75"/>
    </row>
    <row r="128" spans="6:11" s="33" customFormat="1" ht="12.75">
      <c r="F128" s="34"/>
      <c r="H128" s="34"/>
      <c r="K128" s="75"/>
    </row>
    <row r="129" spans="6:11" s="33" customFormat="1" ht="12.75">
      <c r="F129" s="34"/>
      <c r="H129" s="34"/>
      <c r="K129" s="75"/>
    </row>
    <row r="130" spans="6:11" s="33" customFormat="1" ht="12.75">
      <c r="F130" s="34"/>
      <c r="H130" s="34"/>
      <c r="K130" s="75"/>
    </row>
    <row r="131" spans="6:11" s="33" customFormat="1" ht="12.75">
      <c r="F131" s="34"/>
      <c r="H131" s="34"/>
      <c r="K131" s="75"/>
    </row>
    <row r="132" spans="6:11" s="33" customFormat="1" ht="12.75">
      <c r="F132" s="34"/>
      <c r="H132" s="34"/>
      <c r="K132" s="75"/>
    </row>
    <row r="133" spans="6:11" s="33" customFormat="1" ht="12.75">
      <c r="F133" s="34"/>
      <c r="H133" s="34"/>
      <c r="K133" s="75"/>
    </row>
    <row r="134" spans="6:11" s="33" customFormat="1" ht="12.75">
      <c r="F134" s="34"/>
      <c r="H134" s="34"/>
      <c r="K134" s="75"/>
    </row>
    <row r="135" spans="6:11" s="33" customFormat="1" ht="12.75">
      <c r="F135" s="34"/>
      <c r="H135" s="34"/>
      <c r="K135" s="75"/>
    </row>
  </sheetData>
  <sheetProtection/>
  <mergeCells count="11">
    <mergeCell ref="A6:H6"/>
    <mergeCell ref="A7:H7"/>
    <mergeCell ref="A8:H8"/>
    <mergeCell ref="A9:H9"/>
    <mergeCell ref="A12:H12"/>
    <mergeCell ref="A115:F115"/>
    <mergeCell ref="A1:H1"/>
    <mergeCell ref="B2:H2"/>
    <mergeCell ref="B3:H3"/>
    <mergeCell ref="B4:H4"/>
    <mergeCell ref="A5:H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="75" zoomScaleNormal="75" zoomScalePageLayoutView="0" workbookViewId="0" topLeftCell="A76">
      <selection activeCell="D89" sqref="D8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3" hidden="1" customWidth="1"/>
    <col min="7" max="7" width="13.875" style="1" customWidth="1"/>
    <col min="8" max="8" width="20.875" style="43" customWidth="1"/>
    <col min="9" max="9" width="15.375" style="1" customWidth="1"/>
    <col min="10" max="10" width="15.375" style="1" hidden="1" customWidth="1"/>
    <col min="11" max="11" width="15.375" style="69" hidden="1" customWidth="1"/>
    <col min="12" max="14" width="15.375" style="1" customWidth="1"/>
    <col min="15" max="16384" width="9.125" style="1" customWidth="1"/>
  </cols>
  <sheetData>
    <row r="1" spans="1:8" ht="16.5" customHeight="1">
      <c r="A1" s="127" t="s">
        <v>0</v>
      </c>
      <c r="B1" s="128"/>
      <c r="C1" s="128"/>
      <c r="D1" s="128"/>
      <c r="E1" s="128"/>
      <c r="F1" s="128"/>
      <c r="G1" s="128"/>
      <c r="H1" s="128"/>
    </row>
    <row r="2" spans="2:8" ht="12.75" customHeight="1">
      <c r="B2" s="129" t="s">
        <v>1</v>
      </c>
      <c r="C2" s="129"/>
      <c r="D2" s="129"/>
      <c r="E2" s="129"/>
      <c r="F2" s="129"/>
      <c r="G2" s="128"/>
      <c r="H2" s="128"/>
    </row>
    <row r="3" spans="1:8" ht="23.25" customHeight="1">
      <c r="A3" s="102" t="s">
        <v>139</v>
      </c>
      <c r="B3" s="129" t="s">
        <v>2</v>
      </c>
      <c r="C3" s="129"/>
      <c r="D3" s="129"/>
      <c r="E3" s="129"/>
      <c r="F3" s="129"/>
      <c r="G3" s="128"/>
      <c r="H3" s="128"/>
    </row>
    <row r="4" spans="2:8" ht="14.25" customHeight="1">
      <c r="B4" s="129" t="s">
        <v>42</v>
      </c>
      <c r="C4" s="129"/>
      <c r="D4" s="129"/>
      <c r="E4" s="129"/>
      <c r="F4" s="129"/>
      <c r="G4" s="128"/>
      <c r="H4" s="128"/>
    </row>
    <row r="5" spans="1:11" ht="39.75" customHeight="1">
      <c r="A5" s="132"/>
      <c r="B5" s="133"/>
      <c r="C5" s="133"/>
      <c r="D5" s="133"/>
      <c r="E5" s="133"/>
      <c r="F5" s="133"/>
      <c r="G5" s="133"/>
      <c r="H5" s="133"/>
      <c r="K5" s="1"/>
    </row>
    <row r="6" spans="1:11" s="2" customFormat="1" ht="33" customHeight="1">
      <c r="A6" s="130" t="s">
        <v>3</v>
      </c>
      <c r="B6" s="130"/>
      <c r="C6" s="130"/>
      <c r="D6" s="130"/>
      <c r="E6" s="130"/>
      <c r="F6" s="130"/>
      <c r="G6" s="130"/>
      <c r="H6" s="130"/>
      <c r="K6" s="70"/>
    </row>
    <row r="7" spans="1:8" s="3" customFormat="1" ht="18.75" customHeight="1">
      <c r="A7" s="130" t="s">
        <v>112</v>
      </c>
      <c r="B7" s="130"/>
      <c r="C7" s="130"/>
      <c r="D7" s="130"/>
      <c r="E7" s="131"/>
      <c r="F7" s="131"/>
      <c r="G7" s="131"/>
      <c r="H7" s="131"/>
    </row>
    <row r="8" spans="1:8" s="4" customFormat="1" ht="17.25" customHeight="1">
      <c r="A8" s="136" t="s">
        <v>34</v>
      </c>
      <c r="B8" s="136"/>
      <c r="C8" s="136"/>
      <c r="D8" s="136"/>
      <c r="E8" s="137"/>
      <c r="F8" s="137"/>
      <c r="G8" s="137"/>
      <c r="H8" s="137"/>
    </row>
    <row r="9" spans="1:8" s="3" customFormat="1" ht="30" customHeight="1" thickBot="1">
      <c r="A9" s="138" t="s">
        <v>89</v>
      </c>
      <c r="B9" s="138"/>
      <c r="C9" s="138"/>
      <c r="D9" s="138"/>
      <c r="E9" s="139"/>
      <c r="F9" s="139"/>
      <c r="G9" s="139"/>
      <c r="H9" s="139"/>
    </row>
    <row r="10" spans="1:11" s="9" customFormat="1" ht="139.5" customHeight="1" thickBot="1">
      <c r="A10" s="5" t="s">
        <v>4</v>
      </c>
      <c r="B10" s="6" t="s">
        <v>5</v>
      </c>
      <c r="C10" s="7" t="s">
        <v>6</v>
      </c>
      <c r="D10" s="7" t="s">
        <v>43</v>
      </c>
      <c r="E10" s="7" t="s">
        <v>6</v>
      </c>
      <c r="F10" s="8" t="s">
        <v>7</v>
      </c>
      <c r="G10" s="7" t="s">
        <v>6</v>
      </c>
      <c r="H10" s="8" t="s">
        <v>7</v>
      </c>
      <c r="K10" s="71"/>
    </row>
    <row r="11" spans="1:11" s="13" customFormat="1" ht="12.75">
      <c r="A11" s="10">
        <v>1</v>
      </c>
      <c r="B11" s="11">
        <v>2</v>
      </c>
      <c r="C11" s="11">
        <v>3</v>
      </c>
      <c r="D11" s="50"/>
      <c r="E11" s="11">
        <v>3</v>
      </c>
      <c r="F11" s="12">
        <v>4</v>
      </c>
      <c r="G11" s="53">
        <v>3</v>
      </c>
      <c r="H11" s="56">
        <v>4</v>
      </c>
      <c r="K11" s="72"/>
    </row>
    <row r="12" spans="1:11" s="13" customFormat="1" ht="49.5" customHeight="1">
      <c r="A12" s="140" t="s">
        <v>8</v>
      </c>
      <c r="B12" s="141"/>
      <c r="C12" s="141"/>
      <c r="D12" s="141"/>
      <c r="E12" s="141"/>
      <c r="F12" s="141"/>
      <c r="G12" s="142"/>
      <c r="H12" s="143"/>
      <c r="K12" s="72"/>
    </row>
    <row r="13" spans="1:12" s="9" customFormat="1" ht="24" customHeight="1">
      <c r="A13" s="16" t="s">
        <v>9</v>
      </c>
      <c r="B13" s="20" t="s">
        <v>10</v>
      </c>
      <c r="C13" s="14">
        <f>F13*12</f>
        <v>0</v>
      </c>
      <c r="D13" s="106">
        <f>G13*I13</f>
        <v>291222.72</v>
      </c>
      <c r="E13" s="107">
        <f>H13*12</f>
        <v>28.799999999999997</v>
      </c>
      <c r="F13" s="108"/>
      <c r="G13" s="107">
        <v>28.8</v>
      </c>
      <c r="H13" s="107">
        <v>2.4</v>
      </c>
      <c r="I13" s="9">
        <v>10111.9</v>
      </c>
      <c r="J13" s="9">
        <v>1.07</v>
      </c>
      <c r="K13" s="71">
        <v>2.2363</v>
      </c>
      <c r="L13" s="9">
        <v>10399.3</v>
      </c>
    </row>
    <row r="14" spans="1:11" s="65" customFormat="1" ht="27" customHeight="1">
      <c r="A14" s="66" t="s">
        <v>95</v>
      </c>
      <c r="B14" s="67" t="s">
        <v>96</v>
      </c>
      <c r="C14" s="64"/>
      <c r="D14" s="109"/>
      <c r="E14" s="110"/>
      <c r="F14" s="111"/>
      <c r="G14" s="110"/>
      <c r="H14" s="110"/>
      <c r="K14" s="73"/>
    </row>
    <row r="15" spans="1:11" s="65" customFormat="1" ht="12.75">
      <c r="A15" s="66" t="s">
        <v>97</v>
      </c>
      <c r="B15" s="67" t="s">
        <v>96</v>
      </c>
      <c r="C15" s="64"/>
      <c r="D15" s="109"/>
      <c r="E15" s="110"/>
      <c r="F15" s="111"/>
      <c r="G15" s="110"/>
      <c r="H15" s="110"/>
      <c r="K15" s="73"/>
    </row>
    <row r="16" spans="1:11" s="65" customFormat="1" ht="12.75">
      <c r="A16" s="66" t="s">
        <v>98</v>
      </c>
      <c r="B16" s="67" t="s">
        <v>99</v>
      </c>
      <c r="C16" s="64"/>
      <c r="D16" s="109"/>
      <c r="E16" s="110"/>
      <c r="F16" s="111"/>
      <c r="G16" s="110"/>
      <c r="H16" s="110"/>
      <c r="K16" s="73"/>
    </row>
    <row r="17" spans="1:11" s="65" customFormat="1" ht="12.75">
      <c r="A17" s="66" t="s">
        <v>100</v>
      </c>
      <c r="B17" s="67" t="s">
        <v>96</v>
      </c>
      <c r="C17" s="64"/>
      <c r="D17" s="109"/>
      <c r="E17" s="110"/>
      <c r="F17" s="111"/>
      <c r="G17" s="110"/>
      <c r="H17" s="110"/>
      <c r="K17" s="73"/>
    </row>
    <row r="18" spans="1:11" s="9" customFormat="1" ht="30">
      <c r="A18" s="16" t="s">
        <v>11</v>
      </c>
      <c r="B18" s="17" t="s">
        <v>12</v>
      </c>
      <c r="C18" s="14">
        <f>F18*12</f>
        <v>0</v>
      </c>
      <c r="D18" s="106">
        <f>G18*I18</f>
        <v>160172.49599999998</v>
      </c>
      <c r="E18" s="107">
        <f>H18*12</f>
        <v>15.84</v>
      </c>
      <c r="F18" s="108"/>
      <c r="G18" s="107">
        <f>H18*12</f>
        <v>15.84</v>
      </c>
      <c r="H18" s="107">
        <v>1.32</v>
      </c>
      <c r="I18" s="9">
        <v>10111.9</v>
      </c>
      <c r="J18" s="9">
        <v>1.07</v>
      </c>
      <c r="K18" s="71">
        <v>1.2305</v>
      </c>
    </row>
    <row r="19" spans="1:11" s="65" customFormat="1" ht="12.75">
      <c r="A19" s="66" t="s">
        <v>101</v>
      </c>
      <c r="B19" s="67" t="s">
        <v>12</v>
      </c>
      <c r="C19" s="64"/>
      <c r="D19" s="109"/>
      <c r="E19" s="110"/>
      <c r="F19" s="111"/>
      <c r="G19" s="110"/>
      <c r="H19" s="110"/>
      <c r="K19" s="73"/>
    </row>
    <row r="20" spans="1:11" s="65" customFormat="1" ht="12.75">
      <c r="A20" s="66" t="s">
        <v>102</v>
      </c>
      <c r="B20" s="67" t="s">
        <v>12</v>
      </c>
      <c r="C20" s="64"/>
      <c r="D20" s="109"/>
      <c r="E20" s="110"/>
      <c r="F20" s="111"/>
      <c r="G20" s="110"/>
      <c r="H20" s="110"/>
      <c r="K20" s="73"/>
    </row>
    <row r="21" spans="1:11" s="65" customFormat="1" ht="12.75">
      <c r="A21" s="66" t="s">
        <v>113</v>
      </c>
      <c r="B21" s="67" t="s">
        <v>114</v>
      </c>
      <c r="C21" s="64"/>
      <c r="D21" s="109"/>
      <c r="E21" s="110"/>
      <c r="F21" s="111"/>
      <c r="G21" s="110"/>
      <c r="H21" s="110"/>
      <c r="K21" s="73"/>
    </row>
    <row r="22" spans="1:11" s="65" customFormat="1" ht="12.75">
      <c r="A22" s="66" t="s">
        <v>103</v>
      </c>
      <c r="B22" s="67" t="s">
        <v>12</v>
      </c>
      <c r="C22" s="64"/>
      <c r="D22" s="109"/>
      <c r="E22" s="110"/>
      <c r="F22" s="111"/>
      <c r="G22" s="110"/>
      <c r="H22" s="110"/>
      <c r="K22" s="73"/>
    </row>
    <row r="23" spans="1:11" s="65" customFormat="1" ht="25.5">
      <c r="A23" s="66" t="s">
        <v>104</v>
      </c>
      <c r="B23" s="67" t="s">
        <v>13</v>
      </c>
      <c r="C23" s="64"/>
      <c r="D23" s="109"/>
      <c r="E23" s="110"/>
      <c r="F23" s="111"/>
      <c r="G23" s="110"/>
      <c r="H23" s="110"/>
      <c r="K23" s="73"/>
    </row>
    <row r="24" spans="1:11" s="65" customFormat="1" ht="12.75">
      <c r="A24" s="66" t="s">
        <v>105</v>
      </c>
      <c r="B24" s="67" t="s">
        <v>12</v>
      </c>
      <c r="C24" s="64"/>
      <c r="D24" s="109"/>
      <c r="E24" s="110"/>
      <c r="F24" s="111"/>
      <c r="G24" s="110"/>
      <c r="H24" s="110"/>
      <c r="K24" s="73"/>
    </row>
    <row r="25" spans="1:11" s="65" customFormat="1" ht="12.75">
      <c r="A25" s="66" t="s">
        <v>106</v>
      </c>
      <c r="B25" s="67" t="s">
        <v>12</v>
      </c>
      <c r="C25" s="64"/>
      <c r="D25" s="109"/>
      <c r="E25" s="110"/>
      <c r="F25" s="111"/>
      <c r="G25" s="110"/>
      <c r="H25" s="110"/>
      <c r="K25" s="73"/>
    </row>
    <row r="26" spans="1:11" s="65" customFormat="1" ht="25.5">
      <c r="A26" s="66" t="s">
        <v>107</v>
      </c>
      <c r="B26" s="67" t="s">
        <v>108</v>
      </c>
      <c r="C26" s="64"/>
      <c r="D26" s="109"/>
      <c r="E26" s="110"/>
      <c r="F26" s="111"/>
      <c r="G26" s="110"/>
      <c r="H26" s="110"/>
      <c r="K26" s="73"/>
    </row>
    <row r="27" spans="1:12" s="21" customFormat="1" ht="15">
      <c r="A27" s="19" t="s">
        <v>14</v>
      </c>
      <c r="B27" s="20" t="s">
        <v>15</v>
      </c>
      <c r="C27" s="14">
        <f>F27*12</f>
        <v>0</v>
      </c>
      <c r="D27" s="106">
        <f>G27*I27</f>
        <v>77659.39199999999</v>
      </c>
      <c r="E27" s="107">
        <f>H27*12</f>
        <v>7.68</v>
      </c>
      <c r="F27" s="112"/>
      <c r="G27" s="107">
        <f>H27*12</f>
        <v>7.68</v>
      </c>
      <c r="H27" s="107">
        <v>0.64</v>
      </c>
      <c r="I27" s="9">
        <v>10111.9</v>
      </c>
      <c r="J27" s="9">
        <v>1.07</v>
      </c>
      <c r="K27" s="71">
        <v>0.5992000000000001</v>
      </c>
      <c r="L27" s="21">
        <v>10399.3</v>
      </c>
    </row>
    <row r="28" spans="1:12" s="9" customFormat="1" ht="15">
      <c r="A28" s="19" t="s">
        <v>16</v>
      </c>
      <c r="B28" s="20" t="s">
        <v>17</v>
      </c>
      <c r="C28" s="14">
        <f>F28*12</f>
        <v>0</v>
      </c>
      <c r="D28" s="106">
        <f>G28*I28</f>
        <v>252393.024</v>
      </c>
      <c r="E28" s="107">
        <f>H28*12</f>
        <v>24.96</v>
      </c>
      <c r="F28" s="112"/>
      <c r="G28" s="107">
        <f>H28*12</f>
        <v>24.96</v>
      </c>
      <c r="H28" s="107">
        <v>2.08</v>
      </c>
      <c r="I28" s="9">
        <v>10111.9</v>
      </c>
      <c r="J28" s="9">
        <v>1.07</v>
      </c>
      <c r="K28" s="71">
        <v>1.9367</v>
      </c>
      <c r="L28" s="9">
        <v>10399.3</v>
      </c>
    </row>
    <row r="29" spans="1:11" s="9" customFormat="1" ht="15">
      <c r="A29" s="19" t="s">
        <v>35</v>
      </c>
      <c r="B29" s="20" t="s">
        <v>12</v>
      </c>
      <c r="C29" s="14">
        <f>F29*12</f>
        <v>0</v>
      </c>
      <c r="D29" s="106">
        <f>G29*I29</f>
        <v>161385.924</v>
      </c>
      <c r="E29" s="107">
        <f>H29*12</f>
        <v>15.96</v>
      </c>
      <c r="F29" s="112"/>
      <c r="G29" s="107">
        <f>H29*12</f>
        <v>15.96</v>
      </c>
      <c r="H29" s="107">
        <v>1.33</v>
      </c>
      <c r="I29" s="9">
        <v>10111.9</v>
      </c>
      <c r="J29" s="9">
        <v>1.07</v>
      </c>
      <c r="K29" s="71">
        <v>1.2412</v>
      </c>
    </row>
    <row r="30" spans="1:11" s="9" customFormat="1" ht="45">
      <c r="A30" s="19" t="s">
        <v>140</v>
      </c>
      <c r="B30" s="20" t="s">
        <v>13</v>
      </c>
      <c r="C30" s="14"/>
      <c r="D30" s="106">
        <f>D31+D32+D33+D34+D35+D36+D37+D38</f>
        <v>64151.34</v>
      </c>
      <c r="E30" s="107"/>
      <c r="F30" s="112"/>
      <c r="G30" s="107">
        <f>D30/I30</f>
        <v>6.344143039389234</v>
      </c>
      <c r="H30" s="107">
        <f>G30/12</f>
        <v>0.5286785866157695</v>
      </c>
      <c r="I30" s="9">
        <v>10111.9</v>
      </c>
      <c r="K30" s="71"/>
    </row>
    <row r="31" spans="1:11" s="9" customFormat="1" ht="15">
      <c r="A31" s="115" t="s">
        <v>141</v>
      </c>
      <c r="B31" s="116"/>
      <c r="C31" s="64"/>
      <c r="D31" s="109">
        <v>7213.02</v>
      </c>
      <c r="E31" s="110"/>
      <c r="F31" s="117"/>
      <c r="G31" s="110"/>
      <c r="H31" s="110"/>
      <c r="K31" s="71"/>
    </row>
    <row r="32" spans="1:11" s="9" customFormat="1" ht="15">
      <c r="A32" s="115" t="s">
        <v>142</v>
      </c>
      <c r="B32" s="116"/>
      <c r="C32" s="64"/>
      <c r="D32" s="109">
        <v>1175.53</v>
      </c>
      <c r="E32" s="110"/>
      <c r="F32" s="117"/>
      <c r="G32" s="110"/>
      <c r="H32" s="110"/>
      <c r="K32" s="71"/>
    </row>
    <row r="33" spans="1:11" s="9" customFormat="1" ht="15">
      <c r="A33" s="115" t="s">
        <v>158</v>
      </c>
      <c r="B33" s="116"/>
      <c r="C33" s="64"/>
      <c r="D33" s="109">
        <v>16528.28</v>
      </c>
      <c r="E33" s="110"/>
      <c r="F33" s="117"/>
      <c r="G33" s="110"/>
      <c r="H33" s="110"/>
      <c r="K33" s="71"/>
    </row>
    <row r="34" spans="1:11" s="9" customFormat="1" ht="15">
      <c r="A34" s="115" t="s">
        <v>143</v>
      </c>
      <c r="B34" s="116"/>
      <c r="C34" s="64"/>
      <c r="D34" s="109">
        <v>6201.1</v>
      </c>
      <c r="E34" s="110"/>
      <c r="F34" s="117"/>
      <c r="G34" s="110"/>
      <c r="H34" s="110"/>
      <c r="K34" s="71"/>
    </row>
    <row r="35" spans="1:11" s="9" customFormat="1" ht="15">
      <c r="A35" s="115" t="s">
        <v>144</v>
      </c>
      <c r="B35" s="116"/>
      <c r="C35" s="64"/>
      <c r="D35" s="109">
        <v>12550.13</v>
      </c>
      <c r="E35" s="110"/>
      <c r="F35" s="117"/>
      <c r="G35" s="110"/>
      <c r="H35" s="110"/>
      <c r="K35" s="71"/>
    </row>
    <row r="36" spans="1:11" s="9" customFormat="1" ht="15">
      <c r="A36" s="115" t="s">
        <v>145</v>
      </c>
      <c r="B36" s="116"/>
      <c r="C36" s="64"/>
      <c r="D36" s="109">
        <v>7556.4</v>
      </c>
      <c r="E36" s="110"/>
      <c r="F36" s="117"/>
      <c r="G36" s="110"/>
      <c r="H36" s="110"/>
      <c r="K36" s="71"/>
    </row>
    <row r="37" spans="1:11" s="9" customFormat="1" ht="15">
      <c r="A37" s="115" t="s">
        <v>146</v>
      </c>
      <c r="B37" s="116"/>
      <c r="C37" s="64"/>
      <c r="D37" s="109">
        <v>7576.88</v>
      </c>
      <c r="E37" s="110"/>
      <c r="F37" s="117"/>
      <c r="G37" s="110"/>
      <c r="H37" s="110"/>
      <c r="K37" s="71"/>
    </row>
    <row r="38" spans="1:11" s="9" customFormat="1" ht="15">
      <c r="A38" s="115" t="s">
        <v>147</v>
      </c>
      <c r="B38" s="116"/>
      <c r="C38" s="64"/>
      <c r="D38" s="109">
        <v>5350</v>
      </c>
      <c r="E38" s="110"/>
      <c r="F38" s="117"/>
      <c r="G38" s="110"/>
      <c r="H38" s="110"/>
      <c r="K38" s="71"/>
    </row>
    <row r="39" spans="1:11" s="9" customFormat="1" ht="60">
      <c r="A39" s="19" t="s">
        <v>157</v>
      </c>
      <c r="B39" s="20" t="s">
        <v>148</v>
      </c>
      <c r="C39" s="14"/>
      <c r="D39" s="106">
        <f>18916.67*5</f>
        <v>94583.34999999999</v>
      </c>
      <c r="E39" s="107"/>
      <c r="F39" s="112"/>
      <c r="G39" s="107">
        <f>D39/I39</f>
        <v>9.353667461110177</v>
      </c>
      <c r="H39" s="107">
        <f>G39/12</f>
        <v>0.7794722884258481</v>
      </c>
      <c r="I39" s="9">
        <v>10111.9</v>
      </c>
      <c r="K39" s="71"/>
    </row>
    <row r="40" spans="1:11" s="9" customFormat="1" ht="15">
      <c r="A40" s="19" t="s">
        <v>36</v>
      </c>
      <c r="B40" s="20" t="s">
        <v>12</v>
      </c>
      <c r="C40" s="14">
        <f>F40*12</f>
        <v>0</v>
      </c>
      <c r="D40" s="106">
        <f>G40*I40</f>
        <v>186867.912</v>
      </c>
      <c r="E40" s="107">
        <f>H40*12</f>
        <v>18.48</v>
      </c>
      <c r="F40" s="112"/>
      <c r="G40" s="107">
        <f>H40*12</f>
        <v>18.48</v>
      </c>
      <c r="H40" s="107">
        <v>1.54</v>
      </c>
      <c r="I40" s="9">
        <v>10111.9</v>
      </c>
      <c r="J40" s="9">
        <v>1.07</v>
      </c>
      <c r="K40" s="71">
        <v>1.4445000000000001</v>
      </c>
    </row>
    <row r="41" spans="1:11" s="9" customFormat="1" ht="28.5">
      <c r="A41" s="19" t="s">
        <v>37</v>
      </c>
      <c r="B41" s="44" t="s">
        <v>38</v>
      </c>
      <c r="C41" s="14">
        <f>F41*12</f>
        <v>0</v>
      </c>
      <c r="D41" s="106">
        <f>G41*I41</f>
        <v>400431.23999999993</v>
      </c>
      <c r="E41" s="107">
        <f>H41*12</f>
        <v>39.599999999999994</v>
      </c>
      <c r="F41" s="112"/>
      <c r="G41" s="107">
        <f>H41*12</f>
        <v>39.599999999999994</v>
      </c>
      <c r="H41" s="107">
        <v>3.3</v>
      </c>
      <c r="I41" s="9">
        <v>10111.9</v>
      </c>
      <c r="J41" s="9">
        <v>1.07</v>
      </c>
      <c r="K41" s="71">
        <v>3.0816</v>
      </c>
    </row>
    <row r="42" spans="1:11" s="13" customFormat="1" ht="30">
      <c r="A42" s="19" t="s">
        <v>60</v>
      </c>
      <c r="B42" s="20" t="s">
        <v>10</v>
      </c>
      <c r="C42" s="22"/>
      <c r="D42" s="106">
        <v>1733.72</v>
      </c>
      <c r="E42" s="91"/>
      <c r="F42" s="112"/>
      <c r="G42" s="107">
        <f>D42/I42</f>
        <v>0.17145343605059388</v>
      </c>
      <c r="H42" s="107">
        <v>0.02</v>
      </c>
      <c r="I42" s="9">
        <v>10111.9</v>
      </c>
      <c r="J42" s="9">
        <v>1.07</v>
      </c>
      <c r="K42" s="71">
        <v>0.010700000000000001</v>
      </c>
    </row>
    <row r="43" spans="1:12" s="13" customFormat="1" ht="30" customHeight="1">
      <c r="A43" s="19" t="s">
        <v>82</v>
      </c>
      <c r="B43" s="20" t="s">
        <v>10</v>
      </c>
      <c r="C43" s="22"/>
      <c r="D43" s="106">
        <f>3467.44*I43/L43</f>
        <v>3371.612179281298</v>
      </c>
      <c r="E43" s="91"/>
      <c r="F43" s="112"/>
      <c r="G43" s="107">
        <f>D43/I43</f>
        <v>0.33343013472060623</v>
      </c>
      <c r="H43" s="107">
        <f>G43/12</f>
        <v>0.02778584456005052</v>
      </c>
      <c r="I43" s="9">
        <v>10111.9</v>
      </c>
      <c r="J43" s="9">
        <v>1.07</v>
      </c>
      <c r="K43" s="71">
        <v>0.021400000000000002</v>
      </c>
      <c r="L43" s="13">
        <v>10399.3</v>
      </c>
    </row>
    <row r="44" spans="1:12" s="13" customFormat="1" ht="20.25" customHeight="1">
      <c r="A44" s="19" t="s">
        <v>61</v>
      </c>
      <c r="B44" s="20" t="s">
        <v>10</v>
      </c>
      <c r="C44" s="22"/>
      <c r="D44" s="106">
        <f>10948.1*I44/L44</f>
        <v>10645.533102228035</v>
      </c>
      <c r="E44" s="91"/>
      <c r="F44" s="112"/>
      <c r="G44" s="107">
        <f>D44/I44</f>
        <v>1.0527727827834568</v>
      </c>
      <c r="H44" s="107">
        <f>G44/12</f>
        <v>0.08773106523195473</v>
      </c>
      <c r="I44" s="9">
        <v>10111.9</v>
      </c>
      <c r="J44" s="9">
        <v>1.07</v>
      </c>
      <c r="K44" s="71">
        <v>0.08560000000000001</v>
      </c>
      <c r="L44" s="13">
        <v>10399.3</v>
      </c>
    </row>
    <row r="45" spans="1:11" s="13" customFormat="1" ht="30" hidden="1">
      <c r="A45" s="19" t="s">
        <v>62</v>
      </c>
      <c r="B45" s="20" t="s">
        <v>13</v>
      </c>
      <c r="C45" s="22"/>
      <c r="D45" s="106">
        <f>G45*I45</f>
        <v>0</v>
      </c>
      <c r="E45" s="91"/>
      <c r="F45" s="112"/>
      <c r="G45" s="107">
        <f>H45*12</f>
        <v>0</v>
      </c>
      <c r="H45" s="107"/>
      <c r="I45" s="9">
        <v>10111.7</v>
      </c>
      <c r="J45" s="9">
        <v>1.07</v>
      </c>
      <c r="K45" s="71">
        <v>0.021400000000000002</v>
      </c>
    </row>
    <row r="46" spans="1:11" s="13" customFormat="1" ht="30" hidden="1">
      <c r="A46" s="19" t="s">
        <v>63</v>
      </c>
      <c r="B46" s="20" t="s">
        <v>13</v>
      </c>
      <c r="C46" s="22"/>
      <c r="D46" s="106">
        <f>G46*I46</f>
        <v>0</v>
      </c>
      <c r="E46" s="91"/>
      <c r="F46" s="112"/>
      <c r="G46" s="107">
        <f>H46*12</f>
        <v>0</v>
      </c>
      <c r="H46" s="107">
        <v>0</v>
      </c>
      <c r="I46" s="9">
        <v>10111.9</v>
      </c>
      <c r="J46" s="9">
        <v>1.07</v>
      </c>
      <c r="K46" s="71">
        <v>0</v>
      </c>
    </row>
    <row r="47" spans="1:11" s="13" customFormat="1" ht="30">
      <c r="A47" s="19" t="s">
        <v>24</v>
      </c>
      <c r="B47" s="20"/>
      <c r="C47" s="22">
        <f>F47*12</f>
        <v>0</v>
      </c>
      <c r="D47" s="106">
        <f>G47*I47</f>
        <v>21841.704</v>
      </c>
      <c r="E47" s="91">
        <f>H47*12</f>
        <v>2.16</v>
      </c>
      <c r="F47" s="112"/>
      <c r="G47" s="107">
        <f>H47*12</f>
        <v>2.16</v>
      </c>
      <c r="H47" s="107">
        <v>0.18</v>
      </c>
      <c r="I47" s="9">
        <v>10111.9</v>
      </c>
      <c r="J47" s="9">
        <v>1.07</v>
      </c>
      <c r="K47" s="71">
        <v>0.1391</v>
      </c>
    </row>
    <row r="48" spans="1:12" s="9" customFormat="1" ht="15">
      <c r="A48" s="19" t="s">
        <v>26</v>
      </c>
      <c r="B48" s="20" t="s">
        <v>27</v>
      </c>
      <c r="C48" s="22">
        <f>F48*12</f>
        <v>0</v>
      </c>
      <c r="D48" s="106">
        <f>G48*I48</f>
        <v>4853.7119999999995</v>
      </c>
      <c r="E48" s="91">
        <f>H48*12</f>
        <v>0.48</v>
      </c>
      <c r="F48" s="112"/>
      <c r="G48" s="107">
        <f>H48*12</f>
        <v>0.48</v>
      </c>
      <c r="H48" s="107">
        <v>0.04</v>
      </c>
      <c r="I48" s="9">
        <v>10111.9</v>
      </c>
      <c r="J48" s="9">
        <v>1.07</v>
      </c>
      <c r="K48" s="71">
        <v>0.032100000000000004</v>
      </c>
      <c r="L48" s="9">
        <v>10399.3</v>
      </c>
    </row>
    <row r="49" spans="1:12" s="9" customFormat="1" ht="15">
      <c r="A49" s="19" t="s">
        <v>28</v>
      </c>
      <c r="B49" s="25" t="s">
        <v>29</v>
      </c>
      <c r="C49" s="26">
        <f>F49*12</f>
        <v>0</v>
      </c>
      <c r="D49" s="106">
        <f>2671.16*I49/L49</f>
        <v>2597.338552017924</v>
      </c>
      <c r="E49" s="113">
        <f>H49*12</f>
        <v>0.256859596318983</v>
      </c>
      <c r="F49" s="114"/>
      <c r="G49" s="107">
        <f>D49/I49</f>
        <v>0.256859596318983</v>
      </c>
      <c r="H49" s="107">
        <f>G49/12</f>
        <v>0.021404966359915248</v>
      </c>
      <c r="I49" s="9">
        <v>10111.9</v>
      </c>
      <c r="J49" s="9">
        <v>1.07</v>
      </c>
      <c r="K49" s="71">
        <v>0.021400000000000002</v>
      </c>
      <c r="L49" s="9">
        <v>10399.3</v>
      </c>
    </row>
    <row r="50" spans="1:12" s="90" customFormat="1" ht="30">
      <c r="A50" s="89" t="s">
        <v>25</v>
      </c>
      <c r="B50" s="88"/>
      <c r="C50" s="91">
        <f>F50*12</f>
        <v>0</v>
      </c>
      <c r="D50" s="106">
        <f>4006.73*I50/L50</f>
        <v>3895.998104391642</v>
      </c>
      <c r="E50" s="91">
        <f>H50*12</f>
        <v>0.3852884328752897</v>
      </c>
      <c r="F50" s="112"/>
      <c r="G50" s="107">
        <f>D50/I50</f>
        <v>0.3852884328752897</v>
      </c>
      <c r="H50" s="107">
        <f>G50/12</f>
        <v>0.03210736940627414</v>
      </c>
      <c r="I50" s="9">
        <v>10111.9</v>
      </c>
      <c r="J50" s="86">
        <v>1.07</v>
      </c>
      <c r="K50" s="87">
        <v>0.032100000000000004</v>
      </c>
      <c r="L50" s="9">
        <v>10399.3</v>
      </c>
    </row>
    <row r="51" spans="1:11" s="21" customFormat="1" ht="15">
      <c r="A51" s="19" t="s">
        <v>44</v>
      </c>
      <c r="B51" s="20"/>
      <c r="C51" s="14"/>
      <c r="D51" s="107">
        <f>D53+D54+D55+D56+D57+D58+D59+D60+D61+D62+D64</f>
        <v>67203.34650322617</v>
      </c>
      <c r="E51" s="107"/>
      <c r="F51" s="112"/>
      <c r="G51" s="107">
        <f>D51/I51</f>
        <v>6.645966287564768</v>
      </c>
      <c r="H51" s="107">
        <f>G51/12</f>
        <v>0.5538305239637307</v>
      </c>
      <c r="I51" s="9">
        <v>10111.9</v>
      </c>
      <c r="J51" s="9">
        <v>1.07</v>
      </c>
      <c r="K51" s="71">
        <v>0.5450251808960578</v>
      </c>
    </row>
    <row r="52" spans="1:11" s="13" customFormat="1" ht="15" hidden="1">
      <c r="A52" s="23"/>
      <c r="B52" s="18"/>
      <c r="C52" s="24"/>
      <c r="D52" s="93"/>
      <c r="E52" s="92"/>
      <c r="F52" s="94"/>
      <c r="G52" s="92"/>
      <c r="H52" s="92"/>
      <c r="I52" s="9">
        <v>10111.9</v>
      </c>
      <c r="J52" s="9"/>
      <c r="K52" s="71"/>
    </row>
    <row r="53" spans="1:11" s="13" customFormat="1" ht="15">
      <c r="A53" s="23" t="s">
        <v>54</v>
      </c>
      <c r="B53" s="18" t="s">
        <v>18</v>
      </c>
      <c r="C53" s="24"/>
      <c r="D53" s="93">
        <v>460.83</v>
      </c>
      <c r="E53" s="92"/>
      <c r="F53" s="94"/>
      <c r="G53" s="92"/>
      <c r="H53" s="92"/>
      <c r="I53" s="9">
        <v>10111.9</v>
      </c>
      <c r="J53" s="9">
        <v>1.07</v>
      </c>
      <c r="K53" s="71">
        <v>0.010700000000000001</v>
      </c>
    </row>
    <row r="54" spans="1:12" s="13" customFormat="1" ht="15">
      <c r="A54" s="23" t="s">
        <v>19</v>
      </c>
      <c r="B54" s="18" t="s">
        <v>23</v>
      </c>
      <c r="C54" s="24">
        <f>F54*12</f>
        <v>0</v>
      </c>
      <c r="D54" s="93">
        <f>1560.28*I54/L54</f>
        <v>1517.15935995692</v>
      </c>
      <c r="E54" s="92">
        <f>H54*12</f>
        <v>0</v>
      </c>
      <c r="F54" s="94"/>
      <c r="G54" s="92"/>
      <c r="H54" s="92"/>
      <c r="I54" s="9">
        <v>10111.9</v>
      </c>
      <c r="J54" s="9">
        <v>1.07</v>
      </c>
      <c r="K54" s="71">
        <v>0.010700000000000001</v>
      </c>
      <c r="L54" s="13">
        <v>10399.3</v>
      </c>
    </row>
    <row r="55" spans="1:12" s="13" customFormat="1" ht="15">
      <c r="A55" s="23" t="s">
        <v>115</v>
      </c>
      <c r="B55" s="18" t="s">
        <v>18</v>
      </c>
      <c r="C55" s="24">
        <f>F55*12</f>
        <v>0</v>
      </c>
      <c r="D55" s="93">
        <f>14918.04*I55/L55</f>
        <v>14505.7579525545</v>
      </c>
      <c r="E55" s="92">
        <f>H55*12</f>
        <v>0</v>
      </c>
      <c r="F55" s="94"/>
      <c r="G55" s="92"/>
      <c r="H55" s="92"/>
      <c r="I55" s="9">
        <v>10111.9</v>
      </c>
      <c r="J55" s="9">
        <v>1.07</v>
      </c>
      <c r="K55" s="71">
        <v>0.14980000000000002</v>
      </c>
      <c r="L55" s="13">
        <v>10399.3</v>
      </c>
    </row>
    <row r="56" spans="1:11" s="13" customFormat="1" ht="15">
      <c r="A56" s="23" t="s">
        <v>71</v>
      </c>
      <c r="B56" s="18" t="s">
        <v>18</v>
      </c>
      <c r="C56" s="24">
        <f>F56*12</f>
        <v>0</v>
      </c>
      <c r="D56" s="93">
        <v>2973.4</v>
      </c>
      <c r="E56" s="92">
        <f>H56*12</f>
        <v>0</v>
      </c>
      <c r="F56" s="94"/>
      <c r="G56" s="92"/>
      <c r="H56" s="92"/>
      <c r="I56" s="9">
        <v>10111.9</v>
      </c>
      <c r="J56" s="9">
        <v>1.07</v>
      </c>
      <c r="K56" s="71">
        <v>0.021400000000000002</v>
      </c>
    </row>
    <row r="57" spans="1:11" s="13" customFormat="1" ht="15">
      <c r="A57" s="23" t="s">
        <v>20</v>
      </c>
      <c r="B57" s="18" t="s">
        <v>18</v>
      </c>
      <c r="C57" s="24">
        <f>F57*12</f>
        <v>0</v>
      </c>
      <c r="D57" s="93">
        <v>9942.16</v>
      </c>
      <c r="E57" s="92">
        <f>H57*12</f>
        <v>0</v>
      </c>
      <c r="F57" s="94"/>
      <c r="G57" s="92"/>
      <c r="H57" s="92"/>
      <c r="I57" s="9">
        <v>10111.9</v>
      </c>
      <c r="J57" s="9">
        <v>1.07</v>
      </c>
      <c r="K57" s="71">
        <v>0.07490000000000001</v>
      </c>
    </row>
    <row r="58" spans="1:11" s="13" customFormat="1" ht="15">
      <c r="A58" s="23" t="s">
        <v>21</v>
      </c>
      <c r="B58" s="18" t="s">
        <v>18</v>
      </c>
      <c r="C58" s="24">
        <f>F58*12</f>
        <v>0</v>
      </c>
      <c r="D58" s="93">
        <v>780.14</v>
      </c>
      <c r="E58" s="92">
        <f>H58*12</f>
        <v>0</v>
      </c>
      <c r="F58" s="94"/>
      <c r="G58" s="92"/>
      <c r="H58" s="92"/>
      <c r="I58" s="9">
        <v>10111.9</v>
      </c>
      <c r="J58" s="9">
        <v>1.07</v>
      </c>
      <c r="K58" s="71">
        <v>0.010700000000000001</v>
      </c>
    </row>
    <row r="59" spans="1:12" s="13" customFormat="1" ht="15">
      <c r="A59" s="23" t="s">
        <v>66</v>
      </c>
      <c r="B59" s="18" t="s">
        <v>18</v>
      </c>
      <c r="C59" s="24"/>
      <c r="D59" s="93">
        <f>1486.64*I59/L59</f>
        <v>1445.5545100150973</v>
      </c>
      <c r="E59" s="92"/>
      <c r="F59" s="94"/>
      <c r="G59" s="92"/>
      <c r="H59" s="92"/>
      <c r="I59" s="9">
        <v>10111.9</v>
      </c>
      <c r="J59" s="9">
        <v>1.07</v>
      </c>
      <c r="K59" s="71">
        <v>0.010700000000000001</v>
      </c>
      <c r="L59" s="13">
        <v>10399.3</v>
      </c>
    </row>
    <row r="60" spans="1:11" s="13" customFormat="1" ht="15">
      <c r="A60" s="23" t="s">
        <v>67</v>
      </c>
      <c r="B60" s="18" t="s">
        <v>23</v>
      </c>
      <c r="C60" s="24"/>
      <c r="D60" s="93">
        <v>5946.8</v>
      </c>
      <c r="E60" s="92"/>
      <c r="F60" s="94"/>
      <c r="G60" s="92"/>
      <c r="H60" s="92"/>
      <c r="I60" s="9">
        <v>10111.9</v>
      </c>
      <c r="J60" s="9">
        <v>1.07</v>
      </c>
      <c r="K60" s="71">
        <v>0.042800000000000005</v>
      </c>
    </row>
    <row r="61" spans="1:12" s="13" customFormat="1" ht="25.5">
      <c r="A61" s="23" t="s">
        <v>22</v>
      </c>
      <c r="B61" s="18" t="s">
        <v>18</v>
      </c>
      <c r="C61" s="24">
        <f>F61*12</f>
        <v>0</v>
      </c>
      <c r="D61" s="93">
        <f>7825.72*I61/L61</f>
        <v>7609.444680699663</v>
      </c>
      <c r="E61" s="92">
        <f>H61*12</f>
        <v>0</v>
      </c>
      <c r="F61" s="94"/>
      <c r="G61" s="92"/>
      <c r="H61" s="92"/>
      <c r="I61" s="9">
        <v>10111.9</v>
      </c>
      <c r="J61" s="9">
        <v>1.07</v>
      </c>
      <c r="K61" s="71">
        <v>0.053500000000000006</v>
      </c>
      <c r="L61" s="13">
        <v>10399.3</v>
      </c>
    </row>
    <row r="62" spans="1:11" s="13" customFormat="1" ht="15">
      <c r="A62" s="23" t="s">
        <v>116</v>
      </c>
      <c r="B62" s="18" t="s">
        <v>18</v>
      </c>
      <c r="C62" s="24"/>
      <c r="D62" s="93">
        <v>10192.71</v>
      </c>
      <c r="E62" s="92"/>
      <c r="F62" s="94"/>
      <c r="G62" s="92"/>
      <c r="H62" s="92"/>
      <c r="I62" s="9">
        <v>10111.9</v>
      </c>
      <c r="J62" s="9">
        <v>1.07</v>
      </c>
      <c r="K62" s="71">
        <v>0.010700000000000001</v>
      </c>
    </row>
    <row r="63" spans="1:11" s="13" customFormat="1" ht="15" hidden="1">
      <c r="A63" s="23"/>
      <c r="B63" s="18"/>
      <c r="C63" s="55"/>
      <c r="D63" s="93"/>
      <c r="E63" s="95"/>
      <c r="F63" s="94"/>
      <c r="G63" s="92"/>
      <c r="H63" s="92"/>
      <c r="I63" s="9">
        <v>10111.9</v>
      </c>
      <c r="J63" s="9"/>
      <c r="K63" s="71"/>
    </row>
    <row r="64" spans="1:11" s="13" customFormat="1" ht="25.5">
      <c r="A64" s="54" t="s">
        <v>149</v>
      </c>
      <c r="B64" s="103" t="s">
        <v>13</v>
      </c>
      <c r="C64" s="24"/>
      <c r="D64" s="93">
        <v>11829.39</v>
      </c>
      <c r="E64" s="92"/>
      <c r="F64" s="94"/>
      <c r="G64" s="92"/>
      <c r="H64" s="92"/>
      <c r="I64" s="9">
        <v>10111.9</v>
      </c>
      <c r="J64" s="9">
        <v>1.07</v>
      </c>
      <c r="K64" s="71">
        <v>0.042125180896057705</v>
      </c>
    </row>
    <row r="65" spans="1:12" s="13" customFormat="1" ht="15" hidden="1">
      <c r="A65" s="23" t="s">
        <v>45</v>
      </c>
      <c r="B65" s="18" t="s">
        <v>72</v>
      </c>
      <c r="C65" s="24"/>
      <c r="D65" s="93">
        <f aca="true" t="shared" si="0" ref="D65:D74">G65*I65</f>
        <v>0</v>
      </c>
      <c r="E65" s="92"/>
      <c r="F65" s="94"/>
      <c r="G65" s="92">
        <f aca="true" t="shared" si="1" ref="G65:G74">H65*12</f>
        <v>0</v>
      </c>
      <c r="H65" s="92">
        <v>0</v>
      </c>
      <c r="I65" s="9">
        <v>10399.3</v>
      </c>
      <c r="J65" s="9">
        <v>1.07</v>
      </c>
      <c r="K65" s="71">
        <v>0</v>
      </c>
      <c r="L65" s="21">
        <v>10399.3</v>
      </c>
    </row>
    <row r="66" spans="1:12" s="13" customFormat="1" ht="25.5" hidden="1">
      <c r="A66" s="23" t="s">
        <v>46</v>
      </c>
      <c r="B66" s="18" t="s">
        <v>55</v>
      </c>
      <c r="C66" s="24"/>
      <c r="D66" s="93">
        <f t="shared" si="0"/>
        <v>0</v>
      </c>
      <c r="E66" s="92"/>
      <c r="F66" s="94"/>
      <c r="G66" s="92">
        <f t="shared" si="1"/>
        <v>0</v>
      </c>
      <c r="H66" s="92">
        <v>0</v>
      </c>
      <c r="I66" s="9">
        <v>10399.3</v>
      </c>
      <c r="J66" s="9">
        <v>1.07</v>
      </c>
      <c r="K66" s="71">
        <v>0</v>
      </c>
      <c r="L66" s="21">
        <v>10399.3</v>
      </c>
    </row>
    <row r="67" spans="1:12" s="13" customFormat="1" ht="15" hidden="1">
      <c r="A67" s="23" t="s">
        <v>77</v>
      </c>
      <c r="B67" s="18" t="s">
        <v>76</v>
      </c>
      <c r="C67" s="24"/>
      <c r="D67" s="93">
        <f t="shared" si="0"/>
        <v>0</v>
      </c>
      <c r="E67" s="92"/>
      <c r="F67" s="94"/>
      <c r="G67" s="92">
        <f t="shared" si="1"/>
        <v>0</v>
      </c>
      <c r="H67" s="92">
        <v>0</v>
      </c>
      <c r="I67" s="9">
        <v>10399.3</v>
      </c>
      <c r="J67" s="9">
        <v>1.07</v>
      </c>
      <c r="K67" s="71">
        <v>0</v>
      </c>
      <c r="L67" s="21">
        <v>10399.3</v>
      </c>
    </row>
    <row r="68" spans="1:12" s="13" customFormat="1" ht="25.5" hidden="1">
      <c r="A68" s="23" t="s">
        <v>73</v>
      </c>
      <c r="B68" s="18" t="s">
        <v>74</v>
      </c>
      <c r="C68" s="24"/>
      <c r="D68" s="93">
        <f t="shared" si="0"/>
        <v>0</v>
      </c>
      <c r="E68" s="92"/>
      <c r="F68" s="94"/>
      <c r="G68" s="92">
        <f t="shared" si="1"/>
        <v>0</v>
      </c>
      <c r="H68" s="92">
        <v>0</v>
      </c>
      <c r="I68" s="9">
        <v>10399.3</v>
      </c>
      <c r="J68" s="9">
        <v>1.07</v>
      </c>
      <c r="K68" s="71">
        <v>0</v>
      </c>
      <c r="L68" s="21">
        <v>10399.3</v>
      </c>
    </row>
    <row r="69" spans="1:12" s="13" customFormat="1" ht="15" hidden="1">
      <c r="A69" s="23" t="s">
        <v>47</v>
      </c>
      <c r="B69" s="18" t="s">
        <v>75</v>
      </c>
      <c r="C69" s="24"/>
      <c r="D69" s="93">
        <f t="shared" si="0"/>
        <v>0</v>
      </c>
      <c r="E69" s="92"/>
      <c r="F69" s="94"/>
      <c r="G69" s="92">
        <f t="shared" si="1"/>
        <v>0</v>
      </c>
      <c r="H69" s="92">
        <v>0</v>
      </c>
      <c r="I69" s="9">
        <v>10399.3</v>
      </c>
      <c r="J69" s="9">
        <v>1.07</v>
      </c>
      <c r="K69" s="71">
        <v>0</v>
      </c>
      <c r="L69" s="21">
        <v>10399.3</v>
      </c>
    </row>
    <row r="70" spans="1:12" s="13" customFormat="1" ht="15" hidden="1">
      <c r="A70" s="23" t="s">
        <v>58</v>
      </c>
      <c r="B70" s="18" t="s">
        <v>76</v>
      </c>
      <c r="C70" s="24"/>
      <c r="D70" s="93">
        <f t="shared" si="0"/>
        <v>0</v>
      </c>
      <c r="E70" s="92"/>
      <c r="F70" s="94"/>
      <c r="G70" s="92">
        <f t="shared" si="1"/>
        <v>0</v>
      </c>
      <c r="H70" s="92">
        <v>0</v>
      </c>
      <c r="I70" s="9">
        <v>10399.3</v>
      </c>
      <c r="J70" s="9">
        <v>1.07</v>
      </c>
      <c r="K70" s="71">
        <v>0</v>
      </c>
      <c r="L70" s="21">
        <v>10399.3</v>
      </c>
    </row>
    <row r="71" spans="1:12" s="13" customFormat="1" ht="15" hidden="1">
      <c r="A71" s="23" t="s">
        <v>59</v>
      </c>
      <c r="B71" s="18" t="s">
        <v>18</v>
      </c>
      <c r="C71" s="24"/>
      <c r="D71" s="93">
        <f t="shared" si="0"/>
        <v>0</v>
      </c>
      <c r="E71" s="92"/>
      <c r="F71" s="94"/>
      <c r="G71" s="92">
        <f t="shared" si="1"/>
        <v>0</v>
      </c>
      <c r="H71" s="92">
        <v>0</v>
      </c>
      <c r="I71" s="9">
        <v>10399.3</v>
      </c>
      <c r="J71" s="9">
        <v>1.07</v>
      </c>
      <c r="K71" s="71">
        <v>0</v>
      </c>
      <c r="L71" s="21">
        <v>10399.3</v>
      </c>
    </row>
    <row r="72" spans="1:12" s="13" customFormat="1" ht="25.5" hidden="1">
      <c r="A72" s="23" t="s">
        <v>56</v>
      </c>
      <c r="B72" s="18" t="s">
        <v>18</v>
      </c>
      <c r="C72" s="24"/>
      <c r="D72" s="93">
        <f t="shared" si="0"/>
        <v>0</v>
      </c>
      <c r="E72" s="92"/>
      <c r="F72" s="94"/>
      <c r="G72" s="92">
        <f t="shared" si="1"/>
        <v>0</v>
      </c>
      <c r="H72" s="92">
        <v>0</v>
      </c>
      <c r="I72" s="9">
        <v>10399.3</v>
      </c>
      <c r="J72" s="9">
        <v>1.07</v>
      </c>
      <c r="K72" s="71">
        <v>0</v>
      </c>
      <c r="L72" s="21">
        <v>10399.3</v>
      </c>
    </row>
    <row r="73" spans="1:11" s="13" customFormat="1" ht="15" hidden="1">
      <c r="A73" s="23" t="s">
        <v>69</v>
      </c>
      <c r="B73" s="18" t="s">
        <v>10</v>
      </c>
      <c r="C73" s="24"/>
      <c r="D73" s="93">
        <f t="shared" si="0"/>
        <v>0</v>
      </c>
      <c r="E73" s="92"/>
      <c r="F73" s="94"/>
      <c r="G73" s="92">
        <f t="shared" si="1"/>
        <v>0</v>
      </c>
      <c r="H73" s="92">
        <v>0</v>
      </c>
      <c r="I73" s="9">
        <v>10399.3</v>
      </c>
      <c r="J73" s="9">
        <v>1.07</v>
      </c>
      <c r="K73" s="71">
        <v>0</v>
      </c>
    </row>
    <row r="74" spans="1:11" s="13" customFormat="1" ht="15" hidden="1">
      <c r="A74" s="54" t="s">
        <v>68</v>
      </c>
      <c r="B74" s="18" t="s">
        <v>10</v>
      </c>
      <c r="C74" s="55"/>
      <c r="D74" s="93">
        <f t="shared" si="0"/>
        <v>0</v>
      </c>
      <c r="E74" s="95"/>
      <c r="F74" s="94"/>
      <c r="G74" s="92">
        <f t="shared" si="1"/>
        <v>0</v>
      </c>
      <c r="H74" s="92">
        <v>0</v>
      </c>
      <c r="I74" s="9">
        <v>10399.3</v>
      </c>
      <c r="J74" s="9">
        <v>1.07</v>
      </c>
      <c r="K74" s="71">
        <v>0</v>
      </c>
    </row>
    <row r="75" spans="1:11" s="13" customFormat="1" ht="15" hidden="1">
      <c r="A75" s="23" t="s">
        <v>70</v>
      </c>
      <c r="B75" s="18" t="s">
        <v>10</v>
      </c>
      <c r="C75" s="24"/>
      <c r="D75" s="93">
        <f>G75*I75</f>
        <v>0</v>
      </c>
      <c r="E75" s="92"/>
      <c r="F75" s="94"/>
      <c r="G75" s="92">
        <f>H75*12</f>
        <v>0</v>
      </c>
      <c r="H75" s="92">
        <v>0</v>
      </c>
      <c r="I75" s="9">
        <v>10111.9</v>
      </c>
      <c r="J75" s="9">
        <v>1.07</v>
      </c>
      <c r="K75" s="71">
        <v>0</v>
      </c>
    </row>
    <row r="76" spans="1:11" s="13" customFormat="1" ht="15">
      <c r="A76" s="19" t="s">
        <v>52</v>
      </c>
      <c r="B76" s="18"/>
      <c r="C76" s="24"/>
      <c r="D76" s="107">
        <f>D77+D78</f>
        <v>20677.51125883473</v>
      </c>
      <c r="E76" s="92"/>
      <c r="F76" s="94"/>
      <c r="G76" s="107">
        <f>D76/I76</f>
        <v>2.0448690413112005</v>
      </c>
      <c r="H76" s="107">
        <f>G76/12</f>
        <v>0.17040575344260003</v>
      </c>
      <c r="I76" s="9">
        <v>10111.9</v>
      </c>
      <c r="J76" s="9">
        <v>1.07</v>
      </c>
      <c r="K76" s="71">
        <v>0.2782</v>
      </c>
    </row>
    <row r="77" spans="1:11" s="13" customFormat="1" ht="15">
      <c r="A77" s="23" t="s">
        <v>83</v>
      </c>
      <c r="B77" s="18" t="s">
        <v>18</v>
      </c>
      <c r="C77" s="24"/>
      <c r="D77" s="93">
        <v>19166.4</v>
      </c>
      <c r="E77" s="92"/>
      <c r="F77" s="94"/>
      <c r="G77" s="92"/>
      <c r="H77" s="92"/>
      <c r="I77" s="9">
        <v>10111.9</v>
      </c>
      <c r="J77" s="9">
        <v>1.07</v>
      </c>
      <c r="K77" s="71">
        <v>0.14980000000000002</v>
      </c>
    </row>
    <row r="78" spans="1:12" s="13" customFormat="1" ht="15">
      <c r="A78" s="23" t="s">
        <v>48</v>
      </c>
      <c r="B78" s="18" t="s">
        <v>18</v>
      </c>
      <c r="C78" s="24"/>
      <c r="D78" s="93">
        <f>1554.06*I78/L78</f>
        <v>1511.1112588347294</v>
      </c>
      <c r="E78" s="92"/>
      <c r="F78" s="94"/>
      <c r="G78" s="92"/>
      <c r="H78" s="92"/>
      <c r="I78" s="9">
        <v>10111.9</v>
      </c>
      <c r="J78" s="9">
        <v>1.07</v>
      </c>
      <c r="K78" s="71">
        <v>0.010700000000000001</v>
      </c>
      <c r="L78" s="13">
        <v>10399.3</v>
      </c>
    </row>
    <row r="79" spans="1:11" s="13" customFormat="1" ht="27.75" customHeight="1" hidden="1">
      <c r="A79" s="54" t="s">
        <v>57</v>
      </c>
      <c r="B79" s="18" t="s">
        <v>13</v>
      </c>
      <c r="C79" s="24"/>
      <c r="D79" s="93">
        <f>G79*I79</f>
        <v>0</v>
      </c>
      <c r="E79" s="92"/>
      <c r="F79" s="94"/>
      <c r="G79" s="92"/>
      <c r="H79" s="92"/>
      <c r="I79" s="9">
        <v>10111.9</v>
      </c>
      <c r="J79" s="9">
        <v>1.07</v>
      </c>
      <c r="K79" s="71">
        <v>0.053500000000000006</v>
      </c>
    </row>
    <row r="80" spans="1:11" s="13" customFormat="1" ht="25.5" hidden="1">
      <c r="A80" s="54" t="s">
        <v>78</v>
      </c>
      <c r="B80" s="18" t="s">
        <v>13</v>
      </c>
      <c r="C80" s="24"/>
      <c r="D80" s="93">
        <f>G80*I80</f>
        <v>0</v>
      </c>
      <c r="E80" s="92"/>
      <c r="F80" s="94"/>
      <c r="G80" s="92"/>
      <c r="H80" s="92"/>
      <c r="I80" s="9">
        <v>10111.9</v>
      </c>
      <c r="J80" s="9">
        <v>1.07</v>
      </c>
      <c r="K80" s="71">
        <v>0</v>
      </c>
    </row>
    <row r="81" spans="1:11" s="13" customFormat="1" ht="25.5" hidden="1">
      <c r="A81" s="54" t="s">
        <v>81</v>
      </c>
      <c r="B81" s="18" t="s">
        <v>13</v>
      </c>
      <c r="C81" s="24"/>
      <c r="D81" s="93">
        <f>G81*I81</f>
        <v>0</v>
      </c>
      <c r="E81" s="92"/>
      <c r="F81" s="94"/>
      <c r="G81" s="92"/>
      <c r="H81" s="92"/>
      <c r="I81" s="9">
        <v>10111.9</v>
      </c>
      <c r="J81" s="9">
        <v>1.07</v>
      </c>
      <c r="K81" s="71">
        <v>0</v>
      </c>
    </row>
    <row r="82" spans="1:11" s="9" customFormat="1" ht="30.75" thickBot="1">
      <c r="A82" s="49" t="s">
        <v>41</v>
      </c>
      <c r="B82" s="20" t="s">
        <v>13</v>
      </c>
      <c r="C82" s="26">
        <f>F82*12</f>
        <v>0</v>
      </c>
      <c r="D82" s="26">
        <f>G82*I82</f>
        <v>38829.695999999996</v>
      </c>
      <c r="E82" s="26">
        <f>H82*12</f>
        <v>3.84</v>
      </c>
      <c r="F82" s="27"/>
      <c r="G82" s="26">
        <f>H82*12</f>
        <v>3.84</v>
      </c>
      <c r="H82" s="26">
        <v>0.32</v>
      </c>
      <c r="I82" s="9">
        <v>10111.9</v>
      </c>
      <c r="J82" s="9">
        <v>1.07</v>
      </c>
      <c r="K82" s="71">
        <v>0.29960000000000003</v>
      </c>
    </row>
    <row r="83" spans="1:11" s="9" customFormat="1" ht="19.5" hidden="1" thickBot="1">
      <c r="A83" s="49" t="s">
        <v>39</v>
      </c>
      <c r="B83" s="25"/>
      <c r="C83" s="26">
        <f>F83*12</f>
        <v>0</v>
      </c>
      <c r="D83" s="26"/>
      <c r="E83" s="26"/>
      <c r="F83" s="27"/>
      <c r="G83" s="26"/>
      <c r="H83" s="58"/>
      <c r="I83" s="9">
        <v>10111.9</v>
      </c>
      <c r="K83" s="71"/>
    </row>
    <row r="84" spans="1:11" s="13" customFormat="1" ht="15.75" hidden="1" thickBot="1">
      <c r="A84" s="23" t="s">
        <v>86</v>
      </c>
      <c r="B84" s="18"/>
      <c r="C84" s="24"/>
      <c r="D84" s="51"/>
      <c r="E84" s="24"/>
      <c r="F84" s="15"/>
      <c r="G84" s="24"/>
      <c r="H84" s="15"/>
      <c r="I84" s="9">
        <v>10111.9</v>
      </c>
      <c r="K84" s="72"/>
    </row>
    <row r="85" spans="1:11" s="13" customFormat="1" ht="15.75" hidden="1" thickBot="1">
      <c r="A85" s="23" t="s">
        <v>91</v>
      </c>
      <c r="B85" s="18"/>
      <c r="C85" s="24"/>
      <c r="D85" s="51"/>
      <c r="E85" s="24"/>
      <c r="F85" s="15"/>
      <c r="G85" s="24"/>
      <c r="H85" s="15"/>
      <c r="I85" s="9">
        <v>10111.9</v>
      </c>
      <c r="K85" s="72"/>
    </row>
    <row r="86" spans="1:11" s="13" customFormat="1" ht="15.75" hidden="1" thickBot="1">
      <c r="A86" s="23" t="s">
        <v>90</v>
      </c>
      <c r="B86" s="18"/>
      <c r="C86" s="24"/>
      <c r="D86" s="51"/>
      <c r="E86" s="24"/>
      <c r="F86" s="15"/>
      <c r="G86" s="24"/>
      <c r="H86" s="15"/>
      <c r="I86" s="9">
        <v>10111.9</v>
      </c>
      <c r="K86" s="72"/>
    </row>
    <row r="87" spans="1:11" s="13" customFormat="1" ht="15.75" hidden="1" thickBot="1">
      <c r="A87" s="23" t="s">
        <v>92</v>
      </c>
      <c r="B87" s="18"/>
      <c r="C87" s="24"/>
      <c r="D87" s="51"/>
      <c r="E87" s="24"/>
      <c r="F87" s="15"/>
      <c r="G87" s="24"/>
      <c r="H87" s="15"/>
      <c r="I87" s="9">
        <v>10111.9</v>
      </c>
      <c r="K87" s="72"/>
    </row>
    <row r="88" spans="1:11" s="13" customFormat="1" ht="19.5" thickBot="1">
      <c r="A88" s="68" t="s">
        <v>156</v>
      </c>
      <c r="B88" s="47" t="s">
        <v>12</v>
      </c>
      <c r="C88" s="84"/>
      <c r="D88" s="91">
        <f>G88*I88</f>
        <v>171093.34799999997</v>
      </c>
      <c r="E88" s="91"/>
      <c r="F88" s="91"/>
      <c r="G88" s="91">
        <f>12*H88</f>
        <v>16.919999999999998</v>
      </c>
      <c r="H88" s="91">
        <v>1.41</v>
      </c>
      <c r="I88" s="9">
        <v>10111.9</v>
      </c>
      <c r="K88" s="72"/>
    </row>
    <row r="89" spans="1:11" s="9" customFormat="1" ht="19.5" thickBot="1">
      <c r="A89" s="45" t="s">
        <v>40</v>
      </c>
      <c r="B89" s="7"/>
      <c r="C89" s="28">
        <f>F89*12</f>
        <v>24526498.32</v>
      </c>
      <c r="D89" s="104">
        <v>2035610.91</v>
      </c>
      <c r="E89" s="104">
        <v>2043874.86</v>
      </c>
      <c r="F89" s="104">
        <v>2043874.86</v>
      </c>
      <c r="G89" s="104">
        <v>201.3</v>
      </c>
      <c r="H89" s="104">
        <f>H88+H82+H76+H51+H50+H49+H48+H47+H44+H43+H42+H41+H40+H39+H30+H29+H28+H27+H18+H13</f>
        <v>16.781416398006144</v>
      </c>
      <c r="I89" s="9">
        <v>10111.9</v>
      </c>
      <c r="K89" s="71"/>
    </row>
    <row r="90" spans="1:11" s="9" customFormat="1" ht="19.5" hidden="1" thickBot="1">
      <c r="A90" s="45" t="s">
        <v>84</v>
      </c>
      <c r="B90" s="7"/>
      <c r="C90" s="28"/>
      <c r="D90" s="57"/>
      <c r="E90" s="28"/>
      <c r="F90" s="29"/>
      <c r="G90" s="28"/>
      <c r="H90" s="29"/>
      <c r="I90" s="9">
        <v>10111.7</v>
      </c>
      <c r="K90" s="71"/>
    </row>
    <row r="91" spans="1:11" s="9" customFormat="1" ht="19.5" hidden="1" thickBot="1">
      <c r="A91" s="45" t="s">
        <v>85</v>
      </c>
      <c r="B91" s="7"/>
      <c r="C91" s="28"/>
      <c r="D91" s="57">
        <f>D89+D90</f>
        <v>2035610.91</v>
      </c>
      <c r="E91" s="28"/>
      <c r="F91" s="29"/>
      <c r="G91" s="57">
        <f>G89+G90</f>
        <v>201.3</v>
      </c>
      <c r="H91" s="29">
        <f>H89+H90</f>
        <v>16.781416398006144</v>
      </c>
      <c r="I91" s="9">
        <v>10111.7</v>
      </c>
      <c r="K91" s="71"/>
    </row>
    <row r="92" spans="1:11" s="31" customFormat="1" ht="20.25" hidden="1" thickBot="1">
      <c r="A92" s="46" t="s">
        <v>30</v>
      </c>
      <c r="B92" s="47" t="s">
        <v>12</v>
      </c>
      <c r="C92" s="47" t="s">
        <v>31</v>
      </c>
      <c r="D92" s="52"/>
      <c r="E92" s="47" t="s">
        <v>31</v>
      </c>
      <c r="F92" s="48"/>
      <c r="G92" s="47" t="s">
        <v>31</v>
      </c>
      <c r="H92" s="48"/>
      <c r="K92" s="74"/>
    </row>
    <row r="93" spans="1:11" s="33" customFormat="1" ht="12.75">
      <c r="A93" s="32"/>
      <c r="F93" s="34"/>
      <c r="H93" s="34"/>
      <c r="K93" s="75"/>
    </row>
    <row r="94" spans="1:11" s="30" customFormat="1" ht="18.75">
      <c r="A94" s="35"/>
      <c r="B94" s="36"/>
      <c r="C94" s="37"/>
      <c r="D94" s="37"/>
      <c r="E94" s="37"/>
      <c r="F94" s="38"/>
      <c r="G94" s="37"/>
      <c r="H94" s="38"/>
      <c r="K94" s="76"/>
    </row>
    <row r="95" spans="1:11" s="30" customFormat="1" ht="19.5" thickBot="1">
      <c r="A95" s="35"/>
      <c r="B95" s="36"/>
      <c r="C95" s="37"/>
      <c r="D95" s="37"/>
      <c r="E95" s="37"/>
      <c r="F95" s="38"/>
      <c r="G95" s="37"/>
      <c r="H95" s="38"/>
      <c r="K95" s="76"/>
    </row>
    <row r="96" spans="1:11" s="9" customFormat="1" ht="19.5" thickBot="1">
      <c r="A96" s="61" t="s">
        <v>93</v>
      </c>
      <c r="B96" s="7"/>
      <c r="C96" s="28">
        <f>F96*12</f>
        <v>0</v>
      </c>
      <c r="D96" s="28">
        <f>D97+D98+D99+D100+D101+D102+D103+D104+D105+D106+D107</f>
        <v>903738.522907888</v>
      </c>
      <c r="E96" s="28">
        <f>E97+E98+E99+E100+E101+E102+E103+E104+E105+E106+E107</f>
        <v>0</v>
      </c>
      <c r="F96" s="28">
        <f>F97+F98+F99+F100+F101+F102+F103+F104+F105+F106+F107</f>
        <v>0</v>
      </c>
      <c r="G96" s="28">
        <f>G97+G98+G99+G100+G101+G102+G103+G104+G105+G106+G107</f>
        <v>89.37375991731408</v>
      </c>
      <c r="H96" s="28">
        <f>H97+H98+H99+H100+H101+H102+H103+H104+H105+H106+H107</f>
        <v>7.448651571965774</v>
      </c>
      <c r="I96" s="9">
        <v>10111.9</v>
      </c>
      <c r="K96" s="71"/>
    </row>
    <row r="97" spans="1:11" s="13" customFormat="1" ht="15">
      <c r="A97" s="59" t="s">
        <v>122</v>
      </c>
      <c r="B97" s="60"/>
      <c r="C97" s="55"/>
      <c r="D97" s="105">
        <v>573120.54</v>
      </c>
      <c r="E97" s="95"/>
      <c r="F97" s="96"/>
      <c r="G97" s="95">
        <f>D97/I97</f>
        <v>56.67782909245543</v>
      </c>
      <c r="H97" s="96">
        <f>G97/12</f>
        <v>4.723152424371286</v>
      </c>
      <c r="I97" s="9">
        <v>10111.9</v>
      </c>
      <c r="K97" s="72"/>
    </row>
    <row r="98" spans="1:11" s="13" customFormat="1" ht="15">
      <c r="A98" s="23" t="s">
        <v>150</v>
      </c>
      <c r="B98" s="18"/>
      <c r="C98" s="24"/>
      <c r="D98" s="93">
        <v>38431.09</v>
      </c>
      <c r="E98" s="92"/>
      <c r="F98" s="94"/>
      <c r="G98" s="95">
        <f aca="true" t="shared" si="2" ref="G98:G107">D98/I98</f>
        <v>3.8005805041584666</v>
      </c>
      <c r="H98" s="96">
        <f aca="true" t="shared" si="3" ref="H98:H107">G98/12</f>
        <v>0.31671504201320555</v>
      </c>
      <c r="I98" s="9">
        <v>10111.9</v>
      </c>
      <c r="K98" s="72"/>
    </row>
    <row r="99" spans="1:11" s="13" customFormat="1" ht="19.5" customHeight="1">
      <c r="A99" s="23" t="s">
        <v>124</v>
      </c>
      <c r="B99" s="18"/>
      <c r="C99" s="24"/>
      <c r="D99" s="93">
        <v>24304.39</v>
      </c>
      <c r="E99" s="92"/>
      <c r="F99" s="94"/>
      <c r="G99" s="95">
        <f t="shared" si="2"/>
        <v>2.4035433499144574</v>
      </c>
      <c r="H99" s="96">
        <f t="shared" si="3"/>
        <v>0.20029527915953813</v>
      </c>
      <c r="I99" s="9">
        <v>10111.9</v>
      </c>
      <c r="K99" s="72"/>
    </row>
    <row r="100" spans="1:11" s="13" customFormat="1" ht="15">
      <c r="A100" s="23" t="s">
        <v>151</v>
      </c>
      <c r="B100" s="18"/>
      <c r="C100" s="24"/>
      <c r="D100" s="93">
        <v>80092.68</v>
      </c>
      <c r="E100" s="92"/>
      <c r="F100" s="94"/>
      <c r="G100" s="95">
        <f t="shared" si="2"/>
        <v>7.920636082239737</v>
      </c>
      <c r="H100" s="96">
        <f t="shared" si="3"/>
        <v>0.6600530068533114</v>
      </c>
      <c r="I100" s="9">
        <v>10111.9</v>
      </c>
      <c r="K100" s="72"/>
    </row>
    <row r="101" spans="1:11" s="13" customFormat="1" ht="15">
      <c r="A101" s="23" t="s">
        <v>152</v>
      </c>
      <c r="B101" s="18"/>
      <c r="C101" s="24"/>
      <c r="D101" s="93">
        <v>2935.96</v>
      </c>
      <c r="E101" s="92"/>
      <c r="F101" s="94"/>
      <c r="G101" s="95">
        <f t="shared" si="2"/>
        <v>0.2903470168811005</v>
      </c>
      <c r="H101" s="96">
        <f t="shared" si="3"/>
        <v>0.024195584740091706</v>
      </c>
      <c r="I101" s="9">
        <v>10111.9</v>
      </c>
      <c r="K101" s="72"/>
    </row>
    <row r="102" spans="1:12" s="13" customFormat="1" ht="15">
      <c r="A102" s="23" t="s">
        <v>153</v>
      </c>
      <c r="B102" s="18"/>
      <c r="C102" s="24"/>
      <c r="D102" s="93">
        <f>32910.02*I102/L102</f>
        <v>32000.50303751214</v>
      </c>
      <c r="E102" s="92"/>
      <c r="F102" s="94"/>
      <c r="G102" s="95">
        <f t="shared" si="2"/>
        <v>3.1646380044810707</v>
      </c>
      <c r="H102" s="96">
        <f t="shared" si="3"/>
        <v>0.2637198337067559</v>
      </c>
      <c r="I102" s="9">
        <v>10111.9</v>
      </c>
      <c r="K102" s="72"/>
      <c r="L102" s="13">
        <v>10399.3</v>
      </c>
    </row>
    <row r="103" spans="1:12" s="13" customFormat="1" ht="15">
      <c r="A103" s="23" t="s">
        <v>154</v>
      </c>
      <c r="B103" s="18"/>
      <c r="C103" s="24"/>
      <c r="D103" s="93">
        <f>4434.83*I103/L103</f>
        <v>4312.26692921639</v>
      </c>
      <c r="E103" s="92"/>
      <c r="F103" s="94"/>
      <c r="G103" s="95">
        <f t="shared" si="2"/>
        <v>0.42645466521785125</v>
      </c>
      <c r="H103" s="96">
        <f t="shared" si="3"/>
        <v>0.03553788876815427</v>
      </c>
      <c r="I103" s="9">
        <v>10111.9</v>
      </c>
      <c r="K103" s="72"/>
      <c r="L103" s="13">
        <v>10399.3</v>
      </c>
    </row>
    <row r="104" spans="1:11" s="13" customFormat="1" ht="15">
      <c r="A104" s="23" t="s">
        <v>131</v>
      </c>
      <c r="B104" s="18"/>
      <c r="C104" s="24"/>
      <c r="D104" s="93">
        <v>10334.78</v>
      </c>
      <c r="E104" s="92"/>
      <c r="F104" s="94"/>
      <c r="G104" s="95">
        <f t="shared" si="2"/>
        <v>1.022041357212789</v>
      </c>
      <c r="H104" s="96">
        <f t="shared" si="3"/>
        <v>0.08517011310106576</v>
      </c>
      <c r="I104" s="9">
        <v>10111.9</v>
      </c>
      <c r="K104" s="72"/>
    </row>
    <row r="105" spans="1:11" s="13" customFormat="1" ht="15">
      <c r="A105" s="77" t="s">
        <v>132</v>
      </c>
      <c r="B105" s="78"/>
      <c r="C105" s="79"/>
      <c r="D105" s="98">
        <v>5975.25</v>
      </c>
      <c r="E105" s="97"/>
      <c r="F105" s="99"/>
      <c r="G105" s="95">
        <f t="shared" si="2"/>
        <v>0.5909126870321108</v>
      </c>
      <c r="H105" s="96">
        <f t="shared" si="3"/>
        <v>0.04924272391934256</v>
      </c>
      <c r="I105" s="9">
        <v>10111.9</v>
      </c>
      <c r="K105" s="72"/>
    </row>
    <row r="106" spans="1:12" s="13" customFormat="1" ht="15">
      <c r="A106" s="83" t="s">
        <v>136</v>
      </c>
      <c r="B106" s="78"/>
      <c r="C106" s="79"/>
      <c r="D106" s="98">
        <f>69778.69*I106/L106</f>
        <v>67850.2529411595</v>
      </c>
      <c r="E106" s="97"/>
      <c r="F106" s="98"/>
      <c r="G106" s="95">
        <f t="shared" si="2"/>
        <v>6.70994105372477</v>
      </c>
      <c r="H106" s="96">
        <v>0.56</v>
      </c>
      <c r="I106" s="9">
        <v>10111.9</v>
      </c>
      <c r="K106" s="72"/>
      <c r="L106" s="13">
        <v>10399.3</v>
      </c>
    </row>
    <row r="107" spans="1:11" s="13" customFormat="1" ht="21" customHeight="1">
      <c r="A107" s="80" t="s">
        <v>155</v>
      </c>
      <c r="B107" s="18"/>
      <c r="C107" s="24"/>
      <c r="D107" s="92">
        <v>64380.81</v>
      </c>
      <c r="E107" s="92"/>
      <c r="F107" s="92"/>
      <c r="G107" s="92">
        <f t="shared" si="2"/>
        <v>6.366836103996282</v>
      </c>
      <c r="H107" s="92">
        <f t="shared" si="3"/>
        <v>0.5305696753330235</v>
      </c>
      <c r="I107" s="9">
        <v>10111.9</v>
      </c>
      <c r="K107" s="72"/>
    </row>
    <row r="108" spans="1:11" s="30" customFormat="1" ht="18.75">
      <c r="A108" s="35"/>
      <c r="B108" s="36"/>
      <c r="C108" s="37"/>
      <c r="D108" s="37"/>
      <c r="E108" s="37"/>
      <c r="F108" s="38"/>
      <c r="G108" s="37"/>
      <c r="H108" s="38"/>
      <c r="K108" s="76"/>
    </row>
    <row r="109" spans="1:11" s="30" customFormat="1" ht="19.5" thickBot="1">
      <c r="A109" s="35"/>
      <c r="B109" s="36"/>
      <c r="C109" s="37"/>
      <c r="D109" s="37"/>
      <c r="E109" s="37"/>
      <c r="F109" s="38"/>
      <c r="G109" s="37"/>
      <c r="H109" s="38"/>
      <c r="K109" s="76"/>
    </row>
    <row r="110" spans="1:11" s="30" customFormat="1" ht="19.5" thickBot="1">
      <c r="A110" s="45" t="s">
        <v>94</v>
      </c>
      <c r="B110" s="62"/>
      <c r="C110" s="63"/>
      <c r="D110" s="63">
        <f>D89+D96</f>
        <v>2939349.4329078877</v>
      </c>
      <c r="E110" s="63">
        <f>E89+E96</f>
        <v>2043874.86</v>
      </c>
      <c r="F110" s="63">
        <f>F89+F96</f>
        <v>2043874.86</v>
      </c>
      <c r="G110" s="63">
        <f>G89+G96</f>
        <v>290.6737599173141</v>
      </c>
      <c r="H110" s="63">
        <f>H89+H96</f>
        <v>24.23006796997192</v>
      </c>
      <c r="K110" s="76"/>
    </row>
    <row r="111" spans="1:11" s="30" customFormat="1" ht="18.75">
      <c r="A111" s="35"/>
      <c r="B111" s="36"/>
      <c r="C111" s="37"/>
      <c r="D111" s="37"/>
      <c r="E111" s="37"/>
      <c r="F111" s="38"/>
      <c r="G111" s="37"/>
      <c r="H111" s="38"/>
      <c r="K111" s="76"/>
    </row>
    <row r="112" spans="1:11" s="30" customFormat="1" ht="18.75">
      <c r="A112" s="35"/>
      <c r="B112" s="36"/>
      <c r="C112" s="37"/>
      <c r="D112" s="37"/>
      <c r="E112" s="37"/>
      <c r="F112" s="38"/>
      <c r="G112" s="37"/>
      <c r="H112" s="38"/>
      <c r="K112" s="76"/>
    </row>
    <row r="113" spans="1:11" s="30" customFormat="1" ht="18.75">
      <c r="A113" s="35"/>
      <c r="B113" s="36"/>
      <c r="C113" s="37"/>
      <c r="D113" s="37"/>
      <c r="E113" s="37"/>
      <c r="F113" s="38"/>
      <c r="G113" s="37"/>
      <c r="H113" s="38"/>
      <c r="K113" s="76"/>
    </row>
    <row r="114" spans="1:11" s="31" customFormat="1" ht="19.5">
      <c r="A114" s="39"/>
      <c r="B114" s="40"/>
      <c r="C114" s="41"/>
      <c r="D114" s="41"/>
      <c r="E114" s="41"/>
      <c r="F114" s="42"/>
      <c r="G114" s="41"/>
      <c r="H114" s="42"/>
      <c r="K114" s="74"/>
    </row>
    <row r="115" spans="1:11" s="33" customFormat="1" ht="14.25">
      <c r="A115" s="144" t="s">
        <v>32</v>
      </c>
      <c r="B115" s="144"/>
      <c r="C115" s="144"/>
      <c r="D115" s="144"/>
      <c r="E115" s="144"/>
      <c r="F115" s="144"/>
      <c r="K115" s="75"/>
    </row>
    <row r="116" spans="6:11" s="33" customFormat="1" ht="12.75">
      <c r="F116" s="34"/>
      <c r="H116" s="34"/>
      <c r="K116" s="75"/>
    </row>
    <row r="117" spans="1:11" s="33" customFormat="1" ht="12.75">
      <c r="A117" s="32" t="s">
        <v>33</v>
      </c>
      <c r="F117" s="34"/>
      <c r="H117" s="34"/>
      <c r="K117" s="75"/>
    </row>
    <row r="118" spans="6:11" s="33" customFormat="1" ht="12.75">
      <c r="F118" s="34"/>
      <c r="H118" s="34"/>
      <c r="K118" s="75"/>
    </row>
    <row r="119" spans="6:11" s="33" customFormat="1" ht="12.75">
      <c r="F119" s="34"/>
      <c r="H119" s="34"/>
      <c r="K119" s="75"/>
    </row>
    <row r="120" spans="6:11" s="33" customFormat="1" ht="12.75">
      <c r="F120" s="34"/>
      <c r="H120" s="34"/>
      <c r="K120" s="75"/>
    </row>
    <row r="121" spans="6:11" s="33" customFormat="1" ht="12.75">
      <c r="F121" s="34"/>
      <c r="H121" s="34"/>
      <c r="K121" s="75"/>
    </row>
    <row r="122" spans="6:11" s="33" customFormat="1" ht="12.75">
      <c r="F122" s="34"/>
      <c r="H122" s="34"/>
      <c r="K122" s="75"/>
    </row>
    <row r="123" spans="6:11" s="33" customFormat="1" ht="12.75">
      <c r="F123" s="34"/>
      <c r="H123" s="34"/>
      <c r="K123" s="75"/>
    </row>
    <row r="124" spans="6:11" s="33" customFormat="1" ht="12.75">
      <c r="F124" s="34"/>
      <c r="H124" s="34"/>
      <c r="K124" s="75"/>
    </row>
    <row r="125" spans="6:11" s="33" customFormat="1" ht="12.75">
      <c r="F125" s="34"/>
      <c r="H125" s="34"/>
      <c r="K125" s="75"/>
    </row>
    <row r="126" spans="6:11" s="33" customFormat="1" ht="12.75">
      <c r="F126" s="34"/>
      <c r="H126" s="34"/>
      <c r="K126" s="75"/>
    </row>
    <row r="127" spans="6:11" s="33" customFormat="1" ht="12.75">
      <c r="F127" s="34"/>
      <c r="H127" s="34"/>
      <c r="K127" s="75"/>
    </row>
    <row r="128" spans="6:11" s="33" customFormat="1" ht="12.75">
      <c r="F128" s="34"/>
      <c r="H128" s="34"/>
      <c r="K128" s="75"/>
    </row>
    <row r="129" spans="6:11" s="33" customFormat="1" ht="12.75">
      <c r="F129" s="34"/>
      <c r="H129" s="34"/>
      <c r="K129" s="75"/>
    </row>
    <row r="130" spans="6:11" s="33" customFormat="1" ht="12.75">
      <c r="F130" s="34"/>
      <c r="H130" s="34"/>
      <c r="K130" s="75"/>
    </row>
    <row r="131" spans="6:11" s="33" customFormat="1" ht="12.75">
      <c r="F131" s="34"/>
      <c r="H131" s="34"/>
      <c r="K131" s="75"/>
    </row>
    <row r="132" spans="6:11" s="33" customFormat="1" ht="12.75">
      <c r="F132" s="34"/>
      <c r="H132" s="34"/>
      <c r="K132" s="75"/>
    </row>
    <row r="133" spans="6:11" s="33" customFormat="1" ht="12.75">
      <c r="F133" s="34"/>
      <c r="H133" s="34"/>
      <c r="K133" s="75"/>
    </row>
    <row r="134" spans="6:11" s="33" customFormat="1" ht="12.75">
      <c r="F134" s="34"/>
      <c r="H134" s="34"/>
      <c r="K134" s="75"/>
    </row>
    <row r="135" spans="6:11" s="33" customFormat="1" ht="12.75">
      <c r="F135" s="34"/>
      <c r="H135" s="34"/>
      <c r="K135" s="75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15:F11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2013-06-05T06:59:42Z</cp:lastPrinted>
  <dcterms:created xsi:type="dcterms:W3CDTF">2010-04-02T14:46:04Z</dcterms:created>
  <dcterms:modified xsi:type="dcterms:W3CDTF">2014-08-13T06:01:08Z</dcterms:modified>
  <cp:category/>
  <cp:version/>
  <cp:contentType/>
  <cp:contentStatus/>
</cp:coreProperties>
</file>