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'Лист1'!$EL$1:$EP$90</definedName>
  </definedNames>
  <calcPr fullCalcOnLoad="1"/>
</workbook>
</file>

<file path=xl/sharedStrings.xml><?xml version="1.0" encoding="utf-8"?>
<sst xmlns="http://schemas.openxmlformats.org/spreadsheetml/2006/main" count="1662" uniqueCount="683">
  <si>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</si>
  <si>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</si>
  <si>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</si>
  <si>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</si>
  <si>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</si>
  <si>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</si>
  <si>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</si>
  <si>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</si>
  <si>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</si>
  <si>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</si>
  <si>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</si>
  <si>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</si>
  <si>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</si>
  <si>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</si>
  <si>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</si>
  <si>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</si>
  <si>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</si>
  <si>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</si>
  <si>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4 чел./ч.</t>
  </si>
  <si>
    <t>10091 м2</t>
  </si>
  <si>
    <t>Ремонт системы водоснабжения</t>
  </si>
  <si>
    <t>Вентиль D20 - 1 шт.</t>
  </si>
  <si>
    <t>2 м2</t>
  </si>
  <si>
    <t>Труба чуг. D100 - 5 п.м, отводы D100 - 3 шт.</t>
  </si>
  <si>
    <t>ЛОН - 2 шт.</t>
  </si>
  <si>
    <t>Задвижка (БУ) - 1 шт.</t>
  </si>
  <si>
    <t>Задвижки - 6 шт., САГ - 4 чел./ч.</t>
  </si>
  <si>
    <t>автоматы АЕ1031 - 2 шт.</t>
  </si>
  <si>
    <t>1 лифт.кабинка</t>
  </si>
  <si>
    <t>Задвижки D80 - 2 шт.</t>
  </si>
  <si>
    <t>0,05 м3 цем.раст-ра</t>
  </si>
  <si>
    <t>х</t>
  </si>
  <si>
    <t>413 чел.</t>
  </si>
  <si>
    <t>415 чел.</t>
  </si>
  <si>
    <t>432 чел.</t>
  </si>
  <si>
    <t>429 чел.</t>
  </si>
  <si>
    <t>423 чел.</t>
  </si>
  <si>
    <t>422 чел.</t>
  </si>
  <si>
    <t>октябрь</t>
  </si>
  <si>
    <t>24 п.м</t>
  </si>
  <si>
    <t>Восстановление освещения</t>
  </si>
  <si>
    <t>ЛОН - 5 шт.</t>
  </si>
  <si>
    <t>ноябрь</t>
  </si>
  <si>
    <t>кран шар. D15 - 16 шт.</t>
  </si>
  <si>
    <t>Задвижки D50 - 2 шт.</t>
  </si>
  <si>
    <t>2 двери</t>
  </si>
  <si>
    <t>421 чел.</t>
  </si>
  <si>
    <t>декабрь</t>
  </si>
  <si>
    <t>кран шар. D15 - 15 шт.</t>
  </si>
  <si>
    <t>1 м2</t>
  </si>
  <si>
    <t>1 дверь</t>
  </si>
  <si>
    <t>427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</si>
  <si>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</si>
  <si>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</si>
  <si>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</si>
  <si>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</si>
  <si>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</si>
  <si>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</si>
  <si>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</si>
  <si>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</si>
  <si>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</si>
  <si>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(3 шт.)</t>
  </si>
  <si>
    <t>Обслуживание регуляторов тепла (3 шт.)</t>
  </si>
  <si>
    <t>Обслуживание и ремонт общедомовых приборов учета (6 шт.)</t>
  </si>
  <si>
    <t>Обслуживание вводных и внутренних газопроводов жилого фонда (115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</si>
  <si>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</si>
  <si>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</si>
  <si>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</si>
  <si>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</si>
  <si>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</si>
  <si>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</si>
  <si>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</si>
  <si>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</si>
  <si>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уборке лестничных клеток</t>
  </si>
  <si>
    <t>Затраты по содержанию лифта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</si>
  <si>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</si>
  <si>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</si>
  <si>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</si>
  <si>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</si>
  <si>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</si>
  <si>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60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</si>
  <si>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</si>
  <si>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</si>
  <si>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</si>
  <si>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</si>
  <si>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Ревизия задвижек</t>
  </si>
  <si>
    <t>№ 7 от 04.02.09г.</t>
  </si>
  <si>
    <t>Перевод реле времени уличного освещения</t>
  </si>
  <si>
    <t>№ 15 от 04.02.09*г.</t>
  </si>
  <si>
    <t>Замена лампочки в тамбуре</t>
  </si>
  <si>
    <t>№ 29 от 06.02.09г.</t>
  </si>
  <si>
    <t>№ 20 от 09.02.09г.</t>
  </si>
  <si>
    <t>Прочистка подвальной канализации кв.5</t>
  </si>
  <si>
    <t>Техосмотр ВРУ домов, сверка эл.снабжения</t>
  </si>
  <si>
    <t>№41 от 13.02.09г.</t>
  </si>
  <si>
    <t>Замена лампы ул.освещения ДРЛ 400 - 1шт.</t>
  </si>
  <si>
    <t>№121 от 24.02.09г.</t>
  </si>
  <si>
    <t>Тех.осмотр систем тепло-, водоснабжения, водоотведения</t>
  </si>
  <si>
    <t>№105 от 27.02.09г.</t>
  </si>
  <si>
    <t>апрель 2009 г.</t>
  </si>
  <si>
    <t>март 2009 г.</t>
  </si>
  <si>
    <t>Замена лампочек в подъезде</t>
  </si>
  <si>
    <t>№ 202 от 25.03.09 г.</t>
  </si>
  <si>
    <t>Прочистка подвальной канализации</t>
  </si>
  <si>
    <t>№ 192 от 25.03.09 г.</t>
  </si>
  <si>
    <t>Подключение эл.насоса</t>
  </si>
  <si>
    <t>№ 207 от 26.03.09 г.</t>
  </si>
  <si>
    <t>Откачка воды в подвале</t>
  </si>
  <si>
    <t>№ 198 от 26.03.09 г.</t>
  </si>
  <si>
    <t>Устранение засора</t>
  </si>
  <si>
    <t>№ 199 от 26.03.09 г.</t>
  </si>
  <si>
    <t>Ревизия канализационного л ежака</t>
  </si>
  <si>
    <t>№ 230 от 30.03.09г.</t>
  </si>
  <si>
    <t>Врезка воздушника и ревизия вентиля на чердаке</t>
  </si>
  <si>
    <t>№ 232 от 30.03.09г.</t>
  </si>
  <si>
    <t>Замена лампочек а подъезде</t>
  </si>
  <si>
    <t>№ 79 от 13.03.09г.</t>
  </si>
  <si>
    <t>Устранение течи канализационного стояка в подвале</t>
  </si>
  <si>
    <t>№ 116 от 18.03.09г.</t>
  </si>
  <si>
    <t>№ 129 от 18.03.09г.</t>
  </si>
  <si>
    <t>Замена лампочек в подъезде ЛОН 25 - 1шт.</t>
  </si>
  <si>
    <t>№ 163 от 20.03.09г.</t>
  </si>
  <si>
    <t>Ремонт канализационного лежака</t>
  </si>
  <si>
    <t>№ 148 от 20.03.09г</t>
  </si>
  <si>
    <t>Прочистка каналитзации</t>
  </si>
  <si>
    <t>№ 7 от 03.03.09г.</t>
  </si>
  <si>
    <t>№ 10 от 03.03.09г.</t>
  </si>
  <si>
    <t>Устранение течи в батареи</t>
  </si>
  <si>
    <t>№ 11 от 03.03.09г.</t>
  </si>
  <si>
    <t>Ремонт канализационной системы, откачка воды из подвала</t>
  </si>
  <si>
    <t>№ 38 от 10.03.09г.</t>
  </si>
  <si>
    <t>Ремонт задвижки горячего водоснабжения</t>
  </si>
  <si>
    <t>№ 52 от 11.03.09г.</t>
  </si>
  <si>
    <t>Проверка реле впемени, регулировка уличного освещения</t>
  </si>
  <si>
    <t>№ 7 от 04.03.09г.</t>
  </si>
  <si>
    <t>№ 16 от 05.03.09г.</t>
  </si>
  <si>
    <t>Замена лампоче в подъезде ЛОН 25 - 1шт.</t>
  </si>
  <si>
    <t>Вывод выключателя на уличное освещение</t>
  </si>
  <si>
    <t>№ 55 от 11.03.09г.</t>
  </si>
  <si>
    <t>Подключение насоса " Гном "</t>
  </si>
  <si>
    <t>№ 41 от 10.03.09г.</t>
  </si>
  <si>
    <t>Ревизия вентиля на отопление</t>
  </si>
  <si>
    <t>№ 177 от 23.04.09г.</t>
  </si>
  <si>
    <t>Откачка воды из подвала</t>
  </si>
  <si>
    <t>№ 223 от 29.04.09г.</t>
  </si>
  <si>
    <t>Подключение насоса</t>
  </si>
  <si>
    <t>№ 210 от 29.04.09г.</t>
  </si>
  <si>
    <t>Отключение насоса</t>
  </si>
  <si>
    <t>№ 211 от 29.04.09г.</t>
  </si>
  <si>
    <t>Перевод реле времени на уличное освещение</t>
  </si>
  <si>
    <t>№ 205 от 28.04.09г.</t>
  </si>
  <si>
    <t>Устранение течи из-под контройгайки</t>
  </si>
  <si>
    <t>№ 148 от 17.04.09г.</t>
  </si>
  <si>
    <t>Проверка работы подвальной канализации</t>
  </si>
  <si>
    <t>№ 120 от 15.04.09г.</t>
  </si>
  <si>
    <t>Замена лампочек при входе в подъезд 1 шт.</t>
  </si>
  <si>
    <t>№ 1 от 01.04.09г.</t>
  </si>
  <si>
    <t>№ 8 от 01.04.09г.</t>
  </si>
  <si>
    <t>маи 2009*г.</t>
  </si>
  <si>
    <t>июнь 2009г.</t>
  </si>
  <si>
    <t>Отключение отопления</t>
  </si>
  <si>
    <t>№ 5 от 04.05.09г.</t>
  </si>
  <si>
    <t>Установка пробок на ливневых в подвале</t>
  </si>
  <si>
    <t>№ 68 от 12.05.09г.</t>
  </si>
  <si>
    <t>Замена лампочек в подъезде - 1шт.</t>
  </si>
  <si>
    <t>№ 70 от 15.05.09г.</t>
  </si>
  <si>
    <t>№ 90 от 19.05.09г.</t>
  </si>
  <si>
    <t>Ревизия вентиля хол.воды</t>
  </si>
  <si>
    <t>№ 131 от 19.05.09г.</t>
  </si>
  <si>
    <t>Проверка на плотность СТС /опресовка/</t>
  </si>
  <si>
    <t>№ 142 от 20.05.09г.</t>
  </si>
  <si>
    <t>Ремонт двери на кровлю</t>
  </si>
  <si>
    <t>№ 37 от 26.05.09г.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</si>
  <si>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</si>
  <si>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</si>
  <si>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</si>
  <si>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</si>
  <si>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</si>
  <si>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</si>
  <si>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Проведена вода в мус.камерах для уборщицы</t>
  </si>
  <si>
    <t>№ 30/сл от 03.06.09г.</t>
  </si>
  <si>
    <t>Изготовление и установка досок объявлений</t>
  </si>
  <si>
    <t>№ 16/пк от 05.06.09г.</t>
  </si>
  <si>
    <t>Крепление отливов на кровле</t>
  </si>
  <si>
    <t>№ 34/пк от 11.06.09г.</t>
  </si>
  <si>
    <t>Освещение подвала</t>
  </si>
  <si>
    <t>№ 71/эл от 11.06.09г.</t>
  </si>
  <si>
    <t>Замена вентилей 2шт.</t>
  </si>
  <si>
    <t>№ 246/сл от 25.06.09г.</t>
  </si>
  <si>
    <t>Смена задвижек в подвале</t>
  </si>
  <si>
    <t>№ 274/сл от 29.06.09г.</t>
  </si>
  <si>
    <t>Освещение узла</t>
  </si>
  <si>
    <t>№ 172/эл от 29.06.09г.</t>
  </si>
  <si>
    <t>Обслуживание приборов учета</t>
  </si>
  <si>
    <t>№ 274 ОТ 31.05.09Г.</t>
  </si>
  <si>
    <t>№ 154 от 30.04.09г.</t>
  </si>
  <si>
    <t>уборка мусоропроводов</t>
  </si>
  <si>
    <t>управление мкд</t>
  </si>
  <si>
    <t>обслуживание приборов учета</t>
  </si>
  <si>
    <t>№ 100/эл от 15.07.09г</t>
  </si>
  <si>
    <t>Врезка вентилей под промывку</t>
  </si>
  <si>
    <t>№ 88 от 08.07.09.</t>
  </si>
  <si>
    <t xml:space="preserve">замена линолеума в лифте </t>
  </si>
  <si>
    <t>№ 31 от 10.07.09.</t>
  </si>
  <si>
    <t>замена вентиля</t>
  </si>
  <si>
    <t>№ 137 от 13.07.09.</t>
  </si>
  <si>
    <t>врезка вентиля на теп узел</t>
  </si>
  <si>
    <t>№ 163 от 15.07.09</t>
  </si>
  <si>
    <t>подключение и отключение компрессора</t>
  </si>
  <si>
    <t>№ 110 от 16.07.09.</t>
  </si>
  <si>
    <t>промывка системы отопления</t>
  </si>
  <si>
    <t>№ 176 от 16.07.09.</t>
  </si>
  <si>
    <t>Установка выключателей в подвал</t>
  </si>
  <si>
    <t>№ 159 от 24.07.09.</t>
  </si>
  <si>
    <t xml:space="preserve">Замена лампочек </t>
  </si>
  <si>
    <t>№ 207 от 31.07.09.</t>
  </si>
  <si>
    <t>замена лампочек</t>
  </si>
  <si>
    <t>№ 211 от 31.07.09.</t>
  </si>
  <si>
    <t>август 2009г.</t>
  </si>
  <si>
    <t>№ 92 от 11.08.09.</t>
  </si>
  <si>
    <t>№ 110 от 17.08.09.</t>
  </si>
  <si>
    <t>смена стекол</t>
  </si>
  <si>
    <t>№ 37 от 18.08.09.</t>
  </si>
  <si>
    <t>№ 136 от 19.08.09.</t>
  </si>
  <si>
    <t>№ 141 от 19.08.09.</t>
  </si>
  <si>
    <t>замена пакетника</t>
  </si>
  <si>
    <t>№ 174 от 24.08.09.</t>
  </si>
  <si>
    <t>отключение системы теплоснабжения на ВВП</t>
  </si>
  <si>
    <t>№ 174 от 25.08.09.</t>
  </si>
  <si>
    <t>№ 191 от 27.08.09.</t>
  </si>
  <si>
    <t>ремонт входного вентиля</t>
  </si>
  <si>
    <t>№ 195 от 28.08.09.</t>
  </si>
  <si>
    <t>№ 199 от 28.08.09.</t>
  </si>
  <si>
    <t>сентябрь 2009 г.</t>
  </si>
  <si>
    <t>замена лампы уличного освещения</t>
  </si>
  <si>
    <t>№ 23 от 07.09.09.</t>
  </si>
  <si>
    <t>проведение испытаний на плотность, прочность системы теплоснабжения</t>
  </si>
  <si>
    <t>№ 11 от 03.09.09.</t>
  </si>
  <si>
    <t>ревизия вентиля</t>
  </si>
  <si>
    <t>№ 13 от 04.09.09.</t>
  </si>
  <si>
    <t>подключение воды в мусорокамере</t>
  </si>
  <si>
    <t>№ 59 от 14.09.09.</t>
  </si>
  <si>
    <t>замена лампочек в подъезде</t>
  </si>
  <si>
    <t>№ 93 от 14.09.09.</t>
  </si>
  <si>
    <t>№ 94 от 14.09.09.</t>
  </si>
  <si>
    <t>№ 110 от 16.09.09.</t>
  </si>
  <si>
    <t>№ 134 от 21.09.09.</t>
  </si>
  <si>
    <t>№ 167 от 24.09.09.</t>
  </si>
  <si>
    <t>дератизация в строениях</t>
  </si>
  <si>
    <t>№ 217 от 31.07.09.</t>
  </si>
  <si>
    <t>дезинсекция в строениях</t>
  </si>
  <si>
    <t>№ 338 от 31.07.09.</t>
  </si>
  <si>
    <t>№ 521 от 30.09.09.</t>
  </si>
  <si>
    <t>№ 264 от 30.09.09.</t>
  </si>
  <si>
    <t>№ 239 от 31.08.09.</t>
  </si>
  <si>
    <t>№ 452 от 31.08.09.</t>
  </si>
  <si>
    <t>техническое обслуживание вводных и внутренних газопроводов жилого дома</t>
  </si>
  <si>
    <t>№ 8559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</si>
  <si>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</si>
  <si>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</si>
  <si>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</si>
  <si>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</si>
  <si>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</si>
  <si>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входных вентилей ф 15</t>
  </si>
  <si>
    <t>№ 889 от 01.10.09г.</t>
  </si>
  <si>
    <t>№ 899 от 05.10.09г.</t>
  </si>
  <si>
    <t>№ 910 от 08.10.09г.</t>
  </si>
  <si>
    <t>ревизия вентилей ф 15-ф 40</t>
  </si>
  <si>
    <t>943 от 20.10.09г.</t>
  </si>
  <si>
    <t>устранение свища на плоской батареи</t>
  </si>
  <si>
    <t>959 от 26.10.09г.</t>
  </si>
  <si>
    <t>961 от 26.10.09г.</t>
  </si>
  <si>
    <t>ревизия эл.щитка</t>
  </si>
  <si>
    <t>960 от 26.10.09г.</t>
  </si>
  <si>
    <t xml:space="preserve">замена автомата АЕ 25 А </t>
  </si>
  <si>
    <t>964 от 27.10.09г.</t>
  </si>
  <si>
    <t>ремонт повводки к батареи со сварочным аппаратиом</t>
  </si>
  <si>
    <t>972 от 29.10.09г.</t>
  </si>
  <si>
    <t>замена лампочек 40 Вт в подъезде</t>
  </si>
  <si>
    <t>980 от 30.10.09г.</t>
  </si>
  <si>
    <t>ноябрь2009г.</t>
  </si>
  <si>
    <t>декабрь 2009г.</t>
  </si>
  <si>
    <t>замена лампочек 100 Вт в подъезде</t>
  </si>
  <si>
    <t>1102 от 31.12.09г.</t>
  </si>
  <si>
    <t>1102 от 31,.12.09г.</t>
  </si>
  <si>
    <t>ревизия ВРУ, замена деталей, протяжка</t>
  </si>
  <si>
    <t>замена лампочек 40Вт -1 шт.</t>
  </si>
  <si>
    <t>замена выключателя - 1шт.</t>
  </si>
  <si>
    <t>1087 от 04.12.09г.</t>
  </si>
  <si>
    <t>замена вх.вентилей д.15 - 2шт.</t>
  </si>
  <si>
    <t>1089 от 11.12.09г.</t>
  </si>
  <si>
    <t>замена лампочек 40 Вт в подъезде - 1шт.</t>
  </si>
  <si>
    <t>1090 от 11.12.09г.</t>
  </si>
  <si>
    <t>замена вх.вентилей д.20 - 1шт.</t>
  </si>
  <si>
    <t>1092 от 18.12.09г.</t>
  </si>
  <si>
    <t>устранение свища на плоской батареи - 2усл.</t>
  </si>
  <si>
    <t>ремонт подводки к батареи со сваркой</t>
  </si>
  <si>
    <t>замена спускника в подвале - 1шт.</t>
  </si>
  <si>
    <t>определение в работе</t>
  </si>
  <si>
    <t>1093 от 18.12.09г.</t>
  </si>
  <si>
    <t>ремонт двери выхода на кровлю</t>
  </si>
  <si>
    <t>1094 от 18.12.09г.</t>
  </si>
  <si>
    <t>1096 от 25.12.09г.</t>
  </si>
  <si>
    <t>герметизация межпанельных швов-102 п.м.</t>
  </si>
  <si>
    <t>1098/1 от 25.12.09г.</t>
  </si>
  <si>
    <t>замена вх.вентилей д.15-2 шт.</t>
  </si>
  <si>
    <t>1101 от 31.12.09г.</t>
  </si>
  <si>
    <t>замена вх.вентилей д.15-4 шт.</t>
  </si>
  <si>
    <t>986 от 02.11.09г.</t>
  </si>
  <si>
    <t>991 от 03.11.09г.</t>
  </si>
  <si>
    <t>замена лампочек в подъезде - 4шт.</t>
  </si>
  <si>
    <t>1004 от 06.11.09г.</t>
  </si>
  <si>
    <t>замена лампочек в подъезде - 1шт.</t>
  </si>
  <si>
    <t>1006 от 06.11.09г.</t>
  </si>
  <si>
    <t>1029 от 126.11.09г.</t>
  </si>
  <si>
    <t>замена выключателей</t>
  </si>
  <si>
    <t>1054 от 23.11.09г.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</si>
  <si>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</si>
  <si>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</si>
  <si>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</si>
  <si>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</si>
  <si>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</si>
  <si>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</si>
  <si>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</si>
  <si>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</si>
  <si>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</si>
  <si>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</si>
  <si>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7 от 22.01.10</t>
  </si>
  <si>
    <t>герметизация межпанельных швов</t>
  </si>
  <si>
    <t>11 от 29.01.10</t>
  </si>
  <si>
    <t>восстановление освещения на чердаке</t>
  </si>
  <si>
    <t>19 от 12.02.10</t>
  </si>
  <si>
    <t>восстановление подвального освещения</t>
  </si>
  <si>
    <t>освещение чердака</t>
  </si>
  <si>
    <t>восстановление освещения в подвале</t>
  </si>
  <si>
    <t>23 от 19.02.10</t>
  </si>
  <si>
    <t>подключение сварочного аппарата</t>
  </si>
  <si>
    <t>замена лампочек 100 Вт</t>
  </si>
  <si>
    <t>25 от 26.02.10</t>
  </si>
  <si>
    <t>подключение и отключение насоса для откачки воды из подвала</t>
  </si>
  <si>
    <t>смена вентиля ф 15 мм с аппаратом для газовой сварки и резки</t>
  </si>
  <si>
    <t>9 от 22.01.10</t>
  </si>
  <si>
    <t>ревизия вентилей ф 15,20,25</t>
  </si>
  <si>
    <t>устранение течи батареи под контргайкой</t>
  </si>
  <si>
    <t>3 от 11.01.10</t>
  </si>
  <si>
    <t>12 от 29.01.10</t>
  </si>
  <si>
    <t>смена вентиля ф 15 мм с САГ</t>
  </si>
  <si>
    <t>15 от 05.02.10</t>
  </si>
  <si>
    <t>22 от 19.02.10</t>
  </si>
  <si>
    <t>откачка воды из подвала</t>
  </si>
  <si>
    <t>26 от 27.02.10</t>
  </si>
  <si>
    <t>ремонт канализационной системы</t>
  </si>
  <si>
    <t>ремонт запорной арматуры инженерных систем ГВС и ХВС</t>
  </si>
  <si>
    <t>замена лампочек 100 вт в подъезде</t>
  </si>
  <si>
    <t>25 от 27.02.10</t>
  </si>
  <si>
    <t>подключение и отключение насоса для откачки из подвала</t>
  </si>
  <si>
    <t xml:space="preserve">смена вентиля ф 20 мм </t>
  </si>
  <si>
    <t>20 от 12.02.10</t>
  </si>
  <si>
    <t>устранение течи батареи</t>
  </si>
  <si>
    <t>43 от 19.03.10</t>
  </si>
  <si>
    <t>ревизия эл.щитка, замена автомата АЕ 16А</t>
  </si>
  <si>
    <t>47 от 26.03.10</t>
  </si>
  <si>
    <t>смена вентиля ф 20 мм с САГ</t>
  </si>
  <si>
    <t>50 от 31.03.10</t>
  </si>
  <si>
    <t>40 от 12.03.10</t>
  </si>
  <si>
    <t>38 от 12.03.10</t>
  </si>
  <si>
    <t>перенос светильников в подъезде</t>
  </si>
  <si>
    <t>46 от 26.03.10</t>
  </si>
  <si>
    <t>44 от 19.03.10</t>
  </si>
  <si>
    <t>увеличение дроссельной шайбы ф 80 мм</t>
  </si>
  <si>
    <t>60 от 09.04.10</t>
  </si>
  <si>
    <t>смена вентиля ф 15 мм с аппаратом для газовой сварки ирезки</t>
  </si>
  <si>
    <t>57 от 02.04.10</t>
  </si>
  <si>
    <t>опредлеление в работе</t>
  </si>
  <si>
    <t>66 от 23.04.10</t>
  </si>
  <si>
    <t>62 от 16.04.10</t>
  </si>
  <si>
    <t>ревизия ВРУ, замена деталей</t>
  </si>
  <si>
    <t>ревизия ВРУ и этажных эл.щитков, замена деталей, протяжка контактов</t>
  </si>
  <si>
    <t>отключение отопления</t>
  </si>
  <si>
    <t>63 от 16.04.10</t>
  </si>
  <si>
    <t>восстановление подъездного освещения</t>
  </si>
  <si>
    <t>68 от 30.04.10</t>
  </si>
  <si>
    <t>отключение и подключение эл.энергии после проиочки</t>
  </si>
  <si>
    <t>59 от 09.04.10</t>
  </si>
  <si>
    <t>ревизия задвижек ф 50 мм</t>
  </si>
  <si>
    <t>апрель 2010г.</t>
  </si>
  <si>
    <t>краска</t>
  </si>
  <si>
    <t>тр.38 от 31.07.09г.</t>
  </si>
  <si>
    <t>типография</t>
  </si>
  <si>
    <t>май 2010г</t>
  </si>
  <si>
    <t>замена лампочек 40 вт в подъезде</t>
  </si>
  <si>
    <t>82 от 31.05.10</t>
  </si>
  <si>
    <t>гидравлическое испытание вх.запорной арматуры</t>
  </si>
  <si>
    <t>77 от 14.05.10</t>
  </si>
  <si>
    <t>смена вентиля ф 20 мм</t>
  </si>
  <si>
    <t>80 от 21.05.10</t>
  </si>
  <si>
    <t>74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</si>
  <si>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</si>
  <si>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</si>
  <si>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</si>
  <si>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</si>
  <si>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</si>
  <si>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</si>
  <si>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</si>
  <si>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</si>
  <si>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</si>
  <si>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Управление МКД</t>
  </si>
  <si>
    <t>уборка мусорокамер</t>
  </si>
  <si>
    <t>июнь 2010 г.</t>
  </si>
  <si>
    <t>смена вентиля ф 15 мм с аппарпатом для газовой сварки и резки</t>
  </si>
  <si>
    <t>88 от 04.06.10</t>
  </si>
  <si>
    <t>смена вентиля с аппаратом для газовой сварки</t>
  </si>
  <si>
    <t>91 от 11.06.10</t>
  </si>
  <si>
    <t>установка датчиков движения в подъезде</t>
  </si>
  <si>
    <t>90 от 11.06.10</t>
  </si>
  <si>
    <t>смена вентиля ф 15 мм</t>
  </si>
  <si>
    <t>95 от 18.06.10</t>
  </si>
  <si>
    <t>смена вентиля</t>
  </si>
  <si>
    <t>установка реле времени на уличное освещение</t>
  </si>
  <si>
    <t>97 от 25.06.10</t>
  </si>
  <si>
    <t>98 от 25.06.10</t>
  </si>
  <si>
    <t>промывка системы центрального отопления</t>
  </si>
  <si>
    <t>101 от 30.06.10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</si>
  <si>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</si>
  <si>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</si>
  <si>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</si>
  <si>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июль 2010г.</t>
  </si>
  <si>
    <t>105 огт 02.07.10</t>
  </si>
  <si>
    <t>106 от 02.07.10</t>
  </si>
  <si>
    <t>ревизия задвижек ф 80,100 мм</t>
  </si>
  <si>
    <t>установка розетки</t>
  </si>
  <si>
    <t>108 от 09.07.10</t>
  </si>
  <si>
    <t>112 от 16.07.10</t>
  </si>
  <si>
    <t>смена задвижек на элеваторных узлах</t>
  </si>
  <si>
    <t>смена задвижек стальных ф 80 мм</t>
  </si>
  <si>
    <t>установка КИП</t>
  </si>
  <si>
    <t>освещение подвала</t>
  </si>
  <si>
    <t>111 от 16.07.10</t>
  </si>
  <si>
    <t>замена автомата АЕ 25А</t>
  </si>
  <si>
    <t>119 от 30.07.10</t>
  </si>
  <si>
    <t>118 от 30.07.10</t>
  </si>
  <si>
    <t>август 2010 г.</t>
  </si>
  <si>
    <t>перевод реле времени уличного освещения</t>
  </si>
  <si>
    <t>124 от 06.08.10</t>
  </si>
  <si>
    <t>139 от 27.08.10</t>
  </si>
  <si>
    <t>сентябрь 2010 г.</t>
  </si>
  <si>
    <t>установка насоса, устройство приямков</t>
  </si>
  <si>
    <t>157 от 17.09.10</t>
  </si>
  <si>
    <t>154 от 10.09.10</t>
  </si>
  <si>
    <t>ремонт кровли</t>
  </si>
  <si>
    <t>144 от 31.08.10</t>
  </si>
  <si>
    <t>138 от 27.08.10</t>
  </si>
  <si>
    <t>запуск системы отопления</t>
  </si>
  <si>
    <t>164 от 30.09.10</t>
  </si>
  <si>
    <t>150 от 03.09.10</t>
  </si>
  <si>
    <t>восстановление изоляции</t>
  </si>
  <si>
    <t>155 от 10.09.10</t>
  </si>
  <si>
    <t>прочистка канализационной вытяжки</t>
  </si>
  <si>
    <t>октябрь 2010г.</t>
  </si>
  <si>
    <t>171 от 08.10.10</t>
  </si>
  <si>
    <t>смена вентиля ф 20 мм с аппаратом для газовой сварки и резки</t>
  </si>
  <si>
    <t>176 от 22.10.10</t>
  </si>
  <si>
    <t>подключение к отоплению лестничных клеток МКД с удалением воздушных пробок</t>
  </si>
  <si>
    <t>174 от 15.10.10</t>
  </si>
  <si>
    <t>устранение свищ0а на плоской батареи</t>
  </si>
  <si>
    <t>170 от 08.10.10</t>
  </si>
  <si>
    <t>177 от 22.10.10</t>
  </si>
  <si>
    <t>Аварийное обслуживание</t>
  </si>
  <si>
    <t>Расчетно-кассовое обслуживание</t>
  </si>
  <si>
    <t>ноябрь 2010г.</t>
  </si>
  <si>
    <t>ремонт освещения</t>
  </si>
  <si>
    <t>195 от 26.11.10</t>
  </si>
  <si>
    <t>осмотр и ревизия ВРУ</t>
  </si>
  <si>
    <t>196 от 26.11.10</t>
  </si>
  <si>
    <t>189 от 13.11.10</t>
  </si>
  <si>
    <t>199 от 30.11.10</t>
  </si>
  <si>
    <t>186 от 03.11.10</t>
  </si>
  <si>
    <t>декабрь 2010г.</t>
  </si>
  <si>
    <t>смена вентиля ф 20мм</t>
  </si>
  <si>
    <t>210 от 10.12.10</t>
  </si>
  <si>
    <t>устранение свища на плоской батаре</t>
  </si>
  <si>
    <t>устранение течи канализационной трубы в подвале</t>
  </si>
  <si>
    <t>209 от 10.12.10</t>
  </si>
  <si>
    <t>207 от 03.12.10</t>
  </si>
  <si>
    <t>устранение течи канализационного стояка</t>
  </si>
  <si>
    <t>216 от 17.12.10</t>
  </si>
  <si>
    <t>январь 2011г.</t>
  </si>
  <si>
    <t>19 от 31.01.11</t>
  </si>
  <si>
    <t>12 от 21.01.11</t>
  </si>
  <si>
    <t>февраль 2011 г.</t>
  </si>
  <si>
    <t>устранение течи канализационных стыков</t>
  </si>
  <si>
    <t>38 от 18.02.11</t>
  </si>
  <si>
    <t>27 от 04.02.11</t>
  </si>
  <si>
    <t>ремонт канализационного стояка</t>
  </si>
  <si>
    <t>32 от 11.02.11</t>
  </si>
  <si>
    <t>40 от 25.02.11</t>
  </si>
  <si>
    <t>март 2011г.</t>
  </si>
  <si>
    <t>перевод реле времени</t>
  </si>
  <si>
    <t>60 от 18.03.11</t>
  </si>
  <si>
    <t>ревизия эл.щитка, замена автомата АЕ 16 А</t>
  </si>
  <si>
    <t>67 от 31.03.11</t>
  </si>
  <si>
    <t>55 от 11.03.11</t>
  </si>
  <si>
    <t>65 от 25.03.11</t>
  </si>
  <si>
    <t>устранение свища на батареи</t>
  </si>
  <si>
    <t>68 от 31.03.11</t>
  </si>
  <si>
    <t>апрель 2011г.</t>
  </si>
  <si>
    <t>крепление оцинковки к парапету</t>
  </si>
  <si>
    <t>84 от 29.04.11</t>
  </si>
  <si>
    <t>83 от 29.04.11</t>
  </si>
  <si>
    <t>отключение системы теплоснабжения</t>
  </si>
  <si>
    <t>80 от 22.04.11</t>
  </si>
  <si>
    <t>78 от 15.04.11</t>
  </si>
  <si>
    <t>ревизия эл.щитка,замена деталей</t>
  </si>
  <si>
    <t>76 от 15.04.11</t>
  </si>
  <si>
    <t>ревизия эл.щитка,замена автомата АЕ 16А</t>
  </si>
  <si>
    <t>нежилое</t>
  </si>
  <si>
    <t>Обороты с мая 2010г. по апрель 2011г.</t>
  </si>
  <si>
    <t>Остаток на 01.05.2011г.</t>
  </si>
  <si>
    <t>май 2011г.</t>
  </si>
  <si>
    <t>97 от 20.05.11</t>
  </si>
  <si>
    <t>ревизия задвижек отопления ф 50 мм</t>
  </si>
  <si>
    <t>100 от 27.05.11</t>
  </si>
  <si>
    <t>ревизия задвижек отопления ф 80,100 мм</t>
  </si>
  <si>
    <t>ревизия задвижек хвс ф 50 мм</t>
  </si>
  <si>
    <t>ревизия задвижек хвс ф 80,100</t>
  </si>
  <si>
    <t>ревизия задвижек гвс 50 мм</t>
  </si>
  <si>
    <t xml:space="preserve">ревизия задвижек гвс ф 80,100 </t>
  </si>
  <si>
    <t>ревизия элеваторного узла</t>
  </si>
  <si>
    <t>промывка фильтров в тепловом пункте</t>
  </si>
  <si>
    <t>гидравлические испытания вх.запорной арматуры</t>
  </si>
  <si>
    <t>94 от 13.05.11</t>
  </si>
  <si>
    <t>90 от 06.05.11</t>
  </si>
  <si>
    <t>91 от 06.05.11</t>
  </si>
  <si>
    <t>93 от 13.05.11</t>
  </si>
  <si>
    <t>регулировка датчика движения</t>
  </si>
  <si>
    <t>96 от 20.05.11</t>
  </si>
  <si>
    <t>99 от 27.05.11</t>
  </si>
  <si>
    <t>июнь 2011г.</t>
  </si>
  <si>
    <t>116 от 17.06.11</t>
  </si>
  <si>
    <t>устранение течи вентиля</t>
  </si>
  <si>
    <t>устранение течи канализационного тройника</t>
  </si>
  <si>
    <t>110 от 03.06.11</t>
  </si>
  <si>
    <t>июль 2011г.</t>
  </si>
  <si>
    <t>135 от 29.07.11</t>
  </si>
  <si>
    <t>ревизия эл.щитка, замена деталей</t>
  </si>
  <si>
    <t>смена КИП</t>
  </si>
  <si>
    <t>133 от 22.07.11</t>
  </si>
  <si>
    <t>смена запорной арматуры системы отопления</t>
  </si>
  <si>
    <t>127 от 08.07.11</t>
  </si>
  <si>
    <t>132 от 22.07.11</t>
  </si>
  <si>
    <t>август 2011г.</t>
  </si>
  <si>
    <t>142 от 05.08.11</t>
  </si>
  <si>
    <t>смена чугунных задвижек на стальные</t>
  </si>
  <si>
    <t>ремонт панельных швов</t>
  </si>
  <si>
    <t>153 от 26.08.11</t>
  </si>
  <si>
    <t>отключение системы отопления</t>
  </si>
  <si>
    <t>152 от 26.08.11</t>
  </si>
  <si>
    <t>врезка кип</t>
  </si>
  <si>
    <t>149 от 19.08.11</t>
  </si>
  <si>
    <t>установка манометров</t>
  </si>
  <si>
    <t>подключение системы отопления</t>
  </si>
  <si>
    <t>сентябрь 2011г.</t>
  </si>
  <si>
    <t>175 от 23.09.11</t>
  </si>
  <si>
    <t>смена вентиля ф 15 с аппаратом для газовой сварки и резки</t>
  </si>
  <si>
    <t>164 от 02.09.11</t>
  </si>
  <si>
    <t>172 от 16.09.11</t>
  </si>
  <si>
    <t>171 огт 16.09.11</t>
  </si>
  <si>
    <t>163 от 02.09.11</t>
  </si>
  <si>
    <t>179 от 30.09.11</t>
  </si>
  <si>
    <t>ревизия распаечной коробки</t>
  </si>
  <si>
    <t>166 от 09.09.11</t>
  </si>
  <si>
    <t>178 от 30.09.11</t>
  </si>
  <si>
    <t>177 от 30.09.11</t>
  </si>
  <si>
    <t>замена ламп уличного освещения</t>
  </si>
  <si>
    <t>октябрь 2011г.</t>
  </si>
  <si>
    <t>замена трансформаторов тока</t>
  </si>
  <si>
    <t>196 от 28.10.11</t>
  </si>
  <si>
    <t>замена патрона настенного</t>
  </si>
  <si>
    <t>186 от 07.10.11</t>
  </si>
  <si>
    <t>замена вентиля на батарее</t>
  </si>
  <si>
    <t>187 от 07.10.11</t>
  </si>
  <si>
    <t>190 от 14.10.11</t>
  </si>
  <si>
    <t>удаление воздушных пробок</t>
  </si>
  <si>
    <t>197 от 28.10.11</t>
  </si>
  <si>
    <t>ноябрь 2011г.</t>
  </si>
  <si>
    <t>205 от 03.11.11</t>
  </si>
  <si>
    <t>замена патрона настенного и лампочки</t>
  </si>
  <si>
    <t>207 от 11.11.11</t>
  </si>
  <si>
    <t>209 от 11.11.11</t>
  </si>
  <si>
    <t>212 от 18.11.11</t>
  </si>
  <si>
    <t>оценка соответствия лифтов</t>
  </si>
  <si>
    <t xml:space="preserve"> декабрь  2011г.</t>
  </si>
  <si>
    <t xml:space="preserve">перевод реле времени </t>
  </si>
  <si>
    <t>226 от 02.12.11</t>
  </si>
  <si>
    <t>ревизия эл щитка, замена автомата АЕ 16А</t>
  </si>
  <si>
    <t>230 от 09.12.11</t>
  </si>
  <si>
    <t>Оценка соответствия лифтов</t>
  </si>
  <si>
    <t>10-0778-12 от 06,12.11</t>
  </si>
  <si>
    <t>Смена вентеля (Локальная смета № 25)</t>
  </si>
  <si>
    <t>235 от 16.12.11</t>
  </si>
  <si>
    <t>Ремонт системы воотведения (Локальная смета № 72 /тр/11(канал)</t>
  </si>
  <si>
    <t>Поверка водосчетчика холодной воды (Смета№2)</t>
  </si>
  <si>
    <t>240 от 23.12.11</t>
  </si>
  <si>
    <t>Удаление воздушных пробок</t>
  </si>
  <si>
    <t>239 от 23.12.11</t>
  </si>
  <si>
    <t>Отключение циркуляционного насоса</t>
  </si>
  <si>
    <t>244 от 30.12.11</t>
  </si>
  <si>
    <t>Подключение цируляционного насоса, удаление воздушных пробок</t>
  </si>
  <si>
    <t>Устранение свища на батарее</t>
  </si>
  <si>
    <t xml:space="preserve">Январь 2012 г. </t>
  </si>
  <si>
    <t>Ревизия эл щитка (Калькуляция №4/эл)</t>
  </si>
  <si>
    <t>13 от 27.01.12</t>
  </si>
  <si>
    <t>Ревизия ВРУ (Калькуляция №6ЭЛ/ТСС/11)</t>
  </si>
  <si>
    <t xml:space="preserve">Февраль 2012 г. </t>
  </si>
  <si>
    <t>14 от 27.01.12</t>
  </si>
  <si>
    <t>Перевод реле времени (Калькуляция №10эл/ТСС/11)</t>
  </si>
  <si>
    <t>22 от 03.02.12</t>
  </si>
  <si>
    <t>Замена выключателей (Калькуляция №26/эл)</t>
  </si>
  <si>
    <t>25 от 10.02.12</t>
  </si>
  <si>
    <t>32 от 24.02.12</t>
  </si>
  <si>
    <t xml:space="preserve">Март 2012 г. </t>
  </si>
  <si>
    <t xml:space="preserve">Устранение свища на плоской батарее </t>
  </si>
  <si>
    <t>23 от 03.02.12 (акт № 7 от 02.02.12)</t>
  </si>
  <si>
    <t>Устранение свища на узле отопления</t>
  </si>
  <si>
    <t>23 от 03.02.12 (акт №8 от 03.02.12)</t>
  </si>
  <si>
    <t>устранение течи плоской батареи, удаление воздушных пробок</t>
  </si>
  <si>
    <t>26 от 10.02.12</t>
  </si>
  <si>
    <t xml:space="preserve">Смена крана на элеваторном узле </t>
  </si>
  <si>
    <t>50 от 02.03.12 (акт № 3 от 02.03.12)</t>
  </si>
  <si>
    <t>Замена лампочек 40 Вт  в подъезде (в подвале)</t>
  </si>
  <si>
    <t>49 от 02.03.12</t>
  </si>
  <si>
    <t>Перевод реле времени</t>
  </si>
  <si>
    <t>63 от 16.03.12</t>
  </si>
  <si>
    <t>Ревизия ЩЭ</t>
  </si>
  <si>
    <t>75 от 23.03.12</t>
  </si>
  <si>
    <t>Ревизия ШР</t>
  </si>
  <si>
    <t>75  от 23.03.12</t>
  </si>
  <si>
    <t>Ревизия ЩЭ и ШР (мат-лы)</t>
  </si>
  <si>
    <t>75 от  23.03.12 (акт № 31 от 22.03.12)</t>
  </si>
  <si>
    <t xml:space="preserve">Апрель  2012 г. </t>
  </si>
  <si>
    <t>95 от 13.04.12</t>
  </si>
  <si>
    <t>Замена патрона подвесного и лампочки</t>
  </si>
  <si>
    <t>90 от 06.04.12</t>
  </si>
  <si>
    <t>96 от 13.04.12</t>
  </si>
  <si>
    <t>Устранение свища на плоской батарее</t>
  </si>
  <si>
    <t>100 от 20.04.12 (акт №34 от 16.04.12)</t>
  </si>
  <si>
    <t xml:space="preserve">100 от 20.04.12 </t>
  </si>
  <si>
    <t>Отключение системы отопления</t>
  </si>
  <si>
    <t>105 от 28.04.12</t>
  </si>
  <si>
    <t>ростелеком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</si>
  <si>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</si>
  <si>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</si>
  <si>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</si>
  <si>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</si>
  <si>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</si>
  <si>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>Сверка схем эл.сеабжения</t>
  </si>
  <si>
    <t>76 от 16.02.12</t>
  </si>
  <si>
    <t>Замена выключателей</t>
  </si>
  <si>
    <t>80 от 13.03.09</t>
  </si>
  <si>
    <t xml:space="preserve"> </t>
  </si>
  <si>
    <t>Ремонт  канализационного лежака</t>
  </si>
  <si>
    <t>148 от 20.03.09</t>
  </si>
  <si>
    <t>163 от 20.03.09</t>
  </si>
  <si>
    <t>Подключение насоса в ЦТП-3</t>
  </si>
  <si>
    <t>35/1 от 07.04.09</t>
  </si>
  <si>
    <t>Ревизия запорной арматуры ( 20 шт )</t>
  </si>
  <si>
    <t>275/сл  от 29.06.09</t>
  </si>
  <si>
    <t>№ 29 от 08.09.09.</t>
  </si>
  <si>
    <t>Отчет по выполненным работам ул. Ленинского Комсомола ,60 с мая 2011 г. по апрель 2012 г.</t>
  </si>
  <si>
    <t>Обслуживание вводных и внутренних газопроводов жилого дома</t>
  </si>
  <si>
    <t>регулировка системы центрального отопления</t>
  </si>
  <si>
    <t>10-0778-10 от 05.10.2011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</si>
  <si>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</si>
  <si>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</si>
  <si>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</si>
  <si>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</si>
  <si>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</si>
  <si>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</si>
  <si>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</si>
  <si>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</si>
  <si>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Нежилые + Ростелеком</t>
  </si>
  <si>
    <t>Выполнено работ заявочного характера</t>
  </si>
  <si>
    <t>33975,31 (по тарифу)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</si>
</sst>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2"/>
    </font>
    <font>
      <b/>
      <i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2"/>
    </font>
    <font>
      <b/>
      <i/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2" fillId="35" borderId="0" xfId="0" applyFont="1" applyFill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2" fontId="12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1" xfId="0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53" fillId="35" borderId="0" xfId="0" applyNumberFormat="1" applyFont="1" applyFill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2" fontId="54" fillId="35" borderId="11" xfId="0" applyNumberFormat="1" applyFont="1" applyFill="1" applyBorder="1" applyAlignment="1">
      <alignment horizontal="center" vertical="center"/>
    </xf>
    <xf numFmtId="2" fontId="54" fillId="35" borderId="0" xfId="0" applyNumberFormat="1" applyFont="1" applyFill="1" applyAlignment="1">
      <alignment/>
    </xf>
    <xf numFmtId="2" fontId="13" fillId="35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5" fillId="35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2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56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1;&#1050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5">
          <cell r="DD85">
            <v>56908.80909090905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466"/>
  <sheetViews>
    <sheetView tabSelected="1" zoomScalePageLayoutView="0" workbookViewId="0" topLeftCell="A72">
      <pane xSplit="1" topLeftCell="EJ1" activePane="topRight" state="frozen"/>
      <selection pane="topLeft" activeCell="A1" sqref="A1"/>
      <selection pane="topRight" activeCell="EP94" sqref="EP94"/>
    </sheetView>
  </sheetViews>
  <sheetFormatPr defaultColWidth="9.00390625" defaultRowHeight="12.75"/>
  <cols>
    <col min="1" max="1" width="38.25390625" style="9" customWidth="1"/>
    <col min="2" max="19" width="12.125" style="9" customWidth="1"/>
    <col min="20" max="20" width="33.625" style="9" customWidth="1"/>
    <col min="21" max="22" width="12.125" style="9" customWidth="1"/>
    <col min="23" max="23" width="33.625" style="9" customWidth="1"/>
    <col min="24" max="25" width="12.125" style="9" customWidth="1"/>
    <col min="26" max="26" width="33.625" style="9" customWidth="1"/>
    <col min="27" max="28" width="12.125" style="9" customWidth="1"/>
    <col min="29" max="29" width="33.625" style="9" customWidth="1"/>
    <col min="30" max="32" width="9.125" style="9" customWidth="1"/>
    <col min="33" max="33" width="33.625" style="9" customWidth="1"/>
    <col min="34" max="35" width="12.125" style="9" customWidth="1"/>
    <col min="36" max="36" width="33.625" style="9" customWidth="1"/>
    <col min="37" max="38" width="12.125" style="9" customWidth="1"/>
    <col min="39" max="39" width="33.625" style="9" customWidth="1"/>
    <col min="40" max="41" width="12.125" style="9" customWidth="1"/>
    <col min="42" max="42" width="33.625" style="9" customWidth="1"/>
    <col min="43" max="44" width="12.125" style="9" customWidth="1"/>
    <col min="45" max="45" width="33.625" style="9" customWidth="1"/>
    <col min="46" max="47" width="12.125" style="9" customWidth="1"/>
    <col min="48" max="48" width="33.625" style="9" customWidth="1"/>
    <col min="49" max="50" width="12.125" style="9" customWidth="1"/>
    <col min="51" max="51" width="33.625" style="9" customWidth="1"/>
    <col min="52" max="53" width="12.125" style="9" customWidth="1"/>
    <col min="54" max="54" width="33.625" style="9" customWidth="1"/>
    <col min="55" max="56" width="12.125" style="9" customWidth="1"/>
    <col min="57" max="57" width="33.625" style="9" customWidth="1"/>
    <col min="58" max="59" width="12.125" style="9" customWidth="1"/>
    <col min="60" max="60" width="33.625" style="9" customWidth="1"/>
    <col min="61" max="62" width="12.125" style="9" customWidth="1"/>
    <col min="63" max="63" width="33.625" style="9" customWidth="1"/>
    <col min="64" max="65" width="12.125" style="9" customWidth="1"/>
    <col min="66" max="66" width="33.625" style="9" customWidth="1"/>
    <col min="67" max="68" width="12.125" style="9" customWidth="1"/>
    <col min="69" max="69" width="10.625" style="9" customWidth="1"/>
    <col min="70" max="70" width="9.125" style="9" customWidth="1"/>
    <col min="71" max="71" width="33.625" style="9" customWidth="1"/>
    <col min="72" max="73" width="12.125" style="9" customWidth="1"/>
    <col min="74" max="74" width="33.625" style="9" customWidth="1"/>
    <col min="75" max="76" width="12.125" style="9" customWidth="1"/>
    <col min="77" max="77" width="33.625" style="9" customWidth="1"/>
    <col min="78" max="79" width="12.125" style="9" customWidth="1"/>
    <col min="80" max="80" width="33.625" style="9" customWidth="1"/>
    <col min="81" max="82" width="12.125" style="9" customWidth="1"/>
    <col min="83" max="83" width="33.625" style="9" customWidth="1"/>
    <col min="84" max="85" width="12.125" style="9" customWidth="1"/>
    <col min="86" max="86" width="33.625" style="9" customWidth="1"/>
    <col min="87" max="88" width="12.125" style="9" customWidth="1"/>
    <col min="89" max="89" width="33.625" style="9" customWidth="1"/>
    <col min="90" max="91" width="12.125" style="9" customWidth="1"/>
    <col min="92" max="92" width="33.625" style="9" customWidth="1"/>
    <col min="93" max="94" width="12.125" style="9" customWidth="1"/>
    <col min="95" max="95" width="33.625" style="9" customWidth="1"/>
    <col min="96" max="97" width="12.125" style="9" customWidth="1"/>
    <col min="98" max="98" width="33.625" style="9" customWidth="1"/>
    <col min="99" max="100" width="12.125" style="9" customWidth="1"/>
    <col min="101" max="101" width="34.375" style="9" customWidth="1"/>
    <col min="102" max="103" width="12.125" style="9" customWidth="1"/>
    <col min="104" max="104" width="34.375" style="9" customWidth="1"/>
    <col min="105" max="106" width="12.125" style="9" customWidth="1"/>
    <col min="107" max="107" width="9.125" style="9" customWidth="1"/>
    <col min="108" max="108" width="12.375" style="9" customWidth="1"/>
    <col min="109" max="109" width="34.375" style="9" customWidth="1"/>
    <col min="110" max="111" width="12.125" style="9" customWidth="1"/>
    <col min="112" max="112" width="34.375" style="9" customWidth="1"/>
    <col min="113" max="114" width="12.125" style="9" customWidth="1"/>
    <col min="115" max="115" width="34.375" style="9" customWidth="1"/>
    <col min="116" max="117" width="12.125" style="9" customWidth="1"/>
    <col min="118" max="118" width="34.375" style="9" customWidth="1"/>
    <col min="119" max="120" width="12.125" style="9" customWidth="1"/>
    <col min="121" max="121" width="34.375" style="9" customWidth="1"/>
    <col min="122" max="123" width="12.125" style="9" customWidth="1"/>
    <col min="124" max="124" width="34.375" style="9" customWidth="1"/>
    <col min="125" max="126" width="12.125" style="9" customWidth="1"/>
    <col min="127" max="127" width="34.375" style="9" customWidth="1"/>
    <col min="128" max="129" width="12.125" style="9" customWidth="1"/>
    <col min="130" max="130" width="34.375" style="9" customWidth="1"/>
    <col min="131" max="132" width="12.125" style="9" customWidth="1"/>
    <col min="133" max="133" width="34.375" style="9" customWidth="1"/>
    <col min="134" max="135" width="12.125" style="9" customWidth="1"/>
    <col min="136" max="136" width="34.375" style="9" customWidth="1"/>
    <col min="137" max="138" width="12.125" style="9" customWidth="1"/>
    <col min="139" max="139" width="34.375" style="9" customWidth="1"/>
    <col min="140" max="141" width="12.125" style="9" customWidth="1"/>
    <col min="142" max="142" width="34.375" style="9" customWidth="1"/>
    <col min="143" max="146" width="12.125" style="9" customWidth="1"/>
  </cols>
  <sheetData>
    <row r="1" spans="1:146" s="7" customFormat="1" ht="12.75" customHeight="1">
      <c r="A1" s="130" t="s">
        <v>668</v>
      </c>
      <c r="B1" s="19"/>
      <c r="C1" s="19"/>
      <c r="D1" s="19"/>
      <c r="E1" s="19"/>
      <c r="F1" s="19"/>
      <c r="G1" s="19"/>
      <c r="H1" s="1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46" s="7" customFormat="1" ht="13.5" customHeight="1">
      <c r="A2" s="131"/>
      <c r="B2" s="19"/>
      <c r="C2" s="19"/>
      <c r="D2" s="19"/>
      <c r="E2" s="19"/>
      <c r="F2" s="19"/>
      <c r="G2" s="19"/>
      <c r="H2" s="1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  <c r="BR2" s="9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ht="31.5" customHeight="1">
      <c r="A3" s="132"/>
      <c r="B3" s="19"/>
      <c r="C3" s="19"/>
      <c r="D3" s="19"/>
      <c r="E3" s="19"/>
      <c r="F3" s="19"/>
      <c r="G3" s="19"/>
      <c r="H3" s="1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4" ht="12.75">
      <c r="A4" s="128" t="s">
        <v>0</v>
      </c>
      <c r="B4" s="127" t="s">
        <v>10</v>
      </c>
      <c r="C4" s="127"/>
      <c r="D4" s="127" t="s">
        <v>11</v>
      </c>
      <c r="E4" s="127"/>
      <c r="F4" s="123" t="s">
        <v>12</v>
      </c>
      <c r="G4" s="123"/>
      <c r="H4" s="123" t="s">
        <v>13</v>
      </c>
      <c r="I4" s="123"/>
      <c r="J4" s="123" t="s">
        <v>14</v>
      </c>
      <c r="K4" s="123"/>
      <c r="L4" s="112" t="s">
        <v>38</v>
      </c>
      <c r="M4" s="124"/>
      <c r="N4" s="112" t="s">
        <v>42</v>
      </c>
      <c r="O4" s="124"/>
      <c r="P4" s="112" t="s">
        <v>47</v>
      </c>
      <c r="Q4" s="124"/>
      <c r="R4" s="123" t="s">
        <v>8</v>
      </c>
      <c r="S4" s="123"/>
      <c r="T4" s="112" t="s">
        <v>177</v>
      </c>
      <c r="U4" s="113"/>
      <c r="V4" s="114"/>
      <c r="W4" s="112" t="s">
        <v>81</v>
      </c>
      <c r="X4" s="113"/>
      <c r="Y4" s="125"/>
      <c r="Z4" s="112" t="s">
        <v>100</v>
      </c>
      <c r="AA4" s="113"/>
      <c r="AB4" s="125"/>
      <c r="AC4" s="126" t="s">
        <v>99</v>
      </c>
      <c r="AD4" s="126"/>
      <c r="AE4" s="126"/>
      <c r="AF4" s="10"/>
      <c r="AG4" s="112" t="s">
        <v>158</v>
      </c>
      <c r="AH4" s="113"/>
      <c r="AI4" s="114"/>
      <c r="AJ4" s="112" t="s">
        <v>159</v>
      </c>
      <c r="AK4" s="113"/>
      <c r="AL4" s="114"/>
      <c r="AM4" s="112" t="s">
        <v>258</v>
      </c>
      <c r="AN4" s="113"/>
      <c r="AO4" s="114"/>
      <c r="AP4" s="112" t="s">
        <v>218</v>
      </c>
      <c r="AQ4" s="113"/>
      <c r="AR4" s="114"/>
      <c r="AS4" s="112" t="s">
        <v>233</v>
      </c>
      <c r="AT4" s="113"/>
      <c r="AU4" s="114"/>
      <c r="AV4" s="112" t="s">
        <v>260</v>
      </c>
      <c r="AW4" s="113"/>
      <c r="AX4" s="114"/>
      <c r="AY4" s="112" t="s">
        <v>280</v>
      </c>
      <c r="AZ4" s="113"/>
      <c r="BA4" s="114"/>
      <c r="BB4" s="112" t="s">
        <v>281</v>
      </c>
      <c r="BC4" s="113"/>
      <c r="BD4" s="114"/>
      <c r="BE4" s="112" t="s">
        <v>322</v>
      </c>
      <c r="BF4" s="113"/>
      <c r="BG4" s="114"/>
      <c r="BH4" s="112" t="s">
        <v>323</v>
      </c>
      <c r="BI4" s="113"/>
      <c r="BJ4" s="114"/>
      <c r="BK4" s="112" t="s">
        <v>324</v>
      </c>
      <c r="BL4" s="113"/>
      <c r="BM4" s="114"/>
      <c r="BN4" s="112" t="s">
        <v>385</v>
      </c>
      <c r="BO4" s="113"/>
      <c r="BP4" s="114"/>
      <c r="BS4" s="112" t="s">
        <v>389</v>
      </c>
      <c r="BT4" s="113"/>
      <c r="BU4" s="114"/>
      <c r="BV4" s="112" t="s">
        <v>408</v>
      </c>
      <c r="BW4" s="113"/>
      <c r="BX4" s="114"/>
      <c r="BY4" s="112" t="s">
        <v>426</v>
      </c>
      <c r="BZ4" s="113"/>
      <c r="CA4" s="114"/>
      <c r="CB4" s="112" t="s">
        <v>441</v>
      </c>
      <c r="CC4" s="113"/>
      <c r="CD4" s="114"/>
      <c r="CE4" s="112" t="s">
        <v>445</v>
      </c>
      <c r="CF4" s="113"/>
      <c r="CG4" s="114"/>
      <c r="CH4" s="112" t="s">
        <v>458</v>
      </c>
      <c r="CI4" s="113"/>
      <c r="CJ4" s="114"/>
      <c r="CK4" s="112" t="s">
        <v>469</v>
      </c>
      <c r="CL4" s="113"/>
      <c r="CM4" s="114"/>
      <c r="CN4" s="112" t="s">
        <v>477</v>
      </c>
      <c r="CO4" s="113"/>
      <c r="CP4" s="114"/>
      <c r="CQ4" s="112" t="s">
        <v>486</v>
      </c>
      <c r="CR4" s="113"/>
      <c r="CS4" s="114"/>
      <c r="CT4" s="112" t="s">
        <v>489</v>
      </c>
      <c r="CU4" s="113"/>
      <c r="CV4" s="114"/>
      <c r="CW4" s="112" t="s">
        <v>496</v>
      </c>
      <c r="CX4" s="113"/>
      <c r="CY4" s="114"/>
      <c r="CZ4" s="112" t="s">
        <v>505</v>
      </c>
      <c r="DA4" s="113"/>
      <c r="DB4" s="114"/>
      <c r="DE4" s="112" t="s">
        <v>518</v>
      </c>
      <c r="DF4" s="113"/>
      <c r="DG4" s="114"/>
      <c r="DH4" s="112" t="s">
        <v>537</v>
      </c>
      <c r="DI4" s="113"/>
      <c r="DJ4" s="114"/>
      <c r="DK4" s="112" t="s">
        <v>542</v>
      </c>
      <c r="DL4" s="113"/>
      <c r="DM4" s="114"/>
      <c r="DN4" s="112" t="s">
        <v>550</v>
      </c>
      <c r="DO4" s="113"/>
      <c r="DP4" s="114"/>
      <c r="DQ4" s="112" t="s">
        <v>561</v>
      </c>
      <c r="DR4" s="113"/>
      <c r="DS4" s="114"/>
      <c r="DT4" s="112" t="s">
        <v>574</v>
      </c>
      <c r="DU4" s="113"/>
      <c r="DV4" s="114"/>
      <c r="DW4" s="112" t="s">
        <v>584</v>
      </c>
      <c r="DX4" s="113"/>
      <c r="DY4" s="114"/>
      <c r="DZ4" s="112" t="s">
        <v>591</v>
      </c>
      <c r="EA4" s="113"/>
      <c r="EB4" s="114"/>
      <c r="EC4" s="112" t="s">
        <v>609</v>
      </c>
      <c r="ED4" s="113"/>
      <c r="EE4" s="114"/>
      <c r="EF4" s="112" t="s">
        <v>613</v>
      </c>
      <c r="EG4" s="113"/>
      <c r="EH4" s="114"/>
      <c r="EI4" s="112" t="s">
        <v>620</v>
      </c>
      <c r="EJ4" s="113"/>
      <c r="EK4" s="114"/>
      <c r="EL4" s="112" t="s">
        <v>639</v>
      </c>
      <c r="EM4" s="113"/>
      <c r="EN4" s="114"/>
    </row>
    <row r="5" spans="1:146" ht="16.5" customHeight="1">
      <c r="A5" s="129"/>
      <c r="B5" s="11" t="s">
        <v>1</v>
      </c>
      <c r="C5" s="11" t="s">
        <v>52</v>
      </c>
      <c r="D5" s="11" t="s">
        <v>1</v>
      </c>
      <c r="E5" s="11" t="s">
        <v>52</v>
      </c>
      <c r="F5" s="11" t="s">
        <v>1</v>
      </c>
      <c r="G5" s="11" t="s">
        <v>52</v>
      </c>
      <c r="H5" s="11" t="s">
        <v>1</v>
      </c>
      <c r="I5" s="11" t="s">
        <v>52</v>
      </c>
      <c r="J5" s="11" t="s">
        <v>1</v>
      </c>
      <c r="K5" s="11" t="s">
        <v>52</v>
      </c>
      <c r="L5" s="11" t="s">
        <v>1</v>
      </c>
      <c r="M5" s="11" t="s">
        <v>52</v>
      </c>
      <c r="N5" s="11" t="s">
        <v>1</v>
      </c>
      <c r="O5" s="11" t="s">
        <v>52</v>
      </c>
      <c r="P5" s="11" t="s">
        <v>1</v>
      </c>
      <c r="Q5" s="11" t="s">
        <v>52</v>
      </c>
      <c r="R5" s="11" t="s">
        <v>1</v>
      </c>
      <c r="S5" s="11" t="s">
        <v>52</v>
      </c>
      <c r="T5" s="11" t="s">
        <v>0</v>
      </c>
      <c r="U5" s="11" t="s">
        <v>82</v>
      </c>
      <c r="V5" s="11" t="s">
        <v>83</v>
      </c>
      <c r="W5" s="11" t="s">
        <v>0</v>
      </c>
      <c r="X5" s="11" t="s">
        <v>82</v>
      </c>
      <c r="Y5" s="12" t="s">
        <v>83</v>
      </c>
      <c r="Z5" s="11" t="s">
        <v>0</v>
      </c>
      <c r="AA5" s="11" t="s">
        <v>82</v>
      </c>
      <c r="AB5" s="12" t="s">
        <v>83</v>
      </c>
      <c r="AC5" s="11" t="s">
        <v>0</v>
      </c>
      <c r="AD5" s="11" t="s">
        <v>82</v>
      </c>
      <c r="AE5" s="11" t="s">
        <v>83</v>
      </c>
      <c r="AF5" s="11"/>
      <c r="AG5" s="11" t="s">
        <v>0</v>
      </c>
      <c r="AH5" s="11" t="s">
        <v>82</v>
      </c>
      <c r="AI5" s="11" t="s">
        <v>83</v>
      </c>
      <c r="AJ5" s="11" t="s">
        <v>0</v>
      </c>
      <c r="AK5" s="11" t="s">
        <v>82</v>
      </c>
      <c r="AL5" s="11" t="s">
        <v>83</v>
      </c>
      <c r="AM5" s="11" t="s">
        <v>0</v>
      </c>
      <c r="AN5" s="11" t="s">
        <v>82</v>
      </c>
      <c r="AO5" s="11" t="s">
        <v>83</v>
      </c>
      <c r="AP5" s="11" t="s">
        <v>0</v>
      </c>
      <c r="AQ5" s="11" t="s">
        <v>82</v>
      </c>
      <c r="AR5" s="11" t="s">
        <v>83</v>
      </c>
      <c r="AS5" s="11" t="s">
        <v>0</v>
      </c>
      <c r="AT5" s="11" t="s">
        <v>82</v>
      </c>
      <c r="AU5" s="11" t="s">
        <v>83</v>
      </c>
      <c r="AV5" s="11" t="s">
        <v>0</v>
      </c>
      <c r="AW5" s="11" t="s">
        <v>82</v>
      </c>
      <c r="AX5" s="11" t="s">
        <v>83</v>
      </c>
      <c r="AY5" s="11" t="s">
        <v>0</v>
      </c>
      <c r="AZ5" s="11" t="s">
        <v>82</v>
      </c>
      <c r="BA5" s="11" t="s">
        <v>83</v>
      </c>
      <c r="BB5" s="11" t="s">
        <v>0</v>
      </c>
      <c r="BC5" s="11" t="s">
        <v>82</v>
      </c>
      <c r="BD5" s="11" t="s">
        <v>83</v>
      </c>
      <c r="BE5" s="11" t="s">
        <v>0</v>
      </c>
      <c r="BF5" s="11" t="s">
        <v>82</v>
      </c>
      <c r="BG5" s="11" t="s">
        <v>83</v>
      </c>
      <c r="BH5" s="11" t="s">
        <v>0</v>
      </c>
      <c r="BI5" s="11" t="s">
        <v>82</v>
      </c>
      <c r="BJ5" s="11" t="s">
        <v>83</v>
      </c>
      <c r="BK5" s="11" t="s">
        <v>0</v>
      </c>
      <c r="BL5" s="11" t="s">
        <v>82</v>
      </c>
      <c r="BM5" s="11" t="s">
        <v>83</v>
      </c>
      <c r="BN5" s="11" t="s">
        <v>0</v>
      </c>
      <c r="BO5" s="11" t="s">
        <v>82</v>
      </c>
      <c r="BP5" s="11" t="s">
        <v>83</v>
      </c>
      <c r="BS5" s="11" t="s">
        <v>0</v>
      </c>
      <c r="BT5" s="11" t="s">
        <v>82</v>
      </c>
      <c r="BU5" s="11" t="s">
        <v>83</v>
      </c>
      <c r="BV5" s="11" t="s">
        <v>0</v>
      </c>
      <c r="BW5" s="11" t="s">
        <v>82</v>
      </c>
      <c r="BX5" s="11" t="s">
        <v>83</v>
      </c>
      <c r="BY5" s="11" t="s">
        <v>0</v>
      </c>
      <c r="BZ5" s="11" t="s">
        <v>82</v>
      </c>
      <c r="CA5" s="11" t="s">
        <v>83</v>
      </c>
      <c r="CB5" s="11" t="s">
        <v>0</v>
      </c>
      <c r="CC5" s="11" t="s">
        <v>82</v>
      </c>
      <c r="CD5" s="11" t="s">
        <v>83</v>
      </c>
      <c r="CE5" s="11" t="s">
        <v>0</v>
      </c>
      <c r="CF5" s="11" t="s">
        <v>82</v>
      </c>
      <c r="CG5" s="11" t="s">
        <v>83</v>
      </c>
      <c r="CH5" s="11" t="s">
        <v>0</v>
      </c>
      <c r="CI5" s="11" t="s">
        <v>82</v>
      </c>
      <c r="CJ5" s="11" t="s">
        <v>83</v>
      </c>
      <c r="CK5" s="11" t="s">
        <v>0</v>
      </c>
      <c r="CL5" s="11" t="s">
        <v>82</v>
      </c>
      <c r="CM5" s="11" t="s">
        <v>83</v>
      </c>
      <c r="CN5" s="11" t="s">
        <v>0</v>
      </c>
      <c r="CO5" s="11" t="s">
        <v>82</v>
      </c>
      <c r="CP5" s="11" t="s">
        <v>83</v>
      </c>
      <c r="CQ5" s="11" t="s">
        <v>0</v>
      </c>
      <c r="CR5" s="11" t="s">
        <v>82</v>
      </c>
      <c r="CS5" s="11" t="s">
        <v>83</v>
      </c>
      <c r="CT5" s="11" t="s">
        <v>0</v>
      </c>
      <c r="CU5" s="11" t="s">
        <v>82</v>
      </c>
      <c r="CV5" s="11" t="s">
        <v>83</v>
      </c>
      <c r="CW5" s="11" t="s">
        <v>0</v>
      </c>
      <c r="CX5" s="11" t="s">
        <v>82</v>
      </c>
      <c r="CY5" s="11" t="s">
        <v>83</v>
      </c>
      <c r="CZ5" s="11" t="s">
        <v>0</v>
      </c>
      <c r="DA5" s="11" t="s">
        <v>82</v>
      </c>
      <c r="DB5" s="11" t="s">
        <v>83</v>
      </c>
      <c r="DE5" s="11" t="s">
        <v>0</v>
      </c>
      <c r="DF5" s="11" t="s">
        <v>82</v>
      </c>
      <c r="DG5" s="11" t="s">
        <v>83</v>
      </c>
      <c r="DH5" s="11" t="s">
        <v>0</v>
      </c>
      <c r="DI5" s="11" t="s">
        <v>82</v>
      </c>
      <c r="DJ5" s="11" t="s">
        <v>83</v>
      </c>
      <c r="DK5" s="11" t="s">
        <v>0</v>
      </c>
      <c r="DL5" s="11" t="s">
        <v>82</v>
      </c>
      <c r="DM5" s="11" t="s">
        <v>83</v>
      </c>
      <c r="DN5" s="11" t="s">
        <v>0</v>
      </c>
      <c r="DO5" s="11" t="s">
        <v>82</v>
      </c>
      <c r="DP5" s="11" t="s">
        <v>83</v>
      </c>
      <c r="DQ5" s="11" t="s">
        <v>0</v>
      </c>
      <c r="DR5" s="11" t="s">
        <v>82</v>
      </c>
      <c r="DS5" s="11" t="s">
        <v>83</v>
      </c>
      <c r="DT5" s="11" t="s">
        <v>0</v>
      </c>
      <c r="DU5" s="11" t="s">
        <v>82</v>
      </c>
      <c r="DV5" s="11" t="s">
        <v>83</v>
      </c>
      <c r="DW5" s="11" t="s">
        <v>0</v>
      </c>
      <c r="DX5" s="11" t="s">
        <v>82</v>
      </c>
      <c r="DY5" s="11" t="s">
        <v>83</v>
      </c>
      <c r="DZ5" s="11" t="s">
        <v>0</v>
      </c>
      <c r="EA5" s="11" t="s">
        <v>82</v>
      </c>
      <c r="EB5" s="11" t="s">
        <v>83</v>
      </c>
      <c r="EC5" s="11" t="s">
        <v>0</v>
      </c>
      <c r="ED5" s="11" t="s">
        <v>82</v>
      </c>
      <c r="EE5" s="11" t="s">
        <v>83</v>
      </c>
      <c r="EF5" s="11" t="s">
        <v>0</v>
      </c>
      <c r="EG5" s="11" t="s">
        <v>82</v>
      </c>
      <c r="EH5" s="11" t="s">
        <v>83</v>
      </c>
      <c r="EI5" s="11" t="s">
        <v>0</v>
      </c>
      <c r="EJ5" s="11" t="s">
        <v>82</v>
      </c>
      <c r="EK5" s="11" t="s">
        <v>83</v>
      </c>
      <c r="EL5" s="11" t="s">
        <v>0</v>
      </c>
      <c r="EM5" s="11" t="s">
        <v>82</v>
      </c>
      <c r="EN5" s="11" t="s">
        <v>83</v>
      </c>
      <c r="EO5" s="11"/>
      <c r="EP5" s="11"/>
    </row>
    <row r="6" spans="1:144" ht="16.5" customHeight="1">
      <c r="A6" s="13"/>
      <c r="B6" s="115" t="s">
        <v>2</v>
      </c>
      <c r="C6" s="115"/>
      <c r="D6" s="115" t="s">
        <v>2</v>
      </c>
      <c r="E6" s="115"/>
      <c r="F6" s="115" t="s">
        <v>2</v>
      </c>
      <c r="G6" s="115"/>
      <c r="H6" s="115" t="s">
        <v>2</v>
      </c>
      <c r="I6" s="115"/>
      <c r="J6" s="115" t="s">
        <v>2</v>
      </c>
      <c r="K6" s="115"/>
      <c r="L6" s="115" t="s">
        <v>2</v>
      </c>
      <c r="M6" s="115"/>
      <c r="N6" s="115" t="s">
        <v>2</v>
      </c>
      <c r="O6" s="115"/>
      <c r="P6" s="115" t="s">
        <v>2</v>
      </c>
      <c r="Q6" s="115"/>
      <c r="R6" s="115" t="s">
        <v>2</v>
      </c>
      <c r="S6" s="115"/>
      <c r="T6" s="117"/>
      <c r="U6" s="118"/>
      <c r="V6" s="119"/>
      <c r="W6" s="117"/>
      <c r="X6" s="118"/>
      <c r="Y6" s="119"/>
      <c r="Z6" s="117"/>
      <c r="AA6" s="118"/>
      <c r="AB6" s="119"/>
      <c r="AC6" s="14"/>
      <c r="AD6" s="14"/>
      <c r="AE6" s="14"/>
      <c r="AF6" s="15"/>
      <c r="AG6" s="117"/>
      <c r="AH6" s="118"/>
      <c r="AI6" s="119"/>
      <c r="AJ6" s="117"/>
      <c r="AK6" s="118"/>
      <c r="AL6" s="119"/>
      <c r="AM6" s="117"/>
      <c r="AN6" s="118"/>
      <c r="AO6" s="119"/>
      <c r="AP6" s="117"/>
      <c r="AQ6" s="118"/>
      <c r="AR6" s="119"/>
      <c r="AS6" s="117"/>
      <c r="AT6" s="118"/>
      <c r="AU6" s="119"/>
      <c r="AV6" s="117"/>
      <c r="AW6" s="118"/>
      <c r="AX6" s="119"/>
      <c r="AY6" s="117"/>
      <c r="AZ6" s="118"/>
      <c r="BA6" s="119"/>
      <c r="BB6" s="117"/>
      <c r="BC6" s="118"/>
      <c r="BD6" s="119"/>
      <c r="BE6" s="117"/>
      <c r="BF6" s="118"/>
      <c r="BG6" s="119"/>
      <c r="BH6" s="117"/>
      <c r="BI6" s="118"/>
      <c r="BJ6" s="119"/>
      <c r="BK6" s="117"/>
      <c r="BL6" s="118"/>
      <c r="BM6" s="119"/>
      <c r="BN6" s="117"/>
      <c r="BO6" s="118"/>
      <c r="BP6" s="119"/>
      <c r="BS6" s="117"/>
      <c r="BT6" s="118"/>
      <c r="BU6" s="119"/>
      <c r="BV6" s="117"/>
      <c r="BW6" s="118"/>
      <c r="BX6" s="119"/>
      <c r="BY6" s="117"/>
      <c r="BZ6" s="118"/>
      <c r="CA6" s="119"/>
      <c r="CB6" s="117"/>
      <c r="CC6" s="118"/>
      <c r="CD6" s="119"/>
      <c r="CE6" s="117"/>
      <c r="CF6" s="118"/>
      <c r="CG6" s="119"/>
      <c r="CH6" s="117"/>
      <c r="CI6" s="118"/>
      <c r="CJ6" s="119"/>
      <c r="CK6" s="117"/>
      <c r="CL6" s="118"/>
      <c r="CM6" s="119"/>
      <c r="CN6" s="117"/>
      <c r="CO6" s="118"/>
      <c r="CP6" s="119"/>
      <c r="CQ6" s="117"/>
      <c r="CR6" s="118"/>
      <c r="CS6" s="119"/>
      <c r="CT6" s="117"/>
      <c r="CU6" s="118"/>
      <c r="CV6" s="119"/>
      <c r="CW6" s="117"/>
      <c r="CX6" s="118"/>
      <c r="CY6" s="119"/>
      <c r="CZ6" s="117"/>
      <c r="DA6" s="118"/>
      <c r="DB6" s="119"/>
      <c r="DE6" s="117"/>
      <c r="DF6" s="118"/>
      <c r="DG6" s="119"/>
      <c r="DH6" s="117"/>
      <c r="DI6" s="118"/>
      <c r="DJ6" s="119"/>
      <c r="DK6" s="117"/>
      <c r="DL6" s="118"/>
      <c r="DM6" s="119"/>
      <c r="DN6" s="117"/>
      <c r="DO6" s="118"/>
      <c r="DP6" s="119"/>
      <c r="DQ6" s="117"/>
      <c r="DR6" s="118"/>
      <c r="DS6" s="119"/>
      <c r="DT6" s="117"/>
      <c r="DU6" s="118"/>
      <c r="DV6" s="119"/>
      <c r="DW6" s="117"/>
      <c r="DX6" s="118"/>
      <c r="DY6" s="119"/>
      <c r="DZ6" s="117"/>
      <c r="EA6" s="118"/>
      <c r="EB6" s="119"/>
      <c r="EC6" s="117"/>
      <c r="ED6" s="118"/>
      <c r="EE6" s="119"/>
      <c r="EF6" s="117"/>
      <c r="EG6" s="118"/>
      <c r="EH6" s="119"/>
      <c r="EI6" s="117"/>
      <c r="EJ6" s="118"/>
      <c r="EK6" s="119"/>
      <c r="EL6" s="115"/>
      <c r="EM6" s="115"/>
      <c r="EN6" s="116"/>
    </row>
    <row r="7" spans="1:146" s="1" customFormat="1" ht="20.25" customHeight="1">
      <c r="A7" s="11"/>
      <c r="B7" s="16" t="s">
        <v>19</v>
      </c>
      <c r="C7" s="17">
        <v>6660.06</v>
      </c>
      <c r="D7" s="16" t="s">
        <v>19</v>
      </c>
      <c r="E7" s="17">
        <v>6660.06</v>
      </c>
      <c r="F7" s="16" t="s">
        <v>19</v>
      </c>
      <c r="G7" s="17">
        <v>6660.06</v>
      </c>
      <c r="H7" s="16" t="s">
        <v>19</v>
      </c>
      <c r="I7" s="17">
        <v>6660.06</v>
      </c>
      <c r="J7" s="16" t="s">
        <v>19</v>
      </c>
      <c r="K7" s="17">
        <v>6660.06</v>
      </c>
      <c r="L7" s="16" t="s">
        <v>19</v>
      </c>
      <c r="M7" s="17">
        <v>6660.06</v>
      </c>
      <c r="N7" s="16" t="s">
        <v>19</v>
      </c>
      <c r="O7" s="17">
        <v>6660.06</v>
      </c>
      <c r="P7" s="16" t="s">
        <v>19</v>
      </c>
      <c r="Q7" s="17">
        <v>6660.06</v>
      </c>
      <c r="R7" s="16" t="s">
        <v>19</v>
      </c>
      <c r="S7" s="18">
        <f>C7+E7+G7+I7+K7+M7+O7+Q7</f>
        <v>53280.479999999996</v>
      </c>
      <c r="T7" s="19" t="s">
        <v>196</v>
      </c>
      <c r="U7" s="16"/>
      <c r="V7" s="20">
        <v>6660.06</v>
      </c>
      <c r="W7" s="19" t="s">
        <v>17</v>
      </c>
      <c r="X7" s="16"/>
      <c r="Y7" s="20">
        <v>6660.06</v>
      </c>
      <c r="Z7" s="19" t="s">
        <v>17</v>
      </c>
      <c r="AA7" s="16"/>
      <c r="AB7" s="20">
        <v>6660.06</v>
      </c>
      <c r="AC7" s="19" t="s">
        <v>17</v>
      </c>
      <c r="AD7" s="14"/>
      <c r="AE7" s="20">
        <v>6660.06</v>
      </c>
      <c r="AF7" s="20"/>
      <c r="AG7" s="19" t="s">
        <v>17</v>
      </c>
      <c r="AH7" s="16"/>
      <c r="AI7" s="20">
        <v>8173.71</v>
      </c>
      <c r="AJ7" s="19" t="s">
        <v>17</v>
      </c>
      <c r="AK7" s="16"/>
      <c r="AL7" s="20">
        <v>8173.71</v>
      </c>
      <c r="AM7" s="19" t="s">
        <v>17</v>
      </c>
      <c r="AN7" s="16"/>
      <c r="AO7" s="20">
        <v>8173.71</v>
      </c>
      <c r="AP7" s="19" t="s">
        <v>17</v>
      </c>
      <c r="AQ7" s="16"/>
      <c r="AR7" s="20">
        <v>8173.71</v>
      </c>
      <c r="AS7" s="19" t="s">
        <v>17</v>
      </c>
      <c r="AT7" s="16"/>
      <c r="AU7" s="20">
        <v>8173.71</v>
      </c>
      <c r="AV7" s="19" t="s">
        <v>17</v>
      </c>
      <c r="AW7" s="16"/>
      <c r="AX7" s="20">
        <v>8173.71</v>
      </c>
      <c r="AY7" s="19" t="s">
        <v>17</v>
      </c>
      <c r="AZ7" s="16"/>
      <c r="BA7" s="20">
        <v>8173.71</v>
      </c>
      <c r="BB7" s="19" t="s">
        <v>17</v>
      </c>
      <c r="BC7" s="16"/>
      <c r="BD7" s="20">
        <v>8173.71</v>
      </c>
      <c r="BE7" s="19" t="s">
        <v>17</v>
      </c>
      <c r="BF7" s="16"/>
      <c r="BG7" s="20">
        <v>8173.71</v>
      </c>
      <c r="BH7" s="19" t="s">
        <v>17</v>
      </c>
      <c r="BI7" s="16"/>
      <c r="BJ7" s="20">
        <v>8173.71</v>
      </c>
      <c r="BK7" s="19" t="s">
        <v>17</v>
      </c>
      <c r="BL7" s="16"/>
      <c r="BM7" s="20">
        <v>8173.71</v>
      </c>
      <c r="BN7" s="19" t="s">
        <v>17</v>
      </c>
      <c r="BO7" s="16"/>
      <c r="BP7" s="20">
        <v>8173.71</v>
      </c>
      <c r="BQ7" s="9"/>
      <c r="BR7" s="9"/>
      <c r="BS7" s="19" t="s">
        <v>406</v>
      </c>
      <c r="BT7" s="16"/>
      <c r="BU7" s="20">
        <v>18807.76</v>
      </c>
      <c r="BV7" s="19" t="s">
        <v>406</v>
      </c>
      <c r="BW7" s="16"/>
      <c r="BX7" s="20">
        <v>18807.76</v>
      </c>
      <c r="BY7" s="19" t="s">
        <v>406</v>
      </c>
      <c r="BZ7" s="16"/>
      <c r="CA7" s="20">
        <v>18807.76</v>
      </c>
      <c r="CB7" s="19" t="s">
        <v>406</v>
      </c>
      <c r="CC7" s="16"/>
      <c r="CD7" s="20">
        <v>18807.76</v>
      </c>
      <c r="CE7" s="19" t="s">
        <v>406</v>
      </c>
      <c r="CF7" s="16"/>
      <c r="CG7" s="20">
        <v>18807.76</v>
      </c>
      <c r="CH7" s="19" t="s">
        <v>406</v>
      </c>
      <c r="CI7" s="16"/>
      <c r="CJ7" s="20">
        <v>18807.76</v>
      </c>
      <c r="CK7" s="19" t="s">
        <v>406</v>
      </c>
      <c r="CL7" s="16"/>
      <c r="CM7" s="20">
        <v>18807.76</v>
      </c>
      <c r="CN7" s="19" t="s">
        <v>406</v>
      </c>
      <c r="CO7" s="16"/>
      <c r="CP7" s="20">
        <v>18807.76</v>
      </c>
      <c r="CQ7" s="19" t="s">
        <v>406</v>
      </c>
      <c r="CR7" s="16"/>
      <c r="CS7" s="20">
        <v>18807.76</v>
      </c>
      <c r="CT7" s="19" t="s">
        <v>406</v>
      </c>
      <c r="CU7" s="16"/>
      <c r="CV7" s="20">
        <v>18807.76</v>
      </c>
      <c r="CW7" s="19" t="s">
        <v>406</v>
      </c>
      <c r="CX7" s="16"/>
      <c r="CY7" s="20">
        <v>18807.76</v>
      </c>
      <c r="CZ7" s="19" t="s">
        <v>406</v>
      </c>
      <c r="DA7" s="16"/>
      <c r="DB7" s="20">
        <v>18807.76</v>
      </c>
      <c r="DC7" s="9"/>
      <c r="DD7" s="9"/>
      <c r="DE7" s="19" t="s">
        <v>406</v>
      </c>
      <c r="DF7" s="16"/>
      <c r="DG7" s="91">
        <v>21133.45</v>
      </c>
      <c r="DH7" s="19" t="s">
        <v>406</v>
      </c>
      <c r="DI7" s="16"/>
      <c r="DJ7" s="91">
        <v>21133.45</v>
      </c>
      <c r="DK7" s="19" t="s">
        <v>406</v>
      </c>
      <c r="DL7" s="16"/>
      <c r="DM7" s="91">
        <v>21133.45</v>
      </c>
      <c r="DN7" s="19" t="s">
        <v>406</v>
      </c>
      <c r="DO7" s="16"/>
      <c r="DP7" s="91">
        <v>21133.45</v>
      </c>
      <c r="DQ7" s="19" t="s">
        <v>406</v>
      </c>
      <c r="DR7" s="16"/>
      <c r="DS7" s="91">
        <v>21133.45</v>
      </c>
      <c r="DT7" s="19" t="s">
        <v>406</v>
      </c>
      <c r="DU7" s="16"/>
      <c r="DV7" s="91">
        <v>21133.45</v>
      </c>
      <c r="DW7" s="19" t="s">
        <v>406</v>
      </c>
      <c r="DX7" s="16"/>
      <c r="DY7" s="91">
        <v>21133.45</v>
      </c>
      <c r="DZ7" s="19" t="s">
        <v>406</v>
      </c>
      <c r="EA7" s="16"/>
      <c r="EB7" s="91">
        <v>21133.45</v>
      </c>
      <c r="EC7" s="19" t="s">
        <v>406</v>
      </c>
      <c r="ED7" s="16"/>
      <c r="EE7" s="91">
        <v>21133.45</v>
      </c>
      <c r="EF7" s="19" t="s">
        <v>406</v>
      </c>
      <c r="EG7" s="16"/>
      <c r="EH7" s="91">
        <v>21133.45</v>
      </c>
      <c r="EI7" s="19" t="s">
        <v>406</v>
      </c>
      <c r="EJ7" s="16"/>
      <c r="EK7" s="91">
        <v>21133.45</v>
      </c>
      <c r="EL7" s="19" t="s">
        <v>406</v>
      </c>
      <c r="EM7" s="16"/>
      <c r="EN7" s="91">
        <v>21133.45</v>
      </c>
      <c r="EO7" s="20"/>
      <c r="EP7" s="20"/>
    </row>
    <row r="8" spans="1:146" s="1" customFormat="1" ht="23.25" customHeight="1">
      <c r="A8" s="11"/>
      <c r="B8" s="16" t="s">
        <v>19</v>
      </c>
      <c r="C8" s="21">
        <v>19172.9</v>
      </c>
      <c r="D8" s="16" t="s">
        <v>19</v>
      </c>
      <c r="E8" s="21">
        <v>19172.9</v>
      </c>
      <c r="F8" s="16" t="s">
        <v>19</v>
      </c>
      <c r="G8" s="21">
        <v>19172.9</v>
      </c>
      <c r="H8" s="16" t="s">
        <v>19</v>
      </c>
      <c r="I8" s="21">
        <v>19172.9</v>
      </c>
      <c r="J8" s="16" t="s">
        <v>19</v>
      </c>
      <c r="K8" s="21">
        <v>19172.9</v>
      </c>
      <c r="L8" s="16" t="s">
        <v>19</v>
      </c>
      <c r="M8" s="21">
        <v>19172.9</v>
      </c>
      <c r="N8" s="16" t="s">
        <v>19</v>
      </c>
      <c r="O8" s="21">
        <v>19172.9</v>
      </c>
      <c r="P8" s="16" t="s">
        <v>19</v>
      </c>
      <c r="Q8" s="21">
        <v>19172.9</v>
      </c>
      <c r="R8" s="16" t="s">
        <v>19</v>
      </c>
      <c r="S8" s="18">
        <f aca="true" t="shared" si="0" ref="S8:S51">C8+E8+G8+I8+K8+M8+O8+Q8</f>
        <v>153383.19999999998</v>
      </c>
      <c r="T8" s="19" t="s">
        <v>84</v>
      </c>
      <c r="U8" s="21"/>
      <c r="V8" s="20">
        <v>19172.9</v>
      </c>
      <c r="W8" s="19" t="s">
        <v>84</v>
      </c>
      <c r="X8" s="21"/>
      <c r="Y8" s="20">
        <v>19172.9</v>
      </c>
      <c r="Z8" s="19" t="s">
        <v>84</v>
      </c>
      <c r="AA8" s="21"/>
      <c r="AB8" s="20">
        <v>19172.9</v>
      </c>
      <c r="AC8" s="19" t="s">
        <v>84</v>
      </c>
      <c r="AD8" s="14"/>
      <c r="AE8" s="20">
        <v>19172.9</v>
      </c>
      <c r="AF8" s="20"/>
      <c r="AG8" s="19" t="s">
        <v>84</v>
      </c>
      <c r="AH8" s="21"/>
      <c r="AI8" s="20">
        <v>18264.71</v>
      </c>
      <c r="AJ8" s="19" t="s">
        <v>84</v>
      </c>
      <c r="AK8" s="21"/>
      <c r="AL8" s="20">
        <v>18264.71</v>
      </c>
      <c r="AM8" s="19" t="s">
        <v>84</v>
      </c>
      <c r="AN8" s="21"/>
      <c r="AO8" s="20">
        <v>18264.71</v>
      </c>
      <c r="AP8" s="19" t="s">
        <v>84</v>
      </c>
      <c r="AQ8" s="21"/>
      <c r="AR8" s="20">
        <v>18264.71</v>
      </c>
      <c r="AS8" s="19" t="s">
        <v>84</v>
      </c>
      <c r="AT8" s="21"/>
      <c r="AU8" s="20">
        <v>18264.71</v>
      </c>
      <c r="AV8" s="19" t="s">
        <v>84</v>
      </c>
      <c r="AW8" s="21"/>
      <c r="AX8" s="20">
        <v>18264.71</v>
      </c>
      <c r="AY8" s="19" t="s">
        <v>84</v>
      </c>
      <c r="AZ8" s="21"/>
      <c r="BA8" s="20">
        <v>18264.71</v>
      </c>
      <c r="BB8" s="19" t="s">
        <v>84</v>
      </c>
      <c r="BC8" s="21"/>
      <c r="BD8" s="20">
        <v>18264.71</v>
      </c>
      <c r="BE8" s="19" t="s">
        <v>84</v>
      </c>
      <c r="BF8" s="21"/>
      <c r="BG8" s="20">
        <v>18264.71</v>
      </c>
      <c r="BH8" s="19" t="s">
        <v>84</v>
      </c>
      <c r="BI8" s="21"/>
      <c r="BJ8" s="20">
        <v>18264.71</v>
      </c>
      <c r="BK8" s="19" t="s">
        <v>84</v>
      </c>
      <c r="BL8" s="21"/>
      <c r="BM8" s="20">
        <v>18264.71</v>
      </c>
      <c r="BN8" s="19" t="s">
        <v>84</v>
      </c>
      <c r="BO8" s="21"/>
      <c r="BP8" s="20">
        <v>18264.71</v>
      </c>
      <c r="BQ8" s="9"/>
      <c r="BR8" s="9"/>
      <c r="BS8" s="19" t="s">
        <v>84</v>
      </c>
      <c r="BT8" s="22"/>
      <c r="BU8" s="22">
        <v>8923.55</v>
      </c>
      <c r="BV8" s="19" t="s">
        <v>84</v>
      </c>
      <c r="BW8" s="22"/>
      <c r="BX8" s="22">
        <v>8923.55</v>
      </c>
      <c r="BY8" s="19" t="s">
        <v>84</v>
      </c>
      <c r="BZ8" s="22"/>
      <c r="CA8" s="22">
        <v>8923.55</v>
      </c>
      <c r="CB8" s="19" t="s">
        <v>84</v>
      </c>
      <c r="CC8" s="22"/>
      <c r="CD8" s="22">
        <v>8923.55</v>
      </c>
      <c r="CE8" s="19" t="s">
        <v>84</v>
      </c>
      <c r="CF8" s="22"/>
      <c r="CG8" s="22">
        <v>8923.55</v>
      </c>
      <c r="CH8" s="19" t="s">
        <v>84</v>
      </c>
      <c r="CI8" s="22"/>
      <c r="CJ8" s="22">
        <v>8923.55</v>
      </c>
      <c r="CK8" s="19" t="s">
        <v>84</v>
      </c>
      <c r="CL8" s="22"/>
      <c r="CM8" s="22">
        <v>8923.55</v>
      </c>
      <c r="CN8" s="19" t="s">
        <v>84</v>
      </c>
      <c r="CO8" s="22"/>
      <c r="CP8" s="22">
        <v>8923.55</v>
      </c>
      <c r="CQ8" s="19" t="s">
        <v>84</v>
      </c>
      <c r="CR8" s="22"/>
      <c r="CS8" s="22">
        <v>8923.55</v>
      </c>
      <c r="CT8" s="19" t="s">
        <v>84</v>
      </c>
      <c r="CU8" s="22"/>
      <c r="CV8" s="22">
        <v>8923.55</v>
      </c>
      <c r="CW8" s="19" t="s">
        <v>84</v>
      </c>
      <c r="CX8" s="22"/>
      <c r="CY8" s="22">
        <v>8923.55</v>
      </c>
      <c r="CZ8" s="19" t="s">
        <v>84</v>
      </c>
      <c r="DA8" s="22"/>
      <c r="DB8" s="22">
        <v>8923.55</v>
      </c>
      <c r="DC8" s="9"/>
      <c r="DD8" s="9"/>
      <c r="DE8" s="19" t="s">
        <v>84</v>
      </c>
      <c r="DF8" s="22"/>
      <c r="DG8" s="73">
        <v>11628.46</v>
      </c>
      <c r="DH8" s="19" t="s">
        <v>84</v>
      </c>
      <c r="DI8" s="22"/>
      <c r="DJ8" s="73">
        <v>11628.46</v>
      </c>
      <c r="DK8" s="19" t="s">
        <v>84</v>
      </c>
      <c r="DL8" s="22"/>
      <c r="DM8" s="73">
        <v>11628.46</v>
      </c>
      <c r="DN8" s="19" t="s">
        <v>84</v>
      </c>
      <c r="DO8" s="22"/>
      <c r="DP8" s="73">
        <v>11628.46</v>
      </c>
      <c r="DQ8" s="19" t="s">
        <v>84</v>
      </c>
      <c r="DR8" s="22"/>
      <c r="DS8" s="73">
        <v>11628.46</v>
      </c>
      <c r="DT8" s="19" t="s">
        <v>84</v>
      </c>
      <c r="DU8" s="22"/>
      <c r="DV8" s="73">
        <v>11628.46</v>
      </c>
      <c r="DW8" s="19" t="s">
        <v>84</v>
      </c>
      <c r="DX8" s="22"/>
      <c r="DY8" s="73">
        <v>11628.46</v>
      </c>
      <c r="DZ8" s="19" t="s">
        <v>84</v>
      </c>
      <c r="EA8" s="22"/>
      <c r="EB8" s="73">
        <v>11628.46</v>
      </c>
      <c r="EC8" s="19" t="s">
        <v>84</v>
      </c>
      <c r="ED8" s="22"/>
      <c r="EE8" s="73">
        <v>11628.46</v>
      </c>
      <c r="EF8" s="19" t="s">
        <v>84</v>
      </c>
      <c r="EG8" s="22"/>
      <c r="EH8" s="73">
        <v>11628.46</v>
      </c>
      <c r="EI8" s="19" t="s">
        <v>84</v>
      </c>
      <c r="EJ8" s="22"/>
      <c r="EK8" s="73">
        <v>11628.46</v>
      </c>
      <c r="EL8" s="19" t="s">
        <v>84</v>
      </c>
      <c r="EM8" s="22"/>
      <c r="EN8" s="73">
        <v>11628.46</v>
      </c>
      <c r="EO8" s="22"/>
      <c r="EP8" s="22"/>
    </row>
    <row r="9" spans="1:146" s="1" customFormat="1" ht="24" customHeight="1">
      <c r="A9" s="11"/>
      <c r="B9" s="16" t="s">
        <v>19</v>
      </c>
      <c r="C9" s="17">
        <f>SUM(C10:C14)</f>
        <v>2421.84</v>
      </c>
      <c r="D9" s="16" t="s">
        <v>19</v>
      </c>
      <c r="E9" s="17">
        <f>SUM(E10:E14)</f>
        <v>2421.84</v>
      </c>
      <c r="F9" s="16" t="s">
        <v>19</v>
      </c>
      <c r="G9" s="17">
        <f>SUM(G10:G14)</f>
        <v>2421.84</v>
      </c>
      <c r="H9" s="16" t="s">
        <v>19</v>
      </c>
      <c r="I9" s="17">
        <f>SUM(I10:I14)</f>
        <v>2421.84</v>
      </c>
      <c r="J9" s="16" t="s">
        <v>19</v>
      </c>
      <c r="K9" s="17">
        <f>SUM(K10:K14)</f>
        <v>2421.84</v>
      </c>
      <c r="L9" s="16" t="s">
        <v>19</v>
      </c>
      <c r="M9" s="17">
        <f>SUM(M10:M14)</f>
        <v>2421.84</v>
      </c>
      <c r="N9" s="16" t="s">
        <v>19</v>
      </c>
      <c r="O9" s="17">
        <f>SUM(O10:O14)</f>
        <v>2421.84</v>
      </c>
      <c r="P9" s="16" t="s">
        <v>19</v>
      </c>
      <c r="Q9" s="17">
        <f>SUM(Q10:Q14)</f>
        <v>2421.84</v>
      </c>
      <c r="R9" s="16" t="s">
        <v>19</v>
      </c>
      <c r="S9" s="18">
        <f t="shared" si="0"/>
        <v>19374.72</v>
      </c>
      <c r="T9" s="19" t="s">
        <v>4</v>
      </c>
      <c r="U9" s="21" t="s">
        <v>178</v>
      </c>
      <c r="V9" s="20">
        <v>195.3</v>
      </c>
      <c r="W9" s="64" t="s">
        <v>85</v>
      </c>
      <c r="X9" s="65" t="s">
        <v>86</v>
      </c>
      <c r="Y9" s="66">
        <v>2778.43</v>
      </c>
      <c r="Z9" s="64" t="s">
        <v>101</v>
      </c>
      <c r="AA9" s="65" t="s">
        <v>102</v>
      </c>
      <c r="AB9" s="66">
        <v>174.13</v>
      </c>
      <c r="AC9" s="64" t="s">
        <v>141</v>
      </c>
      <c r="AD9" s="64" t="s">
        <v>142</v>
      </c>
      <c r="AE9" s="64">
        <v>737.16</v>
      </c>
      <c r="AF9" s="16"/>
      <c r="AG9" s="64" t="s">
        <v>160</v>
      </c>
      <c r="AH9" s="65" t="s">
        <v>161</v>
      </c>
      <c r="AI9" s="65">
        <f>1578.45/11</f>
        <v>143.49545454545455</v>
      </c>
      <c r="AJ9" s="64" t="s">
        <v>179</v>
      </c>
      <c r="AK9" s="65" t="s">
        <v>180</v>
      </c>
      <c r="AL9" s="65">
        <v>4882.05</v>
      </c>
      <c r="AM9" s="64" t="s">
        <v>101</v>
      </c>
      <c r="AN9" s="65" t="s">
        <v>199</v>
      </c>
      <c r="AO9" s="65">
        <v>164.95</v>
      </c>
      <c r="AP9" s="64" t="s">
        <v>216</v>
      </c>
      <c r="AQ9" s="65" t="s">
        <v>219</v>
      </c>
      <c r="AR9" s="65">
        <v>164.95</v>
      </c>
      <c r="AS9" s="64" t="s">
        <v>234</v>
      </c>
      <c r="AT9" s="65" t="s">
        <v>235</v>
      </c>
      <c r="AU9" s="65">
        <v>465.04</v>
      </c>
      <c r="AV9" s="64" t="s">
        <v>263</v>
      </c>
      <c r="AW9" s="65" t="s">
        <v>264</v>
      </c>
      <c r="AX9" s="65">
        <v>581.82</v>
      </c>
      <c r="AY9" s="64" t="s">
        <v>263</v>
      </c>
      <c r="AZ9" s="65" t="s">
        <v>308</v>
      </c>
      <c r="BA9" s="65">
        <v>581.82</v>
      </c>
      <c r="BB9" s="16" t="s">
        <v>282</v>
      </c>
      <c r="BC9" s="17" t="s">
        <v>283</v>
      </c>
      <c r="BD9" s="17">
        <v>70.73</v>
      </c>
      <c r="BE9" s="16" t="s">
        <v>298</v>
      </c>
      <c r="BF9" s="17" t="s">
        <v>327</v>
      </c>
      <c r="BG9" s="17">
        <v>90.23</v>
      </c>
      <c r="BH9" s="16" t="s">
        <v>330</v>
      </c>
      <c r="BI9" s="17" t="s">
        <v>331</v>
      </c>
      <c r="BJ9" s="17">
        <v>1866.51</v>
      </c>
      <c r="BK9" s="16" t="s">
        <v>278</v>
      </c>
      <c r="BL9" s="17" t="s">
        <v>359</v>
      </c>
      <c r="BM9" s="17">
        <v>56.97</v>
      </c>
      <c r="BN9" s="16" t="s">
        <v>346</v>
      </c>
      <c r="BO9" s="17" t="s">
        <v>370</v>
      </c>
      <c r="BP9" s="17">
        <v>4373.6</v>
      </c>
      <c r="BQ9" s="9"/>
      <c r="BR9" s="9"/>
      <c r="BS9" s="19" t="s">
        <v>407</v>
      </c>
      <c r="BT9" s="19"/>
      <c r="BU9" s="19">
        <v>9264.25</v>
      </c>
      <c r="BV9" s="19" t="s">
        <v>407</v>
      </c>
      <c r="BW9" s="19"/>
      <c r="BX9" s="19">
        <v>9264.25</v>
      </c>
      <c r="BY9" s="19" t="s">
        <v>407</v>
      </c>
      <c r="BZ9" s="19"/>
      <c r="CA9" s="19">
        <v>9264.25</v>
      </c>
      <c r="CB9" s="19" t="s">
        <v>407</v>
      </c>
      <c r="CC9" s="19"/>
      <c r="CD9" s="19">
        <v>9264.25</v>
      </c>
      <c r="CE9" s="19" t="s">
        <v>407</v>
      </c>
      <c r="CF9" s="19"/>
      <c r="CG9" s="19">
        <v>9264.25</v>
      </c>
      <c r="CH9" s="19" t="s">
        <v>407</v>
      </c>
      <c r="CI9" s="19"/>
      <c r="CJ9" s="19">
        <v>9264.25</v>
      </c>
      <c r="CK9" s="19" t="s">
        <v>407</v>
      </c>
      <c r="CL9" s="19"/>
      <c r="CM9" s="19">
        <v>9264.25</v>
      </c>
      <c r="CN9" s="19" t="s">
        <v>407</v>
      </c>
      <c r="CO9" s="19"/>
      <c r="CP9" s="19">
        <v>9264.25</v>
      </c>
      <c r="CQ9" s="19" t="s">
        <v>407</v>
      </c>
      <c r="CR9" s="19"/>
      <c r="CS9" s="19">
        <v>9264.25</v>
      </c>
      <c r="CT9" s="19" t="s">
        <v>407</v>
      </c>
      <c r="CU9" s="19"/>
      <c r="CV9" s="19">
        <v>9264.25</v>
      </c>
      <c r="CW9" s="19" t="s">
        <v>407</v>
      </c>
      <c r="CX9" s="19"/>
      <c r="CY9" s="19">
        <v>9264.25</v>
      </c>
      <c r="CZ9" s="19" t="s">
        <v>407</v>
      </c>
      <c r="DA9" s="19"/>
      <c r="DB9" s="19">
        <v>9264.25</v>
      </c>
      <c r="DC9" s="9"/>
      <c r="DD9" s="9"/>
      <c r="DE9" s="19" t="s">
        <v>407</v>
      </c>
      <c r="DF9" s="19"/>
      <c r="DG9" s="72">
        <v>11729.57</v>
      </c>
      <c r="DH9" s="19" t="s">
        <v>407</v>
      </c>
      <c r="DI9" s="19"/>
      <c r="DJ9" s="72">
        <v>11729.57</v>
      </c>
      <c r="DK9" s="19" t="s">
        <v>407</v>
      </c>
      <c r="DL9" s="19"/>
      <c r="DM9" s="72">
        <v>11729.57</v>
      </c>
      <c r="DN9" s="19" t="s">
        <v>407</v>
      </c>
      <c r="DO9" s="19"/>
      <c r="DP9" s="72">
        <v>11729.57</v>
      </c>
      <c r="DQ9" s="19" t="s">
        <v>407</v>
      </c>
      <c r="DR9" s="19"/>
      <c r="DS9" s="72">
        <v>11729.57</v>
      </c>
      <c r="DT9" s="19" t="s">
        <v>407</v>
      </c>
      <c r="DU9" s="19"/>
      <c r="DV9" s="72">
        <v>11729.57</v>
      </c>
      <c r="DW9" s="19" t="s">
        <v>407</v>
      </c>
      <c r="DX9" s="19"/>
      <c r="DY9" s="72">
        <v>11729.57</v>
      </c>
      <c r="DZ9" s="19" t="s">
        <v>407</v>
      </c>
      <c r="EA9" s="19"/>
      <c r="EB9" s="72">
        <v>11729.57</v>
      </c>
      <c r="EC9" s="19" t="s">
        <v>407</v>
      </c>
      <c r="ED9" s="19"/>
      <c r="EE9" s="72">
        <v>11729.57</v>
      </c>
      <c r="EF9" s="19" t="s">
        <v>407</v>
      </c>
      <c r="EG9" s="19"/>
      <c r="EH9" s="72">
        <v>11729.57</v>
      </c>
      <c r="EI9" s="19" t="s">
        <v>407</v>
      </c>
      <c r="EJ9" s="19"/>
      <c r="EK9" s="72">
        <v>11729.57</v>
      </c>
      <c r="EL9" s="19" t="s">
        <v>407</v>
      </c>
      <c r="EM9" s="19"/>
      <c r="EN9" s="72">
        <v>11729.57</v>
      </c>
      <c r="EO9" s="19"/>
      <c r="EP9" s="19"/>
    </row>
    <row r="10" spans="1:146" ht="32.25" customHeight="1">
      <c r="A10" s="16"/>
      <c r="B10" s="16" t="s">
        <v>19</v>
      </c>
      <c r="C10" s="24">
        <v>1917.29</v>
      </c>
      <c r="D10" s="16" t="s">
        <v>19</v>
      </c>
      <c r="E10" s="24">
        <v>1917.29</v>
      </c>
      <c r="F10" s="16" t="s">
        <v>19</v>
      </c>
      <c r="G10" s="24">
        <v>1917.29</v>
      </c>
      <c r="H10" s="16" t="s">
        <v>19</v>
      </c>
      <c r="I10" s="24">
        <v>1917.29</v>
      </c>
      <c r="J10" s="16" t="s">
        <v>19</v>
      </c>
      <c r="K10" s="24">
        <v>1917.29</v>
      </c>
      <c r="L10" s="16" t="s">
        <v>19</v>
      </c>
      <c r="M10" s="24">
        <v>1917.29</v>
      </c>
      <c r="N10" s="16" t="s">
        <v>19</v>
      </c>
      <c r="O10" s="24">
        <v>1917.29</v>
      </c>
      <c r="P10" s="16" t="s">
        <v>19</v>
      </c>
      <c r="Q10" s="24">
        <v>1917.29</v>
      </c>
      <c r="R10" s="16" t="s">
        <v>19</v>
      </c>
      <c r="S10" s="18">
        <f t="shared" si="0"/>
        <v>15338.320000000003</v>
      </c>
      <c r="T10" s="16" t="s">
        <v>6</v>
      </c>
      <c r="U10" s="17"/>
      <c r="V10" s="24">
        <v>1917.29</v>
      </c>
      <c r="W10" s="64" t="s">
        <v>87</v>
      </c>
      <c r="X10" s="65" t="s">
        <v>88</v>
      </c>
      <c r="Y10" s="67">
        <v>335.05</v>
      </c>
      <c r="Z10" s="64" t="s">
        <v>103</v>
      </c>
      <c r="AA10" s="65" t="s">
        <v>104</v>
      </c>
      <c r="AB10" s="67">
        <v>2239.65</v>
      </c>
      <c r="AC10" s="64" t="s">
        <v>143</v>
      </c>
      <c r="AD10" s="64" t="s">
        <v>144</v>
      </c>
      <c r="AE10" s="64">
        <v>4248.21</v>
      </c>
      <c r="AF10" s="16"/>
      <c r="AG10" s="72" t="s">
        <v>162</v>
      </c>
      <c r="AH10" s="72" t="s">
        <v>163</v>
      </c>
      <c r="AI10" s="72">
        <v>498.62</v>
      </c>
      <c r="AJ10" s="72" t="s">
        <v>181</v>
      </c>
      <c r="AK10" s="72" t="s">
        <v>182</v>
      </c>
      <c r="AL10" s="72">
        <v>1789.12</v>
      </c>
      <c r="AM10" s="72" t="s">
        <v>200</v>
      </c>
      <c r="AN10" s="72" t="s">
        <v>201</v>
      </c>
      <c r="AO10" s="72">
        <v>11483.84</v>
      </c>
      <c r="AP10" s="72" t="s">
        <v>204</v>
      </c>
      <c r="AQ10" s="72" t="s">
        <v>220</v>
      </c>
      <c r="AR10" s="72">
        <v>436.54</v>
      </c>
      <c r="AS10" s="72" t="s">
        <v>236</v>
      </c>
      <c r="AT10" s="72" t="s">
        <v>667</v>
      </c>
      <c r="AU10" s="72">
        <v>245.71</v>
      </c>
      <c r="AV10" s="72" t="s">
        <v>263</v>
      </c>
      <c r="AW10" s="72" t="s">
        <v>265</v>
      </c>
      <c r="AX10" s="72">
        <v>1163.64</v>
      </c>
      <c r="AY10" s="72" t="s">
        <v>263</v>
      </c>
      <c r="AZ10" s="72" t="s">
        <v>309</v>
      </c>
      <c r="BA10" s="73">
        <v>423.5</v>
      </c>
      <c r="BB10" s="19" t="s">
        <v>272</v>
      </c>
      <c r="BC10" s="19" t="s">
        <v>284</v>
      </c>
      <c r="BD10" s="19">
        <v>180.46</v>
      </c>
      <c r="BE10" s="19" t="s">
        <v>328</v>
      </c>
      <c r="BF10" s="19" t="s">
        <v>329</v>
      </c>
      <c r="BG10" s="19">
        <v>30130.8</v>
      </c>
      <c r="BH10" s="19" t="s">
        <v>332</v>
      </c>
      <c r="BI10" s="19" t="s">
        <v>331</v>
      </c>
      <c r="BJ10" s="19">
        <v>1943.88</v>
      </c>
      <c r="BK10" s="19" t="s">
        <v>360</v>
      </c>
      <c r="BL10" s="19" t="s">
        <v>359</v>
      </c>
      <c r="BM10" s="19">
        <v>347.17</v>
      </c>
      <c r="BN10" s="19" t="s">
        <v>371</v>
      </c>
      <c r="BO10" s="19" t="s">
        <v>370</v>
      </c>
      <c r="BP10" s="19">
        <v>2129.32</v>
      </c>
      <c r="BS10" s="19" t="s">
        <v>319</v>
      </c>
      <c r="BT10" s="19"/>
      <c r="BU10" s="19">
        <v>303.35</v>
      </c>
      <c r="BV10" s="19" t="s">
        <v>409</v>
      </c>
      <c r="BW10" s="19" t="s">
        <v>410</v>
      </c>
      <c r="BX10" s="19">
        <v>2129.32</v>
      </c>
      <c r="BY10" s="19" t="s">
        <v>208</v>
      </c>
      <c r="BZ10" s="19" t="s">
        <v>427</v>
      </c>
      <c r="CA10" s="19">
        <v>180.46</v>
      </c>
      <c r="CB10" s="16" t="s">
        <v>442</v>
      </c>
      <c r="CC10" s="17" t="s">
        <v>443</v>
      </c>
      <c r="CD10" s="17">
        <v>44.35</v>
      </c>
      <c r="CE10" s="16" t="s">
        <v>446</v>
      </c>
      <c r="CF10" s="17" t="s">
        <v>447</v>
      </c>
      <c r="CG10" s="17">
        <v>19814.67</v>
      </c>
      <c r="CH10" s="16" t="s">
        <v>269</v>
      </c>
      <c r="CI10" s="17" t="s">
        <v>459</v>
      </c>
      <c r="CJ10" s="17">
        <v>3245.01</v>
      </c>
      <c r="CK10" s="16" t="s">
        <v>470</v>
      </c>
      <c r="CL10" s="17" t="s">
        <v>471</v>
      </c>
      <c r="CM10" s="17">
        <v>158.75</v>
      </c>
      <c r="CN10" s="16" t="s">
        <v>478</v>
      </c>
      <c r="CO10" s="17" t="s">
        <v>479</v>
      </c>
      <c r="CP10" s="17">
        <v>781.54</v>
      </c>
      <c r="CQ10" s="19" t="s">
        <v>442</v>
      </c>
      <c r="CR10" s="17" t="s">
        <v>487</v>
      </c>
      <c r="CS10" s="22">
        <v>44.35</v>
      </c>
      <c r="CT10" s="19" t="s">
        <v>490</v>
      </c>
      <c r="CU10" s="17" t="s">
        <v>491</v>
      </c>
      <c r="CV10" s="22">
        <v>1545.83</v>
      </c>
      <c r="CW10" s="19" t="s">
        <v>497</v>
      </c>
      <c r="CX10" s="17" t="s">
        <v>498</v>
      </c>
      <c r="CY10" s="22">
        <v>44.35</v>
      </c>
      <c r="CZ10" s="19" t="s">
        <v>506</v>
      </c>
      <c r="DA10" s="17" t="s">
        <v>507</v>
      </c>
      <c r="DB10" s="22">
        <v>505.41</v>
      </c>
      <c r="DE10" s="19" t="s">
        <v>503</v>
      </c>
      <c r="DF10" s="17" t="s">
        <v>519</v>
      </c>
      <c r="DG10" s="92">
        <v>540.23</v>
      </c>
      <c r="DH10" s="19" t="s">
        <v>415</v>
      </c>
      <c r="DI10" s="17" t="s">
        <v>538</v>
      </c>
      <c r="DJ10" s="92">
        <v>667.92</v>
      </c>
      <c r="DK10" s="19" t="s">
        <v>272</v>
      </c>
      <c r="DL10" s="17" t="s">
        <v>543</v>
      </c>
      <c r="DM10" s="92">
        <v>205.33</v>
      </c>
      <c r="DN10" s="16" t="s">
        <v>555</v>
      </c>
      <c r="DO10" s="17" t="s">
        <v>556</v>
      </c>
      <c r="DP10" s="94">
        <v>402.5</v>
      </c>
      <c r="DQ10" s="16" t="s">
        <v>417</v>
      </c>
      <c r="DR10" s="17" t="s">
        <v>562</v>
      </c>
      <c r="DS10" s="94">
        <v>531.92</v>
      </c>
      <c r="DT10" s="19" t="s">
        <v>575</v>
      </c>
      <c r="DU10" s="19" t="s">
        <v>576</v>
      </c>
      <c r="DV10" s="65">
        <v>6000</v>
      </c>
      <c r="DW10" s="19" t="s">
        <v>269</v>
      </c>
      <c r="DX10" s="19" t="s">
        <v>585</v>
      </c>
      <c r="DY10" s="94">
        <v>1265.31</v>
      </c>
      <c r="DZ10" s="19" t="s">
        <v>592</v>
      </c>
      <c r="EA10" s="19" t="s">
        <v>593</v>
      </c>
      <c r="EB10" s="65">
        <v>150.82</v>
      </c>
      <c r="EC10" s="19" t="s">
        <v>610</v>
      </c>
      <c r="ED10" s="19" t="s">
        <v>611</v>
      </c>
      <c r="EE10" s="94">
        <v>205.33</v>
      </c>
      <c r="EF10" s="19" t="s">
        <v>615</v>
      </c>
      <c r="EG10" s="19" t="s">
        <v>616</v>
      </c>
      <c r="EH10" s="65">
        <v>150.82</v>
      </c>
      <c r="EI10" s="19" t="s">
        <v>627</v>
      </c>
      <c r="EJ10" s="19" t="s">
        <v>628</v>
      </c>
      <c r="EK10" s="94">
        <v>816.07</v>
      </c>
      <c r="EL10" s="19" t="s">
        <v>631</v>
      </c>
      <c r="EM10" s="19" t="s">
        <v>640</v>
      </c>
      <c r="EN10" s="65">
        <v>150.82</v>
      </c>
      <c r="EO10" s="17"/>
      <c r="EP10" s="17"/>
    </row>
    <row r="11" spans="1:146" ht="23.25" customHeight="1">
      <c r="A11" s="16"/>
      <c r="B11" s="16"/>
      <c r="C11" s="24"/>
      <c r="D11" s="16"/>
      <c r="E11" s="24"/>
      <c r="F11" s="16"/>
      <c r="G11" s="24"/>
      <c r="H11" s="16"/>
      <c r="I11" s="24"/>
      <c r="J11" s="16"/>
      <c r="K11" s="24"/>
      <c r="L11" s="16"/>
      <c r="M11" s="24"/>
      <c r="N11" s="16"/>
      <c r="O11" s="24"/>
      <c r="P11" s="16"/>
      <c r="Q11" s="24"/>
      <c r="R11" s="16"/>
      <c r="S11" s="18">
        <f t="shared" si="0"/>
        <v>0</v>
      </c>
      <c r="T11" s="16" t="s">
        <v>53</v>
      </c>
      <c r="U11" s="17"/>
      <c r="V11" s="24">
        <v>100.91</v>
      </c>
      <c r="W11" s="64" t="s">
        <v>89</v>
      </c>
      <c r="X11" s="65" t="s">
        <v>90</v>
      </c>
      <c r="Y11" s="67">
        <v>341.66</v>
      </c>
      <c r="Z11" s="64" t="s">
        <v>105</v>
      </c>
      <c r="AA11" s="65" t="s">
        <v>106</v>
      </c>
      <c r="AB11" s="67">
        <v>335.05</v>
      </c>
      <c r="AC11" s="64" t="s">
        <v>145</v>
      </c>
      <c r="AD11" s="64" t="s">
        <v>146</v>
      </c>
      <c r="AE11" s="64">
        <v>298.25</v>
      </c>
      <c r="AF11" s="16"/>
      <c r="AG11" s="72" t="s">
        <v>164</v>
      </c>
      <c r="AH11" s="72" t="s">
        <v>165</v>
      </c>
      <c r="AI11" s="73">
        <v>311.57</v>
      </c>
      <c r="AJ11" s="72" t="s">
        <v>183</v>
      </c>
      <c r="AK11" s="72" t="s">
        <v>184</v>
      </c>
      <c r="AL11" s="73">
        <v>329.73</v>
      </c>
      <c r="AM11" s="72" t="s">
        <v>202</v>
      </c>
      <c r="AN11" s="72" t="s">
        <v>203</v>
      </c>
      <c r="AO11" s="73">
        <v>949.02</v>
      </c>
      <c r="AP11" s="72" t="s">
        <v>221</v>
      </c>
      <c r="AQ11" s="72" t="s">
        <v>222</v>
      </c>
      <c r="AR11" s="73">
        <v>1345.83</v>
      </c>
      <c r="AS11" s="72" t="s">
        <v>204</v>
      </c>
      <c r="AT11" s="72" t="s">
        <v>237</v>
      </c>
      <c r="AU11" s="73">
        <v>943.91</v>
      </c>
      <c r="AV11" s="72" t="s">
        <v>263</v>
      </c>
      <c r="AW11" s="72" t="s">
        <v>266</v>
      </c>
      <c r="AX11" s="72">
        <v>290.91</v>
      </c>
      <c r="AY11" s="72" t="s">
        <v>310</v>
      </c>
      <c r="AZ11" s="72" t="s">
        <v>311</v>
      </c>
      <c r="BA11" s="73">
        <v>282.6</v>
      </c>
      <c r="BB11" s="19" t="s">
        <v>285</v>
      </c>
      <c r="BC11" s="19" t="s">
        <v>283</v>
      </c>
      <c r="BD11" s="19">
        <v>1804.11</v>
      </c>
      <c r="BE11" s="20" t="s">
        <v>340</v>
      </c>
      <c r="BF11" s="19" t="s">
        <v>341</v>
      </c>
      <c r="BG11" s="17">
        <v>1064.66</v>
      </c>
      <c r="BH11" s="19" t="s">
        <v>333</v>
      </c>
      <c r="BI11" s="19" t="s">
        <v>331</v>
      </c>
      <c r="BJ11" s="19">
        <v>1337.68</v>
      </c>
      <c r="BK11" s="19" t="s">
        <v>349</v>
      </c>
      <c r="BL11" s="19" t="s">
        <v>361</v>
      </c>
      <c r="BM11" s="19">
        <v>8060.04</v>
      </c>
      <c r="BN11" s="19" t="s">
        <v>340</v>
      </c>
      <c r="BO11" s="19" t="s">
        <v>372</v>
      </c>
      <c r="BP11" s="19">
        <v>1064.66</v>
      </c>
      <c r="BS11" s="19" t="s">
        <v>198</v>
      </c>
      <c r="BT11" s="21"/>
      <c r="BU11" s="20">
        <v>1711.51</v>
      </c>
      <c r="BV11" s="19" t="s">
        <v>198</v>
      </c>
      <c r="BW11" s="21"/>
      <c r="BX11" s="20">
        <v>1711.51</v>
      </c>
      <c r="BY11" s="19" t="s">
        <v>198</v>
      </c>
      <c r="BZ11" s="21"/>
      <c r="CA11" s="20">
        <v>1711.51</v>
      </c>
      <c r="CB11" s="19" t="s">
        <v>198</v>
      </c>
      <c r="CC11" s="21"/>
      <c r="CD11" s="20">
        <v>1711.51</v>
      </c>
      <c r="CE11" s="19" t="s">
        <v>198</v>
      </c>
      <c r="CF11" s="21"/>
      <c r="CG11" s="20">
        <v>1711.51</v>
      </c>
      <c r="CH11" s="19" t="s">
        <v>198</v>
      </c>
      <c r="CI11" s="21"/>
      <c r="CJ11" s="20">
        <v>1711.51</v>
      </c>
      <c r="CK11" s="19" t="s">
        <v>198</v>
      </c>
      <c r="CL11" s="21"/>
      <c r="CM11" s="20">
        <v>1711.51</v>
      </c>
      <c r="CN11" s="19" t="s">
        <v>198</v>
      </c>
      <c r="CO11" s="21"/>
      <c r="CP11" s="20">
        <v>1711.51</v>
      </c>
      <c r="CQ11" s="19" t="s">
        <v>198</v>
      </c>
      <c r="CR11" s="21"/>
      <c r="CS11" s="20">
        <v>1711.51</v>
      </c>
      <c r="CT11" s="19" t="s">
        <v>198</v>
      </c>
      <c r="CU11" s="21"/>
      <c r="CV11" s="20">
        <v>1711.51</v>
      </c>
      <c r="CW11" s="19" t="s">
        <v>198</v>
      </c>
      <c r="CX11" s="21"/>
      <c r="CY11" s="20">
        <v>1711.51</v>
      </c>
      <c r="CZ11" s="19" t="s">
        <v>198</v>
      </c>
      <c r="DA11" s="21"/>
      <c r="DB11" s="20">
        <v>1711.51</v>
      </c>
      <c r="DE11" s="17" t="s">
        <v>198</v>
      </c>
      <c r="DF11" s="17"/>
      <c r="DG11" s="65">
        <v>1112.29</v>
      </c>
      <c r="DH11" s="17" t="s">
        <v>198</v>
      </c>
      <c r="DI11" s="17"/>
      <c r="DJ11" s="65">
        <v>1112.29</v>
      </c>
      <c r="DK11" s="19" t="s">
        <v>544</v>
      </c>
      <c r="DL11" s="21" t="s">
        <v>543</v>
      </c>
      <c r="DM11" s="95">
        <v>330.28</v>
      </c>
      <c r="DN11" s="19" t="s">
        <v>552</v>
      </c>
      <c r="DO11" s="21" t="s">
        <v>551</v>
      </c>
      <c r="DP11" s="91">
        <v>11336.53</v>
      </c>
      <c r="DQ11" s="19" t="s">
        <v>563</v>
      </c>
      <c r="DR11" s="21" t="s">
        <v>564</v>
      </c>
      <c r="DS11" s="95">
        <v>1150.02</v>
      </c>
      <c r="DT11" s="19" t="s">
        <v>577</v>
      </c>
      <c r="DU11" s="21" t="s">
        <v>578</v>
      </c>
      <c r="DV11" s="95">
        <v>183.16</v>
      </c>
      <c r="DW11" s="19" t="s">
        <v>269</v>
      </c>
      <c r="DX11" s="21" t="s">
        <v>585</v>
      </c>
      <c r="DY11" s="95">
        <v>1838.11</v>
      </c>
      <c r="DZ11" s="19" t="s">
        <v>594</v>
      </c>
      <c r="EA11" s="21" t="s">
        <v>595</v>
      </c>
      <c r="EB11" s="95">
        <v>393.46</v>
      </c>
      <c r="EC11" s="16" t="s">
        <v>612</v>
      </c>
      <c r="ED11" s="21" t="s">
        <v>611</v>
      </c>
      <c r="EE11" s="91">
        <v>678.69</v>
      </c>
      <c r="EF11" s="16" t="s">
        <v>617</v>
      </c>
      <c r="EG11" s="21" t="s">
        <v>618</v>
      </c>
      <c r="EH11" s="95">
        <v>191.46</v>
      </c>
      <c r="EI11" s="16" t="s">
        <v>629</v>
      </c>
      <c r="EJ11" s="21" t="s">
        <v>630</v>
      </c>
      <c r="EK11" s="95">
        <v>64.06</v>
      </c>
      <c r="EL11" s="16" t="s">
        <v>641</v>
      </c>
      <c r="EM11" s="21" t="s">
        <v>640</v>
      </c>
      <c r="EN11" s="95">
        <v>187.6</v>
      </c>
      <c r="EO11" s="20"/>
      <c r="EP11" s="20"/>
    </row>
    <row r="12" spans="1:146" ht="24.75" customHeight="1">
      <c r="A12" s="16"/>
      <c r="B12" s="16" t="s">
        <v>19</v>
      </c>
      <c r="C12" s="17">
        <v>100.91</v>
      </c>
      <c r="D12" s="16" t="s">
        <v>19</v>
      </c>
      <c r="E12" s="17">
        <v>100.91</v>
      </c>
      <c r="F12" s="16" t="s">
        <v>19</v>
      </c>
      <c r="G12" s="17">
        <v>100.91</v>
      </c>
      <c r="H12" s="16" t="s">
        <v>19</v>
      </c>
      <c r="I12" s="17">
        <v>100.91</v>
      </c>
      <c r="J12" s="16" t="s">
        <v>19</v>
      </c>
      <c r="K12" s="17">
        <v>100.91</v>
      </c>
      <c r="L12" s="16" t="s">
        <v>19</v>
      </c>
      <c r="M12" s="17">
        <v>100.91</v>
      </c>
      <c r="N12" s="16" t="s">
        <v>19</v>
      </c>
      <c r="O12" s="17">
        <v>100.91</v>
      </c>
      <c r="P12" s="16" t="s">
        <v>19</v>
      </c>
      <c r="Q12" s="17">
        <v>100.91</v>
      </c>
      <c r="R12" s="16" t="s">
        <v>19</v>
      </c>
      <c r="S12" s="18">
        <f t="shared" si="0"/>
        <v>807.2799999999999</v>
      </c>
      <c r="T12" s="16" t="s">
        <v>15</v>
      </c>
      <c r="U12" s="17"/>
      <c r="V12" s="24">
        <v>100.91</v>
      </c>
      <c r="W12" s="64" t="s">
        <v>92</v>
      </c>
      <c r="X12" s="65" t="s">
        <v>91</v>
      </c>
      <c r="Y12" s="67">
        <v>502.57</v>
      </c>
      <c r="Z12" s="64" t="s">
        <v>107</v>
      </c>
      <c r="AA12" s="65" t="s">
        <v>108</v>
      </c>
      <c r="AB12" s="67">
        <v>1849.19</v>
      </c>
      <c r="AC12" s="64" t="s">
        <v>147</v>
      </c>
      <c r="AD12" s="64" t="s">
        <v>148</v>
      </c>
      <c r="AE12" s="64">
        <v>298.25</v>
      </c>
      <c r="AF12" s="16"/>
      <c r="AG12" s="64" t="s">
        <v>149</v>
      </c>
      <c r="AH12" s="65" t="s">
        <v>166</v>
      </c>
      <c r="AI12" s="65">
        <f>298.25/5</f>
        <v>59.65</v>
      </c>
      <c r="AJ12" s="64" t="s">
        <v>185</v>
      </c>
      <c r="AK12" s="65" t="s">
        <v>186</v>
      </c>
      <c r="AL12" s="67">
        <v>157.32</v>
      </c>
      <c r="AM12" s="64" t="s">
        <v>204</v>
      </c>
      <c r="AN12" s="65" t="s">
        <v>205</v>
      </c>
      <c r="AO12" s="67">
        <v>831.16</v>
      </c>
      <c r="AP12" s="72" t="s">
        <v>204</v>
      </c>
      <c r="AQ12" s="65" t="s">
        <v>223</v>
      </c>
      <c r="AR12" s="67">
        <v>2854.69</v>
      </c>
      <c r="AS12" s="64" t="s">
        <v>238</v>
      </c>
      <c r="AT12" s="65" t="s">
        <v>239</v>
      </c>
      <c r="AU12" s="67">
        <v>217.51</v>
      </c>
      <c r="AV12" s="64" t="s">
        <v>267</v>
      </c>
      <c r="AW12" s="65" t="s">
        <v>268</v>
      </c>
      <c r="AX12" s="67">
        <v>207.6</v>
      </c>
      <c r="AY12" s="72" t="s">
        <v>312</v>
      </c>
      <c r="AZ12" s="72" t="s">
        <v>313</v>
      </c>
      <c r="BA12" s="72">
        <v>70.65</v>
      </c>
      <c r="BB12" s="20" t="s">
        <v>286</v>
      </c>
      <c r="BC12" s="19" t="s">
        <v>283</v>
      </c>
      <c r="BD12" s="17">
        <v>70.65</v>
      </c>
      <c r="BE12" s="20" t="s">
        <v>342</v>
      </c>
      <c r="BF12" s="19" t="s">
        <v>341</v>
      </c>
      <c r="BG12" s="17">
        <v>677.52</v>
      </c>
      <c r="BH12" s="20" t="s">
        <v>333</v>
      </c>
      <c r="BI12" s="19" t="s">
        <v>331</v>
      </c>
      <c r="BJ12" s="17">
        <v>1383.51</v>
      </c>
      <c r="BK12" s="20" t="s">
        <v>346</v>
      </c>
      <c r="BL12" s="19" t="s">
        <v>361</v>
      </c>
      <c r="BM12" s="17">
        <v>2186.8</v>
      </c>
      <c r="BN12" s="20" t="s">
        <v>373</v>
      </c>
      <c r="BO12" s="19" t="s">
        <v>374</v>
      </c>
      <c r="BP12" s="17">
        <v>193.94</v>
      </c>
      <c r="BS12" s="19" t="s">
        <v>399</v>
      </c>
      <c r="BT12" s="19" t="s">
        <v>398</v>
      </c>
      <c r="BU12" s="17">
        <v>241.92</v>
      </c>
      <c r="BV12" s="19" t="s">
        <v>411</v>
      </c>
      <c r="BW12" s="19" t="s">
        <v>412</v>
      </c>
      <c r="BX12" s="17">
        <v>1064.66</v>
      </c>
      <c r="BY12" s="19" t="s">
        <v>384</v>
      </c>
      <c r="BZ12" s="19" t="s">
        <v>428</v>
      </c>
      <c r="CA12" s="17">
        <v>5305.95</v>
      </c>
      <c r="CB12" s="19" t="s">
        <v>319</v>
      </c>
      <c r="CC12" s="19"/>
      <c r="CD12" s="19">
        <v>303.35</v>
      </c>
      <c r="CE12" s="19" t="s">
        <v>319</v>
      </c>
      <c r="CF12" s="19"/>
      <c r="CG12" s="19">
        <v>303.35</v>
      </c>
      <c r="CH12" s="19" t="s">
        <v>319</v>
      </c>
      <c r="CI12" s="19"/>
      <c r="CJ12" s="19">
        <v>303.35</v>
      </c>
      <c r="CK12" s="19" t="s">
        <v>319</v>
      </c>
      <c r="CL12" s="19"/>
      <c r="CM12" s="19">
        <v>303.35</v>
      </c>
      <c r="CN12" s="19" t="s">
        <v>319</v>
      </c>
      <c r="CO12" s="19"/>
      <c r="CP12" s="19">
        <v>303.35</v>
      </c>
      <c r="CQ12" s="19" t="s">
        <v>319</v>
      </c>
      <c r="CR12" s="19"/>
      <c r="CS12" s="19">
        <v>303.35</v>
      </c>
      <c r="CT12" s="19" t="s">
        <v>319</v>
      </c>
      <c r="CU12" s="19"/>
      <c r="CV12" s="19">
        <v>303.35</v>
      </c>
      <c r="CW12" s="19" t="s">
        <v>319</v>
      </c>
      <c r="CX12" s="19"/>
      <c r="CY12" s="19">
        <v>303.35</v>
      </c>
      <c r="CZ12" s="19" t="s">
        <v>319</v>
      </c>
      <c r="DA12" s="19"/>
      <c r="DB12" s="19">
        <v>303.35</v>
      </c>
      <c r="DE12" s="19" t="s">
        <v>520</v>
      </c>
      <c r="DF12" s="19" t="s">
        <v>521</v>
      </c>
      <c r="DG12" s="72">
        <v>5506.08</v>
      </c>
      <c r="DH12" s="19" t="s">
        <v>539</v>
      </c>
      <c r="DI12" s="19" t="s">
        <v>538</v>
      </c>
      <c r="DJ12" s="93">
        <v>144.44</v>
      </c>
      <c r="DK12" s="16" t="s">
        <v>497</v>
      </c>
      <c r="DL12" s="17" t="s">
        <v>543</v>
      </c>
      <c r="DM12" s="65">
        <v>75.41</v>
      </c>
      <c r="DN12" s="16" t="s">
        <v>553</v>
      </c>
      <c r="DO12" s="17" t="s">
        <v>554</v>
      </c>
      <c r="DP12" s="65">
        <v>184886.84</v>
      </c>
      <c r="DQ12" s="16" t="s">
        <v>392</v>
      </c>
      <c r="DR12" s="17" t="s">
        <v>565</v>
      </c>
      <c r="DS12" s="65">
        <v>681.4</v>
      </c>
      <c r="DT12" s="16" t="s">
        <v>579</v>
      </c>
      <c r="DU12" s="17" t="s">
        <v>580</v>
      </c>
      <c r="DV12" s="94">
        <v>581.39</v>
      </c>
      <c r="DW12" s="16" t="s">
        <v>586</v>
      </c>
      <c r="DX12" s="17" t="s">
        <v>587</v>
      </c>
      <c r="DY12" s="94">
        <v>207.08</v>
      </c>
      <c r="DZ12" s="16" t="s">
        <v>596</v>
      </c>
      <c r="EA12" s="17" t="s">
        <v>597</v>
      </c>
      <c r="EB12" s="94">
        <v>6000</v>
      </c>
      <c r="EC12" s="16" t="s">
        <v>608</v>
      </c>
      <c r="ED12" s="17" t="s">
        <v>614</v>
      </c>
      <c r="EE12" s="94">
        <v>999.66</v>
      </c>
      <c r="EF12" s="16" t="s">
        <v>615</v>
      </c>
      <c r="EG12" s="17" t="s">
        <v>619</v>
      </c>
      <c r="EH12" s="65">
        <v>150.82</v>
      </c>
      <c r="EI12" s="16" t="s">
        <v>631</v>
      </c>
      <c r="EJ12" s="17" t="s">
        <v>632</v>
      </c>
      <c r="EK12" s="65">
        <v>150.82</v>
      </c>
      <c r="EL12" s="16" t="s">
        <v>394</v>
      </c>
      <c r="EM12" s="17" t="s">
        <v>642</v>
      </c>
      <c r="EN12" s="94">
        <v>400.9</v>
      </c>
      <c r="EO12" s="17"/>
      <c r="EP12" s="17"/>
    </row>
    <row r="13" spans="1:146" ht="33.75" customHeight="1">
      <c r="A13" s="16"/>
      <c r="B13" s="16" t="s">
        <v>19</v>
      </c>
      <c r="C13" s="17">
        <v>302.73</v>
      </c>
      <c r="D13" s="16" t="s">
        <v>19</v>
      </c>
      <c r="E13" s="17">
        <v>302.73</v>
      </c>
      <c r="F13" s="16" t="s">
        <v>19</v>
      </c>
      <c r="G13" s="17">
        <v>302.73</v>
      </c>
      <c r="H13" s="16" t="s">
        <v>19</v>
      </c>
      <c r="I13" s="17">
        <v>302.73</v>
      </c>
      <c r="J13" s="16" t="s">
        <v>19</v>
      </c>
      <c r="K13" s="17">
        <v>302.73</v>
      </c>
      <c r="L13" s="16" t="s">
        <v>19</v>
      </c>
      <c r="M13" s="17">
        <v>302.73</v>
      </c>
      <c r="N13" s="16" t="s">
        <v>19</v>
      </c>
      <c r="O13" s="17">
        <v>302.73</v>
      </c>
      <c r="P13" s="16" t="s">
        <v>19</v>
      </c>
      <c r="Q13" s="17">
        <v>302.73</v>
      </c>
      <c r="R13" s="16" t="s">
        <v>19</v>
      </c>
      <c r="S13" s="18">
        <f t="shared" si="0"/>
        <v>2421.84</v>
      </c>
      <c r="T13" s="16" t="s">
        <v>16</v>
      </c>
      <c r="U13" s="17"/>
      <c r="V13" s="24">
        <v>302.73</v>
      </c>
      <c r="W13" s="64" t="s">
        <v>93</v>
      </c>
      <c r="X13" s="65" t="s">
        <v>94</v>
      </c>
      <c r="Y13" s="66">
        <v>1005.14</v>
      </c>
      <c r="Z13" s="64" t="s">
        <v>109</v>
      </c>
      <c r="AA13" s="65" t="s">
        <v>110</v>
      </c>
      <c r="AB13" s="66">
        <v>2239.65</v>
      </c>
      <c r="AC13" s="72" t="s">
        <v>149</v>
      </c>
      <c r="AD13" s="72" t="s">
        <v>150</v>
      </c>
      <c r="AE13" s="72">
        <v>68.79</v>
      </c>
      <c r="AF13" s="19"/>
      <c r="AG13" s="64" t="s">
        <v>167</v>
      </c>
      <c r="AH13" s="65" t="s">
        <v>168</v>
      </c>
      <c r="AI13" s="74">
        <v>808.72</v>
      </c>
      <c r="AJ13" s="64" t="s">
        <v>187</v>
      </c>
      <c r="AK13" s="65" t="s">
        <v>188</v>
      </c>
      <c r="AL13" s="74">
        <v>754.56</v>
      </c>
      <c r="AM13" s="64" t="s">
        <v>206</v>
      </c>
      <c r="AN13" s="65" t="s">
        <v>207</v>
      </c>
      <c r="AO13" s="74">
        <v>2698.01</v>
      </c>
      <c r="AP13" s="64" t="s">
        <v>204</v>
      </c>
      <c r="AQ13" s="65" t="s">
        <v>224</v>
      </c>
      <c r="AR13" s="74">
        <v>1711.48</v>
      </c>
      <c r="AS13" s="64" t="s">
        <v>240</v>
      </c>
      <c r="AT13" s="65" t="s">
        <v>241</v>
      </c>
      <c r="AU13" s="65">
        <v>197.31</v>
      </c>
      <c r="AV13" s="64" t="s">
        <v>269</v>
      </c>
      <c r="AW13" s="65" t="s">
        <v>270</v>
      </c>
      <c r="AX13" s="65">
        <v>887.73</v>
      </c>
      <c r="AY13" s="16" t="s">
        <v>267</v>
      </c>
      <c r="AZ13" s="19" t="s">
        <v>314</v>
      </c>
      <c r="BA13" s="17">
        <v>207.6</v>
      </c>
      <c r="BB13" s="16" t="s">
        <v>287</v>
      </c>
      <c r="BC13" s="19" t="s">
        <v>288</v>
      </c>
      <c r="BD13" s="17">
        <v>153.82</v>
      </c>
      <c r="BE13" s="16" t="s">
        <v>343</v>
      </c>
      <c r="BF13" s="19" t="s">
        <v>341</v>
      </c>
      <c r="BG13" s="17">
        <v>306.6</v>
      </c>
      <c r="BH13" s="16" t="s">
        <v>334</v>
      </c>
      <c r="BI13" s="19" t="s">
        <v>335</v>
      </c>
      <c r="BJ13" s="17">
        <v>2649.08</v>
      </c>
      <c r="BK13" s="16" t="s">
        <v>362</v>
      </c>
      <c r="BL13" s="19" t="s">
        <v>361</v>
      </c>
      <c r="BM13" s="17">
        <v>1170.47</v>
      </c>
      <c r="BN13" s="16" t="s">
        <v>272</v>
      </c>
      <c r="BO13" s="19" t="s">
        <v>375</v>
      </c>
      <c r="BP13" s="17">
        <v>360.92</v>
      </c>
      <c r="BS13" s="11" t="s">
        <v>397</v>
      </c>
      <c r="BT13" s="17" t="s">
        <v>398</v>
      </c>
      <c r="BU13" s="22">
        <v>195.3</v>
      </c>
      <c r="BV13" s="19" t="s">
        <v>413</v>
      </c>
      <c r="BW13" s="17" t="s">
        <v>414</v>
      </c>
      <c r="BX13" s="22">
        <v>5169.32</v>
      </c>
      <c r="BY13" s="19" t="s">
        <v>429</v>
      </c>
      <c r="BZ13" s="17" t="s">
        <v>428</v>
      </c>
      <c r="CA13" s="22">
        <v>14589.25</v>
      </c>
      <c r="CB13" s="19" t="s">
        <v>415</v>
      </c>
      <c r="CC13" s="17" t="s">
        <v>444</v>
      </c>
      <c r="CD13" s="22">
        <v>310.07</v>
      </c>
      <c r="CE13" s="19" t="s">
        <v>269</v>
      </c>
      <c r="CF13" s="17" t="s">
        <v>448</v>
      </c>
      <c r="CG13" s="22">
        <v>1081.67</v>
      </c>
      <c r="CH13" s="19" t="s">
        <v>269</v>
      </c>
      <c r="CI13" s="17" t="s">
        <v>459</v>
      </c>
      <c r="CJ13" s="22">
        <v>373.19</v>
      </c>
      <c r="CK13" s="19" t="s">
        <v>472</v>
      </c>
      <c r="CL13" s="17" t="s">
        <v>471</v>
      </c>
      <c r="CM13" s="22">
        <v>1206.52</v>
      </c>
      <c r="CN13" s="19" t="s">
        <v>480</v>
      </c>
      <c r="CO13" s="17" t="s">
        <v>479</v>
      </c>
      <c r="CP13" s="22">
        <v>1081.67</v>
      </c>
      <c r="CQ13" s="19" t="s">
        <v>394</v>
      </c>
      <c r="CR13" s="17" t="s">
        <v>488</v>
      </c>
      <c r="CS13" s="22">
        <v>781.54</v>
      </c>
      <c r="CT13" s="19" t="s">
        <v>269</v>
      </c>
      <c r="CU13" s="17" t="s">
        <v>491</v>
      </c>
      <c r="CV13" s="22">
        <v>1081.67</v>
      </c>
      <c r="CW13" s="19" t="s">
        <v>499</v>
      </c>
      <c r="CX13" s="17" t="s">
        <v>500</v>
      </c>
      <c r="CY13" s="22">
        <v>347.17</v>
      </c>
      <c r="CZ13" s="19" t="s">
        <v>394</v>
      </c>
      <c r="DA13" s="17" t="s">
        <v>508</v>
      </c>
      <c r="DB13" s="22">
        <v>2735.39</v>
      </c>
      <c r="DE13" s="19" t="s">
        <v>522</v>
      </c>
      <c r="DF13" s="17" t="s">
        <v>521</v>
      </c>
      <c r="DG13" s="73">
        <v>11817.9</v>
      </c>
      <c r="DH13" s="19" t="s">
        <v>540</v>
      </c>
      <c r="DI13" s="17" t="s">
        <v>541</v>
      </c>
      <c r="DJ13" s="92">
        <v>676.06</v>
      </c>
      <c r="DK13" s="16" t="s">
        <v>545</v>
      </c>
      <c r="DL13" s="17" t="s">
        <v>546</v>
      </c>
      <c r="DM13" s="65">
        <v>4777.09</v>
      </c>
      <c r="DN13" s="16" t="s">
        <v>557</v>
      </c>
      <c r="DO13" s="17" t="s">
        <v>558</v>
      </c>
      <c r="DP13" s="65">
        <v>1170.87</v>
      </c>
      <c r="DQ13" s="16" t="s">
        <v>497</v>
      </c>
      <c r="DR13" s="17" t="s">
        <v>566</v>
      </c>
      <c r="DS13" s="65">
        <v>150.82</v>
      </c>
      <c r="DT13" s="16" t="s">
        <v>269</v>
      </c>
      <c r="DU13" s="17" t="s">
        <v>581</v>
      </c>
      <c r="DV13" s="94">
        <v>1026.1</v>
      </c>
      <c r="DW13" s="16" t="s">
        <v>390</v>
      </c>
      <c r="DX13" s="17" t="s">
        <v>587</v>
      </c>
      <c r="DY13" s="94">
        <v>64.06</v>
      </c>
      <c r="DZ13" s="16" t="s">
        <v>598</v>
      </c>
      <c r="EA13" s="17" t="s">
        <v>599</v>
      </c>
      <c r="EB13" s="94">
        <v>488.72</v>
      </c>
      <c r="EC13" s="16"/>
      <c r="ED13" s="17"/>
      <c r="EE13" s="17"/>
      <c r="EF13" s="16" t="s">
        <v>621</v>
      </c>
      <c r="EG13" s="17" t="s">
        <v>622</v>
      </c>
      <c r="EH13" s="94">
        <v>462.69</v>
      </c>
      <c r="EI13" s="16" t="s">
        <v>633</v>
      </c>
      <c r="EJ13" s="17" t="s">
        <v>634</v>
      </c>
      <c r="EK13" s="65">
        <v>13573.8</v>
      </c>
      <c r="EL13" s="16" t="s">
        <v>394</v>
      </c>
      <c r="EM13" s="17" t="s">
        <v>643</v>
      </c>
      <c r="EN13" s="94">
        <v>400.9</v>
      </c>
      <c r="EO13" s="17"/>
      <c r="EP13" s="17"/>
    </row>
    <row r="14" spans="1:146" ht="34.5" customHeight="1">
      <c r="A14" s="16"/>
      <c r="B14" s="16" t="s">
        <v>19</v>
      </c>
      <c r="C14" s="17">
        <v>100.91</v>
      </c>
      <c r="D14" s="16" t="s">
        <v>19</v>
      </c>
      <c r="E14" s="17">
        <v>100.91</v>
      </c>
      <c r="F14" s="16" t="s">
        <v>19</v>
      </c>
      <c r="G14" s="17">
        <v>100.91</v>
      </c>
      <c r="H14" s="16" t="s">
        <v>19</v>
      </c>
      <c r="I14" s="17">
        <v>100.91</v>
      </c>
      <c r="J14" s="16" t="s">
        <v>19</v>
      </c>
      <c r="K14" s="17">
        <v>100.91</v>
      </c>
      <c r="L14" s="16" t="s">
        <v>19</v>
      </c>
      <c r="M14" s="17">
        <v>100.91</v>
      </c>
      <c r="N14" s="16" t="s">
        <v>19</v>
      </c>
      <c r="O14" s="17">
        <v>100.91</v>
      </c>
      <c r="P14" s="16" t="s">
        <v>19</v>
      </c>
      <c r="Q14" s="17">
        <v>100.91</v>
      </c>
      <c r="R14" s="16" t="s">
        <v>19</v>
      </c>
      <c r="S14" s="18">
        <f t="shared" si="0"/>
        <v>807.2799999999999</v>
      </c>
      <c r="T14" s="16" t="s">
        <v>9</v>
      </c>
      <c r="U14" s="17"/>
      <c r="V14" s="17">
        <v>100.91</v>
      </c>
      <c r="W14" s="64" t="s">
        <v>95</v>
      </c>
      <c r="X14" s="65" t="s">
        <v>96</v>
      </c>
      <c r="Y14" s="66">
        <v>2048.04</v>
      </c>
      <c r="Z14" s="64" t="s">
        <v>111</v>
      </c>
      <c r="AA14" s="65" t="s">
        <v>112</v>
      </c>
      <c r="AB14" s="66">
        <v>2976.14</v>
      </c>
      <c r="AC14" s="64" t="s">
        <v>151</v>
      </c>
      <c r="AD14" s="64" t="s">
        <v>152</v>
      </c>
      <c r="AE14" s="64">
        <v>695.99</v>
      </c>
      <c r="AF14" s="16"/>
      <c r="AG14" s="64" t="s">
        <v>169</v>
      </c>
      <c r="AH14" s="65" t="s">
        <v>170</v>
      </c>
      <c r="AI14" s="65">
        <f>1578.45/11</f>
        <v>143.49545454545455</v>
      </c>
      <c r="AJ14" s="64" t="s">
        <v>189</v>
      </c>
      <c r="AK14" s="65" t="s">
        <v>190</v>
      </c>
      <c r="AL14" s="65">
        <v>5432.35</v>
      </c>
      <c r="AM14" s="64" t="s">
        <v>208</v>
      </c>
      <c r="AN14" s="65" t="s">
        <v>209</v>
      </c>
      <c r="AO14" s="65">
        <v>447.36</v>
      </c>
      <c r="AP14" s="64" t="s">
        <v>225</v>
      </c>
      <c r="AQ14" s="65" t="s">
        <v>226</v>
      </c>
      <c r="AR14" s="65">
        <v>398.03</v>
      </c>
      <c r="AS14" s="64" t="s">
        <v>242</v>
      </c>
      <c r="AT14" s="65" t="s">
        <v>243</v>
      </c>
      <c r="AU14" s="65">
        <v>164.95</v>
      </c>
      <c r="AV14" s="64" t="s">
        <v>263</v>
      </c>
      <c r="AW14" s="65" t="s">
        <v>271</v>
      </c>
      <c r="AX14" s="65">
        <v>813.76</v>
      </c>
      <c r="AY14" s="16" t="s">
        <v>315</v>
      </c>
      <c r="AZ14" s="17" t="s">
        <v>316</v>
      </c>
      <c r="BA14" s="17">
        <v>153.82</v>
      </c>
      <c r="BB14" s="16" t="s">
        <v>289</v>
      </c>
      <c r="BC14" s="17" t="s">
        <v>290</v>
      </c>
      <c r="BD14" s="17">
        <v>813.76</v>
      </c>
      <c r="BE14" s="16" t="s">
        <v>269</v>
      </c>
      <c r="BF14" s="17" t="s">
        <v>341</v>
      </c>
      <c r="BG14" s="17">
        <v>1081.67</v>
      </c>
      <c r="BH14" s="16" t="s">
        <v>336</v>
      </c>
      <c r="BI14" s="19" t="s">
        <v>335</v>
      </c>
      <c r="BJ14" s="17">
        <v>180.46</v>
      </c>
      <c r="BK14" s="16" t="s">
        <v>340</v>
      </c>
      <c r="BL14" s="17" t="s">
        <v>363</v>
      </c>
      <c r="BM14" s="17">
        <v>1064.66</v>
      </c>
      <c r="BN14" s="16" t="s">
        <v>376</v>
      </c>
      <c r="BO14" s="17" t="s">
        <v>375</v>
      </c>
      <c r="BP14" s="17">
        <v>371.29</v>
      </c>
      <c r="BS14" s="16" t="s">
        <v>390</v>
      </c>
      <c r="BT14" s="17" t="s">
        <v>391</v>
      </c>
      <c r="BU14" s="17">
        <v>56.97</v>
      </c>
      <c r="BV14" s="16" t="s">
        <v>415</v>
      </c>
      <c r="BW14" s="17" t="s">
        <v>416</v>
      </c>
      <c r="BX14" s="17">
        <v>310.07</v>
      </c>
      <c r="BY14" s="16" t="s">
        <v>423</v>
      </c>
      <c r="BZ14" s="17" t="s">
        <v>428</v>
      </c>
      <c r="CA14" s="17">
        <v>2308.48</v>
      </c>
      <c r="CB14" s="16" t="s">
        <v>342</v>
      </c>
      <c r="CC14" s="17" t="s">
        <v>444</v>
      </c>
      <c r="CD14" s="17">
        <v>338.76</v>
      </c>
      <c r="CE14" s="19" t="s">
        <v>452</v>
      </c>
      <c r="CF14" s="17" t="s">
        <v>453</v>
      </c>
      <c r="CG14" s="22">
        <v>332.48</v>
      </c>
      <c r="CH14" s="19" t="s">
        <v>460</v>
      </c>
      <c r="CI14" s="17" t="s">
        <v>459</v>
      </c>
      <c r="CJ14" s="22">
        <v>1250.2</v>
      </c>
      <c r="CK14" s="19" t="s">
        <v>269</v>
      </c>
      <c r="CL14" s="17" t="s">
        <v>473</v>
      </c>
      <c r="CM14" s="22">
        <v>1081.67</v>
      </c>
      <c r="CN14" s="19" t="s">
        <v>481</v>
      </c>
      <c r="CO14" s="17" t="s">
        <v>479</v>
      </c>
      <c r="CP14" s="22">
        <v>348.01</v>
      </c>
      <c r="CQ14" s="16" t="s">
        <v>269</v>
      </c>
      <c r="CR14" s="17" t="s">
        <v>488</v>
      </c>
      <c r="CS14" s="22">
        <v>1081.67</v>
      </c>
      <c r="CT14" s="16" t="s">
        <v>415</v>
      </c>
      <c r="CU14" s="17" t="s">
        <v>492</v>
      </c>
      <c r="CV14" s="22">
        <v>310.07</v>
      </c>
      <c r="CW14" s="16" t="s">
        <v>394</v>
      </c>
      <c r="CX14" s="17" t="s">
        <v>501</v>
      </c>
      <c r="CY14" s="22">
        <v>390.77</v>
      </c>
      <c r="CZ14" s="19" t="s">
        <v>509</v>
      </c>
      <c r="DA14" s="17" t="s">
        <v>508</v>
      </c>
      <c r="DB14" s="22">
        <v>193.94</v>
      </c>
      <c r="DE14" s="19" t="s">
        <v>523</v>
      </c>
      <c r="DF14" s="17" t="s">
        <v>521</v>
      </c>
      <c r="DG14" s="73">
        <v>458.84</v>
      </c>
      <c r="DH14" s="16" t="s">
        <v>397</v>
      </c>
      <c r="DI14" s="17"/>
      <c r="DJ14" s="65">
        <v>303.35</v>
      </c>
      <c r="DK14" s="19" t="s">
        <v>547</v>
      </c>
      <c r="DL14" s="17" t="s">
        <v>548</v>
      </c>
      <c r="DM14" s="73">
        <v>164994.16</v>
      </c>
      <c r="DN14" s="19" t="s">
        <v>559</v>
      </c>
      <c r="DO14" s="17" t="s">
        <v>558</v>
      </c>
      <c r="DP14" s="73">
        <v>1829.46</v>
      </c>
      <c r="DQ14" s="19" t="s">
        <v>272</v>
      </c>
      <c r="DR14" s="17" t="s">
        <v>567</v>
      </c>
      <c r="DS14" s="92">
        <v>205.33</v>
      </c>
      <c r="DT14" s="19" t="s">
        <v>582</v>
      </c>
      <c r="DU14" s="17" t="s">
        <v>583</v>
      </c>
      <c r="DV14" s="92">
        <v>210.9</v>
      </c>
      <c r="DW14" s="19" t="s">
        <v>553</v>
      </c>
      <c r="DX14" s="17" t="s">
        <v>588</v>
      </c>
      <c r="DY14" s="92">
        <v>55672.84</v>
      </c>
      <c r="DZ14" s="19" t="s">
        <v>600</v>
      </c>
      <c r="EA14" s="17" t="s">
        <v>599</v>
      </c>
      <c r="EB14" s="73">
        <v>96932.83</v>
      </c>
      <c r="EC14" s="19"/>
      <c r="ED14" s="17"/>
      <c r="EE14" s="22"/>
      <c r="EF14" s="19" t="s">
        <v>623</v>
      </c>
      <c r="EG14" s="17" t="s">
        <v>624</v>
      </c>
      <c r="EH14" s="92">
        <v>770.24</v>
      </c>
      <c r="EI14" s="19" t="s">
        <v>635</v>
      </c>
      <c r="EJ14" s="17" t="s">
        <v>636</v>
      </c>
      <c r="EK14" s="73">
        <v>3167.19</v>
      </c>
      <c r="EL14" s="19" t="s">
        <v>644</v>
      </c>
      <c r="EM14" s="17" t="s">
        <v>645</v>
      </c>
      <c r="EN14" s="92">
        <v>809.44</v>
      </c>
      <c r="EO14" s="22"/>
      <c r="EP14" s="22"/>
    </row>
    <row r="15" spans="1:146" s="1" customFormat="1" ht="33" customHeight="1">
      <c r="A15" s="11"/>
      <c r="B15" s="16" t="s">
        <v>19</v>
      </c>
      <c r="C15" s="17">
        <f>SUM(C16:C26)</f>
        <v>9485.539999999999</v>
      </c>
      <c r="D15" s="16" t="s">
        <v>19</v>
      </c>
      <c r="E15" s="17">
        <f>SUM(E16:E26)</f>
        <v>9485.539999999999</v>
      </c>
      <c r="F15" s="16" t="s">
        <v>19</v>
      </c>
      <c r="G15" s="17">
        <f>SUM(G16:G26)</f>
        <v>9485.539999999999</v>
      </c>
      <c r="H15" s="16" t="s">
        <v>19</v>
      </c>
      <c r="I15" s="17">
        <f>SUM(I16:I26)</f>
        <v>9485.539999999999</v>
      </c>
      <c r="J15" s="16" t="s">
        <v>19</v>
      </c>
      <c r="K15" s="17">
        <f>SUM(K16:K26)</f>
        <v>9485.539999999999</v>
      </c>
      <c r="L15" s="16" t="s">
        <v>19</v>
      </c>
      <c r="M15" s="17">
        <f>SUM(M16:M26)</f>
        <v>9485.539999999999</v>
      </c>
      <c r="N15" s="16" t="s">
        <v>19</v>
      </c>
      <c r="O15" s="17">
        <f>SUM(O16:O26)</f>
        <v>9485.539999999999</v>
      </c>
      <c r="P15" s="16" t="s">
        <v>19</v>
      </c>
      <c r="Q15" s="17">
        <f>SUM(Q16:Q26)</f>
        <v>9485.539999999999</v>
      </c>
      <c r="R15" s="16" t="s">
        <v>19</v>
      </c>
      <c r="S15" s="18">
        <f t="shared" si="0"/>
        <v>75884.31999999999</v>
      </c>
      <c r="T15" s="16" t="s">
        <v>54</v>
      </c>
      <c r="U15" s="17"/>
      <c r="V15" s="17">
        <v>1614.56</v>
      </c>
      <c r="W15" s="64" t="s">
        <v>97</v>
      </c>
      <c r="X15" s="65" t="s">
        <v>98</v>
      </c>
      <c r="Y15" s="66">
        <v>674.04</v>
      </c>
      <c r="Z15" s="64" t="s">
        <v>113</v>
      </c>
      <c r="AA15" s="65" t="s">
        <v>114</v>
      </c>
      <c r="AB15" s="66">
        <v>2337.5</v>
      </c>
      <c r="AC15" s="16" t="s">
        <v>153</v>
      </c>
      <c r="AD15" s="16" t="s">
        <v>154</v>
      </c>
      <c r="AE15" s="16">
        <v>737.16</v>
      </c>
      <c r="AF15" s="16"/>
      <c r="AG15" s="64" t="s">
        <v>171</v>
      </c>
      <c r="AH15" s="65" t="s">
        <v>172</v>
      </c>
      <c r="AI15" s="65">
        <v>1925.88</v>
      </c>
      <c r="AJ15" s="71" t="s">
        <v>665</v>
      </c>
      <c r="AK15" s="75" t="s">
        <v>666</v>
      </c>
      <c r="AL15" s="75">
        <v>3049.62</v>
      </c>
      <c r="AM15" s="16" t="s">
        <v>210</v>
      </c>
      <c r="AN15" s="17" t="s">
        <v>211</v>
      </c>
      <c r="AO15" s="75">
        <v>1444.8</v>
      </c>
      <c r="AP15" s="64" t="s">
        <v>227</v>
      </c>
      <c r="AQ15" s="65" t="s">
        <v>228</v>
      </c>
      <c r="AR15" s="65">
        <v>143.49</v>
      </c>
      <c r="AS15" s="64" t="s">
        <v>234</v>
      </c>
      <c r="AT15" s="65" t="s">
        <v>244</v>
      </c>
      <c r="AU15" s="65">
        <v>465.04</v>
      </c>
      <c r="AV15" s="64" t="s">
        <v>272</v>
      </c>
      <c r="AW15" s="65" t="s">
        <v>273</v>
      </c>
      <c r="AX15" s="65">
        <v>180.46</v>
      </c>
      <c r="AY15" s="16" t="s">
        <v>198</v>
      </c>
      <c r="AZ15" s="17" t="s">
        <v>321</v>
      </c>
      <c r="BA15" s="17">
        <v>964.19</v>
      </c>
      <c r="BB15" s="20" t="s">
        <v>291</v>
      </c>
      <c r="BC15" s="19" t="s">
        <v>292</v>
      </c>
      <c r="BD15" s="17">
        <v>70.65</v>
      </c>
      <c r="BE15" s="20" t="s">
        <v>343</v>
      </c>
      <c r="BF15" s="19" t="s">
        <v>344</v>
      </c>
      <c r="BG15" s="17">
        <v>2017.82</v>
      </c>
      <c r="BH15" s="20" t="s">
        <v>337</v>
      </c>
      <c r="BI15" s="19" t="s">
        <v>338</v>
      </c>
      <c r="BJ15" s="17">
        <v>114.22</v>
      </c>
      <c r="BK15" s="20" t="s">
        <v>269</v>
      </c>
      <c r="BL15" s="19" t="s">
        <v>364</v>
      </c>
      <c r="BM15" s="17">
        <v>1081.67</v>
      </c>
      <c r="BN15" s="20" t="s">
        <v>377</v>
      </c>
      <c r="BO15" s="19" t="s">
        <v>375</v>
      </c>
      <c r="BP15" s="17">
        <v>4998.9</v>
      </c>
      <c r="BQ15" s="9"/>
      <c r="BR15" s="9"/>
      <c r="BS15" s="16" t="s">
        <v>392</v>
      </c>
      <c r="BT15" s="17" t="s">
        <v>393</v>
      </c>
      <c r="BU15" s="17">
        <v>1211.36</v>
      </c>
      <c r="BV15" s="16" t="s">
        <v>417</v>
      </c>
      <c r="BW15" s="17" t="s">
        <v>416</v>
      </c>
      <c r="BX15" s="17">
        <v>122.18</v>
      </c>
      <c r="BY15" s="16" t="s">
        <v>430</v>
      </c>
      <c r="BZ15" s="17" t="s">
        <v>431</v>
      </c>
      <c r="CA15" s="17">
        <v>254.88</v>
      </c>
      <c r="CB15" s="16" t="s">
        <v>449</v>
      </c>
      <c r="CC15" s="17" t="s">
        <v>450</v>
      </c>
      <c r="CD15" s="17">
        <v>3535.9</v>
      </c>
      <c r="CE15" s="16" t="s">
        <v>269</v>
      </c>
      <c r="CF15" s="17" t="s">
        <v>453</v>
      </c>
      <c r="CG15" s="17">
        <v>3245.01</v>
      </c>
      <c r="CH15" s="16" t="s">
        <v>394</v>
      </c>
      <c r="CI15" s="17" t="s">
        <v>459</v>
      </c>
      <c r="CJ15" s="17">
        <v>781.54</v>
      </c>
      <c r="CK15" s="19" t="s">
        <v>272</v>
      </c>
      <c r="CL15" s="17" t="s">
        <v>474</v>
      </c>
      <c r="CM15" s="22">
        <v>180.46</v>
      </c>
      <c r="CN15" s="19" t="s">
        <v>390</v>
      </c>
      <c r="CO15" s="17" t="s">
        <v>482</v>
      </c>
      <c r="CP15" s="22">
        <v>56.97</v>
      </c>
      <c r="CQ15" s="19"/>
      <c r="CR15" s="17"/>
      <c r="CS15" s="22"/>
      <c r="CT15" s="19" t="s">
        <v>493</v>
      </c>
      <c r="CU15" s="17" t="s">
        <v>492</v>
      </c>
      <c r="CV15" s="22">
        <v>418.41</v>
      </c>
      <c r="CW15" s="19" t="s">
        <v>394</v>
      </c>
      <c r="CX15" s="17" t="s">
        <v>502</v>
      </c>
      <c r="CY15" s="22">
        <v>1563.08</v>
      </c>
      <c r="CZ15" s="19" t="s">
        <v>503</v>
      </c>
      <c r="DA15" s="17" t="s">
        <v>510</v>
      </c>
      <c r="DB15" s="22">
        <v>235.86</v>
      </c>
      <c r="DC15" s="9"/>
      <c r="DD15" s="9"/>
      <c r="DE15" s="19" t="s">
        <v>524</v>
      </c>
      <c r="DF15" s="17" t="s">
        <v>521</v>
      </c>
      <c r="DG15" s="73">
        <v>1969.65</v>
      </c>
      <c r="DH15" s="19" t="s">
        <v>399</v>
      </c>
      <c r="DI15" s="19"/>
      <c r="DJ15" s="65">
        <v>202.23</v>
      </c>
      <c r="DK15" s="19" t="s">
        <v>430</v>
      </c>
      <c r="DL15" s="17" t="s">
        <v>549</v>
      </c>
      <c r="DM15" s="92">
        <v>268.51</v>
      </c>
      <c r="DN15" s="16"/>
      <c r="DO15" s="17"/>
      <c r="DP15" s="17"/>
      <c r="DQ15" s="19" t="s">
        <v>497</v>
      </c>
      <c r="DR15" s="17" t="s">
        <v>567</v>
      </c>
      <c r="DS15" s="65">
        <v>150.82</v>
      </c>
      <c r="DT15" s="19"/>
      <c r="DU15" s="17"/>
      <c r="DV15" s="17"/>
      <c r="DW15" s="19" t="s">
        <v>415</v>
      </c>
      <c r="DX15" s="17" t="s">
        <v>589</v>
      </c>
      <c r="DY15" s="94">
        <v>1001.88</v>
      </c>
      <c r="DZ15" s="19" t="s">
        <v>601</v>
      </c>
      <c r="EA15" s="17" t="s">
        <v>602</v>
      </c>
      <c r="EB15" s="65">
        <v>2708.18</v>
      </c>
      <c r="EC15" s="19"/>
      <c r="ED15" s="17"/>
      <c r="EE15" s="17"/>
      <c r="EF15" s="19" t="s">
        <v>625</v>
      </c>
      <c r="EG15" s="17" t="s">
        <v>626</v>
      </c>
      <c r="EH15" s="94">
        <v>412.26</v>
      </c>
      <c r="EI15" s="19" t="s">
        <v>637</v>
      </c>
      <c r="EJ15" s="17" t="s">
        <v>638</v>
      </c>
      <c r="EK15" s="94">
        <v>332.84</v>
      </c>
      <c r="EL15" s="19" t="s">
        <v>394</v>
      </c>
      <c r="EM15" s="17" t="s">
        <v>646</v>
      </c>
      <c r="EN15" s="94">
        <v>801.8</v>
      </c>
      <c r="EO15" s="17"/>
      <c r="EP15" s="17"/>
    </row>
    <row r="16" spans="1:146" ht="27" customHeight="1">
      <c r="A16" s="16"/>
      <c r="B16" s="16" t="s">
        <v>19</v>
      </c>
      <c r="C16" s="17">
        <v>1614.56</v>
      </c>
      <c r="D16" s="16" t="s">
        <v>19</v>
      </c>
      <c r="E16" s="17">
        <v>1614.56</v>
      </c>
      <c r="F16" s="16" t="s">
        <v>19</v>
      </c>
      <c r="G16" s="17">
        <v>1614.56</v>
      </c>
      <c r="H16" s="16" t="s">
        <v>19</v>
      </c>
      <c r="I16" s="17">
        <v>1614.56</v>
      </c>
      <c r="J16" s="16" t="s">
        <v>19</v>
      </c>
      <c r="K16" s="17">
        <v>1614.56</v>
      </c>
      <c r="L16" s="16" t="s">
        <v>19</v>
      </c>
      <c r="M16" s="17">
        <v>1614.56</v>
      </c>
      <c r="N16" s="16" t="s">
        <v>19</v>
      </c>
      <c r="O16" s="17">
        <v>1614.56</v>
      </c>
      <c r="P16" s="16" t="s">
        <v>19</v>
      </c>
      <c r="Q16" s="17">
        <v>1614.56</v>
      </c>
      <c r="R16" s="16" t="s">
        <v>19</v>
      </c>
      <c r="S16" s="18">
        <f t="shared" si="0"/>
        <v>12916.479999999998</v>
      </c>
      <c r="T16" s="16" t="s">
        <v>55</v>
      </c>
      <c r="U16" s="17"/>
      <c r="V16" s="17">
        <v>100.91</v>
      </c>
      <c r="W16" s="11" t="s">
        <v>3</v>
      </c>
      <c r="X16" s="17"/>
      <c r="Y16" s="17">
        <v>16044.69</v>
      </c>
      <c r="Z16" s="64" t="s">
        <v>115</v>
      </c>
      <c r="AA16" s="65" t="s">
        <v>116</v>
      </c>
      <c r="AB16" s="66">
        <v>174.13</v>
      </c>
      <c r="AC16" s="64" t="s">
        <v>153</v>
      </c>
      <c r="AD16" s="64" t="s">
        <v>154</v>
      </c>
      <c r="AE16" s="64">
        <v>737.16</v>
      </c>
      <c r="AF16" s="16"/>
      <c r="AG16" s="16" t="s">
        <v>4</v>
      </c>
      <c r="AH16" s="17" t="s">
        <v>175</v>
      </c>
      <c r="AI16" s="25">
        <v>195.3</v>
      </c>
      <c r="AJ16" s="64" t="s">
        <v>191</v>
      </c>
      <c r="AK16" s="65" t="s">
        <v>192</v>
      </c>
      <c r="AL16" s="65">
        <v>629.29</v>
      </c>
      <c r="AM16" s="64" t="s">
        <v>212</v>
      </c>
      <c r="AN16" s="65" t="s">
        <v>213</v>
      </c>
      <c r="AO16" s="65">
        <v>668.09</v>
      </c>
      <c r="AP16" s="64" t="s">
        <v>204</v>
      </c>
      <c r="AQ16" s="65" t="s">
        <v>229</v>
      </c>
      <c r="AR16" s="65">
        <v>982.98</v>
      </c>
      <c r="AS16" s="64" t="s">
        <v>242</v>
      </c>
      <c r="AT16" s="65" t="s">
        <v>245</v>
      </c>
      <c r="AU16" s="65">
        <v>247.72</v>
      </c>
      <c r="AV16" s="64" t="s">
        <v>274</v>
      </c>
      <c r="AW16" s="65" t="s">
        <v>275</v>
      </c>
      <c r="AX16" s="65">
        <v>225.23</v>
      </c>
      <c r="AY16" s="19" t="s">
        <v>248</v>
      </c>
      <c r="AZ16" s="19" t="s">
        <v>320</v>
      </c>
      <c r="BA16" s="17">
        <v>195.3</v>
      </c>
      <c r="BB16" s="16" t="s">
        <v>293</v>
      </c>
      <c r="BC16" s="17" t="s">
        <v>294</v>
      </c>
      <c r="BD16" s="17">
        <v>493.86</v>
      </c>
      <c r="BE16" s="16" t="s">
        <v>343</v>
      </c>
      <c r="BF16" s="17" t="s">
        <v>345</v>
      </c>
      <c r="BG16" s="17">
        <v>659.89</v>
      </c>
      <c r="BH16" s="16" t="s">
        <v>339</v>
      </c>
      <c r="BI16" s="17" t="s">
        <v>338</v>
      </c>
      <c r="BJ16" s="17">
        <v>180.46</v>
      </c>
      <c r="BK16" s="16" t="s">
        <v>360</v>
      </c>
      <c r="BL16" s="17" t="s">
        <v>365</v>
      </c>
      <c r="BM16" s="17">
        <v>694.34</v>
      </c>
      <c r="BN16" s="16" t="s">
        <v>378</v>
      </c>
      <c r="BO16" s="17" t="s">
        <v>379</v>
      </c>
      <c r="BP16" s="17">
        <v>96.97</v>
      </c>
      <c r="BS16" s="16" t="s">
        <v>394</v>
      </c>
      <c r="BT16" s="17" t="s">
        <v>395</v>
      </c>
      <c r="BU16" s="17">
        <v>781.54</v>
      </c>
      <c r="BV16" s="16" t="s">
        <v>418</v>
      </c>
      <c r="BW16" s="17" t="s">
        <v>419</v>
      </c>
      <c r="BX16" s="17">
        <v>4517.52</v>
      </c>
      <c r="BY16" s="16" t="s">
        <v>376</v>
      </c>
      <c r="BZ16" s="17" t="s">
        <v>431</v>
      </c>
      <c r="CA16" s="17">
        <v>218.35</v>
      </c>
      <c r="CB16" s="16" t="s">
        <v>442</v>
      </c>
      <c r="CC16" s="17" t="s">
        <v>451</v>
      </c>
      <c r="CD16" s="17">
        <v>44.35</v>
      </c>
      <c r="CE16" s="16" t="s">
        <v>328</v>
      </c>
      <c r="CF16" s="17" t="s">
        <v>454</v>
      </c>
      <c r="CG16" s="17">
        <v>172176</v>
      </c>
      <c r="CH16" s="16" t="s">
        <v>390</v>
      </c>
      <c r="CI16" s="17" t="s">
        <v>461</v>
      </c>
      <c r="CJ16" s="17">
        <v>56.97</v>
      </c>
      <c r="CK16" s="16" t="s">
        <v>269</v>
      </c>
      <c r="CL16" s="17" t="s">
        <v>475</v>
      </c>
      <c r="CM16" s="17">
        <v>2163.34</v>
      </c>
      <c r="CN16" s="16" t="s">
        <v>269</v>
      </c>
      <c r="CO16" s="17" t="s">
        <v>483</v>
      </c>
      <c r="CP16" s="17">
        <v>4326.68</v>
      </c>
      <c r="CQ16" s="16"/>
      <c r="CR16" s="17"/>
      <c r="CS16" s="17"/>
      <c r="CT16" s="16" t="s">
        <v>272</v>
      </c>
      <c r="CU16" s="17" t="s">
        <v>494</v>
      </c>
      <c r="CV16" s="17">
        <v>436.7</v>
      </c>
      <c r="CW16" s="19" t="s">
        <v>503</v>
      </c>
      <c r="CX16" s="21" t="s">
        <v>504</v>
      </c>
      <c r="CY16" s="17">
        <v>647.27</v>
      </c>
      <c r="CZ16" s="19" t="s">
        <v>449</v>
      </c>
      <c r="DA16" s="21" t="s">
        <v>511</v>
      </c>
      <c r="DB16" s="17">
        <v>7071.8</v>
      </c>
      <c r="DE16" s="19" t="s">
        <v>525</v>
      </c>
      <c r="DF16" s="21" t="s">
        <v>521</v>
      </c>
      <c r="DG16" s="65">
        <v>917.68</v>
      </c>
      <c r="DH16" s="19"/>
      <c r="DI16" s="21"/>
      <c r="DJ16" s="17"/>
      <c r="DK16" s="16" t="s">
        <v>397</v>
      </c>
      <c r="DL16" s="17"/>
      <c r="DM16" s="65">
        <v>303.35</v>
      </c>
      <c r="DN16" s="16" t="s">
        <v>397</v>
      </c>
      <c r="DO16" s="17"/>
      <c r="DP16" s="65">
        <v>303.35</v>
      </c>
      <c r="DQ16" s="16" t="s">
        <v>397</v>
      </c>
      <c r="DR16" s="17"/>
      <c r="DS16" s="65">
        <v>303.35</v>
      </c>
      <c r="DT16" s="16" t="s">
        <v>397</v>
      </c>
      <c r="DU16" s="17"/>
      <c r="DV16" s="65">
        <v>303.35</v>
      </c>
      <c r="DW16" s="16" t="s">
        <v>397</v>
      </c>
      <c r="DX16" s="17"/>
      <c r="DY16" s="65">
        <v>303.35</v>
      </c>
      <c r="DZ16" s="16"/>
      <c r="EA16" s="17"/>
      <c r="EB16" s="17"/>
      <c r="EC16" s="16" t="s">
        <v>397</v>
      </c>
      <c r="ED16" s="17"/>
      <c r="EE16" s="65">
        <v>303.35</v>
      </c>
      <c r="EF16" s="16" t="s">
        <v>397</v>
      </c>
      <c r="EG16" s="17"/>
      <c r="EH16" s="65">
        <v>303.35</v>
      </c>
      <c r="EI16" s="16" t="s">
        <v>397</v>
      </c>
      <c r="EJ16" s="17"/>
      <c r="EK16" s="65">
        <v>303.35</v>
      </c>
      <c r="EL16" s="16"/>
      <c r="EM16" s="17"/>
      <c r="EN16" s="17"/>
      <c r="EO16" s="17"/>
      <c r="EP16" s="17"/>
    </row>
    <row r="17" spans="1:146" ht="37.5" customHeight="1">
      <c r="A17" s="16"/>
      <c r="B17" s="16" t="s">
        <v>19</v>
      </c>
      <c r="C17" s="17">
        <v>100.91</v>
      </c>
      <c r="D17" s="16" t="s">
        <v>19</v>
      </c>
      <c r="E17" s="17">
        <v>100.91</v>
      </c>
      <c r="F17" s="16" t="s">
        <v>19</v>
      </c>
      <c r="G17" s="17">
        <v>100.91</v>
      </c>
      <c r="H17" s="16" t="s">
        <v>19</v>
      </c>
      <c r="I17" s="17">
        <v>100.91</v>
      </c>
      <c r="J17" s="16" t="s">
        <v>19</v>
      </c>
      <c r="K17" s="17">
        <v>100.91</v>
      </c>
      <c r="L17" s="16" t="s">
        <v>19</v>
      </c>
      <c r="M17" s="17">
        <v>100.91</v>
      </c>
      <c r="N17" s="16" t="s">
        <v>19</v>
      </c>
      <c r="O17" s="17">
        <v>100.91</v>
      </c>
      <c r="P17" s="16" t="s">
        <v>19</v>
      </c>
      <c r="Q17" s="17">
        <v>100.91</v>
      </c>
      <c r="R17" s="16" t="s">
        <v>19</v>
      </c>
      <c r="S17" s="18">
        <f t="shared" si="0"/>
        <v>807.2799999999999</v>
      </c>
      <c r="T17" s="16" t="s">
        <v>56</v>
      </c>
      <c r="U17" s="17"/>
      <c r="V17" s="17">
        <v>403.64</v>
      </c>
      <c r="W17" s="11" t="s">
        <v>5</v>
      </c>
      <c r="X17" s="17"/>
      <c r="Y17" s="17">
        <v>6760.97</v>
      </c>
      <c r="Z17" s="64" t="s">
        <v>117</v>
      </c>
      <c r="AA17" s="65" t="s">
        <v>118</v>
      </c>
      <c r="AB17" s="66">
        <v>1340.19</v>
      </c>
      <c r="AC17" s="64" t="s">
        <v>155</v>
      </c>
      <c r="AD17" s="64" t="s">
        <v>156</v>
      </c>
      <c r="AE17" s="64">
        <v>155.72</v>
      </c>
      <c r="AF17" s="16"/>
      <c r="AG17" s="16" t="s">
        <v>176</v>
      </c>
      <c r="AH17" s="17" t="s">
        <v>175</v>
      </c>
      <c r="AI17" s="25">
        <v>241.92</v>
      </c>
      <c r="AJ17" s="11" t="s">
        <v>3</v>
      </c>
      <c r="AK17" s="17"/>
      <c r="AL17" s="17">
        <v>16246.51</v>
      </c>
      <c r="AM17" s="64" t="s">
        <v>214</v>
      </c>
      <c r="AN17" s="65" t="s">
        <v>215</v>
      </c>
      <c r="AO17" s="65">
        <v>82.48</v>
      </c>
      <c r="AP17" s="64" t="s">
        <v>230</v>
      </c>
      <c r="AQ17" s="65" t="s">
        <v>231</v>
      </c>
      <c r="AR17" s="65">
        <v>414.81</v>
      </c>
      <c r="AS17" s="64" t="s">
        <v>242</v>
      </c>
      <c r="AT17" s="65" t="s">
        <v>246</v>
      </c>
      <c r="AU17" s="65">
        <v>164.95</v>
      </c>
      <c r="AV17" s="64" t="s">
        <v>276</v>
      </c>
      <c r="AW17" s="65" t="s">
        <v>277</v>
      </c>
      <c r="AX17" s="65">
        <v>790.76</v>
      </c>
      <c r="AY17" s="11" t="s">
        <v>3</v>
      </c>
      <c r="AZ17" s="17"/>
      <c r="BA17" s="17">
        <v>16246.51</v>
      </c>
      <c r="BB17" s="16" t="s">
        <v>295</v>
      </c>
      <c r="BC17" s="17" t="s">
        <v>294</v>
      </c>
      <c r="BD17" s="17">
        <v>1775.46</v>
      </c>
      <c r="BE17" s="16"/>
      <c r="BF17" s="17"/>
      <c r="BG17" s="17"/>
      <c r="BH17" s="16" t="s">
        <v>346</v>
      </c>
      <c r="BI17" s="17" t="s">
        <v>347</v>
      </c>
      <c r="BJ17" s="17">
        <v>4373.6</v>
      </c>
      <c r="BK17" s="16" t="s">
        <v>366</v>
      </c>
      <c r="BL17" s="17" t="s">
        <v>367</v>
      </c>
      <c r="BM17" s="17">
        <v>1276.96</v>
      </c>
      <c r="BN17" s="16" t="s">
        <v>380</v>
      </c>
      <c r="BO17" s="17" t="s">
        <v>381</v>
      </c>
      <c r="BP17" s="17">
        <v>387.82</v>
      </c>
      <c r="BS17" s="16" t="s">
        <v>269</v>
      </c>
      <c r="BT17" s="17" t="s">
        <v>396</v>
      </c>
      <c r="BU17" s="17">
        <v>1081.67</v>
      </c>
      <c r="BV17" s="16" t="s">
        <v>415</v>
      </c>
      <c r="BW17" s="17" t="s">
        <v>420</v>
      </c>
      <c r="BX17" s="17">
        <v>4373.6</v>
      </c>
      <c r="BY17" s="16" t="s">
        <v>349</v>
      </c>
      <c r="BZ17" s="17" t="s">
        <v>432</v>
      </c>
      <c r="CA17" s="17">
        <v>2686.68</v>
      </c>
      <c r="CB17" s="16"/>
      <c r="CC17" s="17"/>
      <c r="CD17" s="17"/>
      <c r="CE17" s="16" t="s">
        <v>449</v>
      </c>
      <c r="CF17" s="17" t="s">
        <v>454</v>
      </c>
      <c r="CG17" s="17">
        <v>10607.7</v>
      </c>
      <c r="CH17" s="19" t="s">
        <v>442</v>
      </c>
      <c r="CI17" s="17" t="s">
        <v>461</v>
      </c>
      <c r="CJ17" s="22">
        <v>44.35</v>
      </c>
      <c r="CK17" s="19" t="s">
        <v>394</v>
      </c>
      <c r="CL17" s="17" t="s">
        <v>476</v>
      </c>
      <c r="CM17" s="22">
        <v>781.54</v>
      </c>
      <c r="CN17" s="19" t="s">
        <v>484</v>
      </c>
      <c r="CO17" s="17" t="s">
        <v>485</v>
      </c>
      <c r="CP17" s="22">
        <v>613.21</v>
      </c>
      <c r="CQ17" s="19"/>
      <c r="CR17" s="17"/>
      <c r="CS17" s="22"/>
      <c r="CT17" s="19" t="s">
        <v>442</v>
      </c>
      <c r="CU17" s="17" t="s">
        <v>495</v>
      </c>
      <c r="CV17" s="22">
        <v>44.35</v>
      </c>
      <c r="CW17" s="19"/>
      <c r="CX17" s="17"/>
      <c r="CY17" s="22"/>
      <c r="CZ17" s="19" t="s">
        <v>512</v>
      </c>
      <c r="DA17" s="17" t="s">
        <v>513</v>
      </c>
      <c r="DB17" s="22">
        <v>1231.11</v>
      </c>
      <c r="DE17" s="19" t="s">
        <v>526</v>
      </c>
      <c r="DF17" s="17" t="s">
        <v>521</v>
      </c>
      <c r="DG17" s="73">
        <v>656.55</v>
      </c>
      <c r="DH17" s="19"/>
      <c r="DI17" s="17"/>
      <c r="DJ17" s="22"/>
      <c r="DK17" s="19" t="s">
        <v>399</v>
      </c>
      <c r="DL17" s="19"/>
      <c r="DM17" s="65">
        <v>202.23</v>
      </c>
      <c r="DN17" s="19" t="s">
        <v>399</v>
      </c>
      <c r="DO17" s="19"/>
      <c r="DP17" s="65">
        <v>202.23</v>
      </c>
      <c r="DQ17" s="19" t="s">
        <v>399</v>
      </c>
      <c r="DR17" s="19"/>
      <c r="DS17" s="65">
        <v>202.23</v>
      </c>
      <c r="DT17" s="19" t="s">
        <v>399</v>
      </c>
      <c r="DU17" s="19"/>
      <c r="DV17" s="65">
        <v>202.23</v>
      </c>
      <c r="DW17" s="19" t="s">
        <v>399</v>
      </c>
      <c r="DX17" s="19"/>
      <c r="DY17" s="65">
        <v>202.23</v>
      </c>
      <c r="DZ17" s="19" t="s">
        <v>603</v>
      </c>
      <c r="EA17" s="19" t="s">
        <v>604</v>
      </c>
      <c r="EB17" s="94">
        <v>664.61</v>
      </c>
      <c r="EC17" s="19" t="s">
        <v>399</v>
      </c>
      <c r="ED17" s="19"/>
      <c r="EE17" s="65">
        <v>202.23</v>
      </c>
      <c r="EF17" s="19" t="s">
        <v>399</v>
      </c>
      <c r="EG17" s="19"/>
      <c r="EH17" s="65">
        <v>202.23</v>
      </c>
      <c r="EI17" s="19" t="s">
        <v>399</v>
      </c>
      <c r="EJ17" s="19"/>
      <c r="EK17" s="65">
        <v>202.23</v>
      </c>
      <c r="EL17" s="19" t="s">
        <v>647</v>
      </c>
      <c r="EM17" s="19" t="s">
        <v>648</v>
      </c>
      <c r="EN17" s="65">
        <v>402.5</v>
      </c>
      <c r="EO17" s="17"/>
      <c r="EP17" s="17"/>
    </row>
    <row r="18" spans="1:146" ht="29.25" customHeight="1">
      <c r="A18" s="16"/>
      <c r="B18" s="16" t="s">
        <v>19</v>
      </c>
      <c r="C18" s="17">
        <v>403.64</v>
      </c>
      <c r="D18" s="16" t="s">
        <v>19</v>
      </c>
      <c r="E18" s="17">
        <v>403.64</v>
      </c>
      <c r="F18" s="16" t="s">
        <v>19</v>
      </c>
      <c r="G18" s="17">
        <v>403.64</v>
      </c>
      <c r="H18" s="16" t="s">
        <v>19</v>
      </c>
      <c r="I18" s="17">
        <v>403.64</v>
      </c>
      <c r="J18" s="16" t="s">
        <v>19</v>
      </c>
      <c r="K18" s="17">
        <v>403.64</v>
      </c>
      <c r="L18" s="16" t="s">
        <v>19</v>
      </c>
      <c r="M18" s="17">
        <v>403.64</v>
      </c>
      <c r="N18" s="16" t="s">
        <v>19</v>
      </c>
      <c r="O18" s="17">
        <v>403.64</v>
      </c>
      <c r="P18" s="16" t="s">
        <v>19</v>
      </c>
      <c r="Q18" s="17">
        <v>403.64</v>
      </c>
      <c r="R18" s="16" t="s">
        <v>19</v>
      </c>
      <c r="S18" s="18">
        <f t="shared" si="0"/>
        <v>3229.1199999999994</v>
      </c>
      <c r="T18" s="16" t="s">
        <v>57</v>
      </c>
      <c r="U18" s="17"/>
      <c r="V18" s="17">
        <v>1311.83</v>
      </c>
      <c r="W18" s="16" t="s">
        <v>198</v>
      </c>
      <c r="X18" s="17"/>
      <c r="Y18" s="23">
        <v>964.19</v>
      </c>
      <c r="Z18" s="64" t="s">
        <v>105</v>
      </c>
      <c r="AA18" s="65" t="s">
        <v>119</v>
      </c>
      <c r="AB18" s="66">
        <v>335.05</v>
      </c>
      <c r="AC18" s="16" t="s">
        <v>143</v>
      </c>
      <c r="AD18" s="16" t="s">
        <v>157</v>
      </c>
      <c r="AE18" s="16">
        <v>5038.92</v>
      </c>
      <c r="AF18" s="16"/>
      <c r="AG18" s="16" t="s">
        <v>193</v>
      </c>
      <c r="AH18" s="17" t="s">
        <v>194</v>
      </c>
      <c r="AI18" s="17">
        <v>964.19</v>
      </c>
      <c r="AJ18" s="11" t="s">
        <v>197</v>
      </c>
      <c r="AK18" s="17"/>
      <c r="AL18" s="17">
        <v>17255.61</v>
      </c>
      <c r="AM18" s="64" t="s">
        <v>216</v>
      </c>
      <c r="AN18" s="65" t="s">
        <v>217</v>
      </c>
      <c r="AO18" s="65">
        <v>165.52</v>
      </c>
      <c r="AP18" s="64" t="s">
        <v>216</v>
      </c>
      <c r="AQ18" s="65" t="s">
        <v>232</v>
      </c>
      <c r="AR18" s="65">
        <v>247.43</v>
      </c>
      <c r="AS18" s="64" t="s">
        <v>242</v>
      </c>
      <c r="AT18" s="65" t="s">
        <v>247</v>
      </c>
      <c r="AU18" s="65">
        <v>329.92</v>
      </c>
      <c r="AV18" s="64" t="s">
        <v>278</v>
      </c>
      <c r="AW18" s="65" t="s">
        <v>279</v>
      </c>
      <c r="AX18" s="65">
        <v>141.3</v>
      </c>
      <c r="AY18" s="11" t="s">
        <v>197</v>
      </c>
      <c r="AZ18" s="17"/>
      <c r="BA18" s="17">
        <v>17255.61</v>
      </c>
      <c r="BB18" s="16" t="s">
        <v>296</v>
      </c>
      <c r="BC18" s="17" t="s">
        <v>294</v>
      </c>
      <c r="BD18" s="17">
        <v>790.76</v>
      </c>
      <c r="BE18" s="16"/>
      <c r="BF18" s="17"/>
      <c r="BG18" s="17"/>
      <c r="BH18" s="16" t="s">
        <v>269</v>
      </c>
      <c r="BI18" s="17" t="s">
        <v>348</v>
      </c>
      <c r="BJ18" s="17">
        <v>1081.67</v>
      </c>
      <c r="BK18" s="16" t="s">
        <v>339</v>
      </c>
      <c r="BL18" s="17" t="s">
        <v>367</v>
      </c>
      <c r="BM18" s="17">
        <v>180.46</v>
      </c>
      <c r="BN18" s="16" t="s">
        <v>382</v>
      </c>
      <c r="BO18" s="17" t="s">
        <v>383</v>
      </c>
      <c r="BP18" s="17">
        <v>45.88</v>
      </c>
      <c r="BS18" s="16" t="s">
        <v>340</v>
      </c>
      <c r="BT18" s="17" t="s">
        <v>396</v>
      </c>
      <c r="BU18" s="17">
        <v>1064.66</v>
      </c>
      <c r="BV18" s="16" t="s">
        <v>421</v>
      </c>
      <c r="BW18" s="17" t="s">
        <v>422</v>
      </c>
      <c r="BX18" s="17">
        <v>7718.87</v>
      </c>
      <c r="BY18" s="16" t="s">
        <v>433</v>
      </c>
      <c r="BZ18" s="17" t="s">
        <v>432</v>
      </c>
      <c r="CA18" s="17">
        <v>23218.67</v>
      </c>
      <c r="CB18" s="16"/>
      <c r="CC18" s="17"/>
      <c r="CD18" s="17"/>
      <c r="CE18" s="16" t="s">
        <v>455</v>
      </c>
      <c r="CF18" s="17" t="s">
        <v>454</v>
      </c>
      <c r="CG18" s="17">
        <v>22663.39</v>
      </c>
      <c r="CH18" s="19" t="s">
        <v>462</v>
      </c>
      <c r="CI18" s="19" t="s">
        <v>463</v>
      </c>
      <c r="CJ18" s="17">
        <v>1340.55</v>
      </c>
      <c r="CK18" s="19"/>
      <c r="CL18" s="19"/>
      <c r="CM18" s="17"/>
      <c r="CN18" s="16"/>
      <c r="CO18" s="17"/>
      <c r="CP18" s="17"/>
      <c r="CQ18" s="16"/>
      <c r="CR18" s="17"/>
      <c r="CS18" s="17"/>
      <c r="CT18" s="16"/>
      <c r="CU18" s="17"/>
      <c r="CV18" s="17"/>
      <c r="CW18" s="16"/>
      <c r="CX18" s="17"/>
      <c r="CY18" s="17"/>
      <c r="CZ18" s="16" t="s">
        <v>514</v>
      </c>
      <c r="DA18" s="17" t="s">
        <v>513</v>
      </c>
      <c r="DB18" s="17">
        <v>347.17</v>
      </c>
      <c r="DE18" s="16" t="s">
        <v>527</v>
      </c>
      <c r="DF18" s="17" t="s">
        <v>521</v>
      </c>
      <c r="DG18" s="65">
        <v>2597.08</v>
      </c>
      <c r="DH18" s="16"/>
      <c r="DI18" s="17"/>
      <c r="DJ18" s="17"/>
      <c r="DK18" s="16"/>
      <c r="DL18" s="17"/>
      <c r="DM18" s="17"/>
      <c r="DN18" s="16"/>
      <c r="DO18" s="17"/>
      <c r="DP18" s="17"/>
      <c r="DQ18" s="16" t="s">
        <v>553</v>
      </c>
      <c r="DR18" s="17" t="s">
        <v>568</v>
      </c>
      <c r="DS18" s="65">
        <v>168010.42</v>
      </c>
      <c r="DT18" s="16"/>
      <c r="DU18" s="17"/>
      <c r="DV18" s="17"/>
      <c r="DW18" s="16" t="s">
        <v>590</v>
      </c>
      <c r="DX18" s="17" t="s">
        <v>671</v>
      </c>
      <c r="DY18" s="94">
        <v>1500</v>
      </c>
      <c r="DZ18" s="16" t="s">
        <v>605</v>
      </c>
      <c r="EA18" s="17" t="s">
        <v>606</v>
      </c>
      <c r="EB18" s="94">
        <v>156.57</v>
      </c>
      <c r="EC18" s="16"/>
      <c r="ED18" s="17"/>
      <c r="EE18" s="17"/>
      <c r="EF18" s="16"/>
      <c r="EG18" s="17"/>
      <c r="EH18" s="17"/>
      <c r="EI18" s="16"/>
      <c r="EJ18" s="17"/>
      <c r="EK18" s="17"/>
      <c r="EL18" s="16" t="s">
        <v>397</v>
      </c>
      <c r="EM18" s="17"/>
      <c r="EN18" s="65">
        <v>303.35</v>
      </c>
      <c r="EO18" s="17"/>
      <c r="EP18" s="17"/>
    </row>
    <row r="19" spans="1:146" ht="28.5" customHeight="1">
      <c r="A19" s="16"/>
      <c r="B19" s="16" t="s">
        <v>19</v>
      </c>
      <c r="C19" s="17">
        <v>1311.83</v>
      </c>
      <c r="D19" s="16" t="s">
        <v>19</v>
      </c>
      <c r="E19" s="17">
        <v>1311.83</v>
      </c>
      <c r="F19" s="16" t="s">
        <v>19</v>
      </c>
      <c r="G19" s="17">
        <v>1311.83</v>
      </c>
      <c r="H19" s="16" t="s">
        <v>19</v>
      </c>
      <c r="I19" s="17">
        <v>1311.83</v>
      </c>
      <c r="J19" s="16" t="s">
        <v>19</v>
      </c>
      <c r="K19" s="17">
        <v>1311.83</v>
      </c>
      <c r="L19" s="16" t="s">
        <v>19</v>
      </c>
      <c r="M19" s="17">
        <v>1311.83</v>
      </c>
      <c r="N19" s="16" t="s">
        <v>19</v>
      </c>
      <c r="O19" s="17">
        <v>1311.83</v>
      </c>
      <c r="P19" s="16" t="s">
        <v>19</v>
      </c>
      <c r="Q19" s="17">
        <v>1311.83</v>
      </c>
      <c r="R19" s="16" t="s">
        <v>19</v>
      </c>
      <c r="S19" s="18">
        <f t="shared" si="0"/>
        <v>10494.64</v>
      </c>
      <c r="T19" s="16" t="s">
        <v>58</v>
      </c>
      <c r="U19" s="17"/>
      <c r="V19" s="17">
        <v>100.91</v>
      </c>
      <c r="W19" s="19" t="s">
        <v>4</v>
      </c>
      <c r="X19" s="21"/>
      <c r="Y19" s="20">
        <v>195.3</v>
      </c>
      <c r="Z19" s="16" t="s">
        <v>120</v>
      </c>
      <c r="AA19" s="17" t="s">
        <v>121</v>
      </c>
      <c r="AB19" s="23">
        <v>174.13</v>
      </c>
      <c r="AC19" s="16" t="s">
        <v>173</v>
      </c>
      <c r="AD19" s="17" t="s">
        <v>174</v>
      </c>
      <c r="AE19" s="24">
        <v>195.3</v>
      </c>
      <c r="AF19" s="24"/>
      <c r="AG19" s="11" t="s">
        <v>3</v>
      </c>
      <c r="AH19" s="17"/>
      <c r="AI19" s="17">
        <v>16246.51</v>
      </c>
      <c r="AJ19" s="16" t="s">
        <v>198</v>
      </c>
      <c r="AK19" s="17"/>
      <c r="AL19" s="23">
        <v>964.19</v>
      </c>
      <c r="AM19" s="16" t="s">
        <v>248</v>
      </c>
      <c r="AN19" s="17" t="s">
        <v>249</v>
      </c>
      <c r="AO19" s="17">
        <v>195.3</v>
      </c>
      <c r="AP19" s="11" t="s">
        <v>3</v>
      </c>
      <c r="AQ19" s="17"/>
      <c r="AR19" s="17">
        <v>16246.51</v>
      </c>
      <c r="AS19" s="16" t="s">
        <v>198</v>
      </c>
      <c r="AT19" s="17" t="s">
        <v>252</v>
      </c>
      <c r="AU19" s="17">
        <v>964.19</v>
      </c>
      <c r="AV19" s="16" t="s">
        <v>198</v>
      </c>
      <c r="AW19" s="17" t="s">
        <v>261</v>
      </c>
      <c r="AX19" s="17">
        <v>964.19</v>
      </c>
      <c r="AY19" s="16" t="s">
        <v>403</v>
      </c>
      <c r="AZ19" s="17"/>
      <c r="BA19" s="17">
        <v>101.12</v>
      </c>
      <c r="BB19" s="16" t="s">
        <v>297</v>
      </c>
      <c r="BC19" s="17" t="s">
        <v>294</v>
      </c>
      <c r="BD19" s="17">
        <v>320.17</v>
      </c>
      <c r="BE19" s="16"/>
      <c r="BF19" s="17"/>
      <c r="BG19" s="17"/>
      <c r="BH19" s="16" t="s">
        <v>349</v>
      </c>
      <c r="BI19" s="17" t="s">
        <v>350</v>
      </c>
      <c r="BJ19" s="17">
        <v>5353.36</v>
      </c>
      <c r="BK19" s="16" t="s">
        <v>339</v>
      </c>
      <c r="BL19" s="17" t="s">
        <v>367</v>
      </c>
      <c r="BM19" s="17">
        <v>180.46</v>
      </c>
      <c r="BN19" s="16"/>
      <c r="BO19" s="17"/>
      <c r="BP19" s="17"/>
      <c r="BS19" s="16" t="s">
        <v>467</v>
      </c>
      <c r="BT19" s="17"/>
      <c r="BU19" s="17">
        <v>16279.84</v>
      </c>
      <c r="BV19" s="16" t="s">
        <v>423</v>
      </c>
      <c r="BW19" s="17" t="s">
        <v>422</v>
      </c>
      <c r="BX19" s="17">
        <v>2308.48</v>
      </c>
      <c r="BY19" s="16" t="s">
        <v>434</v>
      </c>
      <c r="BZ19" s="17" t="s">
        <v>432</v>
      </c>
      <c r="CA19" s="17">
        <v>5697.44</v>
      </c>
      <c r="CB19" s="16"/>
      <c r="CC19" s="17"/>
      <c r="CD19" s="17"/>
      <c r="CE19" s="16" t="s">
        <v>449</v>
      </c>
      <c r="CF19" s="17" t="s">
        <v>456</v>
      </c>
      <c r="CG19" s="17">
        <v>7071.8</v>
      </c>
      <c r="CH19" s="16" t="s">
        <v>394</v>
      </c>
      <c r="CI19" s="17" t="s">
        <v>463</v>
      </c>
      <c r="CJ19" s="17">
        <v>1563.08</v>
      </c>
      <c r="CK19" s="16"/>
      <c r="CL19" s="17"/>
      <c r="CM19" s="17"/>
      <c r="CN19" s="16"/>
      <c r="CO19" s="17"/>
      <c r="CP19" s="17"/>
      <c r="CQ19" s="16"/>
      <c r="CR19" s="17"/>
      <c r="CS19" s="17"/>
      <c r="CT19" s="16"/>
      <c r="CU19" s="17"/>
      <c r="CV19" s="17"/>
      <c r="CW19" s="16"/>
      <c r="CX19" s="17"/>
      <c r="CY19" s="17"/>
      <c r="CZ19" s="16"/>
      <c r="DA19" s="17"/>
      <c r="DB19" s="17"/>
      <c r="DE19" s="16" t="s">
        <v>528</v>
      </c>
      <c r="DF19" s="17" t="s">
        <v>521</v>
      </c>
      <c r="DG19" s="65">
        <v>1298.52</v>
      </c>
      <c r="DH19" s="16"/>
      <c r="DI19" s="17"/>
      <c r="DJ19" s="17"/>
      <c r="DK19" s="16"/>
      <c r="DL19" s="17"/>
      <c r="DM19" s="17"/>
      <c r="DN19" s="16"/>
      <c r="DO19" s="17"/>
      <c r="DP19" s="17"/>
      <c r="DQ19" s="16" t="s">
        <v>553</v>
      </c>
      <c r="DR19" s="17" t="s">
        <v>568</v>
      </c>
      <c r="DS19" s="65">
        <v>6519.77</v>
      </c>
      <c r="DT19" s="16"/>
      <c r="DU19" s="17"/>
      <c r="DV19" s="17"/>
      <c r="DW19" s="16"/>
      <c r="DX19" s="17"/>
      <c r="DY19" s="17"/>
      <c r="DZ19" s="16" t="s">
        <v>607</v>
      </c>
      <c r="EA19" s="17" t="s">
        <v>606</v>
      </c>
      <c r="EB19" s="94">
        <v>409.22</v>
      </c>
      <c r="EC19" s="16"/>
      <c r="ED19" s="17"/>
      <c r="EE19" s="17"/>
      <c r="EF19" s="16"/>
      <c r="EG19" s="17"/>
      <c r="EH19" s="17"/>
      <c r="EI19" s="16"/>
      <c r="EJ19" s="17"/>
      <c r="EK19" s="17"/>
      <c r="EL19" s="19" t="s">
        <v>399</v>
      </c>
      <c r="EM19" s="19"/>
      <c r="EN19" s="65">
        <v>202.23</v>
      </c>
      <c r="EO19" s="17"/>
      <c r="EP19" s="17"/>
    </row>
    <row r="20" spans="1:146" ht="22.5">
      <c r="A20" s="16"/>
      <c r="B20" s="16" t="s">
        <v>19</v>
      </c>
      <c r="C20" s="17">
        <v>100.91</v>
      </c>
      <c r="D20" s="16" t="s">
        <v>19</v>
      </c>
      <c r="E20" s="17">
        <v>100.91</v>
      </c>
      <c r="F20" s="16" t="s">
        <v>19</v>
      </c>
      <c r="G20" s="17">
        <v>100.91</v>
      </c>
      <c r="H20" s="16" t="s">
        <v>19</v>
      </c>
      <c r="I20" s="17">
        <v>100.91</v>
      </c>
      <c r="J20" s="16" t="s">
        <v>19</v>
      </c>
      <c r="K20" s="17">
        <v>100.91</v>
      </c>
      <c r="L20" s="16" t="s">
        <v>19</v>
      </c>
      <c r="M20" s="17">
        <v>100.91</v>
      </c>
      <c r="N20" s="16" t="s">
        <v>19</v>
      </c>
      <c r="O20" s="17">
        <v>100.91</v>
      </c>
      <c r="P20" s="16" t="s">
        <v>19</v>
      </c>
      <c r="Q20" s="17">
        <v>100.91</v>
      </c>
      <c r="R20" s="16" t="s">
        <v>19</v>
      </c>
      <c r="S20" s="18">
        <f t="shared" si="0"/>
        <v>807.2799999999999</v>
      </c>
      <c r="T20" s="16" t="s">
        <v>61</v>
      </c>
      <c r="U20" s="17"/>
      <c r="V20" s="17">
        <v>1412.74</v>
      </c>
      <c r="W20" s="16"/>
      <c r="X20" s="17"/>
      <c r="Y20" s="23"/>
      <c r="Z20" s="16" t="s">
        <v>122</v>
      </c>
      <c r="AA20" s="17" t="s">
        <v>123</v>
      </c>
      <c r="AB20" s="23">
        <v>360.51</v>
      </c>
      <c r="AC20" s="16" t="s">
        <v>193</v>
      </c>
      <c r="AD20" s="17" t="s">
        <v>195</v>
      </c>
      <c r="AE20" s="24">
        <v>964.19</v>
      </c>
      <c r="AF20" s="24"/>
      <c r="AG20" s="11" t="s">
        <v>197</v>
      </c>
      <c r="AH20" s="17"/>
      <c r="AI20" s="17">
        <v>17255.61</v>
      </c>
      <c r="AJ20" s="64" t="s">
        <v>4</v>
      </c>
      <c r="AK20" s="65"/>
      <c r="AL20" s="67">
        <v>195.3</v>
      </c>
      <c r="AM20" s="16" t="s">
        <v>250</v>
      </c>
      <c r="AN20" s="17" t="s">
        <v>249</v>
      </c>
      <c r="AO20" s="25">
        <v>241.92</v>
      </c>
      <c r="AP20" s="19" t="s">
        <v>248</v>
      </c>
      <c r="AQ20" s="17" t="s">
        <v>254</v>
      </c>
      <c r="AR20" s="24">
        <v>195.3</v>
      </c>
      <c r="AS20" s="19" t="s">
        <v>248</v>
      </c>
      <c r="AT20" s="19" t="s">
        <v>253</v>
      </c>
      <c r="AU20" s="19">
        <v>195.3</v>
      </c>
      <c r="AV20" s="19" t="s">
        <v>248</v>
      </c>
      <c r="AW20" s="19" t="s">
        <v>262</v>
      </c>
      <c r="AX20" s="19">
        <v>195.3</v>
      </c>
      <c r="AY20" s="16" t="s">
        <v>404</v>
      </c>
      <c r="AZ20" s="17"/>
      <c r="BA20" s="17">
        <v>101.12</v>
      </c>
      <c r="BB20" s="20" t="s">
        <v>298</v>
      </c>
      <c r="BC20" s="19" t="s">
        <v>294</v>
      </c>
      <c r="BD20" s="17">
        <v>96.97</v>
      </c>
      <c r="BE20" s="20"/>
      <c r="BF20" s="19"/>
      <c r="BG20" s="17"/>
      <c r="BH20" s="20" t="s">
        <v>351</v>
      </c>
      <c r="BI20" s="19" t="s">
        <v>350</v>
      </c>
      <c r="BJ20" s="17">
        <v>446.56</v>
      </c>
      <c r="BK20" s="20" t="s">
        <v>298</v>
      </c>
      <c r="BL20" s="19" t="s">
        <v>368</v>
      </c>
      <c r="BM20" s="17">
        <v>96.97</v>
      </c>
      <c r="BN20" s="20"/>
      <c r="BO20" s="19"/>
      <c r="BP20" s="17"/>
      <c r="BS20" s="16" t="s">
        <v>468</v>
      </c>
      <c r="BT20" s="19"/>
      <c r="BU20" s="17">
        <v>5055.85</v>
      </c>
      <c r="BV20" s="20" t="s">
        <v>424</v>
      </c>
      <c r="BW20" s="19" t="s">
        <v>422</v>
      </c>
      <c r="BX20" s="17">
        <v>302.84</v>
      </c>
      <c r="BY20" s="20" t="s">
        <v>435</v>
      </c>
      <c r="BZ20" s="19" t="s">
        <v>432</v>
      </c>
      <c r="CA20" s="17">
        <v>24029.03</v>
      </c>
      <c r="CB20" s="20"/>
      <c r="CC20" s="19"/>
      <c r="CD20" s="17"/>
      <c r="CE20" s="20" t="s">
        <v>457</v>
      </c>
      <c r="CF20" s="19" t="s">
        <v>456</v>
      </c>
      <c r="CG20" s="17">
        <v>387.88</v>
      </c>
      <c r="CH20" s="20" t="s">
        <v>464</v>
      </c>
      <c r="CI20" s="19" t="s">
        <v>463</v>
      </c>
      <c r="CJ20" s="17">
        <v>2163.34</v>
      </c>
      <c r="CK20" s="20"/>
      <c r="CL20" s="19"/>
      <c r="CM20" s="17"/>
      <c r="CN20" s="20"/>
      <c r="CO20" s="19"/>
      <c r="CP20" s="17"/>
      <c r="CQ20" s="20"/>
      <c r="CR20" s="19"/>
      <c r="CS20" s="17"/>
      <c r="CT20" s="20"/>
      <c r="CU20" s="19"/>
      <c r="CV20" s="17"/>
      <c r="CW20" s="20"/>
      <c r="CX20" s="19"/>
      <c r="CY20" s="17"/>
      <c r="CZ20" s="20"/>
      <c r="DA20" s="19"/>
      <c r="DB20" s="17"/>
      <c r="DE20" s="16" t="s">
        <v>529</v>
      </c>
      <c r="DF20" s="17" t="s">
        <v>530</v>
      </c>
      <c r="DG20" s="65">
        <v>681.4</v>
      </c>
      <c r="DH20" s="16"/>
      <c r="DI20" s="17"/>
      <c r="DJ20" s="17"/>
      <c r="DK20" s="16"/>
      <c r="DL20" s="17"/>
      <c r="DM20" s="17"/>
      <c r="DN20" s="16"/>
      <c r="DO20" s="17"/>
      <c r="DP20" s="17"/>
      <c r="DQ20" s="16" t="s">
        <v>569</v>
      </c>
      <c r="DR20" s="17" t="s">
        <v>570</v>
      </c>
      <c r="DS20" s="94">
        <v>1210.34</v>
      </c>
      <c r="DT20" s="16"/>
      <c r="DU20" s="17"/>
      <c r="DV20" s="17"/>
      <c r="DW20" s="16"/>
      <c r="DX20" s="17"/>
      <c r="DY20" s="17"/>
      <c r="DZ20" s="16" t="s">
        <v>608</v>
      </c>
      <c r="EA20" s="17" t="s">
        <v>606</v>
      </c>
      <c r="EB20" s="94">
        <v>996.91</v>
      </c>
      <c r="EC20" s="16"/>
      <c r="ED20" s="17"/>
      <c r="EE20" s="17"/>
      <c r="EF20" s="16"/>
      <c r="EG20" s="17"/>
      <c r="EH20" s="17"/>
      <c r="EI20" s="16"/>
      <c r="EJ20" s="17"/>
      <c r="EK20" s="17"/>
      <c r="EL20" s="16"/>
      <c r="EM20" s="17"/>
      <c r="EN20" s="17"/>
      <c r="EO20" s="17"/>
      <c r="EP20" s="17"/>
    </row>
    <row r="21" spans="1:146" ht="22.5">
      <c r="A21" s="16"/>
      <c r="B21" s="16" t="s">
        <v>19</v>
      </c>
      <c r="C21" s="17">
        <v>1412.74</v>
      </c>
      <c r="D21" s="16" t="s">
        <v>19</v>
      </c>
      <c r="E21" s="17">
        <v>1412.74</v>
      </c>
      <c r="F21" s="16" t="s">
        <v>19</v>
      </c>
      <c r="G21" s="17">
        <v>1412.74</v>
      </c>
      <c r="H21" s="16" t="s">
        <v>19</v>
      </c>
      <c r="I21" s="17">
        <v>1412.74</v>
      </c>
      <c r="J21" s="16" t="s">
        <v>19</v>
      </c>
      <c r="K21" s="17">
        <v>1412.74</v>
      </c>
      <c r="L21" s="16" t="s">
        <v>19</v>
      </c>
      <c r="M21" s="17">
        <v>1412.74</v>
      </c>
      <c r="N21" s="16" t="s">
        <v>19</v>
      </c>
      <c r="O21" s="17">
        <v>1412.74</v>
      </c>
      <c r="P21" s="16" t="s">
        <v>19</v>
      </c>
      <c r="Q21" s="17">
        <v>1412.74</v>
      </c>
      <c r="R21" s="16" t="s">
        <v>19</v>
      </c>
      <c r="S21" s="18">
        <f t="shared" si="0"/>
        <v>11301.92</v>
      </c>
      <c r="T21" s="16" t="s">
        <v>59</v>
      </c>
      <c r="U21" s="17"/>
      <c r="V21" s="17">
        <v>100.91</v>
      </c>
      <c r="W21" s="64" t="s">
        <v>655</v>
      </c>
      <c r="X21" s="65" t="s">
        <v>656</v>
      </c>
      <c r="Y21" s="66">
        <v>206.18</v>
      </c>
      <c r="Z21" s="64" t="s">
        <v>124</v>
      </c>
      <c r="AA21" s="65" t="s">
        <v>125</v>
      </c>
      <c r="AB21" s="66">
        <v>2884.1</v>
      </c>
      <c r="AC21" s="11" t="s">
        <v>3</v>
      </c>
      <c r="AD21" s="17"/>
      <c r="AE21" s="17">
        <v>16044.69</v>
      </c>
      <c r="AF21" s="17"/>
      <c r="AG21" s="16" t="s">
        <v>198</v>
      </c>
      <c r="AH21" s="17"/>
      <c r="AI21" s="23">
        <v>964.19</v>
      </c>
      <c r="AJ21" s="64" t="s">
        <v>176</v>
      </c>
      <c r="AK21" s="65"/>
      <c r="AL21" s="67">
        <v>241.92</v>
      </c>
      <c r="AM21" s="16" t="s">
        <v>198</v>
      </c>
      <c r="AN21" s="17" t="s">
        <v>251</v>
      </c>
      <c r="AO21" s="17">
        <v>964.19</v>
      </c>
      <c r="AP21" s="16" t="s">
        <v>250</v>
      </c>
      <c r="AQ21" s="17" t="s">
        <v>254</v>
      </c>
      <c r="AR21" s="17">
        <v>241.92</v>
      </c>
      <c r="AS21" s="19" t="s">
        <v>250</v>
      </c>
      <c r="AT21" s="19" t="s">
        <v>253</v>
      </c>
      <c r="AU21" s="22">
        <v>241.92</v>
      </c>
      <c r="AV21" s="19" t="s">
        <v>250</v>
      </c>
      <c r="AW21" s="19" t="s">
        <v>262</v>
      </c>
      <c r="AX21" s="22">
        <v>241.92</v>
      </c>
      <c r="AY21" s="16" t="s">
        <v>319</v>
      </c>
      <c r="AZ21" s="17"/>
      <c r="BA21" s="17">
        <v>303.36</v>
      </c>
      <c r="BB21" s="16" t="s">
        <v>272</v>
      </c>
      <c r="BC21" s="17" t="s">
        <v>299</v>
      </c>
      <c r="BD21" s="17">
        <v>180.46</v>
      </c>
      <c r="BE21" s="16"/>
      <c r="BF21" s="17"/>
      <c r="BG21" s="17"/>
      <c r="BH21" s="16" t="s">
        <v>298</v>
      </c>
      <c r="BI21" s="17" t="s">
        <v>350</v>
      </c>
      <c r="BJ21" s="17">
        <v>96.97</v>
      </c>
      <c r="BK21" s="16" t="s">
        <v>369</v>
      </c>
      <c r="BL21" s="17" t="s">
        <v>368</v>
      </c>
      <c r="BM21" s="17">
        <v>672.01</v>
      </c>
      <c r="BN21" s="16"/>
      <c r="BO21" s="17"/>
      <c r="BP21" s="17"/>
      <c r="BS21" s="16"/>
      <c r="BT21" s="17"/>
      <c r="BU21" s="17"/>
      <c r="BV21" s="16" t="s">
        <v>425</v>
      </c>
      <c r="BW21" s="17" t="s">
        <v>422</v>
      </c>
      <c r="BX21" s="17">
        <v>153.93</v>
      </c>
      <c r="BY21" s="16" t="s">
        <v>436</v>
      </c>
      <c r="BZ21" s="17" t="s">
        <v>437</v>
      </c>
      <c r="CA21" s="17">
        <v>214.16</v>
      </c>
      <c r="CB21" s="16"/>
      <c r="CC21" s="17"/>
      <c r="CD21" s="17"/>
      <c r="CE21" s="16"/>
      <c r="CF21" s="17"/>
      <c r="CG21" s="17"/>
      <c r="CH21" s="19" t="s">
        <v>442</v>
      </c>
      <c r="CI21" s="19" t="s">
        <v>465</v>
      </c>
      <c r="CJ21" s="17">
        <v>44.35</v>
      </c>
      <c r="CK21" s="19"/>
      <c r="CL21" s="19"/>
      <c r="CM21" s="17"/>
      <c r="CN21" s="19"/>
      <c r="CO21" s="19"/>
      <c r="CP21" s="17"/>
      <c r="CQ21" s="19"/>
      <c r="CR21" s="19"/>
      <c r="CS21" s="17"/>
      <c r="CT21" s="19"/>
      <c r="CU21" s="19"/>
      <c r="CV21" s="17"/>
      <c r="CW21" s="19"/>
      <c r="CX21" s="19"/>
      <c r="CY21" s="17"/>
      <c r="CZ21" s="19"/>
      <c r="DA21" s="19"/>
      <c r="DB21" s="17"/>
      <c r="DE21" s="19" t="s">
        <v>421</v>
      </c>
      <c r="DF21" s="19" t="s">
        <v>521</v>
      </c>
      <c r="DG21" s="65">
        <v>8383.87</v>
      </c>
      <c r="DH21" s="19"/>
      <c r="DI21" s="19"/>
      <c r="DJ21" s="17"/>
      <c r="DK21" s="19"/>
      <c r="DL21" s="19"/>
      <c r="DM21" s="17"/>
      <c r="DN21" s="19"/>
      <c r="DO21" s="19"/>
      <c r="DP21" s="17"/>
      <c r="DQ21" s="19" t="s">
        <v>272</v>
      </c>
      <c r="DR21" s="19" t="s">
        <v>570</v>
      </c>
      <c r="DS21" s="94">
        <v>205.33</v>
      </c>
      <c r="DT21" s="19"/>
      <c r="DU21" s="19"/>
      <c r="DV21" s="17"/>
      <c r="DW21" s="19"/>
      <c r="DX21" s="19"/>
      <c r="DY21" s="17"/>
      <c r="DZ21" s="16" t="s">
        <v>397</v>
      </c>
      <c r="EA21" s="17"/>
      <c r="EB21" s="65">
        <v>303.35</v>
      </c>
      <c r="EC21" s="19"/>
      <c r="ED21" s="19"/>
      <c r="EE21" s="17"/>
      <c r="EF21" s="19"/>
      <c r="EG21" s="19"/>
      <c r="EH21" s="17"/>
      <c r="EI21" s="19"/>
      <c r="EJ21" s="19"/>
      <c r="EK21" s="17"/>
      <c r="EL21" s="19"/>
      <c r="EM21" s="19"/>
      <c r="EN21" s="17"/>
      <c r="EO21" s="17"/>
      <c r="EP21" s="17"/>
    </row>
    <row r="22" spans="1:146" ht="26.25" customHeight="1">
      <c r="A22" s="16"/>
      <c r="B22" s="16" t="s">
        <v>19</v>
      </c>
      <c r="C22" s="17">
        <v>100.91</v>
      </c>
      <c r="D22" s="16" t="s">
        <v>19</v>
      </c>
      <c r="E22" s="17">
        <v>100.91</v>
      </c>
      <c r="F22" s="16" t="s">
        <v>19</v>
      </c>
      <c r="G22" s="17">
        <v>100.91</v>
      </c>
      <c r="H22" s="16" t="s">
        <v>19</v>
      </c>
      <c r="I22" s="17">
        <v>100.91</v>
      </c>
      <c r="J22" s="16" t="s">
        <v>19</v>
      </c>
      <c r="K22" s="17">
        <v>100.91</v>
      </c>
      <c r="L22" s="16" t="s">
        <v>19</v>
      </c>
      <c r="M22" s="17">
        <v>100.91</v>
      </c>
      <c r="N22" s="16" t="s">
        <v>19</v>
      </c>
      <c r="O22" s="17">
        <v>100.91</v>
      </c>
      <c r="P22" s="16" t="s">
        <v>19</v>
      </c>
      <c r="Q22" s="17">
        <v>100.91</v>
      </c>
      <c r="R22" s="16" t="s">
        <v>19</v>
      </c>
      <c r="S22" s="18">
        <f t="shared" si="0"/>
        <v>807.2799999999999</v>
      </c>
      <c r="T22" s="16" t="s">
        <v>62</v>
      </c>
      <c r="U22" s="17"/>
      <c r="V22" s="17">
        <v>100.91</v>
      </c>
      <c r="W22" s="16"/>
      <c r="X22" s="17"/>
      <c r="Y22" s="23"/>
      <c r="Z22" s="64" t="s">
        <v>103</v>
      </c>
      <c r="AA22" s="65" t="s">
        <v>126</v>
      </c>
      <c r="AB22" s="66">
        <v>1442.05</v>
      </c>
      <c r="AC22" s="11" t="s">
        <v>5</v>
      </c>
      <c r="AD22" s="17"/>
      <c r="AE22" s="17">
        <v>6760.97</v>
      </c>
      <c r="AF22" s="17"/>
      <c r="AG22" s="16" t="s">
        <v>403</v>
      </c>
      <c r="AH22" s="17"/>
      <c r="AI22" s="17">
        <v>101.12</v>
      </c>
      <c r="AJ22" s="16" t="s">
        <v>259</v>
      </c>
      <c r="AK22" s="17"/>
      <c r="AL22" s="17">
        <v>15283.61</v>
      </c>
      <c r="AM22" s="11" t="s">
        <v>3</v>
      </c>
      <c r="AN22" s="17"/>
      <c r="AO22" s="17">
        <v>16246.51</v>
      </c>
      <c r="AP22" s="16" t="s">
        <v>198</v>
      </c>
      <c r="AQ22" s="17" t="s">
        <v>255</v>
      </c>
      <c r="AR22" s="17">
        <v>964.19</v>
      </c>
      <c r="AS22" s="11" t="s">
        <v>3</v>
      </c>
      <c r="AT22" s="17"/>
      <c r="AU22" s="17">
        <v>16246.51</v>
      </c>
      <c r="AV22" s="11" t="s">
        <v>3</v>
      </c>
      <c r="AW22" s="17"/>
      <c r="AX22" s="17">
        <v>16246.51</v>
      </c>
      <c r="AY22" s="16"/>
      <c r="AZ22" s="17"/>
      <c r="BA22" s="17"/>
      <c r="BB22" s="16" t="s">
        <v>300</v>
      </c>
      <c r="BC22" s="17" t="s">
        <v>301</v>
      </c>
      <c r="BD22" s="17">
        <v>301.13</v>
      </c>
      <c r="BE22" s="16"/>
      <c r="BF22" s="17"/>
      <c r="BG22" s="17"/>
      <c r="BH22" s="16" t="s">
        <v>352</v>
      </c>
      <c r="BI22" s="17" t="s">
        <v>350</v>
      </c>
      <c r="BJ22" s="17">
        <v>190436.43</v>
      </c>
      <c r="BK22" s="16" t="s">
        <v>388</v>
      </c>
      <c r="BL22" s="17"/>
      <c r="BM22" s="17">
        <v>535.4</v>
      </c>
      <c r="BN22" s="16"/>
      <c r="BO22" s="17"/>
      <c r="BP22" s="17"/>
      <c r="BS22" s="16"/>
      <c r="BT22" s="17"/>
      <c r="BU22" s="17"/>
      <c r="BV22" s="19" t="s">
        <v>399</v>
      </c>
      <c r="BW22" s="19"/>
      <c r="BX22" s="17">
        <v>241.92</v>
      </c>
      <c r="BY22" s="19" t="s">
        <v>399</v>
      </c>
      <c r="BZ22" s="19"/>
      <c r="CA22" s="17">
        <v>241.92</v>
      </c>
      <c r="CB22" s="19" t="s">
        <v>399</v>
      </c>
      <c r="CC22" s="19"/>
      <c r="CD22" s="17">
        <v>241.92</v>
      </c>
      <c r="CE22" s="19" t="s">
        <v>399</v>
      </c>
      <c r="CF22" s="19"/>
      <c r="CG22" s="17">
        <v>241.92</v>
      </c>
      <c r="CH22" s="19" t="s">
        <v>399</v>
      </c>
      <c r="CI22" s="19"/>
      <c r="CJ22" s="17">
        <v>241.92</v>
      </c>
      <c r="CK22" s="19"/>
      <c r="CL22" s="19"/>
      <c r="CM22" s="17"/>
      <c r="CN22" s="19"/>
      <c r="CO22" s="19"/>
      <c r="CP22" s="17"/>
      <c r="CQ22" s="19"/>
      <c r="CR22" s="19"/>
      <c r="CS22" s="17"/>
      <c r="CT22" s="19"/>
      <c r="CU22" s="19"/>
      <c r="CV22" s="17"/>
      <c r="CW22" s="19"/>
      <c r="CX22" s="19"/>
      <c r="CY22" s="17"/>
      <c r="CZ22" s="19"/>
      <c r="DA22" s="19"/>
      <c r="DB22" s="17"/>
      <c r="DE22" s="19" t="s">
        <v>424</v>
      </c>
      <c r="DF22" s="19" t="s">
        <v>521</v>
      </c>
      <c r="DG22" s="65">
        <v>681.4</v>
      </c>
      <c r="DH22" s="19"/>
      <c r="DI22" s="19"/>
      <c r="DJ22" s="17"/>
      <c r="DK22" s="19"/>
      <c r="DL22" s="19"/>
      <c r="DM22" s="17"/>
      <c r="DN22" s="19"/>
      <c r="DO22" s="19"/>
      <c r="DP22" s="17"/>
      <c r="DQ22" s="19" t="s">
        <v>512</v>
      </c>
      <c r="DR22" s="19" t="s">
        <v>570</v>
      </c>
      <c r="DS22" s="94">
        <v>467.88</v>
      </c>
      <c r="DT22" s="19"/>
      <c r="DU22" s="19"/>
      <c r="DV22" s="17"/>
      <c r="DW22" s="19"/>
      <c r="DX22" s="19"/>
      <c r="DY22" s="17"/>
      <c r="DZ22" s="19" t="s">
        <v>399</v>
      </c>
      <c r="EA22" s="19"/>
      <c r="EB22" s="65">
        <v>202.23</v>
      </c>
      <c r="EC22" s="19"/>
      <c r="ED22" s="19"/>
      <c r="EE22" s="17"/>
      <c r="EF22" s="19"/>
      <c r="EG22" s="19"/>
      <c r="EH22" s="17"/>
      <c r="EI22" s="19"/>
      <c r="EJ22" s="19"/>
      <c r="EK22" s="17"/>
      <c r="EL22" s="19"/>
      <c r="EM22" s="19"/>
      <c r="EN22" s="17"/>
      <c r="EO22" s="17"/>
      <c r="EP22" s="17"/>
    </row>
    <row r="23" spans="1:146" ht="22.5">
      <c r="A23" s="16"/>
      <c r="B23" s="16" t="s">
        <v>19</v>
      </c>
      <c r="C23" s="17">
        <v>100.91</v>
      </c>
      <c r="D23" s="16" t="s">
        <v>19</v>
      </c>
      <c r="E23" s="17">
        <v>100.91</v>
      </c>
      <c r="F23" s="16" t="s">
        <v>19</v>
      </c>
      <c r="G23" s="17">
        <v>100.91</v>
      </c>
      <c r="H23" s="16" t="s">
        <v>19</v>
      </c>
      <c r="I23" s="17">
        <v>100.91</v>
      </c>
      <c r="J23" s="16" t="s">
        <v>19</v>
      </c>
      <c r="K23" s="17">
        <v>100.91</v>
      </c>
      <c r="L23" s="16" t="s">
        <v>19</v>
      </c>
      <c r="M23" s="17">
        <v>100.91</v>
      </c>
      <c r="N23" s="16" t="s">
        <v>19</v>
      </c>
      <c r="O23" s="17">
        <v>100.91</v>
      </c>
      <c r="P23" s="16" t="s">
        <v>19</v>
      </c>
      <c r="Q23" s="17">
        <v>100.91</v>
      </c>
      <c r="R23" s="16" t="s">
        <v>19</v>
      </c>
      <c r="S23" s="18">
        <f t="shared" si="0"/>
        <v>807.2799999999999</v>
      </c>
      <c r="T23" s="16" t="s">
        <v>64</v>
      </c>
      <c r="U23" s="17"/>
      <c r="V23" s="17">
        <v>1009.1</v>
      </c>
      <c r="W23" s="16"/>
      <c r="X23" s="17"/>
      <c r="Y23" s="23"/>
      <c r="Z23" s="64" t="s">
        <v>127</v>
      </c>
      <c r="AA23" s="65" t="s">
        <v>128</v>
      </c>
      <c r="AB23" s="66">
        <v>335.05</v>
      </c>
      <c r="AC23" s="16" t="s">
        <v>198</v>
      </c>
      <c r="AD23" s="17"/>
      <c r="AE23" s="23">
        <v>964.19</v>
      </c>
      <c r="AF23" s="23"/>
      <c r="AG23" s="16" t="s">
        <v>404</v>
      </c>
      <c r="AH23" s="17"/>
      <c r="AI23" s="17">
        <v>101.12</v>
      </c>
      <c r="AJ23" s="16" t="s">
        <v>403</v>
      </c>
      <c r="AK23" s="17"/>
      <c r="AL23" s="17">
        <v>101.12</v>
      </c>
      <c r="AM23" s="11" t="s">
        <v>197</v>
      </c>
      <c r="AN23" s="17"/>
      <c r="AO23" s="17">
        <v>17255.61</v>
      </c>
      <c r="AP23" s="64" t="s">
        <v>256</v>
      </c>
      <c r="AQ23" s="65" t="s">
        <v>257</v>
      </c>
      <c r="AR23" s="65">
        <v>45281.25</v>
      </c>
      <c r="AS23" s="11" t="s">
        <v>197</v>
      </c>
      <c r="AT23" s="17"/>
      <c r="AU23" s="17">
        <v>17255.61</v>
      </c>
      <c r="AV23" s="11" t="s">
        <v>197</v>
      </c>
      <c r="AW23" s="17"/>
      <c r="AX23" s="17">
        <v>17255.61</v>
      </c>
      <c r="AY23" s="16"/>
      <c r="AZ23" s="17"/>
      <c r="BA23" s="17"/>
      <c r="BB23" s="16" t="s">
        <v>295</v>
      </c>
      <c r="BC23" s="17" t="s">
        <v>302</v>
      </c>
      <c r="BD23" s="17">
        <v>1775.46</v>
      </c>
      <c r="BE23" s="16"/>
      <c r="BF23" s="17"/>
      <c r="BG23" s="17"/>
      <c r="BH23" s="16" t="s">
        <v>353</v>
      </c>
      <c r="BI23" s="17" t="s">
        <v>354</v>
      </c>
      <c r="BJ23" s="17">
        <v>114.22</v>
      </c>
      <c r="BK23" s="16"/>
      <c r="BL23" s="17"/>
      <c r="BM23" s="17"/>
      <c r="BN23" s="16"/>
      <c r="BO23" s="17"/>
      <c r="BP23" s="17"/>
      <c r="BS23" s="16"/>
      <c r="BT23" s="17"/>
      <c r="BU23" s="17"/>
      <c r="BV23" s="11" t="s">
        <v>397</v>
      </c>
      <c r="BW23" s="17"/>
      <c r="BX23" s="22">
        <v>195.3</v>
      </c>
      <c r="BY23" s="11" t="s">
        <v>397</v>
      </c>
      <c r="BZ23" s="17"/>
      <c r="CA23" s="22">
        <v>195.3</v>
      </c>
      <c r="CB23" s="11" t="s">
        <v>397</v>
      </c>
      <c r="CC23" s="17"/>
      <c r="CD23" s="22">
        <v>195.3</v>
      </c>
      <c r="CE23" s="11" t="s">
        <v>397</v>
      </c>
      <c r="CF23" s="17"/>
      <c r="CG23" s="22">
        <v>195.3</v>
      </c>
      <c r="CH23" s="11" t="s">
        <v>397</v>
      </c>
      <c r="CI23" s="17"/>
      <c r="CJ23" s="22">
        <v>195.3</v>
      </c>
      <c r="CK23" s="11" t="s">
        <v>397</v>
      </c>
      <c r="CL23" s="17"/>
      <c r="CM23" s="22">
        <v>195.3</v>
      </c>
      <c r="CN23" s="11" t="s">
        <v>397</v>
      </c>
      <c r="CO23" s="17"/>
      <c r="CP23" s="22">
        <v>195.3</v>
      </c>
      <c r="CQ23" s="11" t="s">
        <v>397</v>
      </c>
      <c r="CR23" s="17"/>
      <c r="CS23" s="22">
        <v>195.3</v>
      </c>
      <c r="CT23" s="11" t="s">
        <v>397</v>
      </c>
      <c r="CU23" s="17"/>
      <c r="CV23" s="22">
        <v>195.3</v>
      </c>
      <c r="CW23" s="11" t="s">
        <v>397</v>
      </c>
      <c r="CX23" s="17"/>
      <c r="CY23" s="22">
        <v>195.3</v>
      </c>
      <c r="CZ23" s="11" t="s">
        <v>397</v>
      </c>
      <c r="DA23" s="17"/>
      <c r="DB23" s="22">
        <v>195.3</v>
      </c>
      <c r="DE23" s="19" t="s">
        <v>425</v>
      </c>
      <c r="DF23" s="17" t="s">
        <v>521</v>
      </c>
      <c r="DG23" s="73">
        <v>6835.32</v>
      </c>
      <c r="DH23" s="19"/>
      <c r="DI23" s="17"/>
      <c r="DJ23" s="22"/>
      <c r="DK23" s="19"/>
      <c r="DL23" s="17"/>
      <c r="DM23" s="22"/>
      <c r="DN23" s="19"/>
      <c r="DO23" s="17"/>
      <c r="DP23" s="22"/>
      <c r="DQ23" s="19" t="s">
        <v>503</v>
      </c>
      <c r="DR23" s="17" t="s">
        <v>571</v>
      </c>
      <c r="DS23" s="92">
        <v>470.92</v>
      </c>
      <c r="DT23" s="19"/>
      <c r="DU23" s="17"/>
      <c r="DV23" s="22"/>
      <c r="DW23" s="19"/>
      <c r="DX23" s="17"/>
      <c r="DY23" s="22"/>
      <c r="DZ23" s="19"/>
      <c r="EA23" s="17"/>
      <c r="EB23" s="22"/>
      <c r="EC23" s="19"/>
      <c r="ED23" s="17"/>
      <c r="EE23" s="22"/>
      <c r="EF23" s="19"/>
      <c r="EG23" s="17"/>
      <c r="EH23" s="22"/>
      <c r="EI23" s="19"/>
      <c r="EJ23" s="17"/>
      <c r="EK23" s="22"/>
      <c r="EL23" s="19"/>
      <c r="EM23" s="17"/>
      <c r="EN23" s="22"/>
      <c r="EO23" s="22"/>
      <c r="EP23" s="22"/>
    </row>
    <row r="24" spans="1:146" ht="31.5" customHeight="1">
      <c r="A24" s="16"/>
      <c r="B24" s="16" t="s">
        <v>19</v>
      </c>
      <c r="C24" s="17">
        <v>1009.1</v>
      </c>
      <c r="D24" s="16" t="s">
        <v>19</v>
      </c>
      <c r="E24" s="17">
        <v>1009.1</v>
      </c>
      <c r="F24" s="16" t="s">
        <v>19</v>
      </c>
      <c r="G24" s="17">
        <v>1009.1</v>
      </c>
      <c r="H24" s="16" t="s">
        <v>19</v>
      </c>
      <c r="I24" s="17">
        <v>1009.1</v>
      </c>
      <c r="J24" s="16" t="s">
        <v>19</v>
      </c>
      <c r="K24" s="17">
        <v>1009.1</v>
      </c>
      <c r="L24" s="16" t="s">
        <v>19</v>
      </c>
      <c r="M24" s="17">
        <v>1009.1</v>
      </c>
      <c r="N24" s="16" t="s">
        <v>19</v>
      </c>
      <c r="O24" s="17">
        <v>1009.1</v>
      </c>
      <c r="P24" s="16" t="s">
        <v>19</v>
      </c>
      <c r="Q24" s="17">
        <v>1009.1</v>
      </c>
      <c r="R24" s="16" t="s">
        <v>19</v>
      </c>
      <c r="S24" s="18">
        <f t="shared" si="0"/>
        <v>8072.800000000001</v>
      </c>
      <c r="T24" s="16" t="s">
        <v>63</v>
      </c>
      <c r="U24" s="17"/>
      <c r="V24" s="17">
        <v>2825.48</v>
      </c>
      <c r="W24" s="16"/>
      <c r="X24" s="17"/>
      <c r="Y24" s="23"/>
      <c r="Z24" s="64" t="s">
        <v>129</v>
      </c>
      <c r="AA24" s="65" t="s">
        <v>130</v>
      </c>
      <c r="AB24" s="66">
        <v>4016.47</v>
      </c>
      <c r="AC24" s="71" t="s">
        <v>663</v>
      </c>
      <c r="AD24" s="71" t="s">
        <v>664</v>
      </c>
      <c r="AE24" s="71">
        <v>22.06</v>
      </c>
      <c r="AF24" s="16"/>
      <c r="AG24" s="16" t="s">
        <v>319</v>
      </c>
      <c r="AH24" s="17"/>
      <c r="AI24" s="17">
        <v>303.36</v>
      </c>
      <c r="AJ24" s="16" t="s">
        <v>404</v>
      </c>
      <c r="AK24" s="17"/>
      <c r="AL24" s="17">
        <v>101.12</v>
      </c>
      <c r="AM24" s="16" t="s">
        <v>386</v>
      </c>
      <c r="AN24" s="17" t="s">
        <v>387</v>
      </c>
      <c r="AO24" s="17">
        <v>1031.52</v>
      </c>
      <c r="AP24" s="11" t="s">
        <v>197</v>
      </c>
      <c r="AQ24" s="17"/>
      <c r="AR24" s="17">
        <v>17255.61</v>
      </c>
      <c r="AS24" s="16" t="s">
        <v>259</v>
      </c>
      <c r="AT24" s="17"/>
      <c r="AU24" s="17">
        <v>3933.65</v>
      </c>
      <c r="AV24" s="16" t="s">
        <v>259</v>
      </c>
      <c r="AW24" s="17"/>
      <c r="AX24" s="17">
        <v>3933.65</v>
      </c>
      <c r="AY24" s="16"/>
      <c r="AZ24" s="17"/>
      <c r="BA24" s="17"/>
      <c r="BB24" s="16" t="s">
        <v>303</v>
      </c>
      <c r="BC24" s="17" t="s">
        <v>304</v>
      </c>
      <c r="BD24" s="17">
        <v>43912.02</v>
      </c>
      <c r="BE24" s="16" t="s">
        <v>405</v>
      </c>
      <c r="BF24" s="17"/>
      <c r="BG24" s="17">
        <v>1718.99</v>
      </c>
      <c r="BH24" s="16" t="s">
        <v>355</v>
      </c>
      <c r="BI24" s="17" t="s">
        <v>354</v>
      </c>
      <c r="BJ24" s="17">
        <v>180.46</v>
      </c>
      <c r="BK24" s="16"/>
      <c r="BL24" s="17"/>
      <c r="BM24" s="17"/>
      <c r="BN24" s="16" t="s">
        <v>405</v>
      </c>
      <c r="BO24" s="17"/>
      <c r="BP24" s="17">
        <v>1718.99</v>
      </c>
      <c r="BS24" s="16"/>
      <c r="BT24" s="17"/>
      <c r="BU24" s="17"/>
      <c r="BV24" s="19" t="s">
        <v>319</v>
      </c>
      <c r="BW24" s="19"/>
      <c r="BX24" s="19">
        <v>303.35</v>
      </c>
      <c r="BY24" s="16" t="s">
        <v>430</v>
      </c>
      <c r="BZ24" s="17" t="s">
        <v>437</v>
      </c>
      <c r="CA24" s="17">
        <v>254.88</v>
      </c>
      <c r="CB24" s="16" t="s">
        <v>467</v>
      </c>
      <c r="CC24" s="17"/>
      <c r="CD24" s="17">
        <v>16279.84</v>
      </c>
      <c r="CE24" s="16" t="s">
        <v>467</v>
      </c>
      <c r="CF24" s="17"/>
      <c r="CG24" s="17">
        <v>16279.84</v>
      </c>
      <c r="CH24" s="16" t="s">
        <v>269</v>
      </c>
      <c r="CI24" s="17" t="s">
        <v>466</v>
      </c>
      <c r="CJ24" s="17">
        <v>2163.34</v>
      </c>
      <c r="CK24" s="16"/>
      <c r="CL24" s="17"/>
      <c r="CM24" s="17"/>
      <c r="CN24" s="16"/>
      <c r="CO24" s="17"/>
      <c r="CP24" s="17"/>
      <c r="CQ24" s="16"/>
      <c r="CR24" s="17"/>
      <c r="CS24" s="17"/>
      <c r="CT24" s="16"/>
      <c r="CU24" s="17"/>
      <c r="CV24" s="17"/>
      <c r="CW24" s="16"/>
      <c r="CX24" s="17"/>
      <c r="CY24" s="17"/>
      <c r="CZ24" s="16"/>
      <c r="DA24" s="17"/>
      <c r="DB24" s="17"/>
      <c r="DE24" s="16" t="s">
        <v>497</v>
      </c>
      <c r="DF24" s="17" t="s">
        <v>531</v>
      </c>
      <c r="DG24" s="65">
        <v>150.82</v>
      </c>
      <c r="DH24" s="17"/>
      <c r="DI24" s="17"/>
      <c r="DJ24" s="17"/>
      <c r="DK24" s="17" t="s">
        <v>198</v>
      </c>
      <c r="DL24" s="17"/>
      <c r="DM24" s="65">
        <v>1112.29</v>
      </c>
      <c r="DN24" s="17" t="s">
        <v>198</v>
      </c>
      <c r="DO24" s="17"/>
      <c r="DP24" s="65">
        <v>1112.29</v>
      </c>
      <c r="DQ24" s="17" t="s">
        <v>198</v>
      </c>
      <c r="DR24" s="17"/>
      <c r="DS24" s="65">
        <v>1112.29</v>
      </c>
      <c r="DT24" s="17" t="s">
        <v>198</v>
      </c>
      <c r="DU24" s="17"/>
      <c r="DV24" s="65">
        <v>1112.29</v>
      </c>
      <c r="DW24" s="17" t="s">
        <v>198</v>
      </c>
      <c r="DX24" s="17"/>
      <c r="DY24" s="65">
        <v>1112.29</v>
      </c>
      <c r="DZ24" s="17" t="s">
        <v>198</v>
      </c>
      <c r="EA24" s="17"/>
      <c r="EB24" s="65">
        <v>1112.29</v>
      </c>
      <c r="EC24" s="17" t="s">
        <v>198</v>
      </c>
      <c r="ED24" s="17"/>
      <c r="EE24" s="65">
        <v>1112.29</v>
      </c>
      <c r="EF24" s="17" t="s">
        <v>198</v>
      </c>
      <c r="EG24" s="17"/>
      <c r="EH24" s="65">
        <v>1112.29</v>
      </c>
      <c r="EI24" s="17" t="s">
        <v>198</v>
      </c>
      <c r="EJ24" s="17"/>
      <c r="EK24" s="65">
        <v>1112.29</v>
      </c>
      <c r="EL24" s="17" t="s">
        <v>198</v>
      </c>
      <c r="EM24" s="17"/>
      <c r="EN24" s="65">
        <v>1112.29</v>
      </c>
      <c r="EO24" s="17"/>
      <c r="EP24" s="17"/>
    </row>
    <row r="25" spans="1:146" ht="30.75" customHeight="1">
      <c r="A25" s="16"/>
      <c r="B25" s="16" t="s">
        <v>19</v>
      </c>
      <c r="C25" s="17">
        <v>2825.48</v>
      </c>
      <c r="D25" s="16" t="s">
        <v>19</v>
      </c>
      <c r="E25" s="17">
        <v>2825.48</v>
      </c>
      <c r="F25" s="16" t="s">
        <v>19</v>
      </c>
      <c r="G25" s="17">
        <v>2825.48</v>
      </c>
      <c r="H25" s="16" t="s">
        <v>19</v>
      </c>
      <c r="I25" s="17">
        <v>2825.48</v>
      </c>
      <c r="J25" s="16" t="s">
        <v>19</v>
      </c>
      <c r="K25" s="17">
        <v>2825.48</v>
      </c>
      <c r="L25" s="16" t="s">
        <v>19</v>
      </c>
      <c r="M25" s="17">
        <v>2825.48</v>
      </c>
      <c r="N25" s="16" t="s">
        <v>19</v>
      </c>
      <c r="O25" s="17">
        <v>2825.48</v>
      </c>
      <c r="P25" s="16" t="s">
        <v>19</v>
      </c>
      <c r="Q25" s="17">
        <v>2825.48</v>
      </c>
      <c r="R25" s="16" t="s">
        <v>19</v>
      </c>
      <c r="S25" s="18">
        <f t="shared" si="0"/>
        <v>22603.84</v>
      </c>
      <c r="T25" s="16" t="s">
        <v>60</v>
      </c>
      <c r="U25" s="17"/>
      <c r="V25" s="17">
        <v>504.55</v>
      </c>
      <c r="W25" s="16"/>
      <c r="X25" s="17"/>
      <c r="Y25" s="23"/>
      <c r="Z25" s="64" t="s">
        <v>131</v>
      </c>
      <c r="AA25" s="65" t="s">
        <v>132</v>
      </c>
      <c r="AB25" s="66">
        <v>2981.6</v>
      </c>
      <c r="AC25" s="16"/>
      <c r="AD25" s="16"/>
      <c r="AE25" s="16"/>
      <c r="AF25" s="16"/>
      <c r="AG25" s="16"/>
      <c r="AH25" s="17"/>
      <c r="AI25" s="17"/>
      <c r="AJ25" s="16" t="s">
        <v>319</v>
      </c>
      <c r="AK25" s="17"/>
      <c r="AL25" s="17">
        <v>303.36</v>
      </c>
      <c r="AM25" s="16" t="s">
        <v>403</v>
      </c>
      <c r="AN25" s="17"/>
      <c r="AO25" s="17">
        <v>101.12</v>
      </c>
      <c r="AP25" s="16" t="s">
        <v>403</v>
      </c>
      <c r="AQ25" s="17"/>
      <c r="AR25" s="17">
        <v>101.12</v>
      </c>
      <c r="AS25" s="16" t="s">
        <v>403</v>
      </c>
      <c r="AT25" s="17"/>
      <c r="AU25" s="17">
        <v>101.12</v>
      </c>
      <c r="AV25" s="16" t="s">
        <v>403</v>
      </c>
      <c r="AW25" s="17"/>
      <c r="AX25" s="17">
        <v>101.12</v>
      </c>
      <c r="AY25" s="16"/>
      <c r="AZ25" s="17"/>
      <c r="BA25" s="17"/>
      <c r="BB25" s="16" t="s">
        <v>305</v>
      </c>
      <c r="BC25" s="17" t="s">
        <v>306</v>
      </c>
      <c r="BD25" s="17">
        <v>813.76</v>
      </c>
      <c r="BE25" s="16" t="s">
        <v>403</v>
      </c>
      <c r="BF25" s="17"/>
      <c r="BG25" s="17">
        <v>101.12</v>
      </c>
      <c r="BH25" s="16" t="s">
        <v>356</v>
      </c>
      <c r="BI25" s="17" t="s">
        <v>357</v>
      </c>
      <c r="BJ25" s="17">
        <v>781.54</v>
      </c>
      <c r="BK25" s="16" t="s">
        <v>403</v>
      </c>
      <c r="BL25" s="17"/>
      <c r="BM25" s="17">
        <v>101.12</v>
      </c>
      <c r="BN25" s="16" t="s">
        <v>403</v>
      </c>
      <c r="BO25" s="17"/>
      <c r="BP25" s="17">
        <v>101.12</v>
      </c>
      <c r="BS25" s="16"/>
      <c r="BT25" s="17"/>
      <c r="BU25" s="17"/>
      <c r="BV25" s="16" t="s">
        <v>467</v>
      </c>
      <c r="BW25" s="17"/>
      <c r="BX25" s="17">
        <v>16279.84</v>
      </c>
      <c r="BY25" s="16" t="s">
        <v>438</v>
      </c>
      <c r="BZ25" s="17" t="s">
        <v>437</v>
      </c>
      <c r="CA25" s="17">
        <v>230.28</v>
      </c>
      <c r="CB25" s="16" t="s">
        <v>468</v>
      </c>
      <c r="CC25" s="19"/>
      <c r="CD25" s="17">
        <v>5055.85</v>
      </c>
      <c r="CE25" s="16" t="s">
        <v>468</v>
      </c>
      <c r="CF25" s="19"/>
      <c r="CG25" s="17">
        <v>5055.85</v>
      </c>
      <c r="CH25" s="16" t="s">
        <v>467</v>
      </c>
      <c r="CI25" s="17"/>
      <c r="CJ25" s="17">
        <v>16279.84</v>
      </c>
      <c r="CK25" s="16" t="s">
        <v>467</v>
      </c>
      <c r="CL25" s="17"/>
      <c r="CM25" s="17">
        <v>16279.84</v>
      </c>
      <c r="CN25" s="16" t="s">
        <v>467</v>
      </c>
      <c r="CO25" s="17"/>
      <c r="CP25" s="17">
        <v>16279.84</v>
      </c>
      <c r="CQ25" s="16" t="s">
        <v>467</v>
      </c>
      <c r="CR25" s="17"/>
      <c r="CS25" s="17">
        <v>16279.84</v>
      </c>
      <c r="CT25" s="16" t="s">
        <v>467</v>
      </c>
      <c r="CU25" s="17"/>
      <c r="CV25" s="17">
        <v>16279.84</v>
      </c>
      <c r="CW25" s="16" t="s">
        <v>467</v>
      </c>
      <c r="CX25" s="17"/>
      <c r="CY25" s="17">
        <v>16279.84</v>
      </c>
      <c r="CZ25" s="16" t="s">
        <v>467</v>
      </c>
      <c r="DA25" s="17"/>
      <c r="DB25" s="17">
        <v>16279.84</v>
      </c>
      <c r="DE25" s="16" t="s">
        <v>467</v>
      </c>
      <c r="DF25" s="17"/>
      <c r="DG25" s="65">
        <v>18302.18</v>
      </c>
      <c r="DH25" s="16" t="s">
        <v>467</v>
      </c>
      <c r="DI25" s="17"/>
      <c r="DJ25" s="65">
        <v>18302.18</v>
      </c>
      <c r="DK25" s="16" t="s">
        <v>467</v>
      </c>
      <c r="DL25" s="17"/>
      <c r="DM25" s="65">
        <v>18302.18</v>
      </c>
      <c r="DN25" s="16" t="s">
        <v>467</v>
      </c>
      <c r="DO25" s="17"/>
      <c r="DP25" s="65">
        <v>18302.18</v>
      </c>
      <c r="DQ25" s="16" t="s">
        <v>467</v>
      </c>
      <c r="DR25" s="17"/>
      <c r="DS25" s="65">
        <v>18302.18</v>
      </c>
      <c r="DT25" s="16" t="s">
        <v>467</v>
      </c>
      <c r="DU25" s="17"/>
      <c r="DV25" s="65">
        <v>18302.18</v>
      </c>
      <c r="DW25" s="16" t="s">
        <v>467</v>
      </c>
      <c r="DX25" s="17"/>
      <c r="DY25" s="65">
        <v>18302.18</v>
      </c>
      <c r="DZ25" s="16" t="s">
        <v>467</v>
      </c>
      <c r="EA25" s="17"/>
      <c r="EB25" s="65">
        <v>18302.18</v>
      </c>
      <c r="EC25" s="16" t="s">
        <v>467</v>
      </c>
      <c r="ED25" s="17"/>
      <c r="EE25" s="65">
        <v>18302.18</v>
      </c>
      <c r="EF25" s="16" t="s">
        <v>467</v>
      </c>
      <c r="EG25" s="17"/>
      <c r="EH25" s="65">
        <v>18302.18</v>
      </c>
      <c r="EI25" s="16" t="s">
        <v>467</v>
      </c>
      <c r="EJ25" s="17"/>
      <c r="EK25" s="65">
        <v>18302.18</v>
      </c>
      <c r="EL25" s="16" t="s">
        <v>467</v>
      </c>
      <c r="EM25" s="17"/>
      <c r="EN25" s="65">
        <v>18302.18</v>
      </c>
      <c r="EO25" s="17"/>
      <c r="EP25" s="17"/>
    </row>
    <row r="26" spans="1:146" ht="22.5">
      <c r="A26" s="16"/>
      <c r="B26" s="16" t="s">
        <v>19</v>
      </c>
      <c r="C26" s="17">
        <v>504.55</v>
      </c>
      <c r="D26" s="16" t="s">
        <v>19</v>
      </c>
      <c r="E26" s="17">
        <v>504.55</v>
      </c>
      <c r="F26" s="16" t="s">
        <v>19</v>
      </c>
      <c r="G26" s="17">
        <v>504.55</v>
      </c>
      <c r="H26" s="16" t="s">
        <v>19</v>
      </c>
      <c r="I26" s="17">
        <v>504.55</v>
      </c>
      <c r="J26" s="16" t="s">
        <v>19</v>
      </c>
      <c r="K26" s="17">
        <v>504.55</v>
      </c>
      <c r="L26" s="16" t="s">
        <v>19</v>
      </c>
      <c r="M26" s="17">
        <v>504.55</v>
      </c>
      <c r="N26" s="16" t="s">
        <v>19</v>
      </c>
      <c r="O26" s="17">
        <v>504.55</v>
      </c>
      <c r="P26" s="16" t="s">
        <v>19</v>
      </c>
      <c r="Q26" s="17">
        <v>504.55</v>
      </c>
      <c r="R26" s="16" t="s">
        <v>19</v>
      </c>
      <c r="S26" s="18">
        <f t="shared" si="0"/>
        <v>4036.4000000000005</v>
      </c>
      <c r="T26" s="11" t="s">
        <v>3</v>
      </c>
      <c r="U26" s="17"/>
      <c r="V26" s="17">
        <v>16044.69</v>
      </c>
      <c r="W26" s="16"/>
      <c r="X26" s="17"/>
      <c r="Y26" s="23"/>
      <c r="Z26" s="64" t="s">
        <v>133</v>
      </c>
      <c r="AA26" s="65" t="s">
        <v>134</v>
      </c>
      <c r="AB26" s="66">
        <v>164.63</v>
      </c>
      <c r="AC26" s="16"/>
      <c r="AD26" s="16"/>
      <c r="AE26" s="16"/>
      <c r="AF26" s="16"/>
      <c r="AG26" s="16"/>
      <c r="AH26" s="17"/>
      <c r="AI26" s="17"/>
      <c r="AJ26" s="16"/>
      <c r="AK26" s="17"/>
      <c r="AL26" s="17"/>
      <c r="AM26" s="16" t="s">
        <v>404</v>
      </c>
      <c r="AN26" s="17"/>
      <c r="AO26" s="17">
        <v>101.12</v>
      </c>
      <c r="AP26" s="16" t="s">
        <v>404</v>
      </c>
      <c r="AQ26" s="17"/>
      <c r="AR26" s="17">
        <v>101.12</v>
      </c>
      <c r="AS26" s="16" t="s">
        <v>404</v>
      </c>
      <c r="AT26" s="17"/>
      <c r="AU26" s="17">
        <v>101.12</v>
      </c>
      <c r="AV26" s="16" t="s">
        <v>404</v>
      </c>
      <c r="AW26" s="17"/>
      <c r="AX26" s="17">
        <v>101.12</v>
      </c>
      <c r="AY26" s="16"/>
      <c r="AZ26" s="17"/>
      <c r="BA26" s="17"/>
      <c r="BB26" s="16" t="s">
        <v>307</v>
      </c>
      <c r="BC26" s="17" t="s">
        <v>306</v>
      </c>
      <c r="BD26" s="17">
        <v>3609.84</v>
      </c>
      <c r="BE26" s="16" t="s">
        <v>404</v>
      </c>
      <c r="BF26" s="17"/>
      <c r="BG26" s="17">
        <v>101.12</v>
      </c>
      <c r="BH26" s="16" t="s">
        <v>358</v>
      </c>
      <c r="BI26" s="17" t="s">
        <v>357</v>
      </c>
      <c r="BJ26" s="17">
        <v>2164.88</v>
      </c>
      <c r="BK26" s="16" t="s">
        <v>404</v>
      </c>
      <c r="BL26" s="17"/>
      <c r="BM26" s="17">
        <v>101.12</v>
      </c>
      <c r="BN26" s="16" t="s">
        <v>404</v>
      </c>
      <c r="BO26" s="17"/>
      <c r="BP26" s="17">
        <v>101.12</v>
      </c>
      <c r="BS26" s="16"/>
      <c r="BT26" s="17"/>
      <c r="BU26" s="17"/>
      <c r="BV26" s="16" t="s">
        <v>468</v>
      </c>
      <c r="BW26" s="19"/>
      <c r="BX26" s="17">
        <v>5055.85</v>
      </c>
      <c r="BY26" s="16" t="s">
        <v>340</v>
      </c>
      <c r="BZ26" s="17" t="s">
        <v>439</v>
      </c>
      <c r="CA26" s="17">
        <v>1064.66</v>
      </c>
      <c r="CB26" s="16"/>
      <c r="CC26" s="17"/>
      <c r="CD26" s="17"/>
      <c r="CE26" s="16"/>
      <c r="CF26" s="17"/>
      <c r="CG26" s="17"/>
      <c r="CH26" s="16" t="s">
        <v>468</v>
      </c>
      <c r="CI26" s="19"/>
      <c r="CJ26" s="17">
        <v>5055.85</v>
      </c>
      <c r="CK26" s="16" t="s">
        <v>468</v>
      </c>
      <c r="CL26" s="19"/>
      <c r="CM26" s="17">
        <v>5055.85</v>
      </c>
      <c r="CN26" s="16" t="s">
        <v>468</v>
      </c>
      <c r="CO26" s="19"/>
      <c r="CP26" s="17">
        <v>5055.85</v>
      </c>
      <c r="CQ26" s="16" t="s">
        <v>468</v>
      </c>
      <c r="CR26" s="19"/>
      <c r="CS26" s="17">
        <v>5055.85</v>
      </c>
      <c r="CT26" s="16" t="s">
        <v>468</v>
      </c>
      <c r="CU26" s="19"/>
      <c r="CV26" s="17">
        <v>5055.85</v>
      </c>
      <c r="CW26" s="16" t="s">
        <v>468</v>
      </c>
      <c r="CX26" s="19"/>
      <c r="CY26" s="17">
        <v>5055.85</v>
      </c>
      <c r="CZ26" s="16" t="s">
        <v>468</v>
      </c>
      <c r="DA26" s="19"/>
      <c r="DB26" s="17">
        <v>5055.85</v>
      </c>
      <c r="DE26" s="16" t="s">
        <v>468</v>
      </c>
      <c r="DF26" s="19"/>
      <c r="DG26" s="65">
        <v>5662.55</v>
      </c>
      <c r="DH26" s="16" t="s">
        <v>468</v>
      </c>
      <c r="DI26" s="19"/>
      <c r="DJ26" s="65">
        <v>5662.55</v>
      </c>
      <c r="DK26" s="16" t="s">
        <v>468</v>
      </c>
      <c r="DL26" s="19"/>
      <c r="DM26" s="65">
        <v>5662.55</v>
      </c>
      <c r="DN26" s="16" t="s">
        <v>468</v>
      </c>
      <c r="DO26" s="19"/>
      <c r="DP26" s="65">
        <v>5662.55</v>
      </c>
      <c r="DQ26" s="16" t="s">
        <v>468</v>
      </c>
      <c r="DR26" s="19"/>
      <c r="DS26" s="65">
        <v>5662.55</v>
      </c>
      <c r="DT26" s="16" t="s">
        <v>468</v>
      </c>
      <c r="DU26" s="19"/>
      <c r="DV26" s="65">
        <v>5662.55</v>
      </c>
      <c r="DW26" s="16" t="s">
        <v>468</v>
      </c>
      <c r="DX26" s="19"/>
      <c r="DY26" s="65">
        <v>5662.55</v>
      </c>
      <c r="DZ26" s="16" t="s">
        <v>468</v>
      </c>
      <c r="EA26" s="19"/>
      <c r="EB26" s="65">
        <v>5662.55</v>
      </c>
      <c r="EC26" s="16" t="s">
        <v>468</v>
      </c>
      <c r="ED26" s="19"/>
      <c r="EE26" s="65">
        <v>5662.55</v>
      </c>
      <c r="EF26" s="16" t="s">
        <v>468</v>
      </c>
      <c r="EG26" s="19"/>
      <c r="EH26" s="65">
        <v>5662.55</v>
      </c>
      <c r="EI26" s="16" t="s">
        <v>468</v>
      </c>
      <c r="EJ26" s="19"/>
      <c r="EK26" s="65">
        <v>5662.55</v>
      </c>
      <c r="EL26" s="16" t="s">
        <v>468</v>
      </c>
      <c r="EM26" s="19"/>
      <c r="EN26" s="65">
        <v>5662.55</v>
      </c>
      <c r="EO26" s="17"/>
      <c r="EP26" s="17"/>
    </row>
    <row r="27" spans="1:146" s="1" customFormat="1" ht="45">
      <c r="A27" s="11"/>
      <c r="B27" s="16" t="s">
        <v>19</v>
      </c>
      <c r="C27" s="17">
        <v>16044.69</v>
      </c>
      <c r="D27" s="16" t="s">
        <v>19</v>
      </c>
      <c r="E27" s="17">
        <v>16044.69</v>
      </c>
      <c r="F27" s="16" t="s">
        <v>19</v>
      </c>
      <c r="G27" s="17">
        <v>16044.69</v>
      </c>
      <c r="H27" s="16" t="s">
        <v>19</v>
      </c>
      <c r="I27" s="17">
        <v>16044.69</v>
      </c>
      <c r="J27" s="16" t="s">
        <v>19</v>
      </c>
      <c r="K27" s="17">
        <v>16044.69</v>
      </c>
      <c r="L27" s="16" t="s">
        <v>19</v>
      </c>
      <c r="M27" s="17">
        <v>16044.69</v>
      </c>
      <c r="N27" s="16" t="s">
        <v>19</v>
      </c>
      <c r="O27" s="17">
        <v>16044.69</v>
      </c>
      <c r="P27" s="16" t="s">
        <v>19</v>
      </c>
      <c r="Q27" s="17">
        <v>16044.69</v>
      </c>
      <c r="R27" s="16" t="s">
        <v>19</v>
      </c>
      <c r="S27" s="18">
        <f t="shared" si="0"/>
        <v>128357.52</v>
      </c>
      <c r="T27" s="11" t="s">
        <v>5</v>
      </c>
      <c r="U27" s="17"/>
      <c r="V27" s="17">
        <v>6760.97</v>
      </c>
      <c r="W27" s="26"/>
      <c r="X27" s="17"/>
      <c r="Y27" s="23"/>
      <c r="Z27" s="68" t="s">
        <v>136</v>
      </c>
      <c r="AA27" s="65" t="s">
        <v>135</v>
      </c>
      <c r="AB27" s="66">
        <v>174.13</v>
      </c>
      <c r="AC27" s="16"/>
      <c r="AD27" s="16"/>
      <c r="AE27" s="16"/>
      <c r="AF27" s="16"/>
      <c r="AG27" s="26"/>
      <c r="AH27" s="17"/>
      <c r="AI27" s="17"/>
      <c r="AJ27" s="26"/>
      <c r="AK27" s="17"/>
      <c r="AL27" s="17"/>
      <c r="AM27" s="16" t="s">
        <v>405</v>
      </c>
      <c r="AN27" s="17"/>
      <c r="AO27" s="17">
        <v>1718.99</v>
      </c>
      <c r="AP27" s="16" t="s">
        <v>319</v>
      </c>
      <c r="AQ27" s="17"/>
      <c r="AR27" s="17">
        <v>303.36</v>
      </c>
      <c r="AS27" s="16" t="s">
        <v>319</v>
      </c>
      <c r="AT27" s="17"/>
      <c r="AU27" s="17">
        <v>303.36</v>
      </c>
      <c r="AV27" s="16" t="s">
        <v>405</v>
      </c>
      <c r="AW27" s="17"/>
      <c r="AX27" s="17">
        <v>1718.99</v>
      </c>
      <c r="AY27" s="26"/>
      <c r="AZ27" s="17"/>
      <c r="BA27" s="17"/>
      <c r="BB27" s="19" t="s">
        <v>248</v>
      </c>
      <c r="BC27" s="17" t="s">
        <v>317</v>
      </c>
      <c r="BD27" s="17">
        <v>195.3</v>
      </c>
      <c r="BE27" s="19" t="s">
        <v>248</v>
      </c>
      <c r="BF27" s="19" t="s">
        <v>325</v>
      </c>
      <c r="BG27" s="17">
        <v>195.3</v>
      </c>
      <c r="BH27" s="19" t="s">
        <v>248</v>
      </c>
      <c r="BI27" s="17"/>
      <c r="BJ27" s="17">
        <v>195.3</v>
      </c>
      <c r="BK27" s="19" t="s">
        <v>248</v>
      </c>
      <c r="BL27" s="17"/>
      <c r="BM27" s="17">
        <v>195.3</v>
      </c>
      <c r="BN27" s="19" t="s">
        <v>248</v>
      </c>
      <c r="BO27" s="17"/>
      <c r="BP27" s="17">
        <v>195.3</v>
      </c>
      <c r="BQ27" s="9"/>
      <c r="BR27" s="9"/>
      <c r="BS27" s="19"/>
      <c r="BT27" s="17"/>
      <c r="BU27" s="17"/>
      <c r="BV27" s="19"/>
      <c r="BW27" s="17"/>
      <c r="BX27" s="17"/>
      <c r="BY27" s="19" t="s">
        <v>272</v>
      </c>
      <c r="BZ27" s="17" t="s">
        <v>440</v>
      </c>
      <c r="CA27" s="17">
        <v>180.46</v>
      </c>
      <c r="CB27" s="19"/>
      <c r="CC27" s="17"/>
      <c r="CD27" s="17"/>
      <c r="CE27" s="19"/>
      <c r="CF27" s="17"/>
      <c r="CG27" s="17"/>
      <c r="CH27" s="19"/>
      <c r="CI27" s="17"/>
      <c r="CJ27" s="17"/>
      <c r="CK27" s="19"/>
      <c r="CL27" s="17"/>
      <c r="CM27" s="17"/>
      <c r="CN27" s="19"/>
      <c r="CO27" s="17"/>
      <c r="CP27" s="17"/>
      <c r="CQ27" s="19"/>
      <c r="CR27" s="17"/>
      <c r="CS27" s="17"/>
      <c r="CT27" s="19"/>
      <c r="CU27" s="17"/>
      <c r="CV27" s="17"/>
      <c r="CW27" s="19"/>
      <c r="CX27" s="17"/>
      <c r="CY27" s="17"/>
      <c r="CZ27" s="19"/>
      <c r="DA27" s="17"/>
      <c r="DB27" s="17"/>
      <c r="DC27" s="9"/>
      <c r="DD27" s="9"/>
      <c r="DE27" s="19" t="s">
        <v>503</v>
      </c>
      <c r="DF27" s="17" t="s">
        <v>532</v>
      </c>
      <c r="DG27" s="94">
        <v>609.23</v>
      </c>
      <c r="DH27" s="16" t="s">
        <v>60</v>
      </c>
      <c r="DI27" s="19"/>
      <c r="DJ27" s="65">
        <v>303.35</v>
      </c>
      <c r="DK27" s="16" t="s">
        <v>60</v>
      </c>
      <c r="DL27" s="19"/>
      <c r="DM27" s="65">
        <v>303.35</v>
      </c>
      <c r="DN27" s="16" t="s">
        <v>60</v>
      </c>
      <c r="DO27" s="19"/>
      <c r="DP27" s="65">
        <v>303.35</v>
      </c>
      <c r="DQ27" s="16" t="s">
        <v>60</v>
      </c>
      <c r="DR27" s="19"/>
      <c r="DS27" s="65">
        <v>303.35</v>
      </c>
      <c r="DT27" s="16" t="s">
        <v>60</v>
      </c>
      <c r="DU27" s="19"/>
      <c r="DV27" s="65">
        <v>303.35</v>
      </c>
      <c r="DW27" s="16" t="s">
        <v>60</v>
      </c>
      <c r="DX27" s="19"/>
      <c r="DY27" s="65">
        <v>303.35</v>
      </c>
      <c r="DZ27" s="16" t="s">
        <v>60</v>
      </c>
      <c r="EA27" s="19"/>
      <c r="EB27" s="65">
        <v>303.35</v>
      </c>
      <c r="EC27" s="16" t="s">
        <v>60</v>
      </c>
      <c r="ED27" s="19"/>
      <c r="EE27" s="65">
        <v>303.35</v>
      </c>
      <c r="EF27" s="16" t="s">
        <v>60</v>
      </c>
      <c r="EG27" s="19"/>
      <c r="EH27" s="65">
        <v>303.35</v>
      </c>
      <c r="EI27" s="16" t="s">
        <v>60</v>
      </c>
      <c r="EJ27" s="19"/>
      <c r="EK27" s="65">
        <v>303.35</v>
      </c>
      <c r="EL27" s="16" t="s">
        <v>60</v>
      </c>
      <c r="EM27" s="19"/>
      <c r="EN27" s="65">
        <v>303.35</v>
      </c>
      <c r="EO27" s="17"/>
      <c r="EP27" s="17"/>
    </row>
    <row r="28" spans="1:146" s="1" customFormat="1" ht="22.5">
      <c r="A28" s="11"/>
      <c r="B28" s="16" t="s">
        <v>19</v>
      </c>
      <c r="C28" s="17">
        <v>302.73</v>
      </c>
      <c r="D28" s="16" t="s">
        <v>19</v>
      </c>
      <c r="E28" s="17">
        <v>302.73</v>
      </c>
      <c r="F28" s="16" t="s">
        <v>19</v>
      </c>
      <c r="G28" s="17">
        <v>302.73</v>
      </c>
      <c r="H28" s="16" t="s">
        <v>19</v>
      </c>
      <c r="I28" s="17">
        <v>302.73</v>
      </c>
      <c r="J28" s="16" t="s">
        <v>19</v>
      </c>
      <c r="K28" s="17">
        <v>302.73</v>
      </c>
      <c r="L28" s="16" t="s">
        <v>19</v>
      </c>
      <c r="M28" s="17">
        <v>302.73</v>
      </c>
      <c r="N28" s="16" t="s">
        <v>19</v>
      </c>
      <c r="O28" s="17">
        <v>302.73</v>
      </c>
      <c r="P28" s="16" t="s">
        <v>19</v>
      </c>
      <c r="Q28" s="17">
        <v>302.73</v>
      </c>
      <c r="R28" s="16" t="s">
        <v>19</v>
      </c>
      <c r="S28" s="18">
        <f t="shared" si="0"/>
        <v>2421.84</v>
      </c>
      <c r="T28" s="16" t="s">
        <v>20</v>
      </c>
      <c r="U28" s="17"/>
      <c r="V28" s="17">
        <v>1705.67</v>
      </c>
      <c r="W28" s="16"/>
      <c r="X28" s="17"/>
      <c r="Y28" s="23"/>
      <c r="Z28" s="64" t="s">
        <v>137</v>
      </c>
      <c r="AA28" s="65" t="s">
        <v>138</v>
      </c>
      <c r="AB28" s="66">
        <v>739.19</v>
      </c>
      <c r="AC28" s="16"/>
      <c r="AD28" s="16"/>
      <c r="AE28" s="16"/>
      <c r="AF28" s="16"/>
      <c r="AG28" s="16"/>
      <c r="AH28" s="17"/>
      <c r="AI28" s="17"/>
      <c r="AJ28" s="16"/>
      <c r="AK28" s="17"/>
      <c r="AL28" s="17"/>
      <c r="AM28" s="16" t="s">
        <v>319</v>
      </c>
      <c r="AN28" s="17"/>
      <c r="AO28" s="17">
        <v>303.36</v>
      </c>
      <c r="AP28" s="16"/>
      <c r="AQ28" s="17"/>
      <c r="AR28" s="17"/>
      <c r="AS28" s="16"/>
      <c r="AT28" s="17"/>
      <c r="AU28" s="17"/>
      <c r="AV28" s="16" t="s">
        <v>319</v>
      </c>
      <c r="AW28" s="17"/>
      <c r="AX28" s="17">
        <v>303.36</v>
      </c>
      <c r="AY28" s="16"/>
      <c r="AZ28" s="17"/>
      <c r="BA28" s="17"/>
      <c r="BB28" s="16" t="s">
        <v>198</v>
      </c>
      <c r="BC28" s="17" t="s">
        <v>318</v>
      </c>
      <c r="BD28" s="17">
        <v>964.19</v>
      </c>
      <c r="BE28" s="16" t="s">
        <v>198</v>
      </c>
      <c r="BF28" s="17" t="s">
        <v>326</v>
      </c>
      <c r="BG28" s="17">
        <v>964.19</v>
      </c>
      <c r="BH28" s="16" t="s">
        <v>198</v>
      </c>
      <c r="BI28" s="17"/>
      <c r="BJ28" s="17">
        <v>964.19</v>
      </c>
      <c r="BK28" s="16" t="s">
        <v>198</v>
      </c>
      <c r="BL28" s="17"/>
      <c r="BM28" s="17">
        <v>964.19</v>
      </c>
      <c r="BN28" s="16" t="s">
        <v>198</v>
      </c>
      <c r="BO28" s="17"/>
      <c r="BP28" s="17">
        <v>964.19</v>
      </c>
      <c r="BQ28" s="9"/>
      <c r="BR28" s="9"/>
      <c r="BS28" s="16"/>
      <c r="BT28" s="17"/>
      <c r="BU28" s="17"/>
      <c r="BV28" s="16"/>
      <c r="BW28" s="17"/>
      <c r="BX28" s="17"/>
      <c r="BY28" s="19" t="s">
        <v>319</v>
      </c>
      <c r="BZ28" s="19"/>
      <c r="CA28" s="19">
        <v>303.35</v>
      </c>
      <c r="CB28" s="16"/>
      <c r="CC28" s="17"/>
      <c r="CD28" s="17"/>
      <c r="CE28" s="16"/>
      <c r="CF28" s="17"/>
      <c r="CG28" s="17"/>
      <c r="CH28" s="16"/>
      <c r="CI28" s="17"/>
      <c r="CJ28" s="17"/>
      <c r="CK28" s="16"/>
      <c r="CL28" s="17"/>
      <c r="CM28" s="17"/>
      <c r="CN28" s="16"/>
      <c r="CO28" s="17"/>
      <c r="CP28" s="17"/>
      <c r="CQ28" s="16"/>
      <c r="CR28" s="17"/>
      <c r="CS28" s="17"/>
      <c r="CT28" s="16"/>
      <c r="CU28" s="17"/>
      <c r="CV28" s="17"/>
      <c r="CW28" s="16"/>
      <c r="CX28" s="17"/>
      <c r="CY28" s="17"/>
      <c r="CZ28" s="16"/>
      <c r="DA28" s="17"/>
      <c r="DB28" s="17"/>
      <c r="DC28" s="9"/>
      <c r="DD28" s="9"/>
      <c r="DE28" s="16" t="s">
        <v>380</v>
      </c>
      <c r="DF28" s="17" t="s">
        <v>533</v>
      </c>
      <c r="DG28" s="65">
        <v>3368.86</v>
      </c>
      <c r="DH28" s="16" t="s">
        <v>669</v>
      </c>
      <c r="DI28" s="14"/>
      <c r="DJ28" s="65">
        <v>1314.52</v>
      </c>
      <c r="DK28" s="16" t="s">
        <v>669</v>
      </c>
      <c r="DL28" s="14"/>
      <c r="DM28" s="65">
        <v>1314.52</v>
      </c>
      <c r="DN28" s="16" t="s">
        <v>669</v>
      </c>
      <c r="DO28" s="14"/>
      <c r="DP28" s="65">
        <v>1314.52</v>
      </c>
      <c r="DQ28" s="16" t="s">
        <v>669</v>
      </c>
      <c r="DR28" s="14"/>
      <c r="DS28" s="65">
        <v>1314.52</v>
      </c>
      <c r="DT28" s="16" t="s">
        <v>669</v>
      </c>
      <c r="DU28" s="14"/>
      <c r="DV28" s="65">
        <v>1314.52</v>
      </c>
      <c r="DW28" s="16" t="s">
        <v>669</v>
      </c>
      <c r="DX28" s="14"/>
      <c r="DY28" s="65">
        <v>1314.52</v>
      </c>
      <c r="DZ28" s="16" t="s">
        <v>669</v>
      </c>
      <c r="EA28" s="14"/>
      <c r="EB28" s="65">
        <v>1314.52</v>
      </c>
      <c r="EC28" s="16" t="s">
        <v>669</v>
      </c>
      <c r="ED28" s="14"/>
      <c r="EE28" s="65">
        <v>1314.52</v>
      </c>
      <c r="EF28" s="16" t="s">
        <v>669</v>
      </c>
      <c r="EG28" s="14"/>
      <c r="EH28" s="65">
        <v>1314.52</v>
      </c>
      <c r="EI28" s="16" t="s">
        <v>669</v>
      </c>
      <c r="EJ28" s="14"/>
      <c r="EK28" s="65">
        <v>1314.52</v>
      </c>
      <c r="EL28" s="16" t="s">
        <v>669</v>
      </c>
      <c r="EM28" s="14"/>
      <c r="EN28" s="65">
        <v>1314.52</v>
      </c>
      <c r="EO28" s="17"/>
      <c r="EP28" s="17"/>
    </row>
    <row r="29" spans="1:146" s="1" customFormat="1" ht="22.5">
      <c r="A29" s="11"/>
      <c r="B29" s="16" t="s">
        <v>19</v>
      </c>
      <c r="C29" s="17">
        <v>201.82</v>
      </c>
      <c r="D29" s="16" t="s">
        <v>19</v>
      </c>
      <c r="E29" s="17">
        <v>201.82</v>
      </c>
      <c r="F29" s="16" t="s">
        <v>19</v>
      </c>
      <c r="G29" s="17">
        <v>201.82</v>
      </c>
      <c r="H29" s="16" t="s">
        <v>19</v>
      </c>
      <c r="I29" s="17">
        <v>201.82</v>
      </c>
      <c r="J29" s="16" t="s">
        <v>19</v>
      </c>
      <c r="K29" s="17">
        <v>201.82</v>
      </c>
      <c r="L29" s="16" t="s">
        <v>19</v>
      </c>
      <c r="M29" s="17">
        <v>201.82</v>
      </c>
      <c r="N29" s="16" t="s">
        <v>19</v>
      </c>
      <c r="O29" s="17">
        <v>201.82</v>
      </c>
      <c r="P29" s="16" t="s">
        <v>19</v>
      </c>
      <c r="Q29" s="17">
        <v>201.82</v>
      </c>
      <c r="R29" s="16" t="s">
        <v>19</v>
      </c>
      <c r="S29" s="18">
        <f t="shared" si="0"/>
        <v>1614.5599999999997</v>
      </c>
      <c r="T29" s="20" t="s">
        <v>40</v>
      </c>
      <c r="U29" s="17"/>
      <c r="V29" s="17">
        <v>571.25</v>
      </c>
      <c r="W29" s="16"/>
      <c r="X29" s="17"/>
      <c r="Y29" s="23"/>
      <c r="Z29" s="64" t="s">
        <v>139</v>
      </c>
      <c r="AA29" s="65" t="s">
        <v>140</v>
      </c>
      <c r="AB29" s="66">
        <v>335.05</v>
      </c>
      <c r="AC29" s="16"/>
      <c r="AD29" s="16"/>
      <c r="AE29" s="16"/>
      <c r="AF29" s="16"/>
      <c r="AG29" s="16"/>
      <c r="AH29" s="17"/>
      <c r="AI29" s="17"/>
      <c r="AJ29" s="16"/>
      <c r="AK29" s="17"/>
      <c r="AL29" s="17"/>
      <c r="AM29" s="16"/>
      <c r="AN29" s="17"/>
      <c r="AO29" s="17"/>
      <c r="AP29" s="16"/>
      <c r="AQ29" s="17"/>
      <c r="AR29" s="17"/>
      <c r="AS29" s="16"/>
      <c r="AT29" s="17"/>
      <c r="AU29" s="17"/>
      <c r="AV29" s="16"/>
      <c r="AW29" s="17"/>
      <c r="AX29" s="17"/>
      <c r="AY29" s="16"/>
      <c r="AZ29" s="17"/>
      <c r="BA29" s="17"/>
      <c r="BB29" s="19"/>
      <c r="BC29" s="21"/>
      <c r="BD29" s="17"/>
      <c r="BE29" s="19"/>
      <c r="BF29" s="21"/>
      <c r="BG29" s="17"/>
      <c r="BH29" s="19"/>
      <c r="BI29" s="21"/>
      <c r="BJ29" s="17"/>
      <c r="BK29" s="19"/>
      <c r="BL29" s="21"/>
      <c r="BM29" s="17"/>
      <c r="BN29" s="19"/>
      <c r="BO29" s="21"/>
      <c r="BP29" s="17"/>
      <c r="BQ29" s="9"/>
      <c r="BR29" s="9"/>
      <c r="BS29" s="19"/>
      <c r="BT29" s="21"/>
      <c r="BU29" s="17"/>
      <c r="BV29" s="19"/>
      <c r="BW29" s="21"/>
      <c r="BX29" s="17"/>
      <c r="BY29" s="16" t="s">
        <v>467</v>
      </c>
      <c r="BZ29" s="17"/>
      <c r="CA29" s="17">
        <v>16279.84</v>
      </c>
      <c r="CB29" s="19"/>
      <c r="CC29" s="21"/>
      <c r="CD29" s="17"/>
      <c r="CE29" s="19"/>
      <c r="CF29" s="21"/>
      <c r="CG29" s="17"/>
      <c r="CH29" s="19"/>
      <c r="CI29" s="21"/>
      <c r="CJ29" s="17"/>
      <c r="CK29" s="19"/>
      <c r="CL29" s="21"/>
      <c r="CM29" s="17"/>
      <c r="CN29" s="19"/>
      <c r="CO29" s="21"/>
      <c r="CP29" s="17"/>
      <c r="CQ29" s="19"/>
      <c r="CR29" s="21"/>
      <c r="CS29" s="17"/>
      <c r="CT29" s="19"/>
      <c r="CU29" s="21"/>
      <c r="CV29" s="17"/>
      <c r="CW29" s="19"/>
      <c r="CX29" s="21"/>
      <c r="CY29" s="17"/>
      <c r="CZ29" s="19"/>
      <c r="DA29" s="21"/>
      <c r="DB29" s="17"/>
      <c r="DC29" s="9"/>
      <c r="DD29" s="9"/>
      <c r="DE29" s="19" t="s">
        <v>380</v>
      </c>
      <c r="DF29" s="21" t="s">
        <v>533</v>
      </c>
      <c r="DG29" s="65">
        <v>3097.65</v>
      </c>
      <c r="DH29" s="19"/>
      <c r="DI29" s="21"/>
      <c r="DJ29" s="17"/>
      <c r="DK29" s="19"/>
      <c r="DL29" s="21"/>
      <c r="DM29" s="17"/>
      <c r="DN29" s="19"/>
      <c r="DO29" s="21"/>
      <c r="DP29" s="17"/>
      <c r="DQ29" s="19" t="s">
        <v>272</v>
      </c>
      <c r="DR29" s="21" t="s">
        <v>572</v>
      </c>
      <c r="DS29" s="94">
        <v>205.33</v>
      </c>
      <c r="DT29" s="19"/>
      <c r="DU29" s="21"/>
      <c r="DV29" s="17"/>
      <c r="DW29" s="19"/>
      <c r="DX29" s="21"/>
      <c r="DY29" s="17"/>
      <c r="DZ29" s="19"/>
      <c r="EA29" s="21"/>
      <c r="EB29" s="17"/>
      <c r="EC29" s="19"/>
      <c r="ED29" s="21"/>
      <c r="EE29" s="17"/>
      <c r="EF29" s="19"/>
      <c r="EG29" s="21"/>
      <c r="EH29" s="17"/>
      <c r="EI29" s="19"/>
      <c r="EJ29" s="21"/>
      <c r="EK29" s="17"/>
      <c r="EL29" s="19"/>
      <c r="EM29" s="21"/>
      <c r="EN29" s="17"/>
      <c r="EO29" s="17"/>
      <c r="EP29" s="17"/>
    </row>
    <row r="30" spans="1:146" s="1" customFormat="1" ht="19.5" customHeight="1">
      <c r="A30" s="11"/>
      <c r="B30" s="16" t="s">
        <v>19</v>
      </c>
      <c r="C30" s="17">
        <v>6760.97</v>
      </c>
      <c r="D30" s="16" t="s">
        <v>19</v>
      </c>
      <c r="E30" s="17">
        <v>6760.97</v>
      </c>
      <c r="F30" s="16" t="s">
        <v>19</v>
      </c>
      <c r="G30" s="17">
        <v>6760.97</v>
      </c>
      <c r="H30" s="16" t="s">
        <v>19</v>
      </c>
      <c r="I30" s="17">
        <v>6760.97</v>
      </c>
      <c r="J30" s="16" t="s">
        <v>19</v>
      </c>
      <c r="K30" s="17">
        <v>6760.97</v>
      </c>
      <c r="L30" s="16" t="s">
        <v>19</v>
      </c>
      <c r="M30" s="17">
        <v>6760.97</v>
      </c>
      <c r="N30" s="16" t="s">
        <v>19</v>
      </c>
      <c r="O30" s="17">
        <v>6760.97</v>
      </c>
      <c r="P30" s="16" t="s">
        <v>19</v>
      </c>
      <c r="Q30" s="17">
        <v>6760.97</v>
      </c>
      <c r="R30" s="16" t="s">
        <v>19</v>
      </c>
      <c r="S30" s="18">
        <f t="shared" si="0"/>
        <v>54087.76</v>
      </c>
      <c r="T30" s="26"/>
      <c r="U30" s="17"/>
      <c r="V30" s="17"/>
      <c r="W30" s="26"/>
      <c r="X30" s="17"/>
      <c r="Y30" s="23"/>
      <c r="Z30" s="11" t="s">
        <v>3</v>
      </c>
      <c r="AA30" s="17"/>
      <c r="AB30" s="17">
        <v>16044.69</v>
      </c>
      <c r="AC30" s="16"/>
      <c r="AD30" s="16"/>
      <c r="AE30" s="16"/>
      <c r="AF30" s="16"/>
      <c r="AG30" s="26"/>
      <c r="AH30" s="17"/>
      <c r="AI30" s="17"/>
      <c r="AJ30" s="26"/>
      <c r="AK30" s="17"/>
      <c r="AL30" s="17"/>
      <c r="AM30" s="26"/>
      <c r="AN30" s="17"/>
      <c r="AO30" s="17"/>
      <c r="AP30" s="26"/>
      <c r="AQ30" s="17"/>
      <c r="AR30" s="17"/>
      <c r="AS30" s="26"/>
      <c r="AT30" s="17"/>
      <c r="AU30" s="17"/>
      <c r="AV30" s="26"/>
      <c r="AW30" s="17"/>
      <c r="AX30" s="17"/>
      <c r="AY30" s="26"/>
      <c r="AZ30" s="17"/>
      <c r="BA30" s="17"/>
      <c r="BB30" s="11" t="s">
        <v>3</v>
      </c>
      <c r="BC30" s="17"/>
      <c r="BD30" s="17">
        <v>16246.51</v>
      </c>
      <c r="BE30" s="11" t="s">
        <v>3</v>
      </c>
      <c r="BF30" s="17"/>
      <c r="BG30" s="17">
        <v>16246.51</v>
      </c>
      <c r="BH30" s="11" t="s">
        <v>3</v>
      </c>
      <c r="BI30" s="17"/>
      <c r="BJ30" s="17">
        <v>16246.51</v>
      </c>
      <c r="BK30" s="11" t="s">
        <v>3</v>
      </c>
      <c r="BL30" s="17"/>
      <c r="BM30" s="17">
        <v>16246.51</v>
      </c>
      <c r="BN30" s="11" t="s">
        <v>3</v>
      </c>
      <c r="BO30" s="17"/>
      <c r="BP30" s="17">
        <v>16246.51</v>
      </c>
      <c r="BQ30" s="9"/>
      <c r="BR30" s="9"/>
      <c r="BS30" s="11"/>
      <c r="BT30" s="17"/>
      <c r="BU30" s="17"/>
      <c r="BV30" s="11"/>
      <c r="BW30" s="17"/>
      <c r="BX30" s="17"/>
      <c r="BY30" s="16" t="s">
        <v>468</v>
      </c>
      <c r="BZ30" s="19"/>
      <c r="CA30" s="17">
        <v>5055.85</v>
      </c>
      <c r="CB30" s="11"/>
      <c r="CC30" s="17"/>
      <c r="CD30" s="17"/>
      <c r="CE30" s="11"/>
      <c r="CF30" s="17"/>
      <c r="CG30" s="17"/>
      <c r="CH30" s="11"/>
      <c r="CI30" s="17"/>
      <c r="CJ30" s="17"/>
      <c r="CK30" s="11"/>
      <c r="CL30" s="17"/>
      <c r="CM30" s="17"/>
      <c r="CN30" s="11"/>
      <c r="CO30" s="17"/>
      <c r="CP30" s="17"/>
      <c r="CQ30" s="11"/>
      <c r="CR30" s="17"/>
      <c r="CS30" s="17"/>
      <c r="CT30" s="11"/>
      <c r="CU30" s="17"/>
      <c r="CV30" s="17"/>
      <c r="CW30" s="11"/>
      <c r="CX30" s="17"/>
      <c r="CY30" s="17"/>
      <c r="CZ30" s="11"/>
      <c r="DA30" s="17"/>
      <c r="DB30" s="17"/>
      <c r="DC30" s="9"/>
      <c r="DD30" s="9"/>
      <c r="DE30" s="19" t="s">
        <v>534</v>
      </c>
      <c r="DF30" s="17" t="s">
        <v>535</v>
      </c>
      <c r="DG30" s="94">
        <v>77.19</v>
      </c>
      <c r="DH30" s="19"/>
      <c r="DI30" s="17"/>
      <c r="DJ30" s="17"/>
      <c r="DK30" s="19"/>
      <c r="DL30" s="17"/>
      <c r="DM30" s="17"/>
      <c r="DN30" s="19"/>
      <c r="DO30" s="17"/>
      <c r="DP30" s="17"/>
      <c r="DQ30" s="19" t="s">
        <v>573</v>
      </c>
      <c r="DR30" s="17" t="s">
        <v>572</v>
      </c>
      <c r="DS30" s="65">
        <v>977.63</v>
      </c>
      <c r="DT30" s="19"/>
      <c r="DU30" s="17"/>
      <c r="DV30" s="17"/>
      <c r="DW30" s="19"/>
      <c r="DX30" s="17"/>
      <c r="DY30" s="17"/>
      <c r="DZ30" s="19"/>
      <c r="EA30" s="17"/>
      <c r="EB30" s="17"/>
      <c r="EC30" s="19"/>
      <c r="ED30" s="17"/>
      <c r="EE30" s="17"/>
      <c r="EF30" s="19"/>
      <c r="EG30" s="17"/>
      <c r="EH30" s="17"/>
      <c r="EI30" s="19"/>
      <c r="EJ30" s="17"/>
      <c r="EK30" s="17"/>
      <c r="EL30" s="19"/>
      <c r="EM30" s="17"/>
      <c r="EN30" s="17"/>
      <c r="EO30" s="17"/>
      <c r="EP30" s="17"/>
    </row>
    <row r="31" spans="1:146" s="1" customFormat="1" ht="18.75" customHeight="1">
      <c r="A31" s="11"/>
      <c r="B31" s="16" t="s">
        <v>32</v>
      </c>
      <c r="C31" s="17">
        <v>9408.14</v>
      </c>
      <c r="D31" s="16" t="s">
        <v>33</v>
      </c>
      <c r="E31" s="17">
        <v>9453.7</v>
      </c>
      <c r="F31" s="16" t="s">
        <v>34</v>
      </c>
      <c r="G31" s="17">
        <v>9840.96</v>
      </c>
      <c r="H31" s="16" t="s">
        <v>35</v>
      </c>
      <c r="I31" s="17">
        <v>9772.62</v>
      </c>
      <c r="J31" s="16" t="s">
        <v>36</v>
      </c>
      <c r="K31" s="17">
        <v>9635.94</v>
      </c>
      <c r="L31" s="16" t="s">
        <v>37</v>
      </c>
      <c r="M31" s="17">
        <v>9613.16</v>
      </c>
      <c r="N31" s="16" t="s">
        <v>46</v>
      </c>
      <c r="O31" s="17">
        <v>9590.38</v>
      </c>
      <c r="P31" s="17" t="s">
        <v>51</v>
      </c>
      <c r="Q31" s="17">
        <v>9727.06</v>
      </c>
      <c r="R31" s="16" t="s">
        <v>36</v>
      </c>
      <c r="S31" s="18">
        <f t="shared" si="0"/>
        <v>77041.96</v>
      </c>
      <c r="T31" s="17"/>
      <c r="U31" s="17"/>
      <c r="V31" s="17"/>
      <c r="W31" s="17"/>
      <c r="X31" s="17"/>
      <c r="Y31" s="23"/>
      <c r="Z31" s="11" t="s">
        <v>5</v>
      </c>
      <c r="AA31" s="17"/>
      <c r="AB31" s="17">
        <v>6760.97</v>
      </c>
      <c r="AC31" s="16"/>
      <c r="AD31" s="16"/>
      <c r="AE31" s="16"/>
      <c r="AF31" s="16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1" t="s">
        <v>197</v>
      </c>
      <c r="BC31" s="17"/>
      <c r="BD31" s="17">
        <v>17255.61</v>
      </c>
      <c r="BE31" s="11" t="s">
        <v>197</v>
      </c>
      <c r="BF31" s="17"/>
      <c r="BG31" s="17">
        <v>17255.61</v>
      </c>
      <c r="BH31" s="11" t="s">
        <v>197</v>
      </c>
      <c r="BI31" s="17"/>
      <c r="BJ31" s="17">
        <v>17255.61</v>
      </c>
      <c r="BK31" s="11" t="s">
        <v>197</v>
      </c>
      <c r="BL31" s="17"/>
      <c r="BM31" s="17">
        <v>17255.61</v>
      </c>
      <c r="BN31" s="11" t="s">
        <v>197</v>
      </c>
      <c r="BO31" s="17"/>
      <c r="BP31" s="17">
        <v>17255.61</v>
      </c>
      <c r="BQ31" s="9"/>
      <c r="BR31" s="9"/>
      <c r="BS31" s="11"/>
      <c r="BT31" s="17"/>
      <c r="BU31" s="17"/>
      <c r="BV31" s="11"/>
      <c r="BW31" s="17"/>
      <c r="BX31" s="17"/>
      <c r="BY31" s="11"/>
      <c r="BZ31" s="17"/>
      <c r="CA31" s="17"/>
      <c r="CB31" s="11"/>
      <c r="CC31" s="17"/>
      <c r="CD31" s="17"/>
      <c r="CE31" s="11"/>
      <c r="CF31" s="17"/>
      <c r="CG31" s="17"/>
      <c r="CH31" s="11"/>
      <c r="CI31" s="17"/>
      <c r="CJ31" s="17"/>
      <c r="CK31" s="11"/>
      <c r="CL31" s="17"/>
      <c r="CM31" s="17"/>
      <c r="CN31" s="11"/>
      <c r="CO31" s="17"/>
      <c r="CP31" s="17"/>
      <c r="CQ31" s="11"/>
      <c r="CR31" s="17"/>
      <c r="CS31" s="17"/>
      <c r="CT31" s="11"/>
      <c r="CU31" s="17"/>
      <c r="CV31" s="17"/>
      <c r="CW31" s="11"/>
      <c r="CX31" s="17"/>
      <c r="CY31" s="17"/>
      <c r="CZ31" s="11"/>
      <c r="DA31" s="17"/>
      <c r="DB31" s="17"/>
      <c r="DC31" s="9"/>
      <c r="DD31" s="9"/>
      <c r="DE31" s="19" t="s">
        <v>497</v>
      </c>
      <c r="DF31" s="17" t="s">
        <v>535</v>
      </c>
      <c r="DG31" s="65">
        <v>150.82</v>
      </c>
      <c r="DH31" s="19"/>
      <c r="DI31" s="17"/>
      <c r="DJ31" s="17"/>
      <c r="DK31" s="19"/>
      <c r="DL31" s="17"/>
      <c r="DM31" s="17"/>
      <c r="DN31" s="19"/>
      <c r="DO31" s="17"/>
      <c r="DP31" s="17"/>
      <c r="DQ31" s="16" t="s">
        <v>497</v>
      </c>
      <c r="DR31" s="17" t="s">
        <v>572</v>
      </c>
      <c r="DS31" s="65">
        <v>150.82</v>
      </c>
      <c r="DT31" s="16"/>
      <c r="DU31" s="17"/>
      <c r="DV31" s="17"/>
      <c r="DW31" s="16"/>
      <c r="DX31" s="17"/>
      <c r="DY31" s="17"/>
      <c r="DZ31" s="16"/>
      <c r="EA31" s="17"/>
      <c r="EB31" s="17"/>
      <c r="EC31" s="16"/>
      <c r="ED31" s="17"/>
      <c r="EE31" s="17"/>
      <c r="EF31" s="16"/>
      <c r="EG31" s="17"/>
      <c r="EH31" s="17"/>
      <c r="EI31" s="16"/>
      <c r="EJ31" s="17"/>
      <c r="EK31" s="17"/>
      <c r="EL31" s="16"/>
      <c r="EM31" s="17"/>
      <c r="EN31" s="17"/>
      <c r="EO31" s="17"/>
      <c r="EP31" s="17"/>
    </row>
    <row r="32" spans="1:146" s="1" customFormat="1" ht="18" customHeight="1">
      <c r="A32" s="11"/>
      <c r="B32" s="16" t="s">
        <v>32</v>
      </c>
      <c r="C32" s="17">
        <v>6591.48</v>
      </c>
      <c r="D32" s="16" t="s">
        <v>33</v>
      </c>
      <c r="E32" s="17">
        <v>6623.4</v>
      </c>
      <c r="F32" s="16" t="s">
        <v>34</v>
      </c>
      <c r="G32" s="17">
        <v>6894.72</v>
      </c>
      <c r="H32" s="16" t="s">
        <v>35</v>
      </c>
      <c r="I32" s="17">
        <v>6846.84</v>
      </c>
      <c r="J32" s="16" t="s">
        <v>36</v>
      </c>
      <c r="K32" s="17">
        <v>6751.08</v>
      </c>
      <c r="L32" s="16" t="s">
        <v>37</v>
      </c>
      <c r="M32" s="17">
        <v>6735.12</v>
      </c>
      <c r="N32" s="16" t="s">
        <v>46</v>
      </c>
      <c r="O32" s="17">
        <v>6719.16</v>
      </c>
      <c r="P32" s="17" t="s">
        <v>51</v>
      </c>
      <c r="Q32" s="17">
        <v>6814.92</v>
      </c>
      <c r="R32" s="16" t="s">
        <v>36</v>
      </c>
      <c r="S32" s="18">
        <f t="shared" si="0"/>
        <v>53976.72</v>
      </c>
      <c r="T32" s="17"/>
      <c r="U32" s="17"/>
      <c r="V32" s="17"/>
      <c r="W32" s="17"/>
      <c r="X32" s="17"/>
      <c r="Y32" s="23"/>
      <c r="Z32" s="16" t="s">
        <v>198</v>
      </c>
      <c r="AA32" s="17"/>
      <c r="AB32" s="23">
        <v>964.19</v>
      </c>
      <c r="AC32" s="16"/>
      <c r="AD32" s="16"/>
      <c r="AE32" s="16"/>
      <c r="AF32" s="16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6" t="s">
        <v>403</v>
      </c>
      <c r="BC32" s="17"/>
      <c r="BD32" s="17">
        <v>101.12</v>
      </c>
      <c r="BE32" s="16" t="s">
        <v>319</v>
      </c>
      <c r="BF32" s="17"/>
      <c r="BG32" s="17">
        <v>303.36</v>
      </c>
      <c r="BH32" s="16" t="s">
        <v>403</v>
      </c>
      <c r="BI32" s="17"/>
      <c r="BJ32" s="17">
        <v>101.12</v>
      </c>
      <c r="BK32" s="16" t="s">
        <v>319</v>
      </c>
      <c r="BL32" s="17"/>
      <c r="BM32" s="17">
        <v>303.36</v>
      </c>
      <c r="BN32" s="16" t="s">
        <v>319</v>
      </c>
      <c r="BO32" s="17"/>
      <c r="BP32" s="17">
        <v>303.36</v>
      </c>
      <c r="BQ32" s="9"/>
      <c r="BR32" s="9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9"/>
      <c r="DD32" s="9"/>
      <c r="DE32" s="16" t="s">
        <v>208</v>
      </c>
      <c r="DF32" s="17" t="s">
        <v>536</v>
      </c>
      <c r="DG32" s="94">
        <v>205.33</v>
      </c>
      <c r="DH32" s="16"/>
      <c r="DI32" s="17"/>
      <c r="DJ32" s="17"/>
      <c r="DK32" s="16"/>
      <c r="DL32" s="17"/>
      <c r="DM32" s="17"/>
      <c r="DN32" s="16"/>
      <c r="DO32" s="17"/>
      <c r="DP32" s="17"/>
      <c r="DQ32" s="16" t="s">
        <v>560</v>
      </c>
      <c r="DR32" s="17" t="s">
        <v>571</v>
      </c>
      <c r="DS32" s="65">
        <v>402.5</v>
      </c>
      <c r="DT32" s="16"/>
      <c r="DU32" s="17"/>
      <c r="DV32" s="17"/>
      <c r="DW32" s="16"/>
      <c r="DX32" s="17"/>
      <c r="DY32" s="17"/>
      <c r="DZ32" s="16"/>
      <c r="EA32" s="17"/>
      <c r="EB32" s="17"/>
      <c r="EC32" s="16"/>
      <c r="ED32" s="17"/>
      <c r="EE32" s="17"/>
      <c r="EF32" s="16"/>
      <c r="EG32" s="17"/>
      <c r="EH32" s="17"/>
      <c r="EI32" s="16"/>
      <c r="EJ32" s="17"/>
      <c r="EK32" s="17"/>
      <c r="EL32" s="16"/>
      <c r="EM32" s="17"/>
      <c r="EN32" s="17"/>
      <c r="EO32" s="17"/>
      <c r="EP32" s="17"/>
    </row>
    <row r="33" spans="1:146" s="1" customFormat="1" ht="18.75" customHeight="1">
      <c r="A33" s="11"/>
      <c r="B33" s="16" t="s">
        <v>32</v>
      </c>
      <c r="C33" s="17">
        <v>27068.02</v>
      </c>
      <c r="D33" s="16" t="s">
        <v>33</v>
      </c>
      <c r="E33" s="17">
        <v>27199.1</v>
      </c>
      <c r="F33" s="16" t="s">
        <v>34</v>
      </c>
      <c r="G33" s="17">
        <v>28313.28</v>
      </c>
      <c r="H33" s="16" t="s">
        <v>35</v>
      </c>
      <c r="I33" s="17">
        <v>28116.66</v>
      </c>
      <c r="J33" s="16" t="s">
        <v>36</v>
      </c>
      <c r="K33" s="17">
        <v>27723.42</v>
      </c>
      <c r="L33" s="16" t="s">
        <v>37</v>
      </c>
      <c r="M33" s="17">
        <v>27657.88</v>
      </c>
      <c r="N33" s="16" t="s">
        <v>46</v>
      </c>
      <c r="O33" s="17">
        <v>27592.34</v>
      </c>
      <c r="P33" s="17" t="s">
        <v>51</v>
      </c>
      <c r="Q33" s="17">
        <v>27985.58</v>
      </c>
      <c r="R33" s="16" t="s">
        <v>36</v>
      </c>
      <c r="S33" s="18">
        <f t="shared" si="0"/>
        <v>221656.27999999997</v>
      </c>
      <c r="T33" s="17"/>
      <c r="U33" s="17"/>
      <c r="V33" s="17"/>
      <c r="W33" s="17"/>
      <c r="X33" s="17"/>
      <c r="Y33" s="23"/>
      <c r="Z33" s="19" t="s">
        <v>4</v>
      </c>
      <c r="AA33" s="21"/>
      <c r="AB33" s="20">
        <v>195.3</v>
      </c>
      <c r="AC33" s="16"/>
      <c r="AD33" s="16"/>
      <c r="AE33" s="16"/>
      <c r="AF33" s="16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6" t="s">
        <v>404</v>
      </c>
      <c r="BC33" s="17"/>
      <c r="BD33" s="17">
        <v>101.12</v>
      </c>
      <c r="BE33" s="17"/>
      <c r="BF33" s="17"/>
      <c r="BG33" s="17"/>
      <c r="BH33" s="16" t="s">
        <v>404</v>
      </c>
      <c r="BI33" s="17"/>
      <c r="BJ33" s="17">
        <v>101.12</v>
      </c>
      <c r="BK33" s="17"/>
      <c r="BL33" s="17"/>
      <c r="BM33" s="17"/>
      <c r="BN33" s="17"/>
      <c r="BO33" s="17"/>
      <c r="BP33" s="17"/>
      <c r="BQ33" s="9"/>
      <c r="BR33" s="9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9"/>
      <c r="DD33" s="9"/>
      <c r="DE33" s="16" t="s">
        <v>397</v>
      </c>
      <c r="DF33" s="17"/>
      <c r="DG33" s="65">
        <v>303.35</v>
      </c>
      <c r="DH33" s="17"/>
      <c r="DI33" s="17"/>
      <c r="DJ33" s="17"/>
      <c r="DK33" s="17"/>
      <c r="DL33" s="17"/>
      <c r="DM33" s="17"/>
      <c r="DN33" s="17"/>
      <c r="DO33" s="17"/>
      <c r="DP33" s="17"/>
      <c r="DQ33" s="16" t="s">
        <v>394</v>
      </c>
      <c r="DR33" s="17" t="s">
        <v>571</v>
      </c>
      <c r="DS33" s="94">
        <v>1603.6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</row>
    <row r="34" spans="1:146" ht="21" customHeight="1">
      <c r="A34" s="13"/>
      <c r="B34" s="115" t="s">
        <v>7</v>
      </c>
      <c r="C34" s="115"/>
      <c r="D34" s="115" t="s">
        <v>7</v>
      </c>
      <c r="E34" s="115"/>
      <c r="F34" s="115" t="s">
        <v>7</v>
      </c>
      <c r="G34" s="115"/>
      <c r="H34" s="115" t="s">
        <v>7</v>
      </c>
      <c r="I34" s="115"/>
      <c r="J34" s="115" t="s">
        <v>7</v>
      </c>
      <c r="K34" s="115"/>
      <c r="L34" s="115" t="s">
        <v>7</v>
      </c>
      <c r="M34" s="115"/>
      <c r="N34" s="115" t="s">
        <v>7</v>
      </c>
      <c r="O34" s="115"/>
      <c r="P34" s="115" t="s">
        <v>7</v>
      </c>
      <c r="Q34" s="115"/>
      <c r="R34" s="115" t="s">
        <v>7</v>
      </c>
      <c r="S34" s="115"/>
      <c r="T34" s="115"/>
      <c r="U34" s="115"/>
      <c r="V34" s="8"/>
      <c r="W34" s="115"/>
      <c r="X34" s="115"/>
      <c r="Y34" s="8"/>
      <c r="Z34" s="69" t="s">
        <v>657</v>
      </c>
      <c r="AA34" s="69" t="s">
        <v>658</v>
      </c>
      <c r="AB34" s="70">
        <v>214.52</v>
      </c>
      <c r="AC34" s="16"/>
      <c r="AD34" s="16"/>
      <c r="AE34" s="16"/>
      <c r="AF34" s="16"/>
      <c r="AG34" s="115"/>
      <c r="AH34" s="115"/>
      <c r="AI34" s="8"/>
      <c r="AJ34" s="115"/>
      <c r="AK34" s="115"/>
      <c r="AL34" s="8"/>
      <c r="AM34" s="115"/>
      <c r="AN34" s="115"/>
      <c r="AO34" s="8"/>
      <c r="AP34" s="115"/>
      <c r="AQ34" s="115"/>
      <c r="AR34" s="8"/>
      <c r="AS34" s="115"/>
      <c r="AT34" s="115"/>
      <c r="AU34" s="8"/>
      <c r="AV34" s="115"/>
      <c r="AW34" s="115"/>
      <c r="AX34" s="8"/>
      <c r="AY34" s="115"/>
      <c r="AZ34" s="115"/>
      <c r="BA34" s="8"/>
      <c r="BB34" s="16" t="s">
        <v>319</v>
      </c>
      <c r="BC34" s="17"/>
      <c r="BD34" s="17">
        <v>303.36</v>
      </c>
      <c r="BE34" s="115"/>
      <c r="BF34" s="115"/>
      <c r="BG34" s="8"/>
      <c r="BH34" s="16" t="s">
        <v>319</v>
      </c>
      <c r="BI34" s="17"/>
      <c r="BJ34" s="17">
        <v>303.36</v>
      </c>
      <c r="BK34" s="115"/>
      <c r="BL34" s="115"/>
      <c r="BM34" s="8"/>
      <c r="BN34" s="115"/>
      <c r="BO34" s="115"/>
      <c r="BP34" s="8"/>
      <c r="BS34" s="115"/>
      <c r="BT34" s="115"/>
      <c r="BU34" s="8"/>
      <c r="BV34" s="115"/>
      <c r="BW34" s="115"/>
      <c r="BX34" s="8"/>
      <c r="BY34" s="115"/>
      <c r="BZ34" s="115"/>
      <c r="CA34" s="8"/>
      <c r="CB34" s="115"/>
      <c r="CC34" s="115"/>
      <c r="CD34" s="8"/>
      <c r="CE34" s="115"/>
      <c r="CF34" s="115"/>
      <c r="CG34" s="8"/>
      <c r="CH34" s="115"/>
      <c r="CI34" s="115"/>
      <c r="CJ34" s="8"/>
      <c r="CK34" s="115"/>
      <c r="CL34" s="115"/>
      <c r="CM34" s="8"/>
      <c r="CN34" s="115"/>
      <c r="CO34" s="115"/>
      <c r="CP34" s="8"/>
      <c r="CQ34" s="115"/>
      <c r="CR34" s="115"/>
      <c r="CS34" s="8"/>
      <c r="CT34" s="115"/>
      <c r="CU34" s="115"/>
      <c r="CV34" s="8"/>
      <c r="CW34" s="115"/>
      <c r="CX34" s="115"/>
      <c r="CY34" s="8"/>
      <c r="CZ34" s="115"/>
      <c r="DA34" s="115"/>
      <c r="DB34" s="8"/>
      <c r="DE34" s="19" t="s">
        <v>399</v>
      </c>
      <c r="DF34" s="19"/>
      <c r="DG34" s="65">
        <v>202.23</v>
      </c>
      <c r="DH34" s="115"/>
      <c r="DI34" s="115"/>
      <c r="DJ34" s="8"/>
      <c r="DK34" s="115"/>
      <c r="DL34" s="115"/>
      <c r="DM34" s="8"/>
      <c r="DN34" s="115"/>
      <c r="DO34" s="115"/>
      <c r="DP34" s="8"/>
      <c r="DQ34" s="16" t="s">
        <v>670</v>
      </c>
      <c r="DR34" s="16"/>
      <c r="DS34" s="65">
        <v>8500.12</v>
      </c>
      <c r="DT34" s="115"/>
      <c r="DU34" s="115"/>
      <c r="DV34" s="8"/>
      <c r="DW34" s="115"/>
      <c r="DX34" s="115"/>
      <c r="DY34" s="8"/>
      <c r="DZ34" s="115"/>
      <c r="EA34" s="115"/>
      <c r="EB34" s="8"/>
      <c r="EC34" s="115"/>
      <c r="ED34" s="115"/>
      <c r="EE34" s="8"/>
      <c r="EF34" s="115"/>
      <c r="EG34" s="115"/>
      <c r="EH34" s="8"/>
      <c r="EI34" s="115"/>
      <c r="EJ34" s="115"/>
      <c r="EK34" s="8"/>
      <c r="EL34" s="115"/>
      <c r="EM34" s="115"/>
      <c r="EN34" s="8"/>
      <c r="EO34" s="8"/>
      <c r="EP34" s="8"/>
    </row>
    <row r="35" spans="1:146" ht="44.25" customHeight="1">
      <c r="A35" s="16"/>
      <c r="B35" s="16" t="s">
        <v>21</v>
      </c>
      <c r="C35" s="17">
        <v>227.42</v>
      </c>
      <c r="D35" s="16"/>
      <c r="E35" s="17"/>
      <c r="F35" s="16" t="s">
        <v>25</v>
      </c>
      <c r="G35" s="17">
        <v>509.32</v>
      </c>
      <c r="H35" s="16"/>
      <c r="I35" s="16"/>
      <c r="J35" s="16"/>
      <c r="K35" s="17"/>
      <c r="L35" s="17"/>
      <c r="M35" s="17"/>
      <c r="N35" s="17" t="s">
        <v>43</v>
      </c>
      <c r="O35" s="17">
        <v>3638.74</v>
      </c>
      <c r="P35" s="17" t="s">
        <v>48</v>
      </c>
      <c r="Q35" s="17">
        <v>3411.32</v>
      </c>
      <c r="R35" s="11"/>
      <c r="S35" s="18">
        <f t="shared" si="0"/>
        <v>7786.799999999999</v>
      </c>
      <c r="T35" s="14"/>
      <c r="U35" s="14"/>
      <c r="V35" s="14"/>
      <c r="W35" s="14"/>
      <c r="X35" s="14"/>
      <c r="Y35" s="15"/>
      <c r="Z35" s="69" t="s">
        <v>660</v>
      </c>
      <c r="AA35" s="69" t="s">
        <v>661</v>
      </c>
      <c r="AB35" s="70">
        <v>360.51</v>
      </c>
      <c r="AC35" s="16"/>
      <c r="AD35" s="16"/>
      <c r="AE35" s="16"/>
      <c r="AF35" s="16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E35" s="16" t="s">
        <v>60</v>
      </c>
      <c r="DF35" s="19"/>
      <c r="DG35" s="65">
        <v>303.35</v>
      </c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</row>
    <row r="36" spans="1:146" ht="24" customHeight="1">
      <c r="A36" s="20"/>
      <c r="B36" s="16" t="s">
        <v>22</v>
      </c>
      <c r="C36" s="17">
        <v>380.9</v>
      </c>
      <c r="D36" s="20"/>
      <c r="E36" s="27"/>
      <c r="F36" s="16"/>
      <c r="G36" s="17"/>
      <c r="H36" s="16"/>
      <c r="I36" s="17"/>
      <c r="J36" s="16"/>
      <c r="K36" s="17"/>
      <c r="L36" s="17"/>
      <c r="M36" s="17"/>
      <c r="N36" s="17"/>
      <c r="O36" s="17"/>
      <c r="P36" s="17" t="s">
        <v>49</v>
      </c>
      <c r="Q36" s="17">
        <v>190.45</v>
      </c>
      <c r="R36" s="11"/>
      <c r="S36" s="18">
        <f t="shared" si="0"/>
        <v>571.3499999999999</v>
      </c>
      <c r="T36" s="14"/>
      <c r="U36" s="14"/>
      <c r="V36" s="14"/>
      <c r="W36" s="14"/>
      <c r="X36" s="14"/>
      <c r="Y36" s="15"/>
      <c r="Z36" s="69" t="s">
        <v>101</v>
      </c>
      <c r="AA36" s="69" t="s">
        <v>662</v>
      </c>
      <c r="AB36" s="70">
        <v>174.13</v>
      </c>
      <c r="AC36" s="16"/>
      <c r="AD36" s="16"/>
      <c r="AE36" s="16"/>
      <c r="AF36" s="16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E36" s="16" t="s">
        <v>669</v>
      </c>
      <c r="DF36" s="14"/>
      <c r="DG36" s="65">
        <v>1314.52</v>
      </c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</row>
    <row r="37" spans="1:146" ht="14.25" customHeight="1">
      <c r="A37" s="20"/>
      <c r="B37" s="16"/>
      <c r="C37" s="17"/>
      <c r="D37" s="20"/>
      <c r="E37" s="27"/>
      <c r="F37" s="16"/>
      <c r="G37" s="17"/>
      <c r="H37" s="28"/>
      <c r="I37" s="17"/>
      <c r="J37" s="16"/>
      <c r="K37" s="17"/>
      <c r="L37" s="17"/>
      <c r="M37" s="17"/>
      <c r="N37" s="17"/>
      <c r="O37" s="17"/>
      <c r="P37" s="17"/>
      <c r="Q37" s="17"/>
      <c r="R37" s="11"/>
      <c r="S37" s="18">
        <v>0</v>
      </c>
      <c r="T37" s="14"/>
      <c r="U37" s="14"/>
      <c r="V37" s="14"/>
      <c r="W37" s="14"/>
      <c r="X37" s="14"/>
      <c r="Y37" s="15"/>
      <c r="Z37" s="14"/>
      <c r="AA37" s="14"/>
      <c r="AB37" s="15"/>
      <c r="AC37" s="16"/>
      <c r="AD37" s="16"/>
      <c r="AE37" s="16"/>
      <c r="AF37" s="16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</row>
    <row r="38" spans="1:146" ht="16.5" customHeight="1" hidden="1">
      <c r="A38" s="20"/>
      <c r="B38" s="16"/>
      <c r="C38" s="17"/>
      <c r="D38" s="20" t="s">
        <v>23</v>
      </c>
      <c r="E38" s="27">
        <v>7458.58</v>
      </c>
      <c r="F38" s="16"/>
      <c r="G38" s="17"/>
      <c r="H38" s="29"/>
      <c r="I38" s="17"/>
      <c r="J38" s="20"/>
      <c r="K38" s="27"/>
      <c r="L38" s="27"/>
      <c r="M38" s="27"/>
      <c r="N38" s="27"/>
      <c r="O38" s="27"/>
      <c r="P38" s="27"/>
      <c r="Q38" s="27"/>
      <c r="R38" s="11"/>
      <c r="S38" s="18">
        <f t="shared" si="0"/>
        <v>7458.58</v>
      </c>
      <c r="T38" s="14"/>
      <c r="U38" s="14"/>
      <c r="V38" s="14"/>
      <c r="W38" s="14"/>
      <c r="X38" s="14"/>
      <c r="Y38" s="15"/>
      <c r="Z38" s="14"/>
      <c r="AA38" s="14"/>
      <c r="AB38" s="15"/>
      <c r="AC38" s="16"/>
      <c r="AD38" s="16"/>
      <c r="AE38" s="16"/>
      <c r="AF38" s="16"/>
      <c r="AG38" s="14"/>
      <c r="AH38" s="14"/>
      <c r="AI38" s="14"/>
      <c r="AJ38" s="14"/>
      <c r="AK38" s="14"/>
      <c r="AL38" s="14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</row>
    <row r="39" spans="1:146" ht="15.75" customHeight="1" hidden="1">
      <c r="A39" s="20"/>
      <c r="B39" s="16"/>
      <c r="C39" s="17"/>
      <c r="D39" s="20"/>
      <c r="E39" s="27"/>
      <c r="F39" s="16"/>
      <c r="G39" s="17"/>
      <c r="H39" s="16"/>
      <c r="I39" s="17"/>
      <c r="J39" s="16"/>
      <c r="K39" s="17"/>
      <c r="L39" s="17"/>
      <c r="M39" s="17"/>
      <c r="N39" s="17"/>
      <c r="O39" s="17"/>
      <c r="P39" s="17"/>
      <c r="Q39" s="17"/>
      <c r="R39" s="11"/>
      <c r="S39" s="18">
        <f t="shared" si="0"/>
        <v>0</v>
      </c>
      <c r="T39" s="14"/>
      <c r="U39" s="14"/>
      <c r="V39" s="14"/>
      <c r="W39" s="14"/>
      <c r="X39" s="14"/>
      <c r="Y39" s="15"/>
      <c r="Z39" s="14"/>
      <c r="AA39" s="14"/>
      <c r="AB39" s="15"/>
      <c r="AC39" s="16"/>
      <c r="AD39" s="16"/>
      <c r="AE39" s="16"/>
      <c r="AF39" s="16"/>
      <c r="AG39" s="14"/>
      <c r="AH39" s="14"/>
      <c r="AI39" s="14"/>
      <c r="AJ39" s="14"/>
      <c r="AK39" s="14"/>
      <c r="AL39" s="14"/>
      <c r="AM39" s="30"/>
      <c r="AN39" s="14"/>
      <c r="AO39" s="14"/>
      <c r="AP39" s="30"/>
      <c r="AQ39" s="14"/>
      <c r="AR39" s="14"/>
      <c r="AS39" s="30"/>
      <c r="AT39" s="14"/>
      <c r="AU39" s="14"/>
      <c r="AV39" s="30"/>
      <c r="AW39" s="14"/>
      <c r="AX39" s="14"/>
      <c r="AY39" s="30"/>
      <c r="AZ39" s="14"/>
      <c r="BA39" s="14"/>
      <c r="BB39" s="30"/>
      <c r="BC39" s="14"/>
      <c r="BD39" s="14"/>
      <c r="BE39" s="30"/>
      <c r="BF39" s="14"/>
      <c r="BG39" s="14"/>
      <c r="BH39" s="30"/>
      <c r="BI39" s="14"/>
      <c r="BJ39" s="14"/>
      <c r="BK39" s="30"/>
      <c r="BL39" s="14"/>
      <c r="BM39" s="14"/>
      <c r="BN39" s="30"/>
      <c r="BO39" s="14"/>
      <c r="BP39" s="14"/>
      <c r="BS39" s="30"/>
      <c r="BT39" s="14"/>
      <c r="BU39" s="14"/>
      <c r="BV39" s="30"/>
      <c r="BW39" s="14"/>
      <c r="BX39" s="14"/>
      <c r="BY39" s="30"/>
      <c r="BZ39" s="14"/>
      <c r="CA39" s="14"/>
      <c r="CB39" s="30"/>
      <c r="CC39" s="14"/>
      <c r="CD39" s="14"/>
      <c r="CE39" s="30"/>
      <c r="CF39" s="14"/>
      <c r="CG39" s="14"/>
      <c r="CH39" s="30"/>
      <c r="CI39" s="14"/>
      <c r="CJ39" s="14"/>
      <c r="CK39" s="30"/>
      <c r="CL39" s="14"/>
      <c r="CM39" s="14"/>
      <c r="CN39" s="30"/>
      <c r="CO39" s="14"/>
      <c r="CP39" s="14"/>
      <c r="CQ39" s="30"/>
      <c r="CR39" s="14"/>
      <c r="CS39" s="14"/>
      <c r="CT39" s="30"/>
      <c r="CU39" s="14"/>
      <c r="CV39" s="14"/>
      <c r="CW39" s="30"/>
      <c r="CX39" s="14"/>
      <c r="CY39" s="14"/>
      <c r="CZ39" s="30"/>
      <c r="DA39" s="14"/>
      <c r="DB39" s="14"/>
      <c r="DE39" s="30"/>
      <c r="DF39" s="14"/>
      <c r="DG39" s="14"/>
      <c r="DH39" s="30"/>
      <c r="DI39" s="14"/>
      <c r="DJ39" s="14"/>
      <c r="DK39" s="30"/>
      <c r="DL39" s="14"/>
      <c r="DM39" s="14"/>
      <c r="DN39" s="30"/>
      <c r="DO39" s="14"/>
      <c r="DP39" s="14"/>
      <c r="DQ39" s="30"/>
      <c r="DR39" s="14"/>
      <c r="DS39" s="14"/>
      <c r="DT39" s="30"/>
      <c r="DU39" s="14"/>
      <c r="DV39" s="14"/>
      <c r="DW39" s="30"/>
      <c r="DX39" s="14"/>
      <c r="DY39" s="14"/>
      <c r="DZ39" s="30"/>
      <c r="EA39" s="14"/>
      <c r="EB39" s="14"/>
      <c r="EC39" s="30"/>
      <c r="ED39" s="14"/>
      <c r="EE39" s="14"/>
      <c r="EF39" s="30"/>
      <c r="EG39" s="14"/>
      <c r="EH39" s="14"/>
      <c r="EI39" s="30"/>
      <c r="EJ39" s="14"/>
      <c r="EK39" s="14"/>
      <c r="EL39" s="30"/>
      <c r="EM39" s="14"/>
      <c r="EN39" s="14"/>
      <c r="EO39" s="14"/>
      <c r="EP39" s="14"/>
    </row>
    <row r="40" spans="1:146" ht="15.75" customHeight="1" hidden="1">
      <c r="A40" s="20"/>
      <c r="B40" s="16"/>
      <c r="C40" s="17"/>
      <c r="D40" s="20" t="s">
        <v>24</v>
      </c>
      <c r="E40" s="27">
        <v>46.02</v>
      </c>
      <c r="F40" s="16"/>
      <c r="G40" s="17"/>
      <c r="H40" s="16"/>
      <c r="I40" s="17"/>
      <c r="J40" s="16"/>
      <c r="K40" s="17"/>
      <c r="L40" s="17" t="s">
        <v>41</v>
      </c>
      <c r="M40" s="17">
        <v>115.05</v>
      </c>
      <c r="N40" s="17"/>
      <c r="O40" s="17"/>
      <c r="P40" s="17"/>
      <c r="Q40" s="17"/>
      <c r="R40" s="11"/>
      <c r="S40" s="18">
        <f t="shared" si="0"/>
        <v>161.07</v>
      </c>
      <c r="T40" s="14"/>
      <c r="U40" s="14"/>
      <c r="V40" s="14"/>
      <c r="W40" s="14"/>
      <c r="X40" s="14"/>
      <c r="Y40" s="15"/>
      <c r="Z40" s="14"/>
      <c r="AA40" s="14"/>
      <c r="AB40" s="15"/>
      <c r="AC40" s="16"/>
      <c r="AD40" s="16"/>
      <c r="AE40" s="16"/>
      <c r="AF40" s="16"/>
      <c r="AG40" s="14"/>
      <c r="AH40" s="14"/>
      <c r="AI40" s="14"/>
      <c r="AJ40" s="14"/>
      <c r="AK40" s="14"/>
      <c r="AL40" s="14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</row>
    <row r="41" spans="1:146" ht="20.25" customHeight="1" hidden="1">
      <c r="A41" s="20"/>
      <c r="B41" s="16"/>
      <c r="C41" s="17"/>
      <c r="D41" s="28"/>
      <c r="E41" s="28"/>
      <c r="F41" s="16" t="s">
        <v>27</v>
      </c>
      <c r="G41" s="17">
        <v>386.85</v>
      </c>
      <c r="H41" s="16"/>
      <c r="I41" s="17"/>
      <c r="J41" s="16"/>
      <c r="K41" s="17"/>
      <c r="L41" s="17"/>
      <c r="M41" s="17"/>
      <c r="N41" s="17"/>
      <c r="O41" s="17"/>
      <c r="P41" s="17"/>
      <c r="Q41" s="17"/>
      <c r="R41" s="11"/>
      <c r="S41" s="18">
        <f t="shared" si="0"/>
        <v>386.85</v>
      </c>
      <c r="T41" s="20"/>
      <c r="U41" s="27"/>
      <c r="V41" s="27"/>
      <c r="W41" s="20"/>
      <c r="X41" s="27"/>
      <c r="Y41" s="31"/>
      <c r="Z41" s="20"/>
      <c r="AA41" s="27"/>
      <c r="AB41" s="31"/>
      <c r="AC41" s="16"/>
      <c r="AD41" s="16"/>
      <c r="AE41" s="16"/>
      <c r="AF41" s="16"/>
      <c r="AG41" s="20"/>
      <c r="AH41" s="27"/>
      <c r="AI41" s="27"/>
      <c r="AJ41" s="20"/>
      <c r="AK41" s="27"/>
      <c r="AL41" s="27"/>
      <c r="AM41" s="20"/>
      <c r="AN41" s="27"/>
      <c r="AO41" s="27"/>
      <c r="AP41" s="20"/>
      <c r="AQ41" s="27"/>
      <c r="AR41" s="27"/>
      <c r="AS41" s="20"/>
      <c r="AT41" s="27"/>
      <c r="AU41" s="27"/>
      <c r="AV41" s="20"/>
      <c r="AW41" s="27"/>
      <c r="AX41" s="27"/>
      <c r="AY41" s="20"/>
      <c r="AZ41" s="27"/>
      <c r="BA41" s="27"/>
      <c r="BB41" s="20"/>
      <c r="BC41" s="27"/>
      <c r="BD41" s="27"/>
      <c r="BE41" s="20"/>
      <c r="BF41" s="27"/>
      <c r="BG41" s="27"/>
      <c r="BH41" s="20"/>
      <c r="BI41" s="27"/>
      <c r="BJ41" s="27"/>
      <c r="BK41" s="20"/>
      <c r="BL41" s="27"/>
      <c r="BM41" s="27"/>
      <c r="BN41" s="20"/>
      <c r="BO41" s="27"/>
      <c r="BP41" s="27"/>
      <c r="BS41" s="20"/>
      <c r="BT41" s="27"/>
      <c r="BU41" s="27"/>
      <c r="BV41" s="20"/>
      <c r="BW41" s="27"/>
      <c r="BX41" s="27"/>
      <c r="BY41" s="20"/>
      <c r="BZ41" s="27"/>
      <c r="CA41" s="27"/>
      <c r="CB41" s="20"/>
      <c r="CC41" s="27"/>
      <c r="CD41" s="27"/>
      <c r="CE41" s="20"/>
      <c r="CF41" s="27"/>
      <c r="CG41" s="27"/>
      <c r="CH41" s="20"/>
      <c r="CI41" s="27"/>
      <c r="CJ41" s="27"/>
      <c r="CK41" s="20"/>
      <c r="CL41" s="27"/>
      <c r="CM41" s="27"/>
      <c r="CN41" s="20"/>
      <c r="CO41" s="27"/>
      <c r="CP41" s="27"/>
      <c r="CQ41" s="20"/>
      <c r="CR41" s="27"/>
      <c r="CS41" s="27"/>
      <c r="CT41" s="20"/>
      <c r="CU41" s="27"/>
      <c r="CV41" s="27"/>
      <c r="CW41" s="20"/>
      <c r="CX41" s="27"/>
      <c r="CY41" s="27"/>
      <c r="CZ41" s="20"/>
      <c r="DA41" s="27"/>
      <c r="DB41" s="27"/>
      <c r="DE41" s="20"/>
      <c r="DF41" s="27"/>
      <c r="DG41" s="27"/>
      <c r="DH41" s="20"/>
      <c r="DI41" s="27"/>
      <c r="DJ41" s="27"/>
      <c r="DK41" s="20"/>
      <c r="DL41" s="27"/>
      <c r="DM41" s="27"/>
      <c r="DN41" s="20"/>
      <c r="DO41" s="27"/>
      <c r="DP41" s="27"/>
      <c r="DQ41" s="20"/>
      <c r="DR41" s="27"/>
      <c r="DS41" s="27"/>
      <c r="DT41" s="20"/>
      <c r="DU41" s="27"/>
      <c r="DV41" s="27"/>
      <c r="DW41" s="20"/>
      <c r="DX41" s="27"/>
      <c r="DY41" s="27"/>
      <c r="DZ41" s="20"/>
      <c r="EA41" s="27"/>
      <c r="EB41" s="27"/>
      <c r="EC41" s="20"/>
      <c r="ED41" s="27"/>
      <c r="EE41" s="27"/>
      <c r="EF41" s="20"/>
      <c r="EG41" s="27"/>
      <c r="EH41" s="27"/>
      <c r="EI41" s="20"/>
      <c r="EJ41" s="27"/>
      <c r="EK41" s="27"/>
      <c r="EL41" s="20"/>
      <c r="EM41" s="27"/>
      <c r="EN41" s="27"/>
      <c r="EO41" s="27"/>
      <c r="EP41" s="27"/>
    </row>
    <row r="42" spans="1:146" ht="14.25" customHeight="1" hidden="1">
      <c r="A42" s="20"/>
      <c r="B42" s="16"/>
      <c r="C42" s="17"/>
      <c r="D42" s="20"/>
      <c r="E42" s="27"/>
      <c r="F42" s="16" t="s">
        <v>25</v>
      </c>
      <c r="G42" s="27">
        <v>509.32</v>
      </c>
      <c r="H42" s="20"/>
      <c r="I42" s="27"/>
      <c r="J42" s="16"/>
      <c r="K42" s="17"/>
      <c r="L42" s="17"/>
      <c r="M42" s="17"/>
      <c r="N42" s="17"/>
      <c r="O42" s="17"/>
      <c r="P42" s="17"/>
      <c r="Q42" s="17"/>
      <c r="R42" s="11"/>
      <c r="S42" s="18">
        <f t="shared" si="0"/>
        <v>509.32</v>
      </c>
      <c r="T42" s="27"/>
      <c r="U42" s="27"/>
      <c r="V42" s="27"/>
      <c r="W42" s="27"/>
      <c r="X42" s="27"/>
      <c r="Y42" s="31"/>
      <c r="Z42" s="27"/>
      <c r="AA42" s="27"/>
      <c r="AB42" s="31"/>
      <c r="AC42" s="16"/>
      <c r="AD42" s="16"/>
      <c r="AE42" s="16"/>
      <c r="AF42" s="16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</row>
    <row r="43" spans="1:146" ht="16.5" customHeight="1" hidden="1">
      <c r="A43" s="20"/>
      <c r="B43" s="16"/>
      <c r="C43" s="17"/>
      <c r="D43" s="20"/>
      <c r="E43" s="27"/>
      <c r="F43" s="20" t="s">
        <v>26</v>
      </c>
      <c r="G43" s="27">
        <v>24067.35</v>
      </c>
      <c r="H43" s="20" t="s">
        <v>29</v>
      </c>
      <c r="I43" s="27">
        <v>7213.65</v>
      </c>
      <c r="J43" s="28"/>
      <c r="K43" s="28"/>
      <c r="L43" s="28"/>
      <c r="M43" s="28"/>
      <c r="N43" s="20" t="s">
        <v>44</v>
      </c>
      <c r="O43" s="27">
        <v>7213.65</v>
      </c>
      <c r="P43" s="27"/>
      <c r="Q43" s="27"/>
      <c r="R43" s="11"/>
      <c r="S43" s="18">
        <f t="shared" si="0"/>
        <v>38494.65</v>
      </c>
      <c r="T43" s="27"/>
      <c r="U43" s="27"/>
      <c r="V43" s="27"/>
      <c r="W43" s="27"/>
      <c r="X43" s="27"/>
      <c r="Y43" s="31"/>
      <c r="Z43" s="27"/>
      <c r="AA43" s="27"/>
      <c r="AB43" s="31"/>
      <c r="AC43" s="16"/>
      <c r="AD43" s="16"/>
      <c r="AE43" s="16"/>
      <c r="AF43" s="16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</row>
    <row r="44" spans="1:146" ht="14.25" customHeight="1" hidden="1">
      <c r="A44" s="20"/>
      <c r="B44" s="16"/>
      <c r="C44" s="17"/>
      <c r="D44" s="20"/>
      <c r="E44" s="27"/>
      <c r="F44" s="20" t="s">
        <v>18</v>
      </c>
      <c r="G44" s="27">
        <v>228.18</v>
      </c>
      <c r="H44" s="20"/>
      <c r="I44" s="27"/>
      <c r="J44" s="20"/>
      <c r="K44" s="27"/>
      <c r="L44" s="27" t="s">
        <v>31</v>
      </c>
      <c r="M44" s="27"/>
      <c r="N44" s="27" t="s">
        <v>45</v>
      </c>
      <c r="O44" s="27">
        <v>467.47</v>
      </c>
      <c r="P44" s="27" t="s">
        <v>50</v>
      </c>
      <c r="Q44" s="27">
        <v>233.73</v>
      </c>
      <c r="R44" s="11"/>
      <c r="S44" s="18">
        <f t="shared" si="0"/>
        <v>929.3800000000001</v>
      </c>
      <c r="T44" s="27"/>
      <c r="U44" s="27"/>
      <c r="V44" s="27"/>
      <c r="W44" s="27"/>
      <c r="X44" s="27"/>
      <c r="Y44" s="31"/>
      <c r="Z44" s="27"/>
      <c r="AA44" s="27"/>
      <c r="AB44" s="31"/>
      <c r="AC44" s="16"/>
      <c r="AD44" s="16"/>
      <c r="AE44" s="16"/>
      <c r="AF44" s="16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</row>
    <row r="45" spans="1:146" ht="14.25" customHeight="1">
      <c r="A45" s="20"/>
      <c r="B45" s="16"/>
      <c r="C45" s="17"/>
      <c r="D45" s="20"/>
      <c r="E45" s="27"/>
      <c r="F45" s="20" t="s">
        <v>28</v>
      </c>
      <c r="G45" s="27">
        <v>112.51</v>
      </c>
      <c r="H45" s="20"/>
      <c r="I45" s="27"/>
      <c r="J45" s="20"/>
      <c r="K45" s="27"/>
      <c r="L45" s="27"/>
      <c r="M45" s="27"/>
      <c r="N45" s="27"/>
      <c r="O45" s="27"/>
      <c r="P45" s="20" t="s">
        <v>28</v>
      </c>
      <c r="Q45" s="27">
        <v>112.51</v>
      </c>
      <c r="R45" s="11"/>
      <c r="S45" s="18">
        <f t="shared" si="0"/>
        <v>225.02</v>
      </c>
      <c r="T45" s="27"/>
      <c r="U45" s="27"/>
      <c r="V45" s="27"/>
      <c r="W45" s="27"/>
      <c r="X45" s="27"/>
      <c r="Y45" s="31"/>
      <c r="Z45" s="27"/>
      <c r="AA45" s="27"/>
      <c r="AB45" s="31"/>
      <c r="AC45" s="16"/>
      <c r="AD45" s="16"/>
      <c r="AE45" s="16"/>
      <c r="AF45" s="16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</row>
    <row r="46" spans="1:146" ht="11.25" customHeight="1">
      <c r="A46" s="20"/>
      <c r="B46" s="16"/>
      <c r="C46" s="17"/>
      <c r="D46" s="20"/>
      <c r="E46" s="27"/>
      <c r="F46" s="20"/>
      <c r="G46" s="27"/>
      <c r="H46" s="20" t="s">
        <v>30</v>
      </c>
      <c r="I46" s="27">
        <v>123.46</v>
      </c>
      <c r="J46" s="20"/>
      <c r="K46" s="27"/>
      <c r="L46" s="27"/>
      <c r="M46" s="27"/>
      <c r="N46" s="27"/>
      <c r="O46" s="27"/>
      <c r="P46" s="27"/>
      <c r="Q46" s="27"/>
      <c r="R46" s="11"/>
      <c r="S46" s="18">
        <f t="shared" si="0"/>
        <v>123.46</v>
      </c>
      <c r="T46" s="27"/>
      <c r="U46" s="27"/>
      <c r="V46" s="27"/>
      <c r="W46" s="27"/>
      <c r="X46" s="27"/>
      <c r="Y46" s="31"/>
      <c r="Z46" s="27"/>
      <c r="AA46" s="27"/>
      <c r="AB46" s="31"/>
      <c r="AC46" s="16"/>
      <c r="AD46" s="16"/>
      <c r="AE46" s="16"/>
      <c r="AF46" s="16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</row>
    <row r="47" spans="1:146" ht="14.25" customHeight="1">
      <c r="A47" s="20"/>
      <c r="B47" s="16"/>
      <c r="C47" s="17"/>
      <c r="D47" s="20"/>
      <c r="E47" s="27"/>
      <c r="F47" s="20"/>
      <c r="G47" s="27"/>
      <c r="H47" s="20"/>
      <c r="I47" s="27"/>
      <c r="J47" s="20" t="s">
        <v>31</v>
      </c>
      <c r="K47" s="27"/>
      <c r="L47" s="27" t="s">
        <v>31</v>
      </c>
      <c r="M47" s="27"/>
      <c r="N47" s="27"/>
      <c r="O47" s="27"/>
      <c r="P47" s="27"/>
      <c r="Q47" s="27"/>
      <c r="R47" s="11"/>
      <c r="S47" s="18">
        <f t="shared" si="0"/>
        <v>0</v>
      </c>
      <c r="T47" s="27"/>
      <c r="U47" s="27"/>
      <c r="V47" s="27"/>
      <c r="W47" s="27"/>
      <c r="X47" s="27"/>
      <c r="Y47" s="31"/>
      <c r="Z47" s="27"/>
      <c r="AA47" s="27"/>
      <c r="AB47" s="31"/>
      <c r="AC47" s="16"/>
      <c r="AD47" s="16"/>
      <c r="AE47" s="16"/>
      <c r="AF47" s="16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</row>
    <row r="48" spans="1:146" ht="14.25" customHeight="1">
      <c r="A48" s="20"/>
      <c r="B48" s="16"/>
      <c r="C48" s="17"/>
      <c r="D48" s="20"/>
      <c r="E48" s="27"/>
      <c r="F48" s="20"/>
      <c r="G48" s="27"/>
      <c r="H48" s="20"/>
      <c r="I48" s="27"/>
      <c r="J48" s="20"/>
      <c r="K48" s="27"/>
      <c r="L48" s="27" t="s">
        <v>39</v>
      </c>
      <c r="M48" s="27">
        <v>4385.92</v>
      </c>
      <c r="N48" s="27"/>
      <c r="O48" s="27"/>
      <c r="P48" s="27"/>
      <c r="Q48" s="27"/>
      <c r="R48" s="11"/>
      <c r="S48" s="18">
        <f t="shared" si="0"/>
        <v>4385.92</v>
      </c>
      <c r="T48" s="18"/>
      <c r="U48" s="18"/>
      <c r="V48" s="18"/>
      <c r="W48" s="18"/>
      <c r="X48" s="18"/>
      <c r="Y48" s="32"/>
      <c r="Z48" s="18" t="s">
        <v>659</v>
      </c>
      <c r="AA48" s="18"/>
      <c r="AB48" s="32"/>
      <c r="AC48" s="16"/>
      <c r="AD48" s="16"/>
      <c r="AE48" s="16"/>
      <c r="AF48" s="16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24"/>
      <c r="BB48" s="18"/>
      <c r="BC48" s="18"/>
      <c r="BD48" s="24"/>
      <c r="BE48" s="18"/>
      <c r="BF48" s="18"/>
      <c r="BG48" s="24"/>
      <c r="BH48" s="18"/>
      <c r="BI48" s="18"/>
      <c r="BJ48" s="24"/>
      <c r="BK48" s="18"/>
      <c r="BL48" s="18"/>
      <c r="BM48" s="24"/>
      <c r="BN48" s="18"/>
      <c r="BO48" s="18"/>
      <c r="BP48" s="24"/>
      <c r="BS48" s="18"/>
      <c r="BT48" s="18"/>
      <c r="BU48" s="24"/>
      <c r="BV48" s="18"/>
      <c r="BW48" s="18"/>
      <c r="BX48" s="24"/>
      <c r="BY48" s="18"/>
      <c r="BZ48" s="18"/>
      <c r="CA48" s="24"/>
      <c r="CB48" s="18"/>
      <c r="CC48" s="18"/>
      <c r="CD48" s="24"/>
      <c r="CE48" s="18"/>
      <c r="CF48" s="18"/>
      <c r="CG48" s="24"/>
      <c r="CH48" s="18"/>
      <c r="CI48" s="18"/>
      <c r="CJ48" s="24"/>
      <c r="CK48" s="18"/>
      <c r="CL48" s="18"/>
      <c r="CM48" s="24"/>
      <c r="CN48" s="18"/>
      <c r="CO48" s="18"/>
      <c r="CP48" s="24"/>
      <c r="CQ48" s="18"/>
      <c r="CR48" s="18"/>
      <c r="CS48" s="24"/>
      <c r="CT48" s="18"/>
      <c r="CU48" s="18"/>
      <c r="CV48" s="24"/>
      <c r="CW48" s="18"/>
      <c r="CX48" s="18"/>
      <c r="CY48" s="24"/>
      <c r="CZ48" s="18"/>
      <c r="DA48" s="18"/>
      <c r="DB48" s="24"/>
      <c r="DE48" s="18"/>
      <c r="DF48" s="18"/>
      <c r="DG48" s="24"/>
      <c r="DH48" s="18"/>
      <c r="DI48" s="18"/>
      <c r="DJ48" s="24"/>
      <c r="DK48" s="18"/>
      <c r="DL48" s="18"/>
      <c r="DM48" s="24"/>
      <c r="DN48" s="18"/>
      <c r="DO48" s="18"/>
      <c r="DP48" s="24"/>
      <c r="DQ48" s="18"/>
      <c r="DR48" s="18"/>
      <c r="DS48" s="24"/>
      <c r="DT48" s="18"/>
      <c r="DU48" s="18"/>
      <c r="DV48" s="24"/>
      <c r="DW48" s="18"/>
      <c r="DX48" s="18"/>
      <c r="DY48" s="24"/>
      <c r="DZ48" s="18"/>
      <c r="EA48" s="18"/>
      <c r="EB48" s="24"/>
      <c r="EC48" s="18"/>
      <c r="ED48" s="18"/>
      <c r="EE48" s="24"/>
      <c r="EF48" s="18"/>
      <c r="EG48" s="18"/>
      <c r="EH48" s="24"/>
      <c r="EI48" s="18"/>
      <c r="EJ48" s="18"/>
      <c r="EK48" s="24"/>
      <c r="EL48" s="18"/>
      <c r="EM48" s="18"/>
      <c r="EN48" s="24"/>
      <c r="EO48" s="24"/>
      <c r="EP48" s="24"/>
    </row>
    <row r="49" spans="1:146" ht="14.25" customHeight="1">
      <c r="A49" s="20"/>
      <c r="B49" s="16"/>
      <c r="C49" s="17"/>
      <c r="D49" s="20"/>
      <c r="E49" s="27"/>
      <c r="F49" s="20"/>
      <c r="G49" s="27"/>
      <c r="H49" s="20"/>
      <c r="I49" s="27"/>
      <c r="J49" s="20"/>
      <c r="K49" s="27"/>
      <c r="L49" s="27"/>
      <c r="M49" s="27"/>
      <c r="N49" s="27" t="s">
        <v>31</v>
      </c>
      <c r="O49" s="27"/>
      <c r="P49" s="27"/>
      <c r="Q49" s="27"/>
      <c r="R49" s="11"/>
      <c r="S49" s="18">
        <f t="shared" si="0"/>
        <v>0</v>
      </c>
      <c r="T49" s="33"/>
      <c r="U49" s="33"/>
      <c r="V49" s="33"/>
      <c r="W49" s="33"/>
      <c r="X49" s="33"/>
      <c r="Y49" s="34"/>
      <c r="Z49" s="33"/>
      <c r="AA49" s="33"/>
      <c r="AB49" s="34"/>
      <c r="AC49" s="16"/>
      <c r="AD49" s="16"/>
      <c r="AE49" s="16"/>
      <c r="AF49" s="16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27"/>
      <c r="BB49" s="33"/>
      <c r="BC49" s="33"/>
      <c r="BD49" s="27"/>
      <c r="BE49" s="33"/>
      <c r="BF49" s="33"/>
      <c r="BG49" s="27"/>
      <c r="BH49" s="33"/>
      <c r="BI49" s="33"/>
      <c r="BJ49" s="27"/>
      <c r="BK49" s="33"/>
      <c r="BL49" s="33"/>
      <c r="BM49" s="27"/>
      <c r="BN49" s="33"/>
      <c r="BO49" s="33"/>
      <c r="BP49" s="27"/>
      <c r="BS49" s="33"/>
      <c r="BT49" s="33"/>
      <c r="BU49" s="27"/>
      <c r="BV49" s="33"/>
      <c r="BW49" s="33"/>
      <c r="BX49" s="27"/>
      <c r="BY49" s="33"/>
      <c r="BZ49" s="33"/>
      <c r="CA49" s="27"/>
      <c r="CB49" s="33"/>
      <c r="CC49" s="33"/>
      <c r="CD49" s="27"/>
      <c r="CE49" s="33"/>
      <c r="CF49" s="33"/>
      <c r="CG49" s="27"/>
      <c r="CH49" s="33"/>
      <c r="CI49" s="33"/>
      <c r="CJ49" s="27"/>
      <c r="CK49" s="33"/>
      <c r="CL49" s="33"/>
      <c r="CM49" s="27"/>
      <c r="CN49" s="33"/>
      <c r="CO49" s="33"/>
      <c r="CP49" s="27"/>
      <c r="CQ49" s="33"/>
      <c r="CR49" s="33"/>
      <c r="CS49" s="27"/>
      <c r="CT49" s="33"/>
      <c r="CU49" s="33"/>
      <c r="CV49" s="27"/>
      <c r="CW49" s="33"/>
      <c r="CX49" s="33"/>
      <c r="CY49" s="27"/>
      <c r="CZ49" s="33"/>
      <c r="DA49" s="33"/>
      <c r="DB49" s="27"/>
      <c r="DE49" s="33"/>
      <c r="DF49" s="33"/>
      <c r="DG49" s="27"/>
      <c r="DH49" s="33"/>
      <c r="DI49" s="33"/>
      <c r="DJ49" s="27"/>
      <c r="DK49" s="33"/>
      <c r="DL49" s="33"/>
      <c r="DM49" s="27"/>
      <c r="DN49" s="33"/>
      <c r="DO49" s="33"/>
      <c r="DP49" s="27"/>
      <c r="DQ49" s="33"/>
      <c r="DR49" s="33"/>
      <c r="DS49" s="27"/>
      <c r="DT49" s="33"/>
      <c r="DU49" s="33"/>
      <c r="DV49" s="27"/>
      <c r="DW49" s="33"/>
      <c r="DX49" s="33"/>
      <c r="DY49" s="27"/>
      <c r="DZ49" s="33"/>
      <c r="EA49" s="33"/>
      <c r="EB49" s="27"/>
      <c r="EC49" s="33"/>
      <c r="ED49" s="33"/>
      <c r="EE49" s="27"/>
      <c r="EF49" s="33"/>
      <c r="EG49" s="33"/>
      <c r="EH49" s="27"/>
      <c r="EI49" s="33"/>
      <c r="EJ49" s="33"/>
      <c r="EK49" s="27"/>
      <c r="EL49" s="33"/>
      <c r="EM49" s="33"/>
      <c r="EN49" s="27"/>
      <c r="EO49" s="27"/>
      <c r="EP49" s="27"/>
    </row>
    <row r="50" spans="1:146" ht="52.5" customHeight="1">
      <c r="A50" s="20"/>
      <c r="B50" s="16"/>
      <c r="C50" s="17"/>
      <c r="D50" s="20"/>
      <c r="E50" s="27"/>
      <c r="F50" s="20"/>
      <c r="G50" s="27"/>
      <c r="H50" s="20"/>
      <c r="I50" s="27"/>
      <c r="J50" s="20"/>
      <c r="K50" s="27"/>
      <c r="L50" s="27"/>
      <c r="M50" s="27"/>
      <c r="N50" s="27" t="s">
        <v>31</v>
      </c>
      <c r="O50" s="27"/>
      <c r="P50" s="27" t="s">
        <v>31</v>
      </c>
      <c r="Q50" s="27"/>
      <c r="R50" s="11"/>
      <c r="S50" s="18">
        <f t="shared" si="0"/>
        <v>0</v>
      </c>
      <c r="T50" s="18"/>
      <c r="U50" s="18"/>
      <c r="V50" s="18"/>
      <c r="W50" s="18"/>
      <c r="X50" s="18"/>
      <c r="Y50" s="32"/>
      <c r="Z50" s="18"/>
      <c r="AA50" s="18"/>
      <c r="AB50" s="32"/>
      <c r="AC50" s="16"/>
      <c r="AD50" s="16"/>
      <c r="AE50" s="16"/>
      <c r="AF50" s="35" t="s">
        <v>400</v>
      </c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36" t="s">
        <v>401</v>
      </c>
      <c r="BR50" s="36" t="s">
        <v>402</v>
      </c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36" t="s">
        <v>516</v>
      </c>
      <c r="DD50" s="36" t="s">
        <v>517</v>
      </c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</row>
    <row r="51" spans="1:146" ht="12.75">
      <c r="A51" s="11" t="s">
        <v>8</v>
      </c>
      <c r="B51" s="11"/>
      <c r="C51" s="18">
        <f>SUM(C7:C9)+C15+SUM(C27:C33)+SUM(C35:C50)</f>
        <v>104726.51000000001</v>
      </c>
      <c r="D51" s="18"/>
      <c r="E51" s="18">
        <f>SUM(E7:E9)+E15+SUM(E27:E33)+SUM(E35:E50)</f>
        <v>111831.35</v>
      </c>
      <c r="F51" s="37"/>
      <c r="G51" s="18">
        <f>SUM(G7:G9)+G15+SUM(G27:G33)+SUM(G35:G50)</f>
        <v>131913.04</v>
      </c>
      <c r="H51" s="37"/>
      <c r="I51" s="18">
        <f>SUM(I7:I9)+I15+SUM(I27:I33)+SUM(I35:I50)</f>
        <v>113123.78000000001</v>
      </c>
      <c r="J51" s="37"/>
      <c r="K51" s="18">
        <f>SUM(K7:K9)+K15+SUM(K27:K33)+SUM(K35:K50)</f>
        <v>105160.98999999999</v>
      </c>
      <c r="L51" s="18"/>
      <c r="M51" s="18">
        <f>SUM(M7:M9)+M15+SUM(M27:M33)+SUM(M35:M50)</f>
        <v>109557.68000000002</v>
      </c>
      <c r="N51" s="18"/>
      <c r="O51" s="18">
        <f>SUM(O7:O9)+O15+SUM(O27:O33)+SUM(O35:O50)</f>
        <v>116272.29</v>
      </c>
      <c r="P51" s="18"/>
      <c r="Q51" s="18">
        <f>SUM(Q7:Q9)+Q15+SUM(Q27:Q33)+SUM(Q35:Q50)</f>
        <v>109526.12000000001</v>
      </c>
      <c r="R51" s="37"/>
      <c r="S51" s="18">
        <f t="shared" si="0"/>
        <v>902111.7600000001</v>
      </c>
      <c r="T51" s="38"/>
      <c r="U51" s="38"/>
      <c r="V51" s="38">
        <f>SUM(V7:V50)</f>
        <v>63119.13000000002</v>
      </c>
      <c r="W51" s="38">
        <f aca="true" t="shared" si="1" ref="W51:AL51">SUM(W7:W50)</f>
        <v>0</v>
      </c>
      <c r="X51" s="38">
        <f t="shared" si="1"/>
        <v>0</v>
      </c>
      <c r="Y51" s="38">
        <f t="shared" si="1"/>
        <v>57689.22000000001</v>
      </c>
      <c r="Z51" s="38">
        <f t="shared" si="1"/>
        <v>0</v>
      </c>
      <c r="AA51" s="38">
        <f t="shared" si="1"/>
        <v>0</v>
      </c>
      <c r="AB51" s="38">
        <f t="shared" si="1"/>
        <v>78154.86000000002</v>
      </c>
      <c r="AC51" s="38">
        <f t="shared" si="1"/>
        <v>0</v>
      </c>
      <c r="AD51" s="38">
        <f t="shared" si="1"/>
        <v>0</v>
      </c>
      <c r="AE51" s="38">
        <f t="shared" si="1"/>
        <v>63799.970000000016</v>
      </c>
      <c r="AF51" s="27">
        <f>S51+V51+Y51+AB51+AE51</f>
        <v>1164874.9400000002</v>
      </c>
      <c r="AG51" s="38">
        <f t="shared" si="1"/>
        <v>0</v>
      </c>
      <c r="AH51" s="38">
        <f t="shared" si="1"/>
        <v>0</v>
      </c>
      <c r="AI51" s="38">
        <f t="shared" si="1"/>
        <v>66703.1709090909</v>
      </c>
      <c r="AJ51" s="38">
        <f t="shared" si="1"/>
        <v>0</v>
      </c>
      <c r="AK51" s="38">
        <f t="shared" si="1"/>
        <v>0</v>
      </c>
      <c r="AL51" s="38">
        <f t="shared" si="1"/>
        <v>94155.2</v>
      </c>
      <c r="AM51" s="38"/>
      <c r="AN51" s="38"/>
      <c r="AO51" s="38">
        <f>SUM(AO7:AO50)</f>
        <v>83533.29000000001</v>
      </c>
      <c r="AP51" s="38">
        <f aca="true" t="shared" si="2" ref="AP51:AU51">SUM(AP7:AP50)</f>
        <v>0</v>
      </c>
      <c r="AQ51" s="38">
        <f t="shared" si="2"/>
        <v>0</v>
      </c>
      <c r="AR51" s="38">
        <f t="shared" si="2"/>
        <v>115829.03</v>
      </c>
      <c r="AS51" s="38">
        <f t="shared" si="2"/>
        <v>0</v>
      </c>
      <c r="AT51" s="38">
        <f t="shared" si="2"/>
        <v>0</v>
      </c>
      <c r="AU51" s="38">
        <f t="shared" si="2"/>
        <v>69223.25999999998</v>
      </c>
      <c r="AV51" s="38"/>
      <c r="AW51" s="38"/>
      <c r="AX51" s="38">
        <f>SUM(AX7:AX50)</f>
        <v>72783.39999999998</v>
      </c>
      <c r="AY51" s="38">
        <f aca="true" t="shared" si="3" ref="AY51:BD51">SUM(AY7:AY50)</f>
        <v>0</v>
      </c>
      <c r="AZ51" s="38">
        <f t="shared" si="3"/>
        <v>0</v>
      </c>
      <c r="BA51" s="38">
        <f t="shared" si="3"/>
        <v>63325.62</v>
      </c>
      <c r="BB51" s="38">
        <f t="shared" si="3"/>
        <v>0</v>
      </c>
      <c r="BC51" s="38">
        <f t="shared" si="3"/>
        <v>0</v>
      </c>
      <c r="BD51" s="38">
        <f t="shared" si="3"/>
        <v>118839.69999999997</v>
      </c>
      <c r="BE51" s="38">
        <f aca="true" t="shared" si="4" ref="BE51:BM51">SUM(BE7:BE50)</f>
        <v>0</v>
      </c>
      <c r="BF51" s="38">
        <f t="shared" si="4"/>
        <v>0</v>
      </c>
      <c r="BG51" s="38">
        <f t="shared" si="4"/>
        <v>99353.81</v>
      </c>
      <c r="BH51" s="38">
        <f t="shared" si="4"/>
        <v>0</v>
      </c>
      <c r="BI51" s="38">
        <f t="shared" si="4"/>
        <v>0</v>
      </c>
      <c r="BJ51" s="38">
        <f t="shared" si="4"/>
        <v>276291.12</v>
      </c>
      <c r="BK51" s="38">
        <f t="shared" si="4"/>
        <v>0</v>
      </c>
      <c r="BL51" s="38">
        <f t="shared" si="4"/>
        <v>0</v>
      </c>
      <c r="BM51" s="38">
        <f t="shared" si="4"/>
        <v>79210.01000000002</v>
      </c>
      <c r="BN51" s="38">
        <f>SUM(BN7:BN50)</f>
        <v>0</v>
      </c>
      <c r="BO51" s="38">
        <f>SUM(BO7:BO50)</f>
        <v>0</v>
      </c>
      <c r="BP51" s="38">
        <f>SUM(BP7:BP50)</f>
        <v>77347.92000000001</v>
      </c>
      <c r="BQ51" s="27">
        <f>AI50:AI51+AL51+AO51+AR51+AU51+AX51+BA51+BD51+BG51+BJ51+BM51+BP51</f>
        <v>1216595.530909091</v>
      </c>
      <c r="BR51" s="27">
        <f>BQ51+AF51</f>
        <v>2381470.470909091</v>
      </c>
      <c r="BS51" s="38"/>
      <c r="BT51" s="38"/>
      <c r="BU51" s="38">
        <f>SUM(BU7:BU50)</f>
        <v>64979.530000000006</v>
      </c>
      <c r="BV51" s="38"/>
      <c r="BW51" s="38"/>
      <c r="BX51" s="38">
        <f>SUM(BX7:BX50)</f>
        <v>88954.12</v>
      </c>
      <c r="BY51" s="38"/>
      <c r="BZ51" s="38"/>
      <c r="CA51" s="38">
        <f>SUM(CA7:CA50)</f>
        <v>141216.96000000002</v>
      </c>
      <c r="CB51" s="38"/>
      <c r="CC51" s="38"/>
      <c r="CD51" s="38">
        <f>SUM(CD7:CD50)</f>
        <v>65056.76</v>
      </c>
      <c r="CE51" s="38"/>
      <c r="CF51" s="38"/>
      <c r="CG51" s="38">
        <f>SUM(CG7:CG50)</f>
        <v>298163.93</v>
      </c>
      <c r="CH51" s="38"/>
      <c r="CI51" s="38"/>
      <c r="CJ51" s="38">
        <f>SUM(CJ7:CJ50)</f>
        <v>73809.25000000001</v>
      </c>
      <c r="CK51" s="38"/>
      <c r="CL51" s="38"/>
      <c r="CM51" s="38">
        <f>SUM(CM7:CM50)</f>
        <v>66113.69</v>
      </c>
      <c r="CN51" s="38"/>
      <c r="CO51" s="38"/>
      <c r="CP51" s="38">
        <f>SUM(CP7:CP50)</f>
        <v>67749.49</v>
      </c>
      <c r="CQ51" s="38"/>
      <c r="CR51" s="38"/>
      <c r="CS51" s="38">
        <f>SUM(CS7:CS50)</f>
        <v>62448.969999999994</v>
      </c>
      <c r="CT51" s="38"/>
      <c r="CU51" s="38"/>
      <c r="CV51" s="38">
        <f>SUM(CV7:CV50)</f>
        <v>64378.439999999995</v>
      </c>
      <c r="CW51" s="38"/>
      <c r="CX51" s="38"/>
      <c r="CY51" s="38">
        <f>SUM(CY7:CY50)</f>
        <v>63534.049999999996</v>
      </c>
      <c r="CZ51" s="38"/>
      <c r="DA51" s="38"/>
      <c r="DB51" s="38">
        <f>SUM(DB7:DB50)</f>
        <v>72862.09000000001</v>
      </c>
      <c r="DC51" s="9">
        <f>DB51+CY51+CV51+CS51+CP51+CM51+CJ51+CG51+CD51+CA51+BX51+BU51</f>
        <v>1129267.28</v>
      </c>
      <c r="DD51" s="39">
        <f>DC51+BR51</f>
        <v>3510737.750909091</v>
      </c>
      <c r="DE51" s="38"/>
      <c r="DF51" s="38"/>
      <c r="DG51" s="38">
        <f>SUM(DG7:DG50)</f>
        <v>121696.37</v>
      </c>
      <c r="DH51" s="38"/>
      <c r="DI51" s="38"/>
      <c r="DJ51" s="38">
        <f>SUM(DJ7:DJ50)</f>
        <v>73180.37000000001</v>
      </c>
      <c r="DK51" s="38"/>
      <c r="DL51" s="38"/>
      <c r="DM51" s="38">
        <f>SUM(DM7:DM50)</f>
        <v>242342.73</v>
      </c>
      <c r="DN51" s="38"/>
      <c r="DO51" s="38"/>
      <c r="DP51" s="38">
        <f>SUM(DP7:DP50)</f>
        <v>271318.14999999997</v>
      </c>
      <c r="DQ51" s="38"/>
      <c r="DR51" s="38"/>
      <c r="DS51" s="38">
        <f>SUM(DS7:DS50)</f>
        <v>263286.92</v>
      </c>
      <c r="DT51" s="38"/>
      <c r="DU51" s="38"/>
      <c r="DV51" s="38">
        <f>SUM(DV7:DV50)</f>
        <v>79693.50000000001</v>
      </c>
      <c r="DW51" s="38"/>
      <c r="DX51" s="38"/>
      <c r="DY51" s="38">
        <f>SUM(DY7:DY50)</f>
        <v>133241.22999999998</v>
      </c>
      <c r="DZ51" s="38"/>
      <c r="EA51" s="38"/>
      <c r="EB51" s="38">
        <f>SUM(EB7:EB50)</f>
        <v>180593.27</v>
      </c>
      <c r="EC51" s="38"/>
      <c r="ED51" s="38"/>
      <c r="EE51" s="38">
        <f>SUM(EE7:EE50)</f>
        <v>73575.63000000002</v>
      </c>
      <c r="EF51" s="38"/>
      <c r="EG51" s="38"/>
      <c r="EH51" s="38">
        <f>SUM(EH7:EH50)</f>
        <v>73830.24000000002</v>
      </c>
      <c r="EI51" s="38"/>
      <c r="EJ51" s="38"/>
      <c r="EK51" s="38">
        <f>SUM(EK7:EK50)</f>
        <v>89796.73000000001</v>
      </c>
      <c r="EL51" s="38"/>
      <c r="EM51" s="38"/>
      <c r="EN51" s="38">
        <f>SUM(EN7:EN50)</f>
        <v>74845.91000000002</v>
      </c>
      <c r="EO51" s="38">
        <f>SUM(EO7:EO50)</f>
        <v>0</v>
      </c>
      <c r="EP51" s="38">
        <f>SUM(EP7:EP50)</f>
        <v>0</v>
      </c>
    </row>
    <row r="52" spans="1:146" s="2" customFormat="1" ht="53.25" customHeight="1">
      <c r="A52" s="40" t="s">
        <v>80</v>
      </c>
      <c r="B52" s="41" t="s">
        <v>65</v>
      </c>
      <c r="C52" s="33"/>
      <c r="D52" s="33"/>
      <c r="E52" s="33"/>
      <c r="F52" s="42"/>
      <c r="G52" s="33"/>
      <c r="H52" s="33"/>
      <c r="I52" s="33"/>
      <c r="J52" s="41"/>
      <c r="K52" s="33"/>
      <c r="L52" s="33"/>
      <c r="M52" s="33"/>
      <c r="N52" s="41"/>
      <c r="O52" s="33"/>
      <c r="P52" s="33"/>
      <c r="Q52" s="33"/>
      <c r="R52" s="41" t="s">
        <v>66</v>
      </c>
      <c r="S52" s="33"/>
      <c r="T52" s="38"/>
      <c r="U52" s="38"/>
      <c r="V52" s="38"/>
      <c r="W52" s="38"/>
      <c r="X52" s="38"/>
      <c r="Y52" s="43"/>
      <c r="Z52" s="38"/>
      <c r="AA52" s="38"/>
      <c r="AB52" s="43"/>
      <c r="AC52" s="41"/>
      <c r="AD52" s="41"/>
      <c r="AE52" s="41"/>
      <c r="AF52" s="27">
        <f aca="true" t="shared" si="5" ref="AF52:AF81">S52+V52+Y52+AB52+AE52</f>
        <v>0</v>
      </c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27">
        <f aca="true" t="shared" si="6" ref="BQ52:BQ81">AI51:AI52+AL52+AO52+AR52+AU52+AX52+BA52+BD52+BG52+BJ52+BM52+BP52</f>
        <v>0</v>
      </c>
      <c r="BR52" s="27">
        <f aca="true" t="shared" si="7" ref="BR52:BR81">BQ52+AF52</f>
        <v>0</v>
      </c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9">
        <f aca="true" t="shared" si="8" ref="DC52:DC81">DB52+CY52+CV52+CS52+CP52+CM52+CJ52+CG52+CD52+CA52+BX52+BU52</f>
        <v>0</v>
      </c>
      <c r="DD52" s="39">
        <f aca="true" t="shared" si="9" ref="DD52:DD81">DC52+BR52</f>
        <v>0</v>
      </c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103" t="s">
        <v>650</v>
      </c>
      <c r="EP52" s="103" t="s">
        <v>651</v>
      </c>
    </row>
    <row r="53" spans="1:146" s="3" customFormat="1" ht="21">
      <c r="A53" s="44" t="s">
        <v>67</v>
      </c>
      <c r="B53" s="11"/>
      <c r="C53" s="18">
        <f>C51-C31-C32-C33</f>
        <v>61658.87000000001</v>
      </c>
      <c r="D53" s="18"/>
      <c r="E53" s="18">
        <f aca="true" t="shared" si="10" ref="E53:Q53">E51-E31-E32-E33</f>
        <v>68555.15000000002</v>
      </c>
      <c r="F53" s="18"/>
      <c r="G53" s="18">
        <f t="shared" si="10"/>
        <v>86864.08000000002</v>
      </c>
      <c r="H53" s="18"/>
      <c r="I53" s="18">
        <f t="shared" si="10"/>
        <v>68387.66000000002</v>
      </c>
      <c r="J53" s="18"/>
      <c r="K53" s="18">
        <f t="shared" si="10"/>
        <v>61050.54999999999</v>
      </c>
      <c r="L53" s="18"/>
      <c r="M53" s="18">
        <f t="shared" si="10"/>
        <v>65551.52000000002</v>
      </c>
      <c r="N53" s="18"/>
      <c r="O53" s="18">
        <f t="shared" si="10"/>
        <v>72370.40999999999</v>
      </c>
      <c r="P53" s="18"/>
      <c r="Q53" s="18">
        <f t="shared" si="10"/>
        <v>64998.56000000001</v>
      </c>
      <c r="R53" s="18"/>
      <c r="S53" s="18">
        <f>C53+E53+G53+I53+K53+M53+O53+Q53</f>
        <v>549436.8</v>
      </c>
      <c r="T53" s="38"/>
      <c r="U53" s="38"/>
      <c r="V53" s="38">
        <f>V51</f>
        <v>63119.13000000002</v>
      </c>
      <c r="W53" s="38">
        <f aca="true" t="shared" si="11" ref="W53:AL53">W51</f>
        <v>0</v>
      </c>
      <c r="X53" s="38">
        <f t="shared" si="11"/>
        <v>0</v>
      </c>
      <c r="Y53" s="38">
        <f t="shared" si="11"/>
        <v>57689.22000000001</v>
      </c>
      <c r="Z53" s="38">
        <f t="shared" si="11"/>
        <v>0</v>
      </c>
      <c r="AA53" s="38">
        <f t="shared" si="11"/>
        <v>0</v>
      </c>
      <c r="AB53" s="38">
        <f t="shared" si="11"/>
        <v>78154.86000000002</v>
      </c>
      <c r="AC53" s="38">
        <f t="shared" si="11"/>
        <v>0</v>
      </c>
      <c r="AD53" s="38">
        <f t="shared" si="11"/>
        <v>0</v>
      </c>
      <c r="AE53" s="38">
        <f t="shared" si="11"/>
        <v>63799.970000000016</v>
      </c>
      <c r="AF53" s="27">
        <f t="shared" si="5"/>
        <v>812199.98</v>
      </c>
      <c r="AG53" s="38">
        <f t="shared" si="11"/>
        <v>0</v>
      </c>
      <c r="AH53" s="38">
        <f t="shared" si="11"/>
        <v>0</v>
      </c>
      <c r="AI53" s="38">
        <f t="shared" si="11"/>
        <v>66703.1709090909</v>
      </c>
      <c r="AJ53" s="38">
        <f t="shared" si="11"/>
        <v>0</v>
      </c>
      <c r="AK53" s="38">
        <f t="shared" si="11"/>
        <v>0</v>
      </c>
      <c r="AL53" s="38">
        <f t="shared" si="11"/>
        <v>94155.2</v>
      </c>
      <c r="AM53" s="38"/>
      <c r="AN53" s="38"/>
      <c r="AO53" s="38">
        <f>AO51</f>
        <v>83533.29000000001</v>
      </c>
      <c r="AP53" s="38">
        <f aca="true" t="shared" si="12" ref="AP53:AU53">AP51</f>
        <v>0</v>
      </c>
      <c r="AQ53" s="38">
        <f t="shared" si="12"/>
        <v>0</v>
      </c>
      <c r="AR53" s="38">
        <f t="shared" si="12"/>
        <v>115829.03</v>
      </c>
      <c r="AS53" s="38">
        <f t="shared" si="12"/>
        <v>0</v>
      </c>
      <c r="AT53" s="38">
        <f t="shared" si="12"/>
        <v>0</v>
      </c>
      <c r="AU53" s="38">
        <f t="shared" si="12"/>
        <v>69223.25999999998</v>
      </c>
      <c r="AV53" s="38"/>
      <c r="AW53" s="38"/>
      <c r="AX53" s="38">
        <f>AX51</f>
        <v>72783.39999999998</v>
      </c>
      <c r="AY53" s="38">
        <f aca="true" t="shared" si="13" ref="AY53:BD53">AY51</f>
        <v>0</v>
      </c>
      <c r="AZ53" s="38">
        <f t="shared" si="13"/>
        <v>0</v>
      </c>
      <c r="BA53" s="38">
        <f t="shared" si="13"/>
        <v>63325.62</v>
      </c>
      <c r="BB53" s="38">
        <f t="shared" si="13"/>
        <v>0</v>
      </c>
      <c r="BC53" s="38">
        <f t="shared" si="13"/>
        <v>0</v>
      </c>
      <c r="BD53" s="38">
        <f t="shared" si="13"/>
        <v>118839.69999999997</v>
      </c>
      <c r="BE53" s="38">
        <f aca="true" t="shared" si="14" ref="BE53:BM53">BE51</f>
        <v>0</v>
      </c>
      <c r="BF53" s="38">
        <f t="shared" si="14"/>
        <v>0</v>
      </c>
      <c r="BG53" s="38">
        <f t="shared" si="14"/>
        <v>99353.81</v>
      </c>
      <c r="BH53" s="38">
        <f t="shared" si="14"/>
        <v>0</v>
      </c>
      <c r="BI53" s="38">
        <f t="shared" si="14"/>
        <v>0</v>
      </c>
      <c r="BJ53" s="38">
        <f t="shared" si="14"/>
        <v>276291.12</v>
      </c>
      <c r="BK53" s="38">
        <f t="shared" si="14"/>
        <v>0</v>
      </c>
      <c r="BL53" s="38">
        <f t="shared" si="14"/>
        <v>0</v>
      </c>
      <c r="BM53" s="38">
        <f t="shared" si="14"/>
        <v>79210.01000000002</v>
      </c>
      <c r="BN53" s="38">
        <f>BN51</f>
        <v>0</v>
      </c>
      <c r="BO53" s="38">
        <f>BO51</f>
        <v>0</v>
      </c>
      <c r="BP53" s="38">
        <f>BP51</f>
        <v>77347.92000000001</v>
      </c>
      <c r="BQ53" s="27">
        <f t="shared" si="6"/>
        <v>1216595.530909091</v>
      </c>
      <c r="BR53" s="27">
        <f t="shared" si="7"/>
        <v>2028795.510909091</v>
      </c>
      <c r="BS53" s="38"/>
      <c r="BT53" s="38"/>
      <c r="BU53" s="38">
        <f>BU51</f>
        <v>64979.530000000006</v>
      </c>
      <c r="BV53" s="38"/>
      <c r="BW53" s="38"/>
      <c r="BX53" s="38">
        <f>BX51</f>
        <v>88954.12</v>
      </c>
      <c r="BY53" s="38"/>
      <c r="BZ53" s="38"/>
      <c r="CA53" s="38">
        <f>CA51</f>
        <v>141216.96000000002</v>
      </c>
      <c r="CB53" s="38"/>
      <c r="CC53" s="38"/>
      <c r="CD53" s="38">
        <f>CD51</f>
        <v>65056.76</v>
      </c>
      <c r="CE53" s="38"/>
      <c r="CF53" s="38"/>
      <c r="CG53" s="38">
        <f>CG51</f>
        <v>298163.93</v>
      </c>
      <c r="CH53" s="38"/>
      <c r="CI53" s="38"/>
      <c r="CJ53" s="38">
        <f>CJ51</f>
        <v>73809.25000000001</v>
      </c>
      <c r="CK53" s="38"/>
      <c r="CL53" s="38"/>
      <c r="CM53" s="38">
        <f>CM51</f>
        <v>66113.69</v>
      </c>
      <c r="CN53" s="38"/>
      <c r="CO53" s="38"/>
      <c r="CP53" s="38">
        <f>CP51</f>
        <v>67749.49</v>
      </c>
      <c r="CQ53" s="38"/>
      <c r="CR53" s="38"/>
      <c r="CS53" s="38">
        <f>CS51</f>
        <v>62448.969999999994</v>
      </c>
      <c r="CT53" s="38"/>
      <c r="CU53" s="38"/>
      <c r="CV53" s="38">
        <f>CV51</f>
        <v>64378.439999999995</v>
      </c>
      <c r="CW53" s="38"/>
      <c r="CX53" s="38"/>
      <c r="CY53" s="38">
        <f>CY51</f>
        <v>63534.049999999996</v>
      </c>
      <c r="CZ53" s="38"/>
      <c r="DA53" s="38"/>
      <c r="DB53" s="38">
        <f>DB51</f>
        <v>72862.09000000001</v>
      </c>
      <c r="DC53" s="9">
        <f t="shared" si="8"/>
        <v>1129267.28</v>
      </c>
      <c r="DD53" s="39">
        <f t="shared" si="9"/>
        <v>3158062.790909091</v>
      </c>
      <c r="DE53" s="38"/>
      <c r="DF53" s="38"/>
      <c r="DG53" s="38">
        <f>DG51</f>
        <v>121696.37</v>
      </c>
      <c r="DH53" s="38"/>
      <c r="DI53" s="38"/>
      <c r="DJ53" s="38">
        <f>DJ51</f>
        <v>73180.37000000001</v>
      </c>
      <c r="DK53" s="38"/>
      <c r="DL53" s="38"/>
      <c r="DM53" s="38">
        <f>DM51</f>
        <v>242342.73</v>
      </c>
      <c r="DN53" s="38"/>
      <c r="DO53" s="38"/>
      <c r="DP53" s="38">
        <f>DP51</f>
        <v>271318.14999999997</v>
      </c>
      <c r="DQ53" s="38"/>
      <c r="DR53" s="38"/>
      <c r="DS53" s="38">
        <f>DS51</f>
        <v>263286.92</v>
      </c>
      <c r="DT53" s="38"/>
      <c r="DU53" s="38"/>
      <c r="DV53" s="38">
        <f>DV51</f>
        <v>79693.50000000001</v>
      </c>
      <c r="DW53" s="38"/>
      <c r="DX53" s="38"/>
      <c r="DY53" s="38">
        <f>DY51</f>
        <v>133241.22999999998</v>
      </c>
      <c r="DZ53" s="38"/>
      <c r="EA53" s="38"/>
      <c r="EB53" s="38">
        <f>EB51</f>
        <v>180593.27</v>
      </c>
      <c r="EC53" s="38"/>
      <c r="ED53" s="38"/>
      <c r="EE53" s="38">
        <f>EE51</f>
        <v>73575.63000000002</v>
      </c>
      <c r="EF53" s="38"/>
      <c r="EG53" s="38"/>
      <c r="EH53" s="38">
        <f>EH51</f>
        <v>73830.24000000002</v>
      </c>
      <c r="EI53" s="38"/>
      <c r="EJ53" s="38"/>
      <c r="EK53" s="38">
        <f>EK51</f>
        <v>89796.73000000001</v>
      </c>
      <c r="EL53" s="38"/>
      <c r="EM53" s="38"/>
      <c r="EN53" s="38">
        <f>EN51</f>
        <v>74845.91000000002</v>
      </c>
      <c r="EO53" s="38">
        <f>SUM(DG53:EN53)</f>
        <v>1677401.0499999998</v>
      </c>
      <c r="EP53" s="38">
        <f>EP51</f>
        <v>0</v>
      </c>
    </row>
    <row r="54" spans="1:146" s="84" customFormat="1" ht="12.75">
      <c r="A54" s="76" t="s">
        <v>68</v>
      </c>
      <c r="B54" s="72"/>
      <c r="C54" s="77">
        <v>86758.48</v>
      </c>
      <c r="D54" s="77"/>
      <c r="E54" s="77">
        <v>86758.48</v>
      </c>
      <c r="F54" s="77"/>
      <c r="G54" s="77">
        <v>86758.48</v>
      </c>
      <c r="H54" s="77"/>
      <c r="I54" s="77">
        <v>86758.48</v>
      </c>
      <c r="J54" s="78"/>
      <c r="K54" s="77">
        <v>86758.48</v>
      </c>
      <c r="L54" s="77"/>
      <c r="M54" s="77">
        <v>86758.48</v>
      </c>
      <c r="N54" s="78"/>
      <c r="O54" s="77">
        <v>86758.48</v>
      </c>
      <c r="P54" s="77"/>
      <c r="Q54" s="77">
        <v>86758.48</v>
      </c>
      <c r="R54" s="78"/>
      <c r="S54" s="79">
        <f>C54+E54+G54+I54+K54+M54+O54+Q54</f>
        <v>694067.84</v>
      </c>
      <c r="T54" s="77"/>
      <c r="U54" s="77"/>
      <c r="V54" s="77">
        <v>86758.48</v>
      </c>
      <c r="W54" s="77"/>
      <c r="X54" s="77"/>
      <c r="Y54" s="80">
        <v>86758.48</v>
      </c>
      <c r="Z54" s="77"/>
      <c r="AA54" s="77"/>
      <c r="AB54" s="80">
        <v>86758.48</v>
      </c>
      <c r="AC54" s="72"/>
      <c r="AD54" s="72"/>
      <c r="AE54" s="72">
        <v>86758.48</v>
      </c>
      <c r="AF54" s="81">
        <f t="shared" si="5"/>
        <v>1041101.7599999999</v>
      </c>
      <c r="AG54" s="77"/>
      <c r="AH54" s="77"/>
      <c r="AI54" s="77">
        <v>90803.16</v>
      </c>
      <c r="AJ54" s="77"/>
      <c r="AK54" s="77"/>
      <c r="AL54" s="77">
        <v>90803.16</v>
      </c>
      <c r="AM54" s="77"/>
      <c r="AN54" s="77"/>
      <c r="AO54" s="77">
        <v>90803.16</v>
      </c>
      <c r="AP54" s="77"/>
      <c r="AQ54" s="77"/>
      <c r="AR54" s="77">
        <v>90803.16</v>
      </c>
      <c r="AS54" s="77"/>
      <c r="AT54" s="77"/>
      <c r="AU54" s="77">
        <v>90803.16</v>
      </c>
      <c r="AV54" s="77"/>
      <c r="AW54" s="77"/>
      <c r="AX54" s="77">
        <v>90803.16</v>
      </c>
      <c r="AY54" s="77"/>
      <c r="AZ54" s="77"/>
      <c r="BA54" s="77">
        <v>90803.16</v>
      </c>
      <c r="BB54" s="77"/>
      <c r="BC54" s="77"/>
      <c r="BD54" s="77">
        <v>90803.16</v>
      </c>
      <c r="BE54" s="77"/>
      <c r="BF54" s="77"/>
      <c r="BG54" s="77">
        <v>90803.16</v>
      </c>
      <c r="BH54" s="77"/>
      <c r="BI54" s="77"/>
      <c r="BJ54" s="77">
        <v>90803.16</v>
      </c>
      <c r="BK54" s="77"/>
      <c r="BL54" s="77"/>
      <c r="BM54" s="77">
        <v>90803.16</v>
      </c>
      <c r="BN54" s="77"/>
      <c r="BO54" s="77"/>
      <c r="BP54" s="77">
        <v>90803.16</v>
      </c>
      <c r="BQ54" s="81">
        <f t="shared" si="6"/>
        <v>1089637.9200000002</v>
      </c>
      <c r="BR54" s="81">
        <f t="shared" si="7"/>
        <v>2130739.68</v>
      </c>
      <c r="BS54" s="77"/>
      <c r="BT54" s="77"/>
      <c r="BU54" s="77">
        <v>97578.47</v>
      </c>
      <c r="BV54" s="77"/>
      <c r="BW54" s="77"/>
      <c r="BX54" s="77">
        <v>97578.47</v>
      </c>
      <c r="BY54" s="77"/>
      <c r="BZ54" s="77"/>
      <c r="CA54" s="77">
        <v>97578.47</v>
      </c>
      <c r="CB54" s="77"/>
      <c r="CC54" s="77"/>
      <c r="CD54" s="77">
        <v>97578.47</v>
      </c>
      <c r="CE54" s="77"/>
      <c r="CF54" s="77"/>
      <c r="CG54" s="77">
        <v>97578.47</v>
      </c>
      <c r="CH54" s="77"/>
      <c r="CI54" s="77"/>
      <c r="CJ54" s="77">
        <v>97578.47</v>
      </c>
      <c r="CK54" s="77"/>
      <c r="CL54" s="77"/>
      <c r="CM54" s="77">
        <v>97578.47</v>
      </c>
      <c r="CN54" s="77"/>
      <c r="CO54" s="77"/>
      <c r="CP54" s="77">
        <v>97578.47</v>
      </c>
      <c r="CQ54" s="77"/>
      <c r="CR54" s="77"/>
      <c r="CS54" s="77">
        <v>97580.4</v>
      </c>
      <c r="CT54" s="77"/>
      <c r="CU54" s="77"/>
      <c r="CV54" s="77">
        <v>97580.4</v>
      </c>
      <c r="CW54" s="77"/>
      <c r="CX54" s="77"/>
      <c r="CY54" s="77">
        <v>97580.4</v>
      </c>
      <c r="CZ54" s="77"/>
      <c r="DA54" s="77"/>
      <c r="DB54" s="77">
        <v>97580.4</v>
      </c>
      <c r="DC54" s="82">
        <f t="shared" si="8"/>
        <v>1170949.3599999999</v>
      </c>
      <c r="DD54" s="83">
        <f t="shared" si="9"/>
        <v>3301689.04</v>
      </c>
      <c r="DE54" s="77"/>
      <c r="DF54" s="77"/>
      <c r="DG54" s="77">
        <v>138229.7</v>
      </c>
      <c r="DH54" s="77"/>
      <c r="DI54" s="77"/>
      <c r="DJ54" s="77">
        <v>138229.79</v>
      </c>
      <c r="DK54" s="77"/>
      <c r="DL54" s="77"/>
      <c r="DM54" s="77">
        <v>138229.79</v>
      </c>
      <c r="DN54" s="77"/>
      <c r="DO54" s="77"/>
      <c r="DP54" s="77">
        <v>138229.79</v>
      </c>
      <c r="DQ54" s="77"/>
      <c r="DR54" s="77"/>
      <c r="DS54" s="77">
        <v>138229.79</v>
      </c>
      <c r="DT54" s="77"/>
      <c r="DU54" s="77"/>
      <c r="DV54" s="77">
        <v>138229.79</v>
      </c>
      <c r="DW54" s="77"/>
      <c r="DX54" s="77"/>
      <c r="DY54" s="77">
        <v>138229.79</v>
      </c>
      <c r="DZ54" s="77"/>
      <c r="EA54" s="77"/>
      <c r="EB54" s="77">
        <v>138229.79</v>
      </c>
      <c r="EC54" s="77"/>
      <c r="ED54" s="77"/>
      <c r="EE54" s="77">
        <v>138229.79</v>
      </c>
      <c r="EF54" s="77"/>
      <c r="EG54" s="77"/>
      <c r="EH54" s="77">
        <v>138229.79</v>
      </c>
      <c r="EI54" s="77"/>
      <c r="EJ54" s="77"/>
      <c r="EK54" s="77">
        <v>138229.79</v>
      </c>
      <c r="EL54" s="77"/>
      <c r="EM54" s="77"/>
      <c r="EN54" s="77">
        <v>138229.79</v>
      </c>
      <c r="EO54" s="77">
        <f>SUM(DG54:EN54)</f>
        <v>1658757.3900000004</v>
      </c>
      <c r="EP54" s="77">
        <f>EO54+DD54</f>
        <v>4960446.430000001</v>
      </c>
    </row>
    <row r="55" spans="1:146" s="84" customFormat="1" ht="12.75">
      <c r="A55" s="76" t="s">
        <v>69</v>
      </c>
      <c r="B55" s="72"/>
      <c r="C55" s="77">
        <f>9030.66+74598.9</f>
        <v>83629.56</v>
      </c>
      <c r="D55" s="77"/>
      <c r="E55" s="77">
        <f>8942.58+71905.38</f>
        <v>80847.96</v>
      </c>
      <c r="F55" s="77"/>
      <c r="G55" s="77">
        <f>9194.79+83763.89</f>
        <v>92958.68</v>
      </c>
      <c r="H55" s="77"/>
      <c r="I55" s="77">
        <f>9145.18+74854.39</f>
        <v>83999.57</v>
      </c>
      <c r="J55" s="78"/>
      <c r="K55" s="77">
        <f>9187.76+83500.96</f>
        <v>92688.72</v>
      </c>
      <c r="L55" s="77"/>
      <c r="M55" s="77">
        <f>9267.55+74312.05</f>
        <v>83579.6</v>
      </c>
      <c r="N55" s="78"/>
      <c r="O55" s="77">
        <f>9264.98+71647.88</f>
        <v>80912.86</v>
      </c>
      <c r="P55" s="77"/>
      <c r="Q55" s="77">
        <f>9313.87+81900.12</f>
        <v>91213.98999999999</v>
      </c>
      <c r="R55" s="78"/>
      <c r="S55" s="79">
        <f>C55+E55+G55+I55+K55+M55+O55+Q55</f>
        <v>689830.94</v>
      </c>
      <c r="T55" s="77"/>
      <c r="U55" s="77"/>
      <c r="V55" s="77">
        <f>9389+86621.26</f>
        <v>96010.26</v>
      </c>
      <c r="W55" s="77"/>
      <c r="X55" s="77"/>
      <c r="Y55" s="80">
        <f>9594.79+54478.2</f>
        <v>64072.99</v>
      </c>
      <c r="Z55" s="77"/>
      <c r="AA55" s="77"/>
      <c r="AB55" s="80">
        <f>9781.69+95083.86</f>
        <v>104865.55</v>
      </c>
      <c r="AC55" s="72"/>
      <c r="AD55" s="72"/>
      <c r="AE55" s="72">
        <f>10113.82+76644.66</f>
        <v>86758.48000000001</v>
      </c>
      <c r="AF55" s="81">
        <f t="shared" si="5"/>
        <v>1041538.22</v>
      </c>
      <c r="AG55" s="77"/>
      <c r="AH55" s="77"/>
      <c r="AI55" s="77">
        <f>10591.33+78651.34</f>
        <v>89242.67</v>
      </c>
      <c r="AJ55" s="77"/>
      <c r="AK55" s="77"/>
      <c r="AL55" s="77">
        <f>10790.85+77098.04</f>
        <v>87888.89</v>
      </c>
      <c r="AM55" s="77"/>
      <c r="AN55" s="77"/>
      <c r="AO55" s="77">
        <f>11443.58+80915.75</f>
        <v>92359.33</v>
      </c>
      <c r="AP55" s="77"/>
      <c r="AQ55" s="77"/>
      <c r="AR55" s="77">
        <f>10610.06+88679.36</f>
        <v>99289.42</v>
      </c>
      <c r="AS55" s="77"/>
      <c r="AT55" s="77"/>
      <c r="AU55" s="77">
        <f>10521.29+70949.92</f>
        <v>81471.20999999999</v>
      </c>
      <c r="AV55" s="77"/>
      <c r="AW55" s="77"/>
      <c r="AX55" s="77">
        <f>10368.58+79783.19</f>
        <v>90151.77</v>
      </c>
      <c r="AY55" s="77"/>
      <c r="AZ55" s="77"/>
      <c r="BA55" s="77">
        <f>10520.12+78972.54</f>
        <v>89492.65999999999</v>
      </c>
      <c r="BB55" s="77"/>
      <c r="BC55" s="77"/>
      <c r="BD55" s="77">
        <v>97201.09</v>
      </c>
      <c r="BE55" s="77"/>
      <c r="BF55" s="77"/>
      <c r="BG55" s="77">
        <v>85662.06</v>
      </c>
      <c r="BH55" s="77"/>
      <c r="BI55" s="77"/>
      <c r="BJ55" s="77">
        <v>87482.14</v>
      </c>
      <c r="BK55" s="77"/>
      <c r="BL55" s="77"/>
      <c r="BM55" s="77">
        <v>95873.33</v>
      </c>
      <c r="BN55" s="77"/>
      <c r="BO55" s="77"/>
      <c r="BP55" s="77">
        <v>85837.36</v>
      </c>
      <c r="BQ55" s="81">
        <f t="shared" si="6"/>
        <v>1081951.9300000002</v>
      </c>
      <c r="BR55" s="81">
        <f t="shared" si="7"/>
        <v>2123490.1500000004</v>
      </c>
      <c r="BS55" s="77"/>
      <c r="BT55" s="77"/>
      <c r="BU55" s="77">
        <v>88607.56</v>
      </c>
      <c r="BV55" s="77"/>
      <c r="BW55" s="77"/>
      <c r="BX55" s="77">
        <v>95900.03</v>
      </c>
      <c r="BY55" s="77"/>
      <c r="BZ55" s="77"/>
      <c r="CA55" s="77">
        <v>99864.35</v>
      </c>
      <c r="CB55" s="77"/>
      <c r="CC55" s="77"/>
      <c r="CD55" s="77">
        <v>97443.96</v>
      </c>
      <c r="CE55" s="77"/>
      <c r="CF55" s="77"/>
      <c r="CG55" s="77">
        <v>95473.24</v>
      </c>
      <c r="CH55" s="77"/>
      <c r="CI55" s="77"/>
      <c r="CJ55" s="77">
        <v>96133.23</v>
      </c>
      <c r="CK55" s="77"/>
      <c r="CL55" s="77"/>
      <c r="CM55" s="77">
        <v>105692.8</v>
      </c>
      <c r="CN55" s="77"/>
      <c r="CO55" s="77"/>
      <c r="CP55" s="77">
        <v>95406.44</v>
      </c>
      <c r="CQ55" s="77"/>
      <c r="CR55" s="77"/>
      <c r="CS55" s="77">
        <v>97992.53</v>
      </c>
      <c r="CT55" s="77"/>
      <c r="CU55" s="77"/>
      <c r="CV55" s="77">
        <v>98070.58</v>
      </c>
      <c r="CW55" s="77"/>
      <c r="CX55" s="77"/>
      <c r="CY55" s="77">
        <v>103330.59</v>
      </c>
      <c r="CZ55" s="77"/>
      <c r="DA55" s="77"/>
      <c r="DB55" s="77">
        <v>97145.43</v>
      </c>
      <c r="DC55" s="82">
        <f t="shared" si="8"/>
        <v>1171060.74</v>
      </c>
      <c r="DD55" s="83">
        <f t="shared" si="9"/>
        <v>3294550.8900000006</v>
      </c>
      <c r="DE55" s="77"/>
      <c r="DF55" s="77"/>
      <c r="DG55" s="77">
        <v>92452.07</v>
      </c>
      <c r="DH55" s="77"/>
      <c r="DI55" s="77"/>
      <c r="DJ55" s="77">
        <v>141134.83</v>
      </c>
      <c r="DK55" s="77"/>
      <c r="DL55" s="77"/>
      <c r="DM55" s="77">
        <v>132556.66</v>
      </c>
      <c r="DN55" s="77"/>
      <c r="DO55" s="77"/>
      <c r="DP55" s="77">
        <v>136405.41</v>
      </c>
      <c r="DQ55" s="77"/>
      <c r="DR55" s="77"/>
      <c r="DS55" s="77">
        <v>132654.41</v>
      </c>
      <c r="DT55" s="77"/>
      <c r="DU55" s="77"/>
      <c r="DV55" s="77">
        <v>144292.13</v>
      </c>
      <c r="DW55" s="77"/>
      <c r="DX55" s="77"/>
      <c r="DY55" s="77">
        <v>132374.11</v>
      </c>
      <c r="DZ55" s="77"/>
      <c r="EA55" s="77"/>
      <c r="EB55" s="77">
        <v>147167.05</v>
      </c>
      <c r="EC55" s="77"/>
      <c r="ED55" s="77"/>
      <c r="EE55" s="77">
        <v>136540.93</v>
      </c>
      <c r="EF55" s="77"/>
      <c r="EG55" s="77"/>
      <c r="EH55" s="77">
        <v>138618.8</v>
      </c>
      <c r="EI55" s="77"/>
      <c r="EJ55" s="77"/>
      <c r="EK55" s="77">
        <v>133139.52</v>
      </c>
      <c r="EL55" s="77"/>
      <c r="EM55" s="77"/>
      <c r="EN55" s="77">
        <v>147750.9</v>
      </c>
      <c r="EO55" s="77">
        <f aca="true" t="shared" si="15" ref="EO55:EO81">SUM(DG55:EN55)</f>
        <v>1615086.8199999998</v>
      </c>
      <c r="EP55" s="77">
        <f aca="true" t="shared" si="16" ref="EP55:EP81">EO55+DD55</f>
        <v>4909637.710000001</v>
      </c>
    </row>
    <row r="56" spans="1:146" s="4" customFormat="1" ht="18" customHeight="1">
      <c r="A56" s="41" t="s">
        <v>70</v>
      </c>
      <c r="B56" s="19">
        <v>87557.84</v>
      </c>
      <c r="C56" s="38">
        <f>C54-C55</f>
        <v>3128.9199999999983</v>
      </c>
      <c r="D56" s="38"/>
      <c r="E56" s="38">
        <f aca="true" t="shared" si="17" ref="E56:Q56">E54-E55</f>
        <v>5910.5199999999895</v>
      </c>
      <c r="F56" s="38"/>
      <c r="G56" s="38">
        <f t="shared" si="17"/>
        <v>-6200.199999999997</v>
      </c>
      <c r="H56" s="38"/>
      <c r="I56" s="38">
        <f t="shared" si="17"/>
        <v>2758.909999999989</v>
      </c>
      <c r="J56" s="38"/>
      <c r="K56" s="38">
        <f t="shared" si="17"/>
        <v>-5930.240000000005</v>
      </c>
      <c r="L56" s="38"/>
      <c r="M56" s="38">
        <f t="shared" si="17"/>
        <v>3178.87999999999</v>
      </c>
      <c r="N56" s="38"/>
      <c r="O56" s="38">
        <f t="shared" si="17"/>
        <v>5845.619999999995</v>
      </c>
      <c r="P56" s="38"/>
      <c r="Q56" s="38">
        <f t="shared" si="17"/>
        <v>-4455.509999999995</v>
      </c>
      <c r="R56" s="38">
        <v>90794.74</v>
      </c>
      <c r="S56" s="18">
        <f>C56+E56+G56+I56+K56+M56+O56+Q56</f>
        <v>4236.899999999965</v>
      </c>
      <c r="T56" s="38"/>
      <c r="U56" s="38"/>
      <c r="V56" s="38">
        <f>V54-V55</f>
        <v>-9251.779999999999</v>
      </c>
      <c r="W56" s="38">
        <f aca="true" t="shared" si="18" ref="W56:AL56">W54-W55</f>
        <v>0</v>
      </c>
      <c r="X56" s="38">
        <f t="shared" si="18"/>
        <v>0</v>
      </c>
      <c r="Y56" s="38">
        <f t="shared" si="18"/>
        <v>22685.489999999998</v>
      </c>
      <c r="Z56" s="38">
        <f t="shared" si="18"/>
        <v>0</v>
      </c>
      <c r="AA56" s="38">
        <f t="shared" si="18"/>
        <v>0</v>
      </c>
      <c r="AB56" s="38">
        <f t="shared" si="18"/>
        <v>-18107.070000000007</v>
      </c>
      <c r="AC56" s="38">
        <f t="shared" si="18"/>
        <v>0</v>
      </c>
      <c r="AD56" s="38">
        <f t="shared" si="18"/>
        <v>0</v>
      </c>
      <c r="AE56" s="38">
        <f t="shared" si="18"/>
        <v>0</v>
      </c>
      <c r="AF56" s="27">
        <f t="shared" si="5"/>
        <v>-436.4600000000428</v>
      </c>
      <c r="AG56" s="38">
        <f t="shared" si="18"/>
        <v>0</v>
      </c>
      <c r="AH56" s="38">
        <f t="shared" si="18"/>
        <v>0</v>
      </c>
      <c r="AI56" s="38">
        <f t="shared" si="18"/>
        <v>1560.4900000000052</v>
      </c>
      <c r="AJ56" s="38">
        <f t="shared" si="18"/>
        <v>0</v>
      </c>
      <c r="AK56" s="38">
        <f t="shared" si="18"/>
        <v>0</v>
      </c>
      <c r="AL56" s="38">
        <f t="shared" si="18"/>
        <v>2914.270000000004</v>
      </c>
      <c r="AM56" s="38"/>
      <c r="AN56" s="38"/>
      <c r="AO56" s="38">
        <f>AO54-AO55</f>
        <v>-1556.1699999999983</v>
      </c>
      <c r="AP56" s="38">
        <f aca="true" t="shared" si="19" ref="AP56:AU56">AP54-AP55</f>
        <v>0</v>
      </c>
      <c r="AQ56" s="38">
        <f t="shared" si="19"/>
        <v>0</v>
      </c>
      <c r="AR56" s="38">
        <f t="shared" si="19"/>
        <v>-8486.259999999995</v>
      </c>
      <c r="AS56" s="38">
        <f t="shared" si="19"/>
        <v>0</v>
      </c>
      <c r="AT56" s="38">
        <f t="shared" si="19"/>
        <v>0</v>
      </c>
      <c r="AU56" s="38">
        <f t="shared" si="19"/>
        <v>9331.950000000012</v>
      </c>
      <c r="AV56" s="38"/>
      <c r="AW56" s="38"/>
      <c r="AX56" s="38">
        <f>AX54-AX55</f>
        <v>651.3899999999994</v>
      </c>
      <c r="AY56" s="38">
        <f aca="true" t="shared" si="20" ref="AY56:BD56">AY54-AY55</f>
        <v>0</v>
      </c>
      <c r="AZ56" s="38">
        <f t="shared" si="20"/>
        <v>0</v>
      </c>
      <c r="BA56" s="38">
        <f t="shared" si="20"/>
        <v>1310.5000000000146</v>
      </c>
      <c r="BB56" s="38">
        <f t="shared" si="20"/>
        <v>0</v>
      </c>
      <c r="BC56" s="38">
        <f t="shared" si="20"/>
        <v>0</v>
      </c>
      <c r="BD56" s="38">
        <f t="shared" si="20"/>
        <v>-6397.929999999993</v>
      </c>
      <c r="BE56" s="38">
        <f aca="true" t="shared" si="21" ref="BE56:BM56">BE54-BE55</f>
        <v>0</v>
      </c>
      <c r="BF56" s="38">
        <f t="shared" si="21"/>
        <v>0</v>
      </c>
      <c r="BG56" s="38">
        <f t="shared" si="21"/>
        <v>5141.100000000006</v>
      </c>
      <c r="BH56" s="38">
        <f t="shared" si="21"/>
        <v>0</v>
      </c>
      <c r="BI56" s="38">
        <f t="shared" si="21"/>
        <v>0</v>
      </c>
      <c r="BJ56" s="38">
        <f t="shared" si="21"/>
        <v>3321.020000000004</v>
      </c>
      <c r="BK56" s="38">
        <f t="shared" si="21"/>
        <v>0</v>
      </c>
      <c r="BL56" s="38">
        <f t="shared" si="21"/>
        <v>0</v>
      </c>
      <c r="BM56" s="38">
        <f t="shared" si="21"/>
        <v>-5070.169999999998</v>
      </c>
      <c r="BN56" s="38">
        <f>BN54-BN55</f>
        <v>0</v>
      </c>
      <c r="BO56" s="38">
        <f>BO54-BO55</f>
        <v>0</v>
      </c>
      <c r="BP56" s="38">
        <f>BP54-BP55</f>
        <v>4965.800000000003</v>
      </c>
      <c r="BQ56" s="27">
        <f t="shared" si="6"/>
        <v>7685.990000000063</v>
      </c>
      <c r="BR56" s="27">
        <f t="shared" si="7"/>
        <v>7249.530000000021</v>
      </c>
      <c r="BS56" s="38"/>
      <c r="BT56" s="38"/>
      <c r="BU56" s="38">
        <f>BU54-BU55</f>
        <v>8970.910000000003</v>
      </c>
      <c r="BV56" s="38"/>
      <c r="BW56" s="38"/>
      <c r="BX56" s="38">
        <f>BX54-BX55</f>
        <v>1678.4400000000023</v>
      </c>
      <c r="BY56" s="38"/>
      <c r="BZ56" s="38"/>
      <c r="CA56" s="38">
        <f>CA54-CA55</f>
        <v>-2285.8800000000047</v>
      </c>
      <c r="CB56" s="38"/>
      <c r="CC56" s="38"/>
      <c r="CD56" s="38">
        <f>CD54-CD55</f>
        <v>134.50999999999476</v>
      </c>
      <c r="CE56" s="38"/>
      <c r="CF56" s="38"/>
      <c r="CG56" s="38">
        <f>CG54-CG55</f>
        <v>2105.229999999996</v>
      </c>
      <c r="CH56" s="38"/>
      <c r="CI56" s="38"/>
      <c r="CJ56" s="38">
        <f>CJ54-CJ55</f>
        <v>1445.2400000000052</v>
      </c>
      <c r="CK56" s="38"/>
      <c r="CL56" s="38"/>
      <c r="CM56" s="38">
        <f>CM54-CM55</f>
        <v>-8114.330000000002</v>
      </c>
      <c r="CN56" s="38"/>
      <c r="CO56" s="38"/>
      <c r="CP56" s="38">
        <f>CP54-CP55</f>
        <v>2172.029999999999</v>
      </c>
      <c r="CQ56" s="38"/>
      <c r="CR56" s="38"/>
      <c r="CS56" s="38">
        <f>CS54-CS55</f>
        <v>-412.13000000000466</v>
      </c>
      <c r="CT56" s="38"/>
      <c r="CU56" s="38"/>
      <c r="CV56" s="38">
        <f>CV54-CV55</f>
        <v>-490.18000000000757</v>
      </c>
      <c r="CW56" s="38"/>
      <c r="CX56" s="38"/>
      <c r="CY56" s="38">
        <f>CY54-CY55</f>
        <v>-5750.190000000002</v>
      </c>
      <c r="CZ56" s="38"/>
      <c r="DA56" s="38"/>
      <c r="DB56" s="38">
        <f>DB54-DB55</f>
        <v>434.97000000000116</v>
      </c>
      <c r="DC56" s="9">
        <f t="shared" si="8"/>
        <v>-111.38000000001921</v>
      </c>
      <c r="DD56" s="39">
        <f t="shared" si="9"/>
        <v>7138.1500000000015</v>
      </c>
      <c r="DE56" s="38"/>
      <c r="DF56" s="38"/>
      <c r="DG56" s="38">
        <f>DG54-DG55</f>
        <v>45777.630000000005</v>
      </c>
      <c r="DH56" s="38"/>
      <c r="DI56" s="38"/>
      <c r="DJ56" s="38">
        <f>DJ54-DJ55</f>
        <v>-2905.039999999979</v>
      </c>
      <c r="DK56" s="38"/>
      <c r="DL56" s="38"/>
      <c r="DM56" s="38">
        <f>DM54-DM55</f>
        <v>5673.130000000005</v>
      </c>
      <c r="DN56" s="38"/>
      <c r="DO56" s="38"/>
      <c r="DP56" s="38">
        <f>DP54-DP55</f>
        <v>1824.3800000000047</v>
      </c>
      <c r="DQ56" s="38"/>
      <c r="DR56" s="38"/>
      <c r="DS56" s="38">
        <f>DS54-DS55</f>
        <v>5575.380000000005</v>
      </c>
      <c r="DT56" s="38"/>
      <c r="DU56" s="38"/>
      <c r="DV56" s="38">
        <f>DV54-DV55</f>
        <v>-6062.3399999999965</v>
      </c>
      <c r="DW56" s="38"/>
      <c r="DX56" s="38"/>
      <c r="DY56" s="38">
        <f>DY54-DY55</f>
        <v>5855.680000000022</v>
      </c>
      <c r="DZ56" s="38"/>
      <c r="EA56" s="38"/>
      <c r="EB56" s="38">
        <f>EB54-EB55</f>
        <v>-8937.25999999998</v>
      </c>
      <c r="EC56" s="38"/>
      <c r="ED56" s="38"/>
      <c r="EE56" s="38">
        <f>EE54-EE55</f>
        <v>1688.8600000000151</v>
      </c>
      <c r="EF56" s="38"/>
      <c r="EG56" s="38"/>
      <c r="EH56" s="38">
        <f>EH54-EH55</f>
        <v>-389.0099999999802</v>
      </c>
      <c r="EI56" s="38"/>
      <c r="EJ56" s="38"/>
      <c r="EK56" s="38">
        <f>EK54-EK55</f>
        <v>5090.270000000019</v>
      </c>
      <c r="EL56" s="38"/>
      <c r="EM56" s="38"/>
      <c r="EN56" s="38">
        <f>EN54-EN55</f>
        <v>-9521.109999999986</v>
      </c>
      <c r="EO56" s="38">
        <f t="shared" si="15"/>
        <v>43670.57000000015</v>
      </c>
      <c r="EP56" s="38">
        <f t="shared" si="16"/>
        <v>50808.720000000154</v>
      </c>
    </row>
    <row r="57" spans="1:146" s="4" customFormat="1" ht="22.5" hidden="1">
      <c r="A57" s="41" t="s">
        <v>71</v>
      </c>
      <c r="B57" s="19"/>
      <c r="C57" s="38"/>
      <c r="D57" s="38"/>
      <c r="E57" s="38"/>
      <c r="F57" s="38"/>
      <c r="G57" s="38"/>
      <c r="H57" s="38"/>
      <c r="I57" s="38"/>
      <c r="J57" s="45"/>
      <c r="K57" s="38"/>
      <c r="L57" s="38"/>
      <c r="M57" s="38"/>
      <c r="N57" s="45"/>
      <c r="O57" s="38"/>
      <c r="P57" s="38"/>
      <c r="Q57" s="38"/>
      <c r="R57" s="45"/>
      <c r="S57" s="38">
        <v>4236.9</v>
      </c>
      <c r="T57" s="17"/>
      <c r="U57" s="17"/>
      <c r="V57" s="17"/>
      <c r="W57" s="17"/>
      <c r="X57" s="17"/>
      <c r="Y57" s="23"/>
      <c r="Z57" s="17"/>
      <c r="AA57" s="17"/>
      <c r="AB57" s="23"/>
      <c r="AC57" s="19"/>
      <c r="AD57" s="19"/>
      <c r="AE57" s="19"/>
      <c r="AF57" s="27">
        <f t="shared" si="5"/>
        <v>4236.9</v>
      </c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27">
        <f t="shared" si="6"/>
        <v>0</v>
      </c>
      <c r="BR57" s="27">
        <f t="shared" si="7"/>
        <v>4236.9</v>
      </c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9">
        <f t="shared" si="8"/>
        <v>0</v>
      </c>
      <c r="DD57" s="39">
        <f t="shared" si="9"/>
        <v>4236.9</v>
      </c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38">
        <f t="shared" si="15"/>
        <v>0</v>
      </c>
      <c r="EP57" s="38">
        <f t="shared" si="16"/>
        <v>4236.9</v>
      </c>
    </row>
    <row r="58" spans="1:146" s="4" customFormat="1" ht="22.5">
      <c r="A58" s="41" t="s">
        <v>72</v>
      </c>
      <c r="B58" s="19"/>
      <c r="C58" s="38">
        <f>C55-C53</f>
        <v>21970.689999999988</v>
      </c>
      <c r="D58" s="38"/>
      <c r="E58" s="38">
        <f aca="true" t="shared" si="22" ref="E58:Q58">E55-E53</f>
        <v>12292.809999999983</v>
      </c>
      <c r="F58" s="38"/>
      <c r="G58" s="38">
        <f t="shared" si="22"/>
        <v>6094.599999999977</v>
      </c>
      <c r="H58" s="38"/>
      <c r="I58" s="38">
        <f t="shared" si="22"/>
        <v>15611.909999999989</v>
      </c>
      <c r="J58" s="38"/>
      <c r="K58" s="38">
        <f t="shared" si="22"/>
        <v>31638.170000000013</v>
      </c>
      <c r="L58" s="38"/>
      <c r="M58" s="38">
        <f t="shared" si="22"/>
        <v>18028.079999999987</v>
      </c>
      <c r="N58" s="38"/>
      <c r="O58" s="38">
        <f t="shared" si="22"/>
        <v>8542.450000000012</v>
      </c>
      <c r="P58" s="38"/>
      <c r="Q58" s="38">
        <f t="shared" si="22"/>
        <v>26215.42999999998</v>
      </c>
      <c r="R58" s="38"/>
      <c r="S58" s="18">
        <f>C58+E58+G58+I58+K58+M58+O58+Q58</f>
        <v>140394.13999999993</v>
      </c>
      <c r="T58" s="38"/>
      <c r="U58" s="38"/>
      <c r="V58" s="38">
        <f>V55-V53</f>
        <v>32891.129999999976</v>
      </c>
      <c r="W58" s="38">
        <f aca="true" t="shared" si="23" ref="W58:AL58">W55-W53</f>
        <v>0</v>
      </c>
      <c r="X58" s="38">
        <f t="shared" si="23"/>
        <v>0</v>
      </c>
      <c r="Y58" s="38">
        <f t="shared" si="23"/>
        <v>6383.7699999999895</v>
      </c>
      <c r="Z58" s="38">
        <f t="shared" si="23"/>
        <v>0</v>
      </c>
      <c r="AA58" s="38">
        <f t="shared" si="23"/>
        <v>0</v>
      </c>
      <c r="AB58" s="38">
        <f t="shared" si="23"/>
        <v>26710.689999999988</v>
      </c>
      <c r="AC58" s="38">
        <f t="shared" si="23"/>
        <v>0</v>
      </c>
      <c r="AD58" s="38">
        <f t="shared" si="23"/>
        <v>0</v>
      </c>
      <c r="AE58" s="38">
        <f t="shared" si="23"/>
        <v>22958.509999999995</v>
      </c>
      <c r="AF58" s="27">
        <f t="shared" si="5"/>
        <v>229338.23999999987</v>
      </c>
      <c r="AG58" s="38">
        <f t="shared" si="23"/>
        <v>0</v>
      </c>
      <c r="AH58" s="38">
        <f t="shared" si="23"/>
        <v>0</v>
      </c>
      <c r="AI58" s="38">
        <f t="shared" si="23"/>
        <v>22539.4990909091</v>
      </c>
      <c r="AJ58" s="38">
        <f t="shared" si="23"/>
        <v>0</v>
      </c>
      <c r="AK58" s="38">
        <f t="shared" si="23"/>
        <v>0</v>
      </c>
      <c r="AL58" s="38">
        <f t="shared" si="23"/>
        <v>-6266.309999999998</v>
      </c>
      <c r="AM58" s="38"/>
      <c r="AN58" s="38"/>
      <c r="AO58" s="38">
        <f>AO55-AO53</f>
        <v>8826.039999999994</v>
      </c>
      <c r="AP58" s="38">
        <f aca="true" t="shared" si="24" ref="AP58:AU58">AP55-AP53</f>
        <v>0</v>
      </c>
      <c r="AQ58" s="38">
        <f t="shared" si="24"/>
        <v>0</v>
      </c>
      <c r="AR58" s="38">
        <f t="shared" si="24"/>
        <v>-16539.61</v>
      </c>
      <c r="AS58" s="38">
        <f t="shared" si="24"/>
        <v>0</v>
      </c>
      <c r="AT58" s="38">
        <f t="shared" si="24"/>
        <v>0</v>
      </c>
      <c r="AU58" s="38">
        <f t="shared" si="24"/>
        <v>12247.950000000012</v>
      </c>
      <c r="AV58" s="38"/>
      <c r="AW58" s="38"/>
      <c r="AX58" s="38">
        <f>AX55-AX53</f>
        <v>17368.370000000024</v>
      </c>
      <c r="AY58" s="38">
        <f aca="true" t="shared" si="25" ref="AY58:BD58">AY55-AY53</f>
        <v>0</v>
      </c>
      <c r="AZ58" s="38">
        <f t="shared" si="25"/>
        <v>0</v>
      </c>
      <c r="BA58" s="38">
        <f t="shared" si="25"/>
        <v>26167.039999999986</v>
      </c>
      <c r="BB58" s="38">
        <f t="shared" si="25"/>
        <v>0</v>
      </c>
      <c r="BC58" s="38">
        <f t="shared" si="25"/>
        <v>0</v>
      </c>
      <c r="BD58" s="38">
        <f t="shared" si="25"/>
        <v>-21638.60999999997</v>
      </c>
      <c r="BE58" s="38">
        <f aca="true" t="shared" si="26" ref="BE58:BM58">BE55-BE53</f>
        <v>0</v>
      </c>
      <c r="BF58" s="38">
        <f t="shared" si="26"/>
        <v>0</v>
      </c>
      <c r="BG58" s="38">
        <f t="shared" si="26"/>
        <v>-13691.75</v>
      </c>
      <c r="BH58" s="38">
        <f t="shared" si="26"/>
        <v>0</v>
      </c>
      <c r="BI58" s="38">
        <f t="shared" si="26"/>
        <v>0</v>
      </c>
      <c r="BJ58" s="38">
        <f t="shared" si="26"/>
        <v>-188808.97999999998</v>
      </c>
      <c r="BK58" s="38">
        <f t="shared" si="26"/>
        <v>0</v>
      </c>
      <c r="BL58" s="38">
        <f t="shared" si="26"/>
        <v>0</v>
      </c>
      <c r="BM58" s="38">
        <f t="shared" si="26"/>
        <v>16663.319999999978</v>
      </c>
      <c r="BN58" s="38">
        <f>BN55-BN53</f>
        <v>0</v>
      </c>
      <c r="BO58" s="38">
        <f>BO55-BO53</f>
        <v>0</v>
      </c>
      <c r="BP58" s="38">
        <f>BP55-BP53</f>
        <v>8489.439999999988</v>
      </c>
      <c r="BQ58" s="27">
        <f t="shared" si="6"/>
        <v>-134643.6009090909</v>
      </c>
      <c r="BR58" s="27">
        <f t="shared" si="7"/>
        <v>94694.63909090898</v>
      </c>
      <c r="BS58" s="38"/>
      <c r="BT58" s="38"/>
      <c r="BU58" s="38">
        <f>BU55-BU53</f>
        <v>23628.02999999999</v>
      </c>
      <c r="BV58" s="38"/>
      <c r="BW58" s="38"/>
      <c r="BX58" s="38">
        <f>BX55-BX53</f>
        <v>6945.9100000000035</v>
      </c>
      <c r="BY58" s="38"/>
      <c r="BZ58" s="38"/>
      <c r="CA58" s="38">
        <f>CA55-CA53</f>
        <v>-41352.610000000015</v>
      </c>
      <c r="CB58" s="38"/>
      <c r="CC58" s="38"/>
      <c r="CD58" s="38">
        <f>CD55-CD53</f>
        <v>32387.200000000004</v>
      </c>
      <c r="CE58" s="38"/>
      <c r="CF58" s="38"/>
      <c r="CG58" s="38">
        <f>CG55-CG53</f>
        <v>-202690.69</v>
      </c>
      <c r="CH58" s="38"/>
      <c r="CI58" s="38"/>
      <c r="CJ58" s="38">
        <f>CJ55-CJ53</f>
        <v>22323.97999999998</v>
      </c>
      <c r="CK58" s="38"/>
      <c r="CL58" s="38"/>
      <c r="CM58" s="38">
        <f>CM55-CM53</f>
        <v>39579.11</v>
      </c>
      <c r="CN58" s="38"/>
      <c r="CO58" s="38"/>
      <c r="CP58" s="38">
        <f>CP55-CP53</f>
        <v>27656.949999999997</v>
      </c>
      <c r="CQ58" s="38"/>
      <c r="CR58" s="38"/>
      <c r="CS58" s="38">
        <f>CS55-CS53</f>
        <v>35543.560000000005</v>
      </c>
      <c r="CT58" s="38"/>
      <c r="CU58" s="38"/>
      <c r="CV58" s="38">
        <f>CV55-CV53</f>
        <v>33692.14000000001</v>
      </c>
      <c r="CW58" s="38"/>
      <c r="CX58" s="38"/>
      <c r="CY58" s="38">
        <f>CY55-CY53</f>
        <v>39796.54</v>
      </c>
      <c r="CZ58" s="38"/>
      <c r="DA58" s="38"/>
      <c r="DB58" s="38">
        <f>DB55-DB53</f>
        <v>24283.339999999982</v>
      </c>
      <c r="DC58" s="9">
        <f t="shared" si="8"/>
        <v>41793.45999999992</v>
      </c>
      <c r="DD58" s="39">
        <f t="shared" si="9"/>
        <v>136488.0990909089</v>
      </c>
      <c r="DE58" s="38"/>
      <c r="DF58" s="38"/>
      <c r="DG58" s="38">
        <f>DG55-DG53</f>
        <v>-29244.29999999999</v>
      </c>
      <c r="DH58" s="38"/>
      <c r="DI58" s="38"/>
      <c r="DJ58" s="38">
        <f>DJ55-DJ53</f>
        <v>67954.45999999998</v>
      </c>
      <c r="DK58" s="38"/>
      <c r="DL58" s="38"/>
      <c r="DM58" s="38">
        <f>DM55-DM53</f>
        <v>-109786.07</v>
      </c>
      <c r="DN58" s="38"/>
      <c r="DO58" s="38"/>
      <c r="DP58" s="38">
        <f>DP55-DP53</f>
        <v>-134912.73999999996</v>
      </c>
      <c r="DQ58" s="38"/>
      <c r="DR58" s="38"/>
      <c r="DS58" s="38">
        <f>DS55-DS53</f>
        <v>-130632.50999999998</v>
      </c>
      <c r="DT58" s="38"/>
      <c r="DU58" s="38"/>
      <c r="DV58" s="38">
        <f>DV55-DV53</f>
        <v>64598.62999999999</v>
      </c>
      <c r="DW58" s="38"/>
      <c r="DX58" s="38"/>
      <c r="DY58" s="38">
        <f>DY55-DY53</f>
        <v>-867.1199999999953</v>
      </c>
      <c r="DZ58" s="38"/>
      <c r="EA58" s="38"/>
      <c r="EB58" s="38">
        <f>EB55-EB53</f>
        <v>-33426.22</v>
      </c>
      <c r="EC58" s="38"/>
      <c r="ED58" s="38"/>
      <c r="EE58" s="38">
        <f>EE55-EE53</f>
        <v>62965.299999999974</v>
      </c>
      <c r="EF58" s="38"/>
      <c r="EG58" s="38"/>
      <c r="EH58" s="38">
        <f>EH55-EH53</f>
        <v>64788.55999999997</v>
      </c>
      <c r="EI58" s="38"/>
      <c r="EJ58" s="38"/>
      <c r="EK58" s="38">
        <f>EK55-EK53</f>
        <v>43342.78999999998</v>
      </c>
      <c r="EL58" s="38"/>
      <c r="EM58" s="38"/>
      <c r="EN58" s="38">
        <f>EN55-EN53</f>
        <v>72904.98999999998</v>
      </c>
      <c r="EO58" s="38">
        <f t="shared" si="15"/>
        <v>-62314.22999999997</v>
      </c>
      <c r="EP58" s="38">
        <f t="shared" si="16"/>
        <v>74173.86909090892</v>
      </c>
    </row>
    <row r="59" spans="1:146" s="4" customFormat="1" ht="12.75">
      <c r="A59" s="41"/>
      <c r="B59" s="19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8"/>
      <c r="T59" s="38"/>
      <c r="U59" s="38"/>
      <c r="V59" s="38"/>
      <c r="W59" s="38"/>
      <c r="X59" s="38"/>
      <c r="Y59" s="43"/>
      <c r="Z59" s="38"/>
      <c r="AA59" s="38"/>
      <c r="AB59" s="43"/>
      <c r="AC59" s="19"/>
      <c r="AD59" s="19"/>
      <c r="AE59" s="19"/>
      <c r="AF59" s="27">
        <f t="shared" si="5"/>
        <v>0</v>
      </c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27">
        <f t="shared" si="6"/>
        <v>0</v>
      </c>
      <c r="BR59" s="27">
        <f t="shared" si="7"/>
        <v>0</v>
      </c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9">
        <f t="shared" si="8"/>
        <v>0</v>
      </c>
      <c r="DD59" s="39">
        <f t="shared" si="9"/>
        <v>0</v>
      </c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>
        <f t="shared" si="15"/>
        <v>0</v>
      </c>
      <c r="EP59" s="38">
        <f t="shared" si="16"/>
        <v>0</v>
      </c>
    </row>
    <row r="60" spans="1:146" s="3" customFormat="1" ht="12.75">
      <c r="A60" s="44" t="s">
        <v>73</v>
      </c>
      <c r="B60" s="16"/>
      <c r="C60" s="17">
        <v>9408.14</v>
      </c>
      <c r="D60" s="16"/>
      <c r="E60" s="17">
        <v>9453.7</v>
      </c>
      <c r="F60" s="16"/>
      <c r="G60" s="17">
        <v>9840.96</v>
      </c>
      <c r="H60" s="16"/>
      <c r="I60" s="17">
        <v>9772.62</v>
      </c>
      <c r="J60" s="16"/>
      <c r="K60" s="17">
        <v>9635.94</v>
      </c>
      <c r="L60" s="16"/>
      <c r="M60" s="17">
        <v>9613.16</v>
      </c>
      <c r="N60" s="16"/>
      <c r="O60" s="17">
        <v>9590.38</v>
      </c>
      <c r="P60" s="17"/>
      <c r="Q60" s="17">
        <v>9727.06</v>
      </c>
      <c r="R60" s="16"/>
      <c r="S60" s="18">
        <f>C60+E60+G60+I60+K60+M60+O60+Q60</f>
        <v>77041.96</v>
      </c>
      <c r="T60" s="38"/>
      <c r="U60" s="38"/>
      <c r="V60" s="38">
        <v>9863.74</v>
      </c>
      <c r="W60" s="38"/>
      <c r="X60" s="38"/>
      <c r="Y60" s="38">
        <v>9863.74</v>
      </c>
      <c r="Z60" s="38"/>
      <c r="AA60" s="38"/>
      <c r="AB60" s="38">
        <v>9863.74</v>
      </c>
      <c r="AC60" s="16"/>
      <c r="AD60" s="16"/>
      <c r="AE60" s="38">
        <v>9863.74</v>
      </c>
      <c r="AF60" s="27">
        <f t="shared" si="5"/>
        <v>116496.92000000003</v>
      </c>
      <c r="AG60" s="38"/>
      <c r="AH60" s="38"/>
      <c r="AI60" s="38">
        <v>10739.78</v>
      </c>
      <c r="AJ60" s="38"/>
      <c r="AK60" s="38"/>
      <c r="AL60" s="38">
        <v>11018.1</v>
      </c>
      <c r="AM60" s="38"/>
      <c r="AN60" s="38"/>
      <c r="AO60" s="38">
        <v>11122.87</v>
      </c>
      <c r="AP60" s="38"/>
      <c r="AQ60" s="38"/>
      <c r="AR60" s="38">
        <v>6054.89</v>
      </c>
      <c r="AS60" s="38"/>
      <c r="AT60" s="38"/>
      <c r="AU60" s="38">
        <v>11122.87</v>
      </c>
      <c r="AV60" s="38"/>
      <c r="AW60" s="38"/>
      <c r="AX60" s="38">
        <v>11122.87</v>
      </c>
      <c r="AY60" s="38"/>
      <c r="AZ60" s="38"/>
      <c r="BA60" s="38">
        <v>11122.87</v>
      </c>
      <c r="BB60" s="38"/>
      <c r="BC60" s="38"/>
      <c r="BD60" s="38">
        <v>6087.61</v>
      </c>
      <c r="BE60" s="38"/>
      <c r="BF60" s="38"/>
      <c r="BG60" s="38">
        <v>11122.87</v>
      </c>
      <c r="BH60" s="38"/>
      <c r="BI60" s="38"/>
      <c r="BJ60" s="38">
        <v>11122.87</v>
      </c>
      <c r="BK60" s="38"/>
      <c r="BL60" s="38"/>
      <c r="BM60" s="38">
        <v>11122.87</v>
      </c>
      <c r="BN60" s="38"/>
      <c r="BO60" s="38"/>
      <c r="BP60" s="38">
        <v>11142.87</v>
      </c>
      <c r="BQ60" s="27">
        <f t="shared" si="6"/>
        <v>122903.33999999998</v>
      </c>
      <c r="BR60" s="27">
        <f t="shared" si="7"/>
        <v>239400.26</v>
      </c>
      <c r="BS60" s="38"/>
      <c r="BT60" s="38"/>
      <c r="BU60" s="38">
        <v>11830.8</v>
      </c>
      <c r="BV60" s="38"/>
      <c r="BW60" s="38"/>
      <c r="BX60" s="38">
        <v>8777.67</v>
      </c>
      <c r="BY60" s="38"/>
      <c r="BZ60" s="38"/>
      <c r="CA60" s="38">
        <v>1144.81</v>
      </c>
      <c r="CB60" s="38"/>
      <c r="CC60" s="38"/>
      <c r="CD60" s="38">
        <v>11830.8</v>
      </c>
      <c r="CE60" s="38"/>
      <c r="CF60" s="38"/>
      <c r="CG60" s="38">
        <v>11830.8</v>
      </c>
      <c r="CH60" s="38"/>
      <c r="CI60" s="38"/>
      <c r="CJ60" s="38">
        <v>11830.8</v>
      </c>
      <c r="CK60" s="38"/>
      <c r="CL60" s="38"/>
      <c r="CM60" s="38">
        <v>11830.8</v>
      </c>
      <c r="CN60" s="38"/>
      <c r="CO60" s="38"/>
      <c r="CP60" s="38">
        <v>11830.8</v>
      </c>
      <c r="CQ60" s="38"/>
      <c r="CR60" s="38"/>
      <c r="CS60" s="38">
        <v>11831.04</v>
      </c>
      <c r="CT60" s="38"/>
      <c r="CU60" s="38"/>
      <c r="CV60" s="38">
        <v>11831.04</v>
      </c>
      <c r="CW60" s="38"/>
      <c r="CX60" s="38"/>
      <c r="CY60" s="38">
        <v>11831.04</v>
      </c>
      <c r="CZ60" s="38"/>
      <c r="DA60" s="38"/>
      <c r="DB60" s="38">
        <v>11831.04</v>
      </c>
      <c r="DC60" s="9">
        <f t="shared" si="8"/>
        <v>128231.44000000002</v>
      </c>
      <c r="DD60" s="39">
        <f t="shared" si="9"/>
        <v>367631.7</v>
      </c>
      <c r="DE60" s="38"/>
      <c r="DF60" s="38"/>
      <c r="DG60" s="38">
        <v>13651.63</v>
      </c>
      <c r="DH60" s="38"/>
      <c r="DI60" s="38"/>
      <c r="DJ60" s="38">
        <v>13651.63</v>
      </c>
      <c r="DK60" s="38"/>
      <c r="DL60" s="38"/>
      <c r="DM60" s="38">
        <v>13651.63</v>
      </c>
      <c r="DN60" s="38"/>
      <c r="DO60" s="38"/>
      <c r="DP60" s="38">
        <v>13651.63</v>
      </c>
      <c r="DQ60" s="38"/>
      <c r="DR60" s="38"/>
      <c r="DS60" s="38">
        <v>13651.63</v>
      </c>
      <c r="DT60" s="38"/>
      <c r="DU60" s="38"/>
      <c r="DV60" s="38">
        <v>13651.63</v>
      </c>
      <c r="DW60" s="38"/>
      <c r="DX60" s="38"/>
      <c r="DY60" s="38">
        <v>13651.63</v>
      </c>
      <c r="DZ60" s="38"/>
      <c r="EA60" s="38"/>
      <c r="EB60" s="38">
        <v>13651.63</v>
      </c>
      <c r="EC60" s="38"/>
      <c r="ED60" s="38"/>
      <c r="EE60" s="38">
        <v>13651.63</v>
      </c>
      <c r="EF60" s="38"/>
      <c r="EG60" s="38"/>
      <c r="EH60" s="38">
        <v>13651.63</v>
      </c>
      <c r="EI60" s="38"/>
      <c r="EJ60" s="38"/>
      <c r="EK60" s="38">
        <v>13651.63</v>
      </c>
      <c r="EL60" s="38"/>
      <c r="EM60" s="38"/>
      <c r="EN60" s="38">
        <v>13651.63</v>
      </c>
      <c r="EO60" s="38">
        <f t="shared" si="15"/>
        <v>163819.56000000003</v>
      </c>
      <c r="EP60" s="38">
        <f t="shared" si="16"/>
        <v>531451.26</v>
      </c>
    </row>
    <row r="61" spans="1:146" s="84" customFormat="1" ht="12.75">
      <c r="A61" s="76" t="s">
        <v>68</v>
      </c>
      <c r="B61" s="72"/>
      <c r="C61" s="77">
        <v>9345.84</v>
      </c>
      <c r="D61" s="77"/>
      <c r="E61" s="77">
        <v>9409.44</v>
      </c>
      <c r="F61" s="77"/>
      <c r="G61" s="77">
        <v>833.77</v>
      </c>
      <c r="H61" s="77"/>
      <c r="I61" s="77">
        <v>9676.71</v>
      </c>
      <c r="J61" s="78"/>
      <c r="K61" s="77">
        <v>9277.57</v>
      </c>
      <c r="L61" s="77"/>
      <c r="M61" s="77">
        <v>6717.45</v>
      </c>
      <c r="N61" s="78"/>
      <c r="O61" s="77">
        <v>9336.48</v>
      </c>
      <c r="P61" s="77"/>
      <c r="Q61" s="77">
        <v>9253.3</v>
      </c>
      <c r="R61" s="78"/>
      <c r="S61" s="79">
        <f>C61+E61+G61+I61+K61+M61+O61+Q61</f>
        <v>63850.56</v>
      </c>
      <c r="T61" s="77"/>
      <c r="U61" s="77"/>
      <c r="V61" s="77">
        <v>9827.01</v>
      </c>
      <c r="W61" s="77"/>
      <c r="X61" s="77"/>
      <c r="Y61" s="80">
        <v>9708.36</v>
      </c>
      <c r="Z61" s="77"/>
      <c r="AA61" s="77"/>
      <c r="AB61" s="80">
        <v>9635.71</v>
      </c>
      <c r="AC61" s="72"/>
      <c r="AD61" s="72"/>
      <c r="AE61" s="72">
        <v>9566.1</v>
      </c>
      <c r="AF61" s="81">
        <f t="shared" si="5"/>
        <v>102587.73999999999</v>
      </c>
      <c r="AG61" s="77"/>
      <c r="AH61" s="77"/>
      <c r="AI61" s="77">
        <v>10739.78</v>
      </c>
      <c r="AJ61" s="77"/>
      <c r="AK61" s="77"/>
      <c r="AL61" s="77">
        <v>11018.1</v>
      </c>
      <c r="AM61" s="77"/>
      <c r="AN61" s="77"/>
      <c r="AO61" s="77">
        <v>11122.87</v>
      </c>
      <c r="AP61" s="77"/>
      <c r="AQ61" s="77"/>
      <c r="AR61" s="77">
        <v>6054.89</v>
      </c>
      <c r="AS61" s="77"/>
      <c r="AT61" s="77"/>
      <c r="AU61" s="77">
        <v>11122.87</v>
      </c>
      <c r="AV61" s="77"/>
      <c r="AW61" s="77"/>
      <c r="AX61" s="77">
        <v>11122.87</v>
      </c>
      <c r="AY61" s="77"/>
      <c r="AZ61" s="77"/>
      <c r="BA61" s="77">
        <v>11122.87</v>
      </c>
      <c r="BB61" s="77"/>
      <c r="BC61" s="77"/>
      <c r="BD61" s="77">
        <v>6087.61</v>
      </c>
      <c r="BE61" s="77"/>
      <c r="BF61" s="77"/>
      <c r="BG61" s="77">
        <v>11122.87</v>
      </c>
      <c r="BH61" s="77"/>
      <c r="BI61" s="77"/>
      <c r="BJ61" s="77">
        <v>11122.87</v>
      </c>
      <c r="BK61" s="77"/>
      <c r="BL61" s="77"/>
      <c r="BM61" s="77">
        <v>11122.87</v>
      </c>
      <c r="BN61" s="77"/>
      <c r="BO61" s="77"/>
      <c r="BP61" s="77">
        <v>11142.87</v>
      </c>
      <c r="BQ61" s="81">
        <f t="shared" si="6"/>
        <v>122903.33999999998</v>
      </c>
      <c r="BR61" s="81">
        <f t="shared" si="7"/>
        <v>225491.07999999996</v>
      </c>
      <c r="BS61" s="77"/>
      <c r="BT61" s="77"/>
      <c r="BU61" s="77">
        <v>11830.8</v>
      </c>
      <c r="BV61" s="77"/>
      <c r="BW61" s="77"/>
      <c r="BX61" s="77">
        <v>8777.67</v>
      </c>
      <c r="BY61" s="77"/>
      <c r="BZ61" s="77"/>
      <c r="CA61" s="77">
        <v>1144.81</v>
      </c>
      <c r="CB61" s="77"/>
      <c r="CC61" s="77"/>
      <c r="CD61" s="77">
        <v>11830.8</v>
      </c>
      <c r="CE61" s="77"/>
      <c r="CF61" s="77"/>
      <c r="CG61" s="77">
        <v>11830.8</v>
      </c>
      <c r="CH61" s="77"/>
      <c r="CI61" s="77"/>
      <c r="CJ61" s="77">
        <v>11830.8</v>
      </c>
      <c r="CK61" s="77"/>
      <c r="CL61" s="77"/>
      <c r="CM61" s="77">
        <v>11830.8</v>
      </c>
      <c r="CN61" s="77"/>
      <c r="CO61" s="77"/>
      <c r="CP61" s="77">
        <v>11830.8</v>
      </c>
      <c r="CQ61" s="77"/>
      <c r="CR61" s="77"/>
      <c r="CS61" s="77">
        <v>11831.04</v>
      </c>
      <c r="CT61" s="77"/>
      <c r="CU61" s="77"/>
      <c r="CV61" s="77">
        <v>11831.04</v>
      </c>
      <c r="CW61" s="77"/>
      <c r="CX61" s="77"/>
      <c r="CY61" s="77">
        <v>11831.04</v>
      </c>
      <c r="CZ61" s="77"/>
      <c r="DA61" s="77"/>
      <c r="DB61" s="77">
        <v>11831.04</v>
      </c>
      <c r="DC61" s="82">
        <f t="shared" si="8"/>
        <v>128231.44000000002</v>
      </c>
      <c r="DD61" s="83">
        <f t="shared" si="9"/>
        <v>353722.51999999996</v>
      </c>
      <c r="DE61" s="77"/>
      <c r="DF61" s="77"/>
      <c r="DG61" s="77">
        <v>13651.63</v>
      </c>
      <c r="DH61" s="77"/>
      <c r="DI61" s="77"/>
      <c r="DJ61" s="77">
        <v>13651.63</v>
      </c>
      <c r="DK61" s="77"/>
      <c r="DL61" s="77"/>
      <c r="DM61" s="77">
        <v>13651.63</v>
      </c>
      <c r="DN61" s="77"/>
      <c r="DO61" s="77"/>
      <c r="DP61" s="77">
        <v>13651.63</v>
      </c>
      <c r="DQ61" s="77"/>
      <c r="DR61" s="77"/>
      <c r="DS61" s="77">
        <v>13651.63</v>
      </c>
      <c r="DT61" s="77"/>
      <c r="DU61" s="77"/>
      <c r="DV61" s="77">
        <v>13651.63</v>
      </c>
      <c r="DW61" s="77"/>
      <c r="DX61" s="77"/>
      <c r="DY61" s="77">
        <v>13651.63</v>
      </c>
      <c r="DZ61" s="77"/>
      <c r="EA61" s="77"/>
      <c r="EB61" s="77">
        <v>13651.63</v>
      </c>
      <c r="EC61" s="77"/>
      <c r="ED61" s="77"/>
      <c r="EE61" s="77">
        <v>13651.63</v>
      </c>
      <c r="EF61" s="77"/>
      <c r="EG61" s="77"/>
      <c r="EH61" s="77">
        <v>13651.63</v>
      </c>
      <c r="EI61" s="77"/>
      <c r="EJ61" s="77"/>
      <c r="EK61" s="77">
        <v>13651.63</v>
      </c>
      <c r="EL61" s="77"/>
      <c r="EM61" s="77"/>
      <c r="EN61" s="77">
        <v>13651.63</v>
      </c>
      <c r="EO61" s="77">
        <f t="shared" si="15"/>
        <v>163819.56000000003</v>
      </c>
      <c r="EP61" s="77">
        <f t="shared" si="16"/>
        <v>517542.07999999996</v>
      </c>
    </row>
    <row r="62" spans="1:146" s="84" customFormat="1" ht="12.75">
      <c r="A62" s="76" t="s">
        <v>69</v>
      </c>
      <c r="B62" s="72"/>
      <c r="C62" s="77">
        <f>1047.88+4966.35</f>
        <v>6014.2300000000005</v>
      </c>
      <c r="D62" s="77"/>
      <c r="E62" s="77">
        <f>1031.01+7566.39</f>
        <v>8597.4</v>
      </c>
      <c r="F62" s="77"/>
      <c r="G62" s="77">
        <f>126.23+8401.59</f>
        <v>8527.82</v>
      </c>
      <c r="H62" s="77"/>
      <c r="I62" s="77">
        <f>1078.01+1615.07</f>
        <v>2693.08</v>
      </c>
      <c r="J62" s="78"/>
      <c r="K62" s="77">
        <f>1053.23+8159.43</f>
        <v>9212.66</v>
      </c>
      <c r="L62" s="77"/>
      <c r="M62" s="77">
        <f>804.97+7800.55</f>
        <v>8605.52</v>
      </c>
      <c r="N62" s="78"/>
      <c r="O62" s="77">
        <f>1086.27+5772.17</f>
        <v>6858.4400000000005</v>
      </c>
      <c r="P62" s="77"/>
      <c r="Q62" s="77">
        <f>1039.92+8308.28</f>
        <v>9348.2</v>
      </c>
      <c r="R62" s="78"/>
      <c r="S62" s="79">
        <f>C62+E62+G62+I62+K62+M62+O62+Q62</f>
        <v>59857.350000000006</v>
      </c>
      <c r="T62" s="77"/>
      <c r="U62" s="77"/>
      <c r="V62" s="77">
        <f>1157.74+9036.51</f>
        <v>10194.25</v>
      </c>
      <c r="W62" s="77"/>
      <c r="X62" s="77"/>
      <c r="Y62" s="80">
        <f>1160.15+6327.89</f>
        <v>7488.040000000001</v>
      </c>
      <c r="Z62" s="77"/>
      <c r="AA62" s="77"/>
      <c r="AB62" s="80">
        <f>1146.72+9980.7</f>
        <v>11127.42</v>
      </c>
      <c r="AC62" s="72"/>
      <c r="AD62" s="72"/>
      <c r="AE62" s="72">
        <f>1185.67+8276.88</f>
        <v>9462.55</v>
      </c>
      <c r="AF62" s="81">
        <f t="shared" si="5"/>
        <v>98129.61000000002</v>
      </c>
      <c r="AG62" s="77"/>
      <c r="AH62" s="77"/>
      <c r="AI62" s="77">
        <f>1297.45+8395</f>
        <v>9692.45</v>
      </c>
      <c r="AJ62" s="77"/>
      <c r="AK62" s="77"/>
      <c r="AL62" s="77">
        <f>1321.87+9493.55</f>
        <v>10815.419999999998</v>
      </c>
      <c r="AM62" s="77"/>
      <c r="AN62" s="77"/>
      <c r="AO62" s="77">
        <f>1360.03+10063.65</f>
        <v>11423.68</v>
      </c>
      <c r="AP62" s="77"/>
      <c r="AQ62" s="77"/>
      <c r="AR62" s="77">
        <f>713.72+10110.28</f>
        <v>10824</v>
      </c>
      <c r="AS62" s="77"/>
      <c r="AT62" s="77"/>
      <c r="AU62" s="77">
        <f>1288.84+5373.17</f>
        <v>6662.01</v>
      </c>
      <c r="AV62" s="77"/>
      <c r="AW62" s="77"/>
      <c r="AX62" s="77">
        <f>1270.13+9733.52</f>
        <v>11003.650000000001</v>
      </c>
      <c r="AY62" s="77"/>
      <c r="AZ62" s="77"/>
      <c r="BA62" s="77">
        <f>1288.7+9691.69</f>
        <v>10980.390000000001</v>
      </c>
      <c r="BB62" s="77"/>
      <c r="BC62" s="77"/>
      <c r="BD62" s="77">
        <v>10604.57</v>
      </c>
      <c r="BE62" s="77"/>
      <c r="BF62" s="77"/>
      <c r="BG62" s="77">
        <v>6044.06</v>
      </c>
      <c r="BH62" s="77"/>
      <c r="BI62" s="77"/>
      <c r="BJ62" s="77">
        <v>10315.77</v>
      </c>
      <c r="BK62" s="77"/>
      <c r="BL62" s="77"/>
      <c r="BM62" s="77">
        <v>11492.93</v>
      </c>
      <c r="BN62" s="77"/>
      <c r="BO62" s="77"/>
      <c r="BP62" s="77">
        <v>11234.78</v>
      </c>
      <c r="BQ62" s="81">
        <f t="shared" si="6"/>
        <v>121093.71000000002</v>
      </c>
      <c r="BR62" s="81">
        <f t="shared" si="7"/>
        <v>219223.32000000004</v>
      </c>
      <c r="BS62" s="77"/>
      <c r="BT62" s="77"/>
      <c r="BU62" s="77">
        <v>10837.34</v>
      </c>
      <c r="BV62" s="77"/>
      <c r="BW62" s="77"/>
      <c r="BX62" s="77">
        <v>11598.29</v>
      </c>
      <c r="BY62" s="77"/>
      <c r="BZ62" s="77"/>
      <c r="CA62" s="77">
        <v>9114.31</v>
      </c>
      <c r="CB62" s="77"/>
      <c r="CC62" s="77"/>
      <c r="CD62" s="77">
        <v>2146.56</v>
      </c>
      <c r="CE62" s="77"/>
      <c r="CF62" s="77"/>
      <c r="CG62" s="77">
        <v>11138.59</v>
      </c>
      <c r="CH62" s="77"/>
      <c r="CI62" s="77"/>
      <c r="CJ62" s="77">
        <v>11462.36</v>
      </c>
      <c r="CK62" s="77"/>
      <c r="CL62" s="77"/>
      <c r="CM62" s="77">
        <v>12638.86</v>
      </c>
      <c r="CN62" s="77"/>
      <c r="CO62" s="77"/>
      <c r="CP62" s="77">
        <v>11416.57</v>
      </c>
      <c r="CQ62" s="77"/>
      <c r="CR62" s="77"/>
      <c r="CS62" s="77">
        <v>11823.68</v>
      </c>
      <c r="CT62" s="77"/>
      <c r="CU62" s="77"/>
      <c r="CV62" s="77">
        <v>11808.01</v>
      </c>
      <c r="CW62" s="77"/>
      <c r="CX62" s="77"/>
      <c r="CY62" s="77">
        <v>12497.85</v>
      </c>
      <c r="CZ62" s="77"/>
      <c r="DA62" s="77"/>
      <c r="DB62" s="77">
        <v>11764.78</v>
      </c>
      <c r="DC62" s="82">
        <f t="shared" si="8"/>
        <v>128247.19999999998</v>
      </c>
      <c r="DD62" s="83">
        <f t="shared" si="9"/>
        <v>347470.52</v>
      </c>
      <c r="DE62" s="77"/>
      <c r="DF62" s="77"/>
      <c r="DG62" s="77">
        <v>11206.02</v>
      </c>
      <c r="DH62" s="77"/>
      <c r="DI62" s="77"/>
      <c r="DJ62" s="77">
        <v>14143.74</v>
      </c>
      <c r="DK62" s="77"/>
      <c r="DL62" s="77"/>
      <c r="DM62" s="77">
        <v>13174.72</v>
      </c>
      <c r="DN62" s="77"/>
      <c r="DO62" s="77"/>
      <c r="DP62" s="77">
        <v>13508.25</v>
      </c>
      <c r="DQ62" s="77"/>
      <c r="DR62" s="77"/>
      <c r="DS62" s="77">
        <v>13113.23</v>
      </c>
      <c r="DT62" s="77"/>
      <c r="DU62" s="77"/>
      <c r="DV62" s="77">
        <v>14275.99</v>
      </c>
      <c r="DW62" s="77"/>
      <c r="DX62" s="77"/>
      <c r="DY62" s="77">
        <v>13082.11</v>
      </c>
      <c r="DZ62" s="77"/>
      <c r="EA62" s="77"/>
      <c r="EB62" s="77">
        <v>14578.78</v>
      </c>
      <c r="EC62" s="77"/>
      <c r="ED62" s="77"/>
      <c r="EE62" s="77">
        <v>13486.84</v>
      </c>
      <c r="EF62" s="77"/>
      <c r="EG62" s="77"/>
      <c r="EH62" s="77">
        <v>13693.45</v>
      </c>
      <c r="EI62" s="77"/>
      <c r="EJ62" s="77"/>
      <c r="EK62" s="77">
        <v>13151.75</v>
      </c>
      <c r="EL62" s="77"/>
      <c r="EM62" s="77"/>
      <c r="EN62" s="77">
        <v>14596.55</v>
      </c>
      <c r="EO62" s="77">
        <f t="shared" si="15"/>
        <v>162011.43</v>
      </c>
      <c r="EP62" s="77">
        <f t="shared" si="16"/>
        <v>509481.95</v>
      </c>
    </row>
    <row r="63" spans="1:146" s="4" customFormat="1" ht="18" customHeight="1">
      <c r="A63" s="41" t="s">
        <v>70</v>
      </c>
      <c r="B63" s="19">
        <v>5884.41</v>
      </c>
      <c r="C63" s="38">
        <f>C61-C62</f>
        <v>3331.6099999999997</v>
      </c>
      <c r="D63" s="38"/>
      <c r="E63" s="38">
        <f>E61-E62</f>
        <v>812.0400000000009</v>
      </c>
      <c r="F63" s="38"/>
      <c r="G63" s="38">
        <f>126.23+8401.59</f>
        <v>8527.82</v>
      </c>
      <c r="H63" s="38"/>
      <c r="I63" s="38">
        <f>I61-I62</f>
        <v>6983.629999999999</v>
      </c>
      <c r="J63" s="38"/>
      <c r="K63" s="38">
        <f>K61-K62</f>
        <v>64.90999999999985</v>
      </c>
      <c r="L63" s="38"/>
      <c r="M63" s="38">
        <f>M61-M62</f>
        <v>-1888.0700000000006</v>
      </c>
      <c r="N63" s="38"/>
      <c r="O63" s="38">
        <f>O61-O62</f>
        <v>2478.039999999999</v>
      </c>
      <c r="P63" s="38"/>
      <c r="Q63" s="38">
        <f>Q61-Q62</f>
        <v>-94.90000000000146</v>
      </c>
      <c r="R63" s="38">
        <v>9877.62</v>
      </c>
      <c r="S63" s="18">
        <f>C63+E63+G63+I63+K63+M63+O63+Q63</f>
        <v>20215.079999999994</v>
      </c>
      <c r="T63" s="38"/>
      <c r="U63" s="38"/>
      <c r="V63" s="38">
        <f>V61-V62</f>
        <v>-367.2399999999998</v>
      </c>
      <c r="W63" s="38">
        <f aca="true" t="shared" si="27" ref="W63:AL63">W61-W62</f>
        <v>0</v>
      </c>
      <c r="X63" s="38">
        <f t="shared" si="27"/>
        <v>0</v>
      </c>
      <c r="Y63" s="38">
        <f t="shared" si="27"/>
        <v>2220.3199999999997</v>
      </c>
      <c r="Z63" s="38">
        <f t="shared" si="27"/>
        <v>0</v>
      </c>
      <c r="AA63" s="38">
        <f t="shared" si="27"/>
        <v>0</v>
      </c>
      <c r="AB63" s="38">
        <f t="shared" si="27"/>
        <v>-1491.710000000001</v>
      </c>
      <c r="AC63" s="38">
        <f t="shared" si="27"/>
        <v>0</v>
      </c>
      <c r="AD63" s="38">
        <f t="shared" si="27"/>
        <v>0</v>
      </c>
      <c r="AE63" s="38">
        <f t="shared" si="27"/>
        <v>103.55000000000109</v>
      </c>
      <c r="AF63" s="27">
        <f t="shared" si="5"/>
        <v>20680</v>
      </c>
      <c r="AG63" s="38">
        <f t="shared" si="27"/>
        <v>0</v>
      </c>
      <c r="AH63" s="38">
        <f t="shared" si="27"/>
        <v>0</v>
      </c>
      <c r="AI63" s="38">
        <f t="shared" si="27"/>
        <v>1047.33</v>
      </c>
      <c r="AJ63" s="38">
        <f t="shared" si="27"/>
        <v>0</v>
      </c>
      <c r="AK63" s="38">
        <f t="shared" si="27"/>
        <v>0</v>
      </c>
      <c r="AL63" s="38">
        <f t="shared" si="27"/>
        <v>202.6800000000021</v>
      </c>
      <c r="AM63" s="38"/>
      <c r="AN63" s="38"/>
      <c r="AO63" s="38">
        <f>AO61-AO62</f>
        <v>-300.8099999999995</v>
      </c>
      <c r="AP63" s="38">
        <f aca="true" t="shared" si="28" ref="AP63:AU63">AP61-AP62</f>
        <v>0</v>
      </c>
      <c r="AQ63" s="38">
        <f t="shared" si="28"/>
        <v>0</v>
      </c>
      <c r="AR63" s="38">
        <f t="shared" si="28"/>
        <v>-4769.11</v>
      </c>
      <c r="AS63" s="38">
        <f t="shared" si="28"/>
        <v>0</v>
      </c>
      <c r="AT63" s="38">
        <f t="shared" si="28"/>
        <v>0</v>
      </c>
      <c r="AU63" s="38">
        <f t="shared" si="28"/>
        <v>4460.860000000001</v>
      </c>
      <c r="AV63" s="38"/>
      <c r="AW63" s="38"/>
      <c r="AX63" s="38">
        <f>AX61-AX62</f>
        <v>119.21999999999935</v>
      </c>
      <c r="AY63" s="38">
        <f aca="true" t="shared" si="29" ref="AY63:BD63">AY61-AY62</f>
        <v>0</v>
      </c>
      <c r="AZ63" s="38">
        <f t="shared" si="29"/>
        <v>0</v>
      </c>
      <c r="BA63" s="38">
        <f t="shared" si="29"/>
        <v>142.47999999999956</v>
      </c>
      <c r="BB63" s="38">
        <f t="shared" si="29"/>
        <v>0</v>
      </c>
      <c r="BC63" s="38">
        <f t="shared" si="29"/>
        <v>0</v>
      </c>
      <c r="BD63" s="38">
        <f t="shared" si="29"/>
        <v>-4516.96</v>
      </c>
      <c r="BE63" s="38">
        <f aca="true" t="shared" si="30" ref="BE63:BM63">BE61-BE62</f>
        <v>0</v>
      </c>
      <c r="BF63" s="38">
        <f t="shared" si="30"/>
        <v>0</v>
      </c>
      <c r="BG63" s="38">
        <f t="shared" si="30"/>
        <v>5078.81</v>
      </c>
      <c r="BH63" s="38">
        <f t="shared" si="30"/>
        <v>0</v>
      </c>
      <c r="BI63" s="38">
        <f t="shared" si="30"/>
        <v>0</v>
      </c>
      <c r="BJ63" s="38">
        <f t="shared" si="30"/>
        <v>807.1000000000004</v>
      </c>
      <c r="BK63" s="38">
        <f t="shared" si="30"/>
        <v>0</v>
      </c>
      <c r="BL63" s="38">
        <f t="shared" si="30"/>
        <v>0</v>
      </c>
      <c r="BM63" s="38">
        <f t="shared" si="30"/>
        <v>-370.0599999999995</v>
      </c>
      <c r="BN63" s="38">
        <f>BN61-BN62</f>
        <v>0</v>
      </c>
      <c r="BO63" s="38">
        <f>BO61-BO62</f>
        <v>0</v>
      </c>
      <c r="BP63" s="38">
        <f>BP61-BP62</f>
        <v>-91.90999999999985</v>
      </c>
      <c r="BQ63" s="27">
        <f t="shared" si="6"/>
        <v>1809.6300000000037</v>
      </c>
      <c r="BR63" s="27">
        <f t="shared" si="7"/>
        <v>22489.630000000005</v>
      </c>
      <c r="BS63" s="38"/>
      <c r="BT63" s="38"/>
      <c r="BU63" s="38">
        <f>BU61-BU62</f>
        <v>993.4599999999991</v>
      </c>
      <c r="BV63" s="38"/>
      <c r="BW63" s="38"/>
      <c r="BX63" s="38">
        <f>BX61-BX62</f>
        <v>-2820.620000000001</v>
      </c>
      <c r="BY63" s="38"/>
      <c r="BZ63" s="38"/>
      <c r="CA63" s="38">
        <f>CA61-CA62</f>
        <v>-7969.5</v>
      </c>
      <c r="CB63" s="38"/>
      <c r="CC63" s="38"/>
      <c r="CD63" s="38">
        <f>CD61-CD62</f>
        <v>9684.24</v>
      </c>
      <c r="CE63" s="38"/>
      <c r="CF63" s="38"/>
      <c r="CG63" s="38">
        <f>CG61-CG62</f>
        <v>692.2099999999991</v>
      </c>
      <c r="CH63" s="38"/>
      <c r="CI63" s="38"/>
      <c r="CJ63" s="38">
        <f>CJ61-CJ62</f>
        <v>368.4399999999987</v>
      </c>
      <c r="CK63" s="38"/>
      <c r="CL63" s="38"/>
      <c r="CM63" s="38">
        <f>CM61-CM62</f>
        <v>-808.0600000000013</v>
      </c>
      <c r="CN63" s="38"/>
      <c r="CO63" s="38"/>
      <c r="CP63" s="38">
        <f>CP61-CP62</f>
        <v>414.22999999999956</v>
      </c>
      <c r="CQ63" s="38"/>
      <c r="CR63" s="38"/>
      <c r="CS63" s="38">
        <f>CS61-CS62</f>
        <v>7.360000000000582</v>
      </c>
      <c r="CT63" s="38"/>
      <c r="CU63" s="38"/>
      <c r="CV63" s="38">
        <f>CV61-CV62</f>
        <v>23.030000000000655</v>
      </c>
      <c r="CW63" s="38"/>
      <c r="CX63" s="38"/>
      <c r="CY63" s="38">
        <f>CY61-CY62</f>
        <v>-666.8099999999995</v>
      </c>
      <c r="CZ63" s="38"/>
      <c r="DA63" s="38"/>
      <c r="DB63" s="38">
        <f>DB61-DB62</f>
        <v>66.26000000000022</v>
      </c>
      <c r="DC63" s="9">
        <f t="shared" si="8"/>
        <v>-15.760000000003856</v>
      </c>
      <c r="DD63" s="39">
        <f t="shared" si="9"/>
        <v>22473.870000000003</v>
      </c>
      <c r="DE63" s="38"/>
      <c r="DF63" s="38"/>
      <c r="DG63" s="38">
        <f>DG61-DG62</f>
        <v>2445.6099999999988</v>
      </c>
      <c r="DH63" s="38"/>
      <c r="DI63" s="38"/>
      <c r="DJ63" s="38">
        <f>DJ61-DJ62</f>
        <v>-492.1100000000006</v>
      </c>
      <c r="DK63" s="38"/>
      <c r="DL63" s="38"/>
      <c r="DM63" s="38">
        <f>DM61-DM62</f>
        <v>476.90999999999985</v>
      </c>
      <c r="DN63" s="38"/>
      <c r="DO63" s="38"/>
      <c r="DP63" s="38">
        <f>DP61-DP62</f>
        <v>143.3799999999992</v>
      </c>
      <c r="DQ63" s="38"/>
      <c r="DR63" s="38"/>
      <c r="DS63" s="38">
        <f>DS61-DS62</f>
        <v>538.3999999999996</v>
      </c>
      <c r="DT63" s="38"/>
      <c r="DU63" s="38"/>
      <c r="DV63" s="38">
        <f>DV61-DV62</f>
        <v>-624.3600000000006</v>
      </c>
      <c r="DW63" s="38"/>
      <c r="DX63" s="38"/>
      <c r="DY63" s="38">
        <f>DY61-DY62</f>
        <v>569.5199999999986</v>
      </c>
      <c r="DZ63" s="38"/>
      <c r="EA63" s="38"/>
      <c r="EB63" s="38">
        <f>EB61-EB62</f>
        <v>-927.1500000000015</v>
      </c>
      <c r="EC63" s="38"/>
      <c r="ED63" s="38"/>
      <c r="EE63" s="38">
        <f>EE61-EE62</f>
        <v>164.78999999999905</v>
      </c>
      <c r="EF63" s="38"/>
      <c r="EG63" s="38"/>
      <c r="EH63" s="38">
        <f>EH61-EH62</f>
        <v>-41.82000000000153</v>
      </c>
      <c r="EI63" s="38"/>
      <c r="EJ63" s="38"/>
      <c r="EK63" s="38">
        <f>EK61-EK62</f>
        <v>499.8799999999992</v>
      </c>
      <c r="EL63" s="38"/>
      <c r="EM63" s="38"/>
      <c r="EN63" s="38">
        <f>EN61-EN62</f>
        <v>-944.9200000000001</v>
      </c>
      <c r="EO63" s="38">
        <f t="shared" si="15"/>
        <v>1808.12999999999</v>
      </c>
      <c r="EP63" s="38">
        <f t="shared" si="16"/>
        <v>24281.999999999993</v>
      </c>
    </row>
    <row r="64" spans="1:146" s="4" customFormat="1" ht="22.5" hidden="1">
      <c r="A64" s="41" t="s">
        <v>71</v>
      </c>
      <c r="B64" s="19"/>
      <c r="C64" s="38"/>
      <c r="D64" s="38"/>
      <c r="E64" s="38"/>
      <c r="F64" s="38"/>
      <c r="G64" s="38"/>
      <c r="H64" s="38"/>
      <c r="I64" s="38"/>
      <c r="J64" s="45"/>
      <c r="K64" s="38"/>
      <c r="L64" s="38"/>
      <c r="M64" s="38"/>
      <c r="N64" s="45"/>
      <c r="O64" s="38"/>
      <c r="P64" s="38"/>
      <c r="Q64" s="38"/>
      <c r="R64" s="45"/>
      <c r="S64" s="38">
        <v>20215.08</v>
      </c>
      <c r="T64" s="17"/>
      <c r="U64" s="17"/>
      <c r="V64" s="17"/>
      <c r="W64" s="17"/>
      <c r="X64" s="17"/>
      <c r="Y64" s="23"/>
      <c r="Z64" s="17"/>
      <c r="AA64" s="17"/>
      <c r="AB64" s="23"/>
      <c r="AC64" s="19"/>
      <c r="AD64" s="19"/>
      <c r="AE64" s="19"/>
      <c r="AF64" s="27">
        <f t="shared" si="5"/>
        <v>20215.08</v>
      </c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27">
        <f t="shared" si="6"/>
        <v>0</v>
      </c>
      <c r="BR64" s="27">
        <f t="shared" si="7"/>
        <v>20215.08</v>
      </c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9">
        <f t="shared" si="8"/>
        <v>0</v>
      </c>
      <c r="DD64" s="39">
        <f t="shared" si="9"/>
        <v>20215.08</v>
      </c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38">
        <f t="shared" si="15"/>
        <v>0</v>
      </c>
      <c r="EP64" s="38">
        <f t="shared" si="16"/>
        <v>20215.08</v>
      </c>
    </row>
    <row r="65" spans="1:146" s="4" customFormat="1" ht="22.5">
      <c r="A65" s="41" t="s">
        <v>72</v>
      </c>
      <c r="B65" s="19"/>
      <c r="C65" s="38">
        <f>C62-C60</f>
        <v>-3393.909999999999</v>
      </c>
      <c r="D65" s="38"/>
      <c r="E65" s="38">
        <f aca="true" t="shared" si="31" ref="E65:Q65">E62-E60</f>
        <v>-856.3000000000011</v>
      </c>
      <c r="F65" s="38"/>
      <c r="G65" s="38">
        <f t="shared" si="31"/>
        <v>-1313.1399999999994</v>
      </c>
      <c r="H65" s="38"/>
      <c r="I65" s="38">
        <f t="shared" si="31"/>
        <v>-7079.540000000001</v>
      </c>
      <c r="J65" s="38"/>
      <c r="K65" s="38">
        <f t="shared" si="31"/>
        <v>-423.28000000000065</v>
      </c>
      <c r="L65" s="38"/>
      <c r="M65" s="38">
        <f t="shared" si="31"/>
        <v>-1007.6399999999994</v>
      </c>
      <c r="N65" s="38"/>
      <c r="O65" s="38">
        <f t="shared" si="31"/>
        <v>-2731.9399999999987</v>
      </c>
      <c r="P65" s="38"/>
      <c r="Q65" s="38">
        <f t="shared" si="31"/>
        <v>-378.85999999999876</v>
      </c>
      <c r="R65" s="38"/>
      <c r="S65" s="18">
        <f>C65+E65+G65+I65+K65+M65+O65+Q65</f>
        <v>-17184.61</v>
      </c>
      <c r="T65" s="38"/>
      <c r="U65" s="38"/>
      <c r="V65" s="38">
        <f>V62-V60</f>
        <v>330.5100000000002</v>
      </c>
      <c r="W65" s="38">
        <f aca="true" t="shared" si="32" ref="W65:AL65">W62-W60</f>
        <v>0</v>
      </c>
      <c r="X65" s="38">
        <f t="shared" si="32"/>
        <v>0</v>
      </c>
      <c r="Y65" s="38">
        <f t="shared" si="32"/>
        <v>-2375.699999999999</v>
      </c>
      <c r="Z65" s="38">
        <f t="shared" si="32"/>
        <v>0</v>
      </c>
      <c r="AA65" s="38">
        <f t="shared" si="32"/>
        <v>0</v>
      </c>
      <c r="AB65" s="38">
        <f t="shared" si="32"/>
        <v>1263.6800000000003</v>
      </c>
      <c r="AC65" s="38">
        <f t="shared" si="32"/>
        <v>0</v>
      </c>
      <c r="AD65" s="38">
        <f t="shared" si="32"/>
        <v>0</v>
      </c>
      <c r="AE65" s="38">
        <f t="shared" si="32"/>
        <v>-401.1900000000005</v>
      </c>
      <c r="AF65" s="27">
        <f t="shared" si="5"/>
        <v>-18367.309999999998</v>
      </c>
      <c r="AG65" s="38">
        <f t="shared" si="32"/>
        <v>0</v>
      </c>
      <c r="AH65" s="38">
        <f t="shared" si="32"/>
        <v>0</v>
      </c>
      <c r="AI65" s="38">
        <f t="shared" si="32"/>
        <v>-1047.33</v>
      </c>
      <c r="AJ65" s="38">
        <f t="shared" si="32"/>
        <v>0</v>
      </c>
      <c r="AK65" s="38">
        <f t="shared" si="32"/>
        <v>0</v>
      </c>
      <c r="AL65" s="38">
        <f t="shared" si="32"/>
        <v>-202.6800000000021</v>
      </c>
      <c r="AM65" s="38"/>
      <c r="AN65" s="38"/>
      <c r="AO65" s="38">
        <f>AO62-AO60</f>
        <v>300.8099999999995</v>
      </c>
      <c r="AP65" s="38">
        <f aca="true" t="shared" si="33" ref="AP65:AU65">AP62-AP60</f>
        <v>0</v>
      </c>
      <c r="AQ65" s="38">
        <f t="shared" si="33"/>
        <v>0</v>
      </c>
      <c r="AR65" s="38">
        <f t="shared" si="33"/>
        <v>4769.11</v>
      </c>
      <c r="AS65" s="38">
        <f t="shared" si="33"/>
        <v>0</v>
      </c>
      <c r="AT65" s="38">
        <f t="shared" si="33"/>
        <v>0</v>
      </c>
      <c r="AU65" s="38">
        <f t="shared" si="33"/>
        <v>-4460.860000000001</v>
      </c>
      <c r="AV65" s="38"/>
      <c r="AW65" s="38"/>
      <c r="AX65" s="38">
        <f>AX62-AX60</f>
        <v>-119.21999999999935</v>
      </c>
      <c r="AY65" s="38">
        <f aca="true" t="shared" si="34" ref="AY65:BD65">AY62-AY60</f>
        <v>0</v>
      </c>
      <c r="AZ65" s="38">
        <f t="shared" si="34"/>
        <v>0</v>
      </c>
      <c r="BA65" s="38">
        <f t="shared" si="34"/>
        <v>-142.47999999999956</v>
      </c>
      <c r="BB65" s="38">
        <f t="shared" si="34"/>
        <v>0</v>
      </c>
      <c r="BC65" s="38">
        <f t="shared" si="34"/>
        <v>0</v>
      </c>
      <c r="BD65" s="38">
        <f t="shared" si="34"/>
        <v>4516.96</v>
      </c>
      <c r="BE65" s="38">
        <f aca="true" t="shared" si="35" ref="BE65:BM65">BE62-BE60</f>
        <v>0</v>
      </c>
      <c r="BF65" s="38">
        <f t="shared" si="35"/>
        <v>0</v>
      </c>
      <c r="BG65" s="38">
        <f t="shared" si="35"/>
        <v>-5078.81</v>
      </c>
      <c r="BH65" s="38">
        <f t="shared" si="35"/>
        <v>0</v>
      </c>
      <c r="BI65" s="38">
        <f t="shared" si="35"/>
        <v>0</v>
      </c>
      <c r="BJ65" s="38">
        <f t="shared" si="35"/>
        <v>-807.1000000000004</v>
      </c>
      <c r="BK65" s="38">
        <f t="shared" si="35"/>
        <v>0</v>
      </c>
      <c r="BL65" s="38">
        <f t="shared" si="35"/>
        <v>0</v>
      </c>
      <c r="BM65" s="38">
        <f t="shared" si="35"/>
        <v>370.0599999999995</v>
      </c>
      <c r="BN65" s="38">
        <f>BN62-BN60</f>
        <v>0</v>
      </c>
      <c r="BO65" s="38">
        <f>BO62-BO60</f>
        <v>0</v>
      </c>
      <c r="BP65" s="38">
        <f>BP62-BP60</f>
        <v>91.90999999999985</v>
      </c>
      <c r="BQ65" s="27">
        <f t="shared" si="6"/>
        <v>-1809.6300000000037</v>
      </c>
      <c r="BR65" s="27">
        <f t="shared" si="7"/>
        <v>-20176.940000000002</v>
      </c>
      <c r="BS65" s="38"/>
      <c r="BT65" s="38"/>
      <c r="BU65" s="38">
        <f>BU62-BU60</f>
        <v>-993.4599999999991</v>
      </c>
      <c r="BV65" s="38"/>
      <c r="BW65" s="38"/>
      <c r="BX65" s="38">
        <f>BX62-BX60</f>
        <v>2820.620000000001</v>
      </c>
      <c r="BY65" s="38"/>
      <c r="BZ65" s="38"/>
      <c r="CA65" s="38">
        <f>CA62-CA60</f>
        <v>7969.5</v>
      </c>
      <c r="CB65" s="38"/>
      <c r="CC65" s="38"/>
      <c r="CD65" s="38">
        <f>CD62-CD60</f>
        <v>-9684.24</v>
      </c>
      <c r="CE65" s="38"/>
      <c r="CF65" s="38"/>
      <c r="CG65" s="38">
        <f>CG62-CG60</f>
        <v>-692.2099999999991</v>
      </c>
      <c r="CH65" s="38"/>
      <c r="CI65" s="38"/>
      <c r="CJ65" s="38">
        <f>CJ62-CJ60</f>
        <v>-368.4399999999987</v>
      </c>
      <c r="CK65" s="38"/>
      <c r="CL65" s="38"/>
      <c r="CM65" s="38">
        <f>CM62-CM60</f>
        <v>808.0600000000013</v>
      </c>
      <c r="CN65" s="38"/>
      <c r="CO65" s="38"/>
      <c r="CP65" s="38">
        <f>CP62-CP60</f>
        <v>-414.22999999999956</v>
      </c>
      <c r="CQ65" s="38"/>
      <c r="CR65" s="38"/>
      <c r="CS65" s="38">
        <f>CS62-CS60</f>
        <v>-7.360000000000582</v>
      </c>
      <c r="CT65" s="38"/>
      <c r="CU65" s="38"/>
      <c r="CV65" s="38">
        <f>CV62-CV60</f>
        <v>-23.030000000000655</v>
      </c>
      <c r="CW65" s="38"/>
      <c r="CX65" s="38"/>
      <c r="CY65" s="38">
        <f>CY62-CY60</f>
        <v>666.8099999999995</v>
      </c>
      <c r="CZ65" s="38"/>
      <c r="DA65" s="38"/>
      <c r="DB65" s="38">
        <f>DB62-DB60</f>
        <v>-66.26000000000022</v>
      </c>
      <c r="DC65" s="9">
        <f t="shared" si="8"/>
        <v>15.760000000003856</v>
      </c>
      <c r="DD65" s="39">
        <f t="shared" si="9"/>
        <v>-20161.18</v>
      </c>
      <c r="DE65" s="38"/>
      <c r="DF65" s="38"/>
      <c r="DG65" s="38">
        <f>DG62-DG60</f>
        <v>-2445.6099999999988</v>
      </c>
      <c r="DH65" s="38"/>
      <c r="DI65" s="38"/>
      <c r="DJ65" s="38">
        <f>DJ62-DJ60</f>
        <v>492.1100000000006</v>
      </c>
      <c r="DK65" s="38"/>
      <c r="DL65" s="38"/>
      <c r="DM65" s="38">
        <f>DM62-DM60</f>
        <v>-476.90999999999985</v>
      </c>
      <c r="DN65" s="38"/>
      <c r="DO65" s="38"/>
      <c r="DP65" s="38">
        <f>DP62-DP60</f>
        <v>-143.3799999999992</v>
      </c>
      <c r="DQ65" s="38"/>
      <c r="DR65" s="38"/>
      <c r="DS65" s="38">
        <f>DS62-DS60</f>
        <v>-538.3999999999996</v>
      </c>
      <c r="DT65" s="38"/>
      <c r="DU65" s="38"/>
      <c r="DV65" s="38">
        <f>DV62-DV60</f>
        <v>624.3600000000006</v>
      </c>
      <c r="DW65" s="38"/>
      <c r="DX65" s="38"/>
      <c r="DY65" s="38">
        <f>DY62-DY60</f>
        <v>-569.5199999999986</v>
      </c>
      <c r="DZ65" s="38"/>
      <c r="EA65" s="38"/>
      <c r="EB65" s="38">
        <f>EB62-EB60</f>
        <v>927.1500000000015</v>
      </c>
      <c r="EC65" s="38"/>
      <c r="ED65" s="38"/>
      <c r="EE65" s="38">
        <f>EE62-EE60</f>
        <v>-164.78999999999905</v>
      </c>
      <c r="EF65" s="38"/>
      <c r="EG65" s="38"/>
      <c r="EH65" s="38">
        <f>EH62-EH60</f>
        <v>41.82000000000153</v>
      </c>
      <c r="EI65" s="38"/>
      <c r="EJ65" s="38"/>
      <c r="EK65" s="38">
        <f>EK62-EK60</f>
        <v>-499.8799999999992</v>
      </c>
      <c r="EL65" s="38"/>
      <c r="EM65" s="38"/>
      <c r="EN65" s="38">
        <f>EN62-EN60</f>
        <v>944.9200000000001</v>
      </c>
      <c r="EO65" s="38">
        <f t="shared" si="15"/>
        <v>-1808.12999999999</v>
      </c>
      <c r="EP65" s="38">
        <f t="shared" si="16"/>
        <v>-21969.30999999999</v>
      </c>
    </row>
    <row r="66" spans="1:146" s="4" customFormat="1" ht="12.75">
      <c r="A66" s="41"/>
      <c r="B66" s="19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8"/>
      <c r="T66" s="38"/>
      <c r="U66" s="38"/>
      <c r="V66" s="38"/>
      <c r="W66" s="38"/>
      <c r="X66" s="38"/>
      <c r="Y66" s="43"/>
      <c r="Z66" s="38"/>
      <c r="AA66" s="38"/>
      <c r="AB66" s="43"/>
      <c r="AC66" s="19"/>
      <c r="AD66" s="19"/>
      <c r="AE66" s="19"/>
      <c r="AF66" s="27">
        <f t="shared" si="5"/>
        <v>0</v>
      </c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27">
        <f t="shared" si="6"/>
        <v>0</v>
      </c>
      <c r="BR66" s="27">
        <f t="shared" si="7"/>
        <v>0</v>
      </c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9">
        <f t="shared" si="8"/>
        <v>0</v>
      </c>
      <c r="DD66" s="39">
        <f t="shared" si="9"/>
        <v>0</v>
      </c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>
        <f t="shared" si="15"/>
        <v>0</v>
      </c>
      <c r="EP66" s="38">
        <f t="shared" si="16"/>
        <v>0</v>
      </c>
    </row>
    <row r="67" spans="1:146" s="3" customFormat="1" ht="12.75">
      <c r="A67" s="44" t="s">
        <v>74</v>
      </c>
      <c r="B67" s="16"/>
      <c r="C67" s="17">
        <v>27068.02</v>
      </c>
      <c r="D67" s="16"/>
      <c r="E67" s="17">
        <v>27199.1</v>
      </c>
      <c r="F67" s="16"/>
      <c r="G67" s="17">
        <v>28313.28</v>
      </c>
      <c r="H67" s="16"/>
      <c r="I67" s="17">
        <v>28116.66</v>
      </c>
      <c r="J67" s="16"/>
      <c r="K67" s="17">
        <v>27723.42</v>
      </c>
      <c r="L67" s="16"/>
      <c r="M67" s="17">
        <v>27657.88</v>
      </c>
      <c r="N67" s="16"/>
      <c r="O67" s="17">
        <v>27592.34</v>
      </c>
      <c r="P67" s="17"/>
      <c r="Q67" s="17">
        <v>27985.58</v>
      </c>
      <c r="R67" s="16"/>
      <c r="S67" s="18">
        <f>C67+E67+G67+I67+K67+M67+O67+Q67</f>
        <v>221656.27999999997</v>
      </c>
      <c r="T67" s="38"/>
      <c r="U67" s="38"/>
      <c r="V67" s="38">
        <v>20747.5</v>
      </c>
      <c r="W67" s="38"/>
      <c r="X67" s="38"/>
      <c r="Y67" s="38">
        <v>20747.5</v>
      </c>
      <c r="Z67" s="38"/>
      <c r="AA67" s="38"/>
      <c r="AB67" s="38">
        <v>20747.5</v>
      </c>
      <c r="AC67" s="16"/>
      <c r="AD67" s="16"/>
      <c r="AE67" s="38">
        <v>20747.5</v>
      </c>
      <c r="AF67" s="27">
        <f t="shared" si="5"/>
        <v>304646.27999999997</v>
      </c>
      <c r="AG67" s="38"/>
      <c r="AH67" s="38"/>
      <c r="AI67" s="38">
        <v>25196.69</v>
      </c>
      <c r="AJ67" s="38"/>
      <c r="AK67" s="38"/>
      <c r="AL67" s="38">
        <v>25861.32</v>
      </c>
      <c r="AM67" s="38"/>
      <c r="AN67" s="38"/>
      <c r="AO67" s="38">
        <v>25987.18</v>
      </c>
      <c r="AP67" s="38"/>
      <c r="AQ67" s="38"/>
      <c r="AR67" s="38">
        <v>25987.18</v>
      </c>
      <c r="AS67" s="38"/>
      <c r="AT67" s="38"/>
      <c r="AU67" s="38">
        <v>25987.18</v>
      </c>
      <c r="AV67" s="38"/>
      <c r="AW67" s="38"/>
      <c r="AX67" s="38">
        <v>25987.18</v>
      </c>
      <c r="AY67" s="38"/>
      <c r="AZ67" s="38"/>
      <c r="BA67" s="38">
        <v>25987.18</v>
      </c>
      <c r="BB67" s="38"/>
      <c r="BC67" s="38"/>
      <c r="BD67" s="38">
        <v>25987.18</v>
      </c>
      <c r="BE67" s="38"/>
      <c r="BF67" s="38"/>
      <c r="BG67" s="38">
        <v>25987.18</v>
      </c>
      <c r="BH67" s="38"/>
      <c r="BI67" s="38"/>
      <c r="BJ67" s="38">
        <v>25987.18</v>
      </c>
      <c r="BK67" s="38"/>
      <c r="BL67" s="38"/>
      <c r="BM67" s="38">
        <v>25987.18</v>
      </c>
      <c r="BN67" s="38"/>
      <c r="BO67" s="38"/>
      <c r="BP67" s="38">
        <v>25856.16</v>
      </c>
      <c r="BQ67" s="27">
        <f t="shared" si="6"/>
        <v>310798.7899999999</v>
      </c>
      <c r="BR67" s="27">
        <f t="shared" si="7"/>
        <v>615445.0699999998</v>
      </c>
      <c r="BS67" s="38"/>
      <c r="BT67" s="38"/>
      <c r="BU67" s="38">
        <v>25885.8</v>
      </c>
      <c r="BV67" s="38"/>
      <c r="BW67" s="38"/>
      <c r="BX67" s="38">
        <v>25885.8</v>
      </c>
      <c r="BY67" s="38"/>
      <c r="BZ67" s="38"/>
      <c r="CA67" s="38">
        <v>25885.8</v>
      </c>
      <c r="CB67" s="38"/>
      <c r="CC67" s="38"/>
      <c r="CD67" s="38">
        <v>25885.8</v>
      </c>
      <c r="CE67" s="38"/>
      <c r="CF67" s="38"/>
      <c r="CG67" s="38">
        <v>25885.8</v>
      </c>
      <c r="CH67" s="38"/>
      <c r="CI67" s="38"/>
      <c r="CJ67" s="38">
        <v>25885.8</v>
      </c>
      <c r="CK67" s="38"/>
      <c r="CL67" s="38"/>
      <c r="CM67" s="38">
        <v>25885.8</v>
      </c>
      <c r="CN67" s="38"/>
      <c r="CO67" s="38"/>
      <c r="CP67" s="38">
        <v>25885.8</v>
      </c>
      <c r="CQ67" s="38"/>
      <c r="CR67" s="38"/>
      <c r="CS67" s="38">
        <v>25886.31</v>
      </c>
      <c r="CT67" s="38"/>
      <c r="CU67" s="38"/>
      <c r="CV67" s="38">
        <v>25886.31</v>
      </c>
      <c r="CW67" s="38"/>
      <c r="CX67" s="38"/>
      <c r="CY67" s="38">
        <v>25886.31</v>
      </c>
      <c r="CZ67" s="38"/>
      <c r="DA67" s="38"/>
      <c r="DB67" s="38">
        <v>25886.31</v>
      </c>
      <c r="DC67" s="9">
        <f t="shared" si="8"/>
        <v>310631.63999999996</v>
      </c>
      <c r="DD67" s="39">
        <f t="shared" si="9"/>
        <v>926076.7099999997</v>
      </c>
      <c r="DE67" s="38"/>
      <c r="DF67" s="38"/>
      <c r="DG67" s="38">
        <v>29122.36</v>
      </c>
      <c r="DH67" s="38"/>
      <c r="DI67" s="38"/>
      <c r="DJ67" s="38">
        <v>29122.36</v>
      </c>
      <c r="DK67" s="38"/>
      <c r="DL67" s="38"/>
      <c r="DM67" s="38">
        <v>29122.36</v>
      </c>
      <c r="DN67" s="38"/>
      <c r="DO67" s="38"/>
      <c r="DP67" s="38">
        <v>29122.36</v>
      </c>
      <c r="DQ67" s="38"/>
      <c r="DR67" s="38"/>
      <c r="DS67" s="38">
        <v>29122.36</v>
      </c>
      <c r="DT67" s="38"/>
      <c r="DU67" s="38"/>
      <c r="DV67" s="38">
        <v>29122.36</v>
      </c>
      <c r="DW67" s="38"/>
      <c r="DX67" s="38"/>
      <c r="DY67" s="38">
        <v>29122.36</v>
      </c>
      <c r="DZ67" s="38"/>
      <c r="EA67" s="38"/>
      <c r="EB67" s="38">
        <v>29122.36</v>
      </c>
      <c r="EC67" s="38"/>
      <c r="ED67" s="38"/>
      <c r="EE67" s="38">
        <v>29122.36</v>
      </c>
      <c r="EF67" s="38"/>
      <c r="EG67" s="38"/>
      <c r="EH67" s="38">
        <v>29122.36</v>
      </c>
      <c r="EI67" s="38"/>
      <c r="EJ67" s="38"/>
      <c r="EK67" s="38">
        <v>29122.36</v>
      </c>
      <c r="EL67" s="38"/>
      <c r="EM67" s="38"/>
      <c r="EN67" s="38">
        <v>29122.36</v>
      </c>
      <c r="EO67" s="38">
        <f t="shared" si="15"/>
        <v>349468.3199999999</v>
      </c>
      <c r="EP67" s="38">
        <f t="shared" si="16"/>
        <v>1275545.0299999996</v>
      </c>
    </row>
    <row r="68" spans="1:146" s="84" customFormat="1" ht="12.75">
      <c r="A68" s="76" t="s">
        <v>68</v>
      </c>
      <c r="B68" s="72"/>
      <c r="C68" s="77">
        <v>21366.72</v>
      </c>
      <c r="D68" s="77"/>
      <c r="E68" s="77">
        <v>21246.2</v>
      </c>
      <c r="F68" s="77"/>
      <c r="G68" s="77">
        <v>21888.31</v>
      </c>
      <c r="H68" s="77"/>
      <c r="I68" s="77">
        <v>22160.22</v>
      </c>
      <c r="J68" s="78"/>
      <c r="K68" s="77">
        <v>20759.32</v>
      </c>
      <c r="L68" s="77"/>
      <c r="M68" s="77">
        <v>20724.27</v>
      </c>
      <c r="N68" s="78"/>
      <c r="O68" s="77">
        <v>21659.64</v>
      </c>
      <c r="P68" s="77"/>
      <c r="Q68" s="77">
        <v>21182.15</v>
      </c>
      <c r="R68" s="78"/>
      <c r="S68" s="79">
        <f>C68+E68+G68+I68+K68+M68+O68+Q68</f>
        <v>170986.83</v>
      </c>
      <c r="T68" s="77"/>
      <c r="U68" s="77"/>
      <c r="V68" s="77">
        <v>22388.62</v>
      </c>
      <c r="W68" s="77"/>
      <c r="X68" s="77"/>
      <c r="Y68" s="80">
        <v>22349.14</v>
      </c>
      <c r="Z68" s="77"/>
      <c r="AA68" s="77"/>
      <c r="AB68" s="80">
        <v>22020.88</v>
      </c>
      <c r="AC68" s="72"/>
      <c r="AD68" s="72"/>
      <c r="AE68" s="72">
        <v>21820.49</v>
      </c>
      <c r="AF68" s="81">
        <f t="shared" si="5"/>
        <v>259565.95999999996</v>
      </c>
      <c r="AG68" s="77"/>
      <c r="AH68" s="77"/>
      <c r="AI68" s="77">
        <v>25196.69</v>
      </c>
      <c r="AJ68" s="77"/>
      <c r="AK68" s="77"/>
      <c r="AL68" s="77">
        <v>25861.32</v>
      </c>
      <c r="AM68" s="77"/>
      <c r="AN68" s="77"/>
      <c r="AO68" s="77">
        <v>25987.18</v>
      </c>
      <c r="AP68" s="77"/>
      <c r="AQ68" s="77"/>
      <c r="AR68" s="77">
        <v>25987.18</v>
      </c>
      <c r="AS68" s="77"/>
      <c r="AT68" s="77"/>
      <c r="AU68" s="77">
        <v>25987.18</v>
      </c>
      <c r="AV68" s="77"/>
      <c r="AW68" s="77"/>
      <c r="AX68" s="77">
        <v>25987.18</v>
      </c>
      <c r="AY68" s="77"/>
      <c r="AZ68" s="77"/>
      <c r="BA68" s="77">
        <v>25987.18</v>
      </c>
      <c r="BB68" s="77"/>
      <c r="BC68" s="77"/>
      <c r="BD68" s="77">
        <v>25987.18</v>
      </c>
      <c r="BE68" s="77"/>
      <c r="BF68" s="77"/>
      <c r="BG68" s="77">
        <v>25987.18</v>
      </c>
      <c r="BH68" s="77"/>
      <c r="BI68" s="77"/>
      <c r="BJ68" s="77">
        <v>25987.18</v>
      </c>
      <c r="BK68" s="77"/>
      <c r="BL68" s="77"/>
      <c r="BM68" s="77">
        <v>25987.18</v>
      </c>
      <c r="BN68" s="77"/>
      <c r="BO68" s="77"/>
      <c r="BP68" s="77">
        <v>25856.16</v>
      </c>
      <c r="BQ68" s="81">
        <f t="shared" si="6"/>
        <v>310798.7899999999</v>
      </c>
      <c r="BR68" s="81">
        <f t="shared" si="7"/>
        <v>570364.7499999999</v>
      </c>
      <c r="BS68" s="77"/>
      <c r="BT68" s="77"/>
      <c r="BU68" s="77">
        <v>25885.8</v>
      </c>
      <c r="BV68" s="77"/>
      <c r="BW68" s="77"/>
      <c r="BX68" s="77">
        <v>25885.8</v>
      </c>
      <c r="BY68" s="77"/>
      <c r="BZ68" s="77"/>
      <c r="CA68" s="77">
        <v>25885.8</v>
      </c>
      <c r="CB68" s="77"/>
      <c r="CC68" s="77"/>
      <c r="CD68" s="77">
        <v>25885.8</v>
      </c>
      <c r="CE68" s="77"/>
      <c r="CF68" s="77"/>
      <c r="CG68" s="77">
        <v>25885.8</v>
      </c>
      <c r="CH68" s="77"/>
      <c r="CI68" s="77"/>
      <c r="CJ68" s="77">
        <v>25885.8</v>
      </c>
      <c r="CK68" s="77"/>
      <c r="CL68" s="77"/>
      <c r="CM68" s="77">
        <v>25885.8</v>
      </c>
      <c r="CN68" s="77"/>
      <c r="CO68" s="77"/>
      <c r="CP68" s="77">
        <v>25885.8</v>
      </c>
      <c r="CQ68" s="77"/>
      <c r="CR68" s="77"/>
      <c r="CS68" s="77">
        <v>25886.31</v>
      </c>
      <c r="CT68" s="77"/>
      <c r="CU68" s="77"/>
      <c r="CV68" s="77">
        <v>25886.31</v>
      </c>
      <c r="CW68" s="77"/>
      <c r="CX68" s="77"/>
      <c r="CY68" s="77">
        <v>25886.31</v>
      </c>
      <c r="CZ68" s="77"/>
      <c r="DA68" s="77"/>
      <c r="DB68" s="77">
        <v>25886.31</v>
      </c>
      <c r="DC68" s="82">
        <f t="shared" si="8"/>
        <v>310631.63999999996</v>
      </c>
      <c r="DD68" s="83">
        <f t="shared" si="9"/>
        <v>880996.3899999999</v>
      </c>
      <c r="DE68" s="77"/>
      <c r="DF68" s="77"/>
      <c r="DG68" s="77">
        <v>29122.36</v>
      </c>
      <c r="DH68" s="77"/>
      <c r="DI68" s="77"/>
      <c r="DJ68" s="77">
        <v>29122.36</v>
      </c>
      <c r="DK68" s="77"/>
      <c r="DL68" s="77"/>
      <c r="DM68" s="77">
        <v>29122.36</v>
      </c>
      <c r="DN68" s="77"/>
      <c r="DO68" s="77"/>
      <c r="DP68" s="77">
        <v>29122.36</v>
      </c>
      <c r="DQ68" s="77"/>
      <c r="DR68" s="77"/>
      <c r="DS68" s="77">
        <v>29122.36</v>
      </c>
      <c r="DT68" s="77"/>
      <c r="DU68" s="77"/>
      <c r="DV68" s="77">
        <v>29122.36</v>
      </c>
      <c r="DW68" s="77"/>
      <c r="DX68" s="77"/>
      <c r="DY68" s="77">
        <v>29122.36</v>
      </c>
      <c r="DZ68" s="77"/>
      <c r="EA68" s="77"/>
      <c r="EB68" s="77">
        <v>29122.36</v>
      </c>
      <c r="EC68" s="77"/>
      <c r="ED68" s="77"/>
      <c r="EE68" s="77">
        <v>29122.36</v>
      </c>
      <c r="EF68" s="77"/>
      <c r="EG68" s="77"/>
      <c r="EH68" s="77">
        <v>29122.36</v>
      </c>
      <c r="EI68" s="77"/>
      <c r="EJ68" s="77"/>
      <c r="EK68" s="77">
        <v>29122.36</v>
      </c>
      <c r="EL68" s="77"/>
      <c r="EM68" s="77"/>
      <c r="EN68" s="77">
        <v>29122.36</v>
      </c>
      <c r="EO68" s="77">
        <f t="shared" si="15"/>
        <v>349468.3199999999</v>
      </c>
      <c r="EP68" s="77">
        <f t="shared" si="16"/>
        <v>1230464.7099999997</v>
      </c>
    </row>
    <row r="69" spans="1:146" s="84" customFormat="1" ht="12.75">
      <c r="A69" s="76" t="s">
        <v>69</v>
      </c>
      <c r="B69" s="72"/>
      <c r="C69" s="77">
        <f>2358.14+21008.94</f>
        <v>23367.079999999998</v>
      </c>
      <c r="D69" s="77"/>
      <c r="E69" s="77">
        <f>2301.08+17602.56</f>
        <v>19903.64</v>
      </c>
      <c r="F69" s="77"/>
      <c r="G69" s="77">
        <f>2480.15+20960.29</f>
        <v>23440.440000000002</v>
      </c>
      <c r="H69" s="77"/>
      <c r="I69" s="77">
        <f>2473.85+18777.52</f>
        <v>21251.37</v>
      </c>
      <c r="J69" s="78"/>
      <c r="K69" s="77">
        <f>2377.27+20385.97</f>
        <v>22763.24</v>
      </c>
      <c r="L69" s="77"/>
      <c r="M69" s="77">
        <f>2496.92+17544.14</f>
        <v>20041.059999999998</v>
      </c>
      <c r="N69" s="78"/>
      <c r="O69" s="77">
        <f>2490.68+17232.9</f>
        <v>19723.58</v>
      </c>
      <c r="P69" s="77"/>
      <c r="Q69" s="77">
        <f>2328.75+20741.05</f>
        <v>23069.8</v>
      </c>
      <c r="R69" s="78"/>
      <c r="S69" s="79">
        <f>C69+E69+G69+I69+K69+M69+O69+Q69</f>
        <v>173560.21</v>
      </c>
      <c r="T69" s="77"/>
      <c r="U69" s="77"/>
      <c r="V69" s="77">
        <f>2600.4+20106.91</f>
        <v>22707.31</v>
      </c>
      <c r="W69" s="77"/>
      <c r="X69" s="77"/>
      <c r="Y69" s="80">
        <f>2616.92+14918.8</f>
        <v>17535.72</v>
      </c>
      <c r="Z69" s="77"/>
      <c r="AA69" s="77"/>
      <c r="AB69" s="80">
        <f>2643.8+22270.59</f>
        <v>24914.39</v>
      </c>
      <c r="AC69" s="72"/>
      <c r="AD69" s="72"/>
      <c r="AE69" s="72">
        <f>2755.85+19361.76</f>
        <v>22117.609999999997</v>
      </c>
      <c r="AF69" s="81">
        <f t="shared" si="5"/>
        <v>260835.24</v>
      </c>
      <c r="AG69" s="77"/>
      <c r="AH69" s="77"/>
      <c r="AI69" s="77">
        <f>3031.81+18728.35</f>
        <v>21760.16</v>
      </c>
      <c r="AJ69" s="77"/>
      <c r="AK69" s="77"/>
      <c r="AL69" s="77">
        <f>3088.46+22247.41</f>
        <v>25335.87</v>
      </c>
      <c r="AM69" s="77"/>
      <c r="AN69" s="77"/>
      <c r="AO69" s="77">
        <f>3177.57+23431.22</f>
        <v>26608.79</v>
      </c>
      <c r="AP69" s="77"/>
      <c r="AQ69" s="77"/>
      <c r="AR69" s="77">
        <f>3036.7+25356.91</f>
        <v>28393.61</v>
      </c>
      <c r="AS69" s="77"/>
      <c r="AT69" s="77"/>
      <c r="AU69" s="77">
        <f>3011.28+20461.12</f>
        <v>23472.399999999998</v>
      </c>
      <c r="AV69" s="77"/>
      <c r="AW69" s="77"/>
      <c r="AX69" s="77">
        <f>2967.57+23104.95</f>
        <v>26072.52</v>
      </c>
      <c r="AY69" s="77"/>
      <c r="AZ69" s="77"/>
      <c r="BA69" s="77">
        <f>3010.95+22829.14</f>
        <v>25840.09</v>
      </c>
      <c r="BB69" s="77"/>
      <c r="BC69" s="77"/>
      <c r="BD69" s="77">
        <v>27850.39</v>
      </c>
      <c r="BE69" s="77"/>
      <c r="BF69" s="77"/>
      <c r="BG69" s="77">
        <v>24516.34</v>
      </c>
      <c r="BH69" s="77"/>
      <c r="BI69" s="77"/>
      <c r="BJ69" s="77">
        <v>25037.15</v>
      </c>
      <c r="BK69" s="77"/>
      <c r="BL69" s="77"/>
      <c r="BM69" s="77">
        <v>26907.74</v>
      </c>
      <c r="BN69" s="77"/>
      <c r="BO69" s="77"/>
      <c r="BP69" s="77">
        <v>24976.42</v>
      </c>
      <c r="BQ69" s="81">
        <f t="shared" si="6"/>
        <v>306771.48</v>
      </c>
      <c r="BR69" s="81">
        <f t="shared" si="7"/>
        <v>567606.72</v>
      </c>
      <c r="BS69" s="77"/>
      <c r="BT69" s="77"/>
      <c r="BU69" s="77">
        <v>25346.92</v>
      </c>
      <c r="BV69" s="77"/>
      <c r="BW69" s="77"/>
      <c r="BX69" s="77">
        <v>25578.79</v>
      </c>
      <c r="BY69" s="77"/>
      <c r="BZ69" s="77"/>
      <c r="CA69" s="77">
        <v>26662.06</v>
      </c>
      <c r="CB69" s="77"/>
      <c r="CC69" s="77"/>
      <c r="CD69" s="77">
        <v>25897.33</v>
      </c>
      <c r="CE69" s="77"/>
      <c r="CF69" s="77"/>
      <c r="CG69" s="77">
        <v>25344.03</v>
      </c>
      <c r="CH69" s="77"/>
      <c r="CI69" s="77"/>
      <c r="CJ69" s="77">
        <v>25520.93</v>
      </c>
      <c r="CK69" s="77"/>
      <c r="CL69" s="77"/>
      <c r="CM69" s="77">
        <v>28071.78</v>
      </c>
      <c r="CN69" s="77"/>
      <c r="CO69" s="77"/>
      <c r="CP69" s="77">
        <v>25340.81</v>
      </c>
      <c r="CQ69" s="77"/>
      <c r="CR69" s="77"/>
      <c r="CS69" s="77">
        <v>26005.37</v>
      </c>
      <c r="CT69" s="77"/>
      <c r="CU69" s="77"/>
      <c r="CV69" s="77">
        <v>26046.27</v>
      </c>
      <c r="CW69" s="77"/>
      <c r="CX69" s="77"/>
      <c r="CY69" s="77">
        <v>27417.92</v>
      </c>
      <c r="CZ69" s="77"/>
      <c r="DA69" s="77"/>
      <c r="DB69" s="77">
        <v>25775.25</v>
      </c>
      <c r="DC69" s="82">
        <f t="shared" si="8"/>
        <v>313007.45999999996</v>
      </c>
      <c r="DD69" s="83">
        <f t="shared" si="9"/>
        <v>880614.1799999999</v>
      </c>
      <c r="DE69" s="77"/>
      <c r="DF69" s="77"/>
      <c r="DG69" s="77">
        <v>24531.95</v>
      </c>
      <c r="DH69" s="77"/>
      <c r="DI69" s="77"/>
      <c r="DJ69" s="77">
        <v>30237.84</v>
      </c>
      <c r="DK69" s="77"/>
      <c r="DL69" s="77"/>
      <c r="DM69" s="77">
        <v>28135.94</v>
      </c>
      <c r="DN69" s="77"/>
      <c r="DO69" s="77"/>
      <c r="DP69" s="77">
        <v>28833.16</v>
      </c>
      <c r="DQ69" s="77"/>
      <c r="DR69" s="77"/>
      <c r="DS69" s="77">
        <v>27982.9</v>
      </c>
      <c r="DT69" s="77"/>
      <c r="DU69" s="77"/>
      <c r="DV69" s="77">
        <v>30465.01</v>
      </c>
      <c r="DW69" s="77"/>
      <c r="DX69" s="77"/>
      <c r="DY69" s="77">
        <v>27911.91</v>
      </c>
      <c r="DZ69" s="77"/>
      <c r="EA69" s="77"/>
      <c r="EB69" s="77">
        <v>31143.32</v>
      </c>
      <c r="EC69" s="77"/>
      <c r="ED69" s="77"/>
      <c r="EE69" s="77">
        <v>28772.04</v>
      </c>
      <c r="EF69" s="77"/>
      <c r="EG69" s="77"/>
      <c r="EH69" s="77">
        <v>29212.97</v>
      </c>
      <c r="EI69" s="77"/>
      <c r="EJ69" s="77"/>
      <c r="EK69" s="77">
        <v>28058.15</v>
      </c>
      <c r="EL69" s="77"/>
      <c r="EM69" s="77"/>
      <c r="EN69" s="77">
        <v>31141.77</v>
      </c>
      <c r="EO69" s="77">
        <f t="shared" si="15"/>
        <v>346426.9600000001</v>
      </c>
      <c r="EP69" s="77">
        <f t="shared" si="16"/>
        <v>1227041.1400000001</v>
      </c>
    </row>
    <row r="70" spans="1:146" s="4" customFormat="1" ht="18" customHeight="1">
      <c r="A70" s="41" t="s">
        <v>70</v>
      </c>
      <c r="B70" s="19">
        <v>24526.98</v>
      </c>
      <c r="C70" s="38">
        <f>C68-C69</f>
        <v>-2000.359999999997</v>
      </c>
      <c r="D70" s="38"/>
      <c r="E70" s="38">
        <f>E68-E69</f>
        <v>1342.5600000000013</v>
      </c>
      <c r="F70" s="38"/>
      <c r="G70" s="38">
        <f>G68-G69</f>
        <v>-1552.130000000001</v>
      </c>
      <c r="H70" s="38"/>
      <c r="I70" s="38">
        <f>I68-I69</f>
        <v>908.8500000000022</v>
      </c>
      <c r="J70" s="38"/>
      <c r="K70" s="38">
        <f>K68-K69</f>
        <v>-2003.920000000002</v>
      </c>
      <c r="L70" s="38"/>
      <c r="M70" s="38">
        <f>M68-M69</f>
        <v>683.2100000000028</v>
      </c>
      <c r="N70" s="38"/>
      <c r="O70" s="38">
        <f>O68-O69</f>
        <v>1936.0599999999977</v>
      </c>
      <c r="P70" s="38"/>
      <c r="Q70" s="38">
        <f>Q68-Q69</f>
        <v>-1887.6499999999978</v>
      </c>
      <c r="R70" s="38">
        <v>21953.7</v>
      </c>
      <c r="S70" s="18">
        <f>C70+E70+G70+I70+K70+M70+O70+Q70</f>
        <v>-2573.3799999999937</v>
      </c>
      <c r="T70" s="46"/>
      <c r="U70" s="46"/>
      <c r="V70" s="47">
        <f>V68-V69</f>
        <v>-318.6900000000023</v>
      </c>
      <c r="W70" s="47">
        <f aca="true" t="shared" si="36" ref="W70:AL70">W68-W69</f>
        <v>0</v>
      </c>
      <c r="X70" s="47">
        <f t="shared" si="36"/>
        <v>0</v>
      </c>
      <c r="Y70" s="47">
        <f t="shared" si="36"/>
        <v>4813.419999999998</v>
      </c>
      <c r="Z70" s="47">
        <f t="shared" si="36"/>
        <v>0</v>
      </c>
      <c r="AA70" s="47">
        <f t="shared" si="36"/>
        <v>0</v>
      </c>
      <c r="AB70" s="47">
        <f t="shared" si="36"/>
        <v>-2893.5099999999984</v>
      </c>
      <c r="AC70" s="47">
        <f t="shared" si="36"/>
        <v>0</v>
      </c>
      <c r="AD70" s="47">
        <f t="shared" si="36"/>
        <v>0</v>
      </c>
      <c r="AE70" s="47">
        <f t="shared" si="36"/>
        <v>-297.11999999999534</v>
      </c>
      <c r="AF70" s="27">
        <f t="shared" si="5"/>
        <v>-1269.2799999999916</v>
      </c>
      <c r="AG70" s="47">
        <f t="shared" si="36"/>
        <v>0</v>
      </c>
      <c r="AH70" s="47">
        <f t="shared" si="36"/>
        <v>0</v>
      </c>
      <c r="AI70" s="47">
        <f t="shared" si="36"/>
        <v>3436.529999999999</v>
      </c>
      <c r="AJ70" s="47">
        <f t="shared" si="36"/>
        <v>0</v>
      </c>
      <c r="AK70" s="47">
        <f t="shared" si="36"/>
        <v>0</v>
      </c>
      <c r="AL70" s="47">
        <f t="shared" si="36"/>
        <v>525.4500000000007</v>
      </c>
      <c r="AM70" s="38"/>
      <c r="AN70" s="38"/>
      <c r="AO70" s="38">
        <f>AO68-AO69</f>
        <v>-621.6100000000006</v>
      </c>
      <c r="AP70" s="38">
        <f aca="true" t="shared" si="37" ref="AP70:AU70">AP68-AP69</f>
        <v>0</v>
      </c>
      <c r="AQ70" s="38">
        <f t="shared" si="37"/>
        <v>0</v>
      </c>
      <c r="AR70" s="38">
        <f t="shared" si="37"/>
        <v>-2406.4300000000003</v>
      </c>
      <c r="AS70" s="38">
        <f t="shared" si="37"/>
        <v>0</v>
      </c>
      <c r="AT70" s="38">
        <f t="shared" si="37"/>
        <v>0</v>
      </c>
      <c r="AU70" s="38">
        <f t="shared" si="37"/>
        <v>2514.7800000000025</v>
      </c>
      <c r="AV70" s="38"/>
      <c r="AW70" s="38"/>
      <c r="AX70" s="38">
        <f>AX68-AX69</f>
        <v>-85.34000000000015</v>
      </c>
      <c r="AY70" s="38">
        <f aca="true" t="shared" si="38" ref="AY70:BD70">AY68-AY69</f>
        <v>0</v>
      </c>
      <c r="AZ70" s="38">
        <f t="shared" si="38"/>
        <v>0</v>
      </c>
      <c r="BA70" s="38">
        <f t="shared" si="38"/>
        <v>147.09000000000015</v>
      </c>
      <c r="BB70" s="38">
        <f t="shared" si="38"/>
        <v>0</v>
      </c>
      <c r="BC70" s="38">
        <f t="shared" si="38"/>
        <v>0</v>
      </c>
      <c r="BD70" s="38">
        <f t="shared" si="38"/>
        <v>-1863.2099999999991</v>
      </c>
      <c r="BE70" s="38">
        <f aca="true" t="shared" si="39" ref="BE70:BM70">BE68-BE69</f>
        <v>0</v>
      </c>
      <c r="BF70" s="38">
        <f t="shared" si="39"/>
        <v>0</v>
      </c>
      <c r="BG70" s="38">
        <f t="shared" si="39"/>
        <v>1470.8400000000001</v>
      </c>
      <c r="BH70" s="38">
        <f t="shared" si="39"/>
        <v>0</v>
      </c>
      <c r="BI70" s="38">
        <f t="shared" si="39"/>
        <v>0</v>
      </c>
      <c r="BJ70" s="38">
        <f t="shared" si="39"/>
        <v>950.0299999999988</v>
      </c>
      <c r="BK70" s="38">
        <f t="shared" si="39"/>
        <v>0</v>
      </c>
      <c r="BL70" s="38">
        <f t="shared" si="39"/>
        <v>0</v>
      </c>
      <c r="BM70" s="38">
        <f t="shared" si="39"/>
        <v>-920.5600000000013</v>
      </c>
      <c r="BN70" s="38">
        <f>BN68-BN69</f>
        <v>0</v>
      </c>
      <c r="BO70" s="38">
        <f>BO68-BO69</f>
        <v>0</v>
      </c>
      <c r="BP70" s="38">
        <f>BP68-BP69</f>
        <v>879.7400000000016</v>
      </c>
      <c r="BQ70" s="27">
        <f t="shared" si="6"/>
        <v>4027.3100000000013</v>
      </c>
      <c r="BR70" s="27">
        <f t="shared" si="7"/>
        <v>2758.0300000000097</v>
      </c>
      <c r="BS70" s="38"/>
      <c r="BT70" s="38"/>
      <c r="BU70" s="38">
        <f>BU68-BU69</f>
        <v>538.880000000001</v>
      </c>
      <c r="BV70" s="38"/>
      <c r="BW70" s="38"/>
      <c r="BX70" s="38">
        <f>BX68-BX69</f>
        <v>307.0099999999984</v>
      </c>
      <c r="BY70" s="38"/>
      <c r="BZ70" s="38"/>
      <c r="CA70" s="38">
        <f>CA68-CA69</f>
        <v>-776.260000000002</v>
      </c>
      <c r="CB70" s="38"/>
      <c r="CC70" s="38"/>
      <c r="CD70" s="38">
        <f>CD68-CD69</f>
        <v>-11.530000000002474</v>
      </c>
      <c r="CE70" s="38"/>
      <c r="CF70" s="38"/>
      <c r="CG70" s="38">
        <f>CG68-CG69</f>
        <v>541.7700000000004</v>
      </c>
      <c r="CH70" s="38"/>
      <c r="CI70" s="38"/>
      <c r="CJ70" s="38">
        <f>CJ68-CJ69</f>
        <v>364.869999999999</v>
      </c>
      <c r="CK70" s="38"/>
      <c r="CL70" s="38"/>
      <c r="CM70" s="38">
        <f>CM68-CM69</f>
        <v>-2185.9799999999996</v>
      </c>
      <c r="CN70" s="38"/>
      <c r="CO70" s="38"/>
      <c r="CP70" s="38">
        <f>CP68-CP69</f>
        <v>544.989999999998</v>
      </c>
      <c r="CQ70" s="38"/>
      <c r="CR70" s="38"/>
      <c r="CS70" s="38">
        <f>CS68-CS69</f>
        <v>-119.05999999999767</v>
      </c>
      <c r="CT70" s="38"/>
      <c r="CU70" s="38"/>
      <c r="CV70" s="38">
        <f>CV68-CV69</f>
        <v>-159.95999999999913</v>
      </c>
      <c r="CW70" s="38"/>
      <c r="CX70" s="38"/>
      <c r="CY70" s="38">
        <f>CY68-CY69</f>
        <v>-1531.609999999997</v>
      </c>
      <c r="CZ70" s="38"/>
      <c r="DA70" s="38"/>
      <c r="DB70" s="38">
        <f>DB68-DB69</f>
        <v>111.06000000000131</v>
      </c>
      <c r="DC70" s="9">
        <f t="shared" si="8"/>
        <v>-2375.8199999999997</v>
      </c>
      <c r="DD70" s="39">
        <f t="shared" si="9"/>
        <v>382.21000000001004</v>
      </c>
      <c r="DE70" s="38"/>
      <c r="DF70" s="38"/>
      <c r="DG70" s="38">
        <f>DG68-DG69</f>
        <v>4590.41</v>
      </c>
      <c r="DH70" s="38"/>
      <c r="DI70" s="38"/>
      <c r="DJ70" s="38">
        <f>DJ68-DJ69</f>
        <v>-1115.4799999999996</v>
      </c>
      <c r="DK70" s="38"/>
      <c r="DL70" s="38"/>
      <c r="DM70" s="38">
        <f>DM68-DM69</f>
        <v>986.4200000000019</v>
      </c>
      <c r="DN70" s="38"/>
      <c r="DO70" s="38"/>
      <c r="DP70" s="38">
        <f>DP68-DP69</f>
        <v>289.2000000000007</v>
      </c>
      <c r="DQ70" s="38"/>
      <c r="DR70" s="38"/>
      <c r="DS70" s="38">
        <f>DS68-DS69</f>
        <v>1139.4599999999991</v>
      </c>
      <c r="DT70" s="38"/>
      <c r="DU70" s="38"/>
      <c r="DV70" s="38">
        <f>DV68-DV69</f>
        <v>-1342.6499999999978</v>
      </c>
      <c r="DW70" s="38"/>
      <c r="DX70" s="38"/>
      <c r="DY70" s="38">
        <f>DY68-DY69</f>
        <v>1210.4500000000007</v>
      </c>
      <c r="DZ70" s="38"/>
      <c r="EA70" s="38"/>
      <c r="EB70" s="38">
        <f>EB68-EB69</f>
        <v>-2020.9599999999991</v>
      </c>
      <c r="EC70" s="38"/>
      <c r="ED70" s="38"/>
      <c r="EE70" s="38">
        <f>EE68-EE69</f>
        <v>350.3199999999997</v>
      </c>
      <c r="EF70" s="38"/>
      <c r="EG70" s="38"/>
      <c r="EH70" s="38">
        <f>EH68-EH69</f>
        <v>-90.61000000000058</v>
      </c>
      <c r="EI70" s="38"/>
      <c r="EJ70" s="38"/>
      <c r="EK70" s="38">
        <f>EK68-EK69</f>
        <v>1064.2099999999991</v>
      </c>
      <c r="EL70" s="38"/>
      <c r="EM70" s="38"/>
      <c r="EN70" s="38">
        <f>EN68-EN69</f>
        <v>-2019.4099999999999</v>
      </c>
      <c r="EO70" s="38">
        <f t="shared" si="15"/>
        <v>3041.360000000004</v>
      </c>
      <c r="EP70" s="38">
        <f t="shared" si="16"/>
        <v>3423.5700000000143</v>
      </c>
    </row>
    <row r="71" spans="1:146" s="4" customFormat="1" ht="22.5" hidden="1">
      <c r="A71" s="41" t="s">
        <v>71</v>
      </c>
      <c r="B71" s="19"/>
      <c r="C71" s="38"/>
      <c r="D71" s="38"/>
      <c r="E71" s="38"/>
      <c r="F71" s="38"/>
      <c r="G71" s="38"/>
      <c r="H71" s="38"/>
      <c r="I71" s="38"/>
      <c r="J71" s="45"/>
      <c r="K71" s="38"/>
      <c r="L71" s="38"/>
      <c r="M71" s="38"/>
      <c r="N71" s="45"/>
      <c r="O71" s="38"/>
      <c r="P71" s="38"/>
      <c r="Q71" s="38"/>
      <c r="R71" s="45"/>
      <c r="S71" s="38">
        <v>-2573.38</v>
      </c>
      <c r="T71" s="17"/>
      <c r="U71" s="17"/>
      <c r="V71" s="17"/>
      <c r="W71" s="17"/>
      <c r="X71" s="17"/>
      <c r="Y71" s="23"/>
      <c r="Z71" s="17"/>
      <c r="AA71" s="17"/>
      <c r="AB71" s="23"/>
      <c r="AC71" s="19"/>
      <c r="AD71" s="19"/>
      <c r="AE71" s="19"/>
      <c r="AF71" s="27">
        <f t="shared" si="5"/>
        <v>-2573.38</v>
      </c>
      <c r="AG71" s="17"/>
      <c r="AH71" s="17"/>
      <c r="AI71" s="17"/>
      <c r="AJ71" s="17"/>
      <c r="AK71" s="17"/>
      <c r="AL71" s="17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27">
        <f t="shared" si="6"/>
        <v>0</v>
      </c>
      <c r="BR71" s="27">
        <f t="shared" si="7"/>
        <v>-2573.38</v>
      </c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9">
        <f t="shared" si="8"/>
        <v>0</v>
      </c>
      <c r="DD71" s="39">
        <f t="shared" si="9"/>
        <v>-2573.38</v>
      </c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>
        <f t="shared" si="15"/>
        <v>0</v>
      </c>
      <c r="EP71" s="38">
        <f t="shared" si="16"/>
        <v>-2573.38</v>
      </c>
    </row>
    <row r="72" spans="1:146" s="4" customFormat="1" ht="22.5">
      <c r="A72" s="41" t="s">
        <v>72</v>
      </c>
      <c r="B72" s="19"/>
      <c r="C72" s="38">
        <f>C69-C67</f>
        <v>-3700.9400000000023</v>
      </c>
      <c r="D72" s="38"/>
      <c r="E72" s="38">
        <f aca="true" t="shared" si="40" ref="E72:Q72">E69-E67</f>
        <v>-7295.459999999999</v>
      </c>
      <c r="F72" s="38"/>
      <c r="G72" s="38">
        <f t="shared" si="40"/>
        <v>-4872.8399999999965</v>
      </c>
      <c r="H72" s="38"/>
      <c r="I72" s="38">
        <f t="shared" si="40"/>
        <v>-6865.290000000001</v>
      </c>
      <c r="J72" s="38"/>
      <c r="K72" s="38">
        <f t="shared" si="40"/>
        <v>-4960.179999999997</v>
      </c>
      <c r="L72" s="38"/>
      <c r="M72" s="38">
        <f t="shared" si="40"/>
        <v>-7616.820000000003</v>
      </c>
      <c r="N72" s="38"/>
      <c r="O72" s="38">
        <f t="shared" si="40"/>
        <v>-7868.759999999998</v>
      </c>
      <c r="P72" s="38"/>
      <c r="Q72" s="38">
        <f t="shared" si="40"/>
        <v>-4915.7800000000025</v>
      </c>
      <c r="R72" s="38"/>
      <c r="S72" s="18">
        <f>C72+E72+G72+I72+K72+M72+O72+Q72</f>
        <v>-48096.06999999999</v>
      </c>
      <c r="T72" s="46"/>
      <c r="U72" s="46"/>
      <c r="V72" s="47">
        <f>V69-V67</f>
        <v>1959.8100000000013</v>
      </c>
      <c r="W72" s="47">
        <f aca="true" t="shared" si="41" ref="W72:AL72">W69-W67</f>
        <v>0</v>
      </c>
      <c r="X72" s="47">
        <f t="shared" si="41"/>
        <v>0</v>
      </c>
      <c r="Y72" s="47">
        <f t="shared" si="41"/>
        <v>-3211.779999999999</v>
      </c>
      <c r="Z72" s="47">
        <f t="shared" si="41"/>
        <v>0</v>
      </c>
      <c r="AA72" s="47">
        <f t="shared" si="41"/>
        <v>0</v>
      </c>
      <c r="AB72" s="47">
        <f t="shared" si="41"/>
        <v>4166.889999999999</v>
      </c>
      <c r="AC72" s="47">
        <f t="shared" si="41"/>
        <v>0</v>
      </c>
      <c r="AD72" s="47">
        <f t="shared" si="41"/>
        <v>0</v>
      </c>
      <c r="AE72" s="47">
        <f t="shared" si="41"/>
        <v>1370.109999999997</v>
      </c>
      <c r="AF72" s="27">
        <f t="shared" si="5"/>
        <v>-43811.03999999999</v>
      </c>
      <c r="AG72" s="47">
        <f t="shared" si="41"/>
        <v>0</v>
      </c>
      <c r="AH72" s="47">
        <f t="shared" si="41"/>
        <v>0</v>
      </c>
      <c r="AI72" s="47">
        <f t="shared" si="41"/>
        <v>-3436.529999999999</v>
      </c>
      <c r="AJ72" s="47">
        <f t="shared" si="41"/>
        <v>0</v>
      </c>
      <c r="AK72" s="47">
        <f t="shared" si="41"/>
        <v>0</v>
      </c>
      <c r="AL72" s="47">
        <f t="shared" si="41"/>
        <v>-525.4500000000007</v>
      </c>
      <c r="AM72" s="38"/>
      <c r="AN72" s="38"/>
      <c r="AO72" s="38">
        <f>AO69-AO67</f>
        <v>621.6100000000006</v>
      </c>
      <c r="AP72" s="38">
        <f aca="true" t="shared" si="42" ref="AP72:AU72">AP69-AP67</f>
        <v>0</v>
      </c>
      <c r="AQ72" s="38">
        <f t="shared" si="42"/>
        <v>0</v>
      </c>
      <c r="AR72" s="38">
        <f t="shared" si="42"/>
        <v>2406.4300000000003</v>
      </c>
      <c r="AS72" s="38">
        <f t="shared" si="42"/>
        <v>0</v>
      </c>
      <c r="AT72" s="38">
        <f t="shared" si="42"/>
        <v>0</v>
      </c>
      <c r="AU72" s="38">
        <f t="shared" si="42"/>
        <v>-2514.7800000000025</v>
      </c>
      <c r="AV72" s="38"/>
      <c r="AW72" s="38"/>
      <c r="AX72" s="38">
        <f>AX69-AX67</f>
        <v>85.34000000000015</v>
      </c>
      <c r="AY72" s="38">
        <f aca="true" t="shared" si="43" ref="AY72:BD72">AY69-AY67</f>
        <v>0</v>
      </c>
      <c r="AZ72" s="38">
        <f t="shared" si="43"/>
        <v>0</v>
      </c>
      <c r="BA72" s="38">
        <f t="shared" si="43"/>
        <v>-147.09000000000015</v>
      </c>
      <c r="BB72" s="38">
        <f t="shared" si="43"/>
        <v>0</v>
      </c>
      <c r="BC72" s="38">
        <f t="shared" si="43"/>
        <v>0</v>
      </c>
      <c r="BD72" s="38">
        <f t="shared" si="43"/>
        <v>1863.2099999999991</v>
      </c>
      <c r="BE72" s="38">
        <f aca="true" t="shared" si="44" ref="BE72:BM72">BE69-BE67</f>
        <v>0</v>
      </c>
      <c r="BF72" s="38">
        <f t="shared" si="44"/>
        <v>0</v>
      </c>
      <c r="BG72" s="38">
        <f t="shared" si="44"/>
        <v>-1470.8400000000001</v>
      </c>
      <c r="BH72" s="38">
        <f t="shared" si="44"/>
        <v>0</v>
      </c>
      <c r="BI72" s="38">
        <f t="shared" si="44"/>
        <v>0</v>
      </c>
      <c r="BJ72" s="38">
        <f t="shared" si="44"/>
        <v>-950.0299999999988</v>
      </c>
      <c r="BK72" s="38">
        <f t="shared" si="44"/>
        <v>0</v>
      </c>
      <c r="BL72" s="38">
        <f t="shared" si="44"/>
        <v>0</v>
      </c>
      <c r="BM72" s="38">
        <f t="shared" si="44"/>
        <v>920.5600000000013</v>
      </c>
      <c r="BN72" s="38">
        <f>BN69-BN67</f>
        <v>0</v>
      </c>
      <c r="BO72" s="38">
        <f>BO69-BO67</f>
        <v>0</v>
      </c>
      <c r="BP72" s="38">
        <f>BP69-BP67</f>
        <v>-879.7400000000016</v>
      </c>
      <c r="BQ72" s="27">
        <f t="shared" si="6"/>
        <v>-4027.3100000000013</v>
      </c>
      <c r="BR72" s="27">
        <f t="shared" si="7"/>
        <v>-47838.34999999999</v>
      </c>
      <c r="BS72" s="38"/>
      <c r="BT72" s="38"/>
      <c r="BU72" s="38">
        <f>BU69-BU67</f>
        <v>-538.880000000001</v>
      </c>
      <c r="BV72" s="38"/>
      <c r="BW72" s="38"/>
      <c r="BX72" s="38">
        <f>BX69-BX67</f>
        <v>-307.0099999999984</v>
      </c>
      <c r="BY72" s="38"/>
      <c r="BZ72" s="38"/>
      <c r="CA72" s="38">
        <f>CA69-CA67</f>
        <v>776.260000000002</v>
      </c>
      <c r="CB72" s="38"/>
      <c r="CC72" s="38"/>
      <c r="CD72" s="38">
        <f>CD69-CD67</f>
        <v>11.530000000002474</v>
      </c>
      <c r="CE72" s="38"/>
      <c r="CF72" s="38"/>
      <c r="CG72" s="38">
        <f>CG69-CG67</f>
        <v>-541.7700000000004</v>
      </c>
      <c r="CH72" s="38"/>
      <c r="CI72" s="38"/>
      <c r="CJ72" s="38">
        <f>CJ69-CJ67</f>
        <v>-364.869999999999</v>
      </c>
      <c r="CK72" s="38"/>
      <c r="CL72" s="38"/>
      <c r="CM72" s="38">
        <f>CM69-CM67</f>
        <v>2185.9799999999996</v>
      </c>
      <c r="CN72" s="38"/>
      <c r="CO72" s="38"/>
      <c r="CP72" s="38">
        <f>CP69-CP67</f>
        <v>-544.989999999998</v>
      </c>
      <c r="CQ72" s="38"/>
      <c r="CR72" s="38"/>
      <c r="CS72" s="38">
        <f>CS69-CS67</f>
        <v>119.05999999999767</v>
      </c>
      <c r="CT72" s="38"/>
      <c r="CU72" s="38"/>
      <c r="CV72" s="38">
        <f>CV69-CV67</f>
        <v>159.95999999999913</v>
      </c>
      <c r="CW72" s="38"/>
      <c r="CX72" s="38"/>
      <c r="CY72" s="38">
        <f>CY69-CY67</f>
        <v>1531.609999999997</v>
      </c>
      <c r="CZ72" s="38"/>
      <c r="DA72" s="38"/>
      <c r="DB72" s="38">
        <f>DB69-DB67</f>
        <v>-111.06000000000131</v>
      </c>
      <c r="DC72" s="9">
        <f t="shared" si="8"/>
        <v>2375.8199999999997</v>
      </c>
      <c r="DD72" s="39">
        <f t="shared" si="9"/>
        <v>-45462.52999999999</v>
      </c>
      <c r="DE72" s="38"/>
      <c r="DF72" s="38"/>
      <c r="DG72" s="38">
        <f>DG69-DG67</f>
        <v>-4590.41</v>
      </c>
      <c r="DH72" s="38"/>
      <c r="DI72" s="38"/>
      <c r="DJ72" s="38">
        <f>DJ69-DJ67</f>
        <v>1115.4799999999996</v>
      </c>
      <c r="DK72" s="38"/>
      <c r="DL72" s="38"/>
      <c r="DM72" s="38">
        <f>DM69-DM67</f>
        <v>-986.4200000000019</v>
      </c>
      <c r="DN72" s="38"/>
      <c r="DO72" s="38"/>
      <c r="DP72" s="38">
        <f>DP69-DP67</f>
        <v>-289.2000000000007</v>
      </c>
      <c r="DQ72" s="38"/>
      <c r="DR72" s="38"/>
      <c r="DS72" s="38">
        <f>DS69-DS67</f>
        <v>-1139.4599999999991</v>
      </c>
      <c r="DT72" s="38"/>
      <c r="DU72" s="38"/>
      <c r="DV72" s="38">
        <f>DV69-DV67</f>
        <v>1342.6499999999978</v>
      </c>
      <c r="DW72" s="38"/>
      <c r="DX72" s="38"/>
      <c r="DY72" s="38">
        <f>DY69-DY67</f>
        <v>-1210.4500000000007</v>
      </c>
      <c r="DZ72" s="38"/>
      <c r="EA72" s="38"/>
      <c r="EB72" s="38">
        <f>EB69-EB67</f>
        <v>2020.9599999999991</v>
      </c>
      <c r="EC72" s="38"/>
      <c r="ED72" s="38"/>
      <c r="EE72" s="38">
        <f>EE69-EE67</f>
        <v>-350.3199999999997</v>
      </c>
      <c r="EF72" s="38"/>
      <c r="EG72" s="38"/>
      <c r="EH72" s="38">
        <f>EH69-EH67</f>
        <v>90.61000000000058</v>
      </c>
      <c r="EI72" s="38"/>
      <c r="EJ72" s="38"/>
      <c r="EK72" s="38">
        <f>EK69-EK67</f>
        <v>-1064.2099999999991</v>
      </c>
      <c r="EL72" s="38"/>
      <c r="EM72" s="38"/>
      <c r="EN72" s="38">
        <f>EN69-EN67</f>
        <v>2019.4099999999999</v>
      </c>
      <c r="EO72" s="38">
        <f t="shared" si="15"/>
        <v>-3041.360000000004</v>
      </c>
      <c r="EP72" s="38">
        <f t="shared" si="16"/>
        <v>-48503.89</v>
      </c>
    </row>
    <row r="73" spans="1:146" s="5" customFormat="1" ht="12.75">
      <c r="A73" s="16"/>
      <c r="B73" s="16"/>
      <c r="C73" s="16"/>
      <c r="D73" s="16"/>
      <c r="E73" s="16"/>
      <c r="F73" s="1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8"/>
      <c r="Z73" s="46"/>
      <c r="AA73" s="46"/>
      <c r="AB73" s="48"/>
      <c r="AC73" s="49"/>
      <c r="AD73" s="49"/>
      <c r="AE73" s="49"/>
      <c r="AF73" s="27">
        <f t="shared" si="5"/>
        <v>0</v>
      </c>
      <c r="AG73" s="46"/>
      <c r="AH73" s="46"/>
      <c r="AI73" s="46"/>
      <c r="AJ73" s="46"/>
      <c r="AK73" s="46"/>
      <c r="AL73" s="46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27">
        <f t="shared" si="6"/>
        <v>0</v>
      </c>
      <c r="BR73" s="27">
        <f t="shared" si="7"/>
        <v>0</v>
      </c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9">
        <f t="shared" si="8"/>
        <v>0</v>
      </c>
      <c r="DD73" s="39">
        <f t="shared" si="9"/>
        <v>0</v>
      </c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>
        <f t="shared" si="15"/>
        <v>0</v>
      </c>
      <c r="EP73" s="38">
        <f t="shared" si="16"/>
        <v>0</v>
      </c>
    </row>
    <row r="74" spans="1:146" s="5" customFormat="1" ht="12.75">
      <c r="A74" s="44" t="s">
        <v>75</v>
      </c>
      <c r="B74" s="16"/>
      <c r="C74" s="17">
        <v>6591.48</v>
      </c>
      <c r="D74" s="16"/>
      <c r="E74" s="17">
        <v>6623.4</v>
      </c>
      <c r="F74" s="16"/>
      <c r="G74" s="17">
        <v>6894.72</v>
      </c>
      <c r="H74" s="16"/>
      <c r="I74" s="17">
        <v>6846.84</v>
      </c>
      <c r="J74" s="16"/>
      <c r="K74" s="17">
        <v>6751.08</v>
      </c>
      <c r="L74" s="16"/>
      <c r="M74" s="17">
        <v>6735.12</v>
      </c>
      <c r="N74" s="16"/>
      <c r="O74" s="17">
        <v>6719.16</v>
      </c>
      <c r="P74" s="17"/>
      <c r="Q74" s="17">
        <v>6814.92</v>
      </c>
      <c r="R74" s="16"/>
      <c r="S74" s="18">
        <f>C74+E74+G74+I74+K74+M74+O74+Q74</f>
        <v>53976.72</v>
      </c>
      <c r="T74" s="16"/>
      <c r="U74" s="16"/>
      <c r="V74" s="16">
        <v>12672.65</v>
      </c>
      <c r="W74" s="16"/>
      <c r="X74" s="16"/>
      <c r="Y74" s="50">
        <v>10935.54</v>
      </c>
      <c r="Z74" s="16"/>
      <c r="AA74" s="16"/>
      <c r="AB74" s="50">
        <v>11049.31</v>
      </c>
      <c r="AC74" s="49"/>
      <c r="AD74" s="49"/>
      <c r="AE74" s="47">
        <v>9784.3</v>
      </c>
      <c r="AF74" s="27">
        <f t="shared" si="5"/>
        <v>98418.52</v>
      </c>
      <c r="AG74" s="16"/>
      <c r="AH74" s="16"/>
      <c r="AI74" s="16">
        <v>8855.21</v>
      </c>
      <c r="AJ74" s="16"/>
      <c r="AK74" s="16"/>
      <c r="AL74" s="16">
        <v>9075.74</v>
      </c>
      <c r="AM74" s="38"/>
      <c r="AN74" s="38"/>
      <c r="AO74" s="16">
        <v>9396.54</v>
      </c>
      <c r="AP74" s="38"/>
      <c r="AQ74" s="38"/>
      <c r="AR74" s="16">
        <v>9081.5</v>
      </c>
      <c r="AS74" s="38"/>
      <c r="AT74" s="38"/>
      <c r="AU74" s="16">
        <v>9228.16</v>
      </c>
      <c r="AV74" s="38"/>
      <c r="AW74" s="38"/>
      <c r="AX74" s="16">
        <v>9262.89</v>
      </c>
      <c r="AY74" s="38"/>
      <c r="AZ74" s="38"/>
      <c r="BA74" s="38">
        <v>9256.35</v>
      </c>
      <c r="BB74" s="38"/>
      <c r="BC74" s="38"/>
      <c r="BD74" s="38">
        <v>9098.15</v>
      </c>
      <c r="BE74" s="38"/>
      <c r="BF74" s="38"/>
      <c r="BG74" s="38">
        <v>9334.78</v>
      </c>
      <c r="BH74" s="38"/>
      <c r="BI74" s="38"/>
      <c r="BJ74" s="38">
        <v>9354.77</v>
      </c>
      <c r="BK74" s="38"/>
      <c r="BL74" s="38"/>
      <c r="BM74" s="38">
        <v>9506.6</v>
      </c>
      <c r="BN74" s="38"/>
      <c r="BO74" s="38"/>
      <c r="BP74" s="38">
        <v>9363.04</v>
      </c>
      <c r="BQ74" s="27">
        <f t="shared" si="6"/>
        <v>110813.73000000001</v>
      </c>
      <c r="BR74" s="27">
        <f t="shared" si="7"/>
        <v>209232.25</v>
      </c>
      <c r="BS74" s="38"/>
      <c r="BT74" s="38"/>
      <c r="BU74" s="38">
        <v>10771.99</v>
      </c>
      <c r="BV74" s="38"/>
      <c r="BW74" s="38"/>
      <c r="BX74" s="38">
        <v>10575.27</v>
      </c>
      <c r="BY74" s="38"/>
      <c r="BZ74" s="38"/>
      <c r="CA74" s="38">
        <v>10630.05</v>
      </c>
      <c r="CB74" s="38"/>
      <c r="CC74" s="38"/>
      <c r="CD74" s="38">
        <v>10776.49</v>
      </c>
      <c r="CE74" s="38"/>
      <c r="CF74" s="38"/>
      <c r="CG74" s="38">
        <v>10890.71</v>
      </c>
      <c r="CH74" s="38"/>
      <c r="CI74" s="38"/>
      <c r="CJ74" s="38">
        <v>10629.31</v>
      </c>
      <c r="CK74" s="38"/>
      <c r="CL74" s="38"/>
      <c r="CM74" s="38">
        <v>10792.02</v>
      </c>
      <c r="CN74" s="38"/>
      <c r="CO74" s="38"/>
      <c r="CP74" s="38">
        <v>10911.02</v>
      </c>
      <c r="CQ74" s="38"/>
      <c r="CR74" s="38"/>
      <c r="CS74" s="38">
        <v>10888.08</v>
      </c>
      <c r="CT74" s="38"/>
      <c r="CU74" s="38"/>
      <c r="CV74" s="38">
        <v>11051.1</v>
      </c>
      <c r="CW74" s="38"/>
      <c r="CX74" s="38"/>
      <c r="CY74" s="38">
        <v>11095.92</v>
      </c>
      <c r="CZ74" s="38"/>
      <c r="DA74" s="38"/>
      <c r="DB74" s="38">
        <v>10852.95</v>
      </c>
      <c r="DC74" s="9">
        <f t="shared" si="8"/>
        <v>129864.91000000003</v>
      </c>
      <c r="DD74" s="39">
        <f t="shared" si="9"/>
        <v>339097.16000000003</v>
      </c>
      <c r="DE74" s="38"/>
      <c r="DF74" s="38"/>
      <c r="DG74" s="38">
        <v>11579.5</v>
      </c>
      <c r="DH74" s="38"/>
      <c r="DI74" s="38"/>
      <c r="DJ74" s="38">
        <v>11710.42</v>
      </c>
      <c r="DK74" s="38"/>
      <c r="DL74" s="38"/>
      <c r="DM74" s="38">
        <v>11587.12</v>
      </c>
      <c r="DN74" s="38"/>
      <c r="DO74" s="38"/>
      <c r="DP74" s="38">
        <v>11688.01</v>
      </c>
      <c r="DQ74" s="38"/>
      <c r="DR74" s="38"/>
      <c r="DS74" s="38">
        <v>11733.43</v>
      </c>
      <c r="DT74" s="38"/>
      <c r="DU74" s="38"/>
      <c r="DV74" s="38">
        <v>11369.42</v>
      </c>
      <c r="DW74" s="38"/>
      <c r="DX74" s="38"/>
      <c r="DY74" s="38">
        <v>11744.26</v>
      </c>
      <c r="DZ74" s="38"/>
      <c r="EA74" s="38"/>
      <c r="EB74" s="38">
        <v>11794.21</v>
      </c>
      <c r="EC74" s="38"/>
      <c r="ED74" s="38"/>
      <c r="EE74" s="38">
        <v>11756.39</v>
      </c>
      <c r="EF74" s="38"/>
      <c r="EG74" s="38"/>
      <c r="EH74" s="38">
        <v>11892.94</v>
      </c>
      <c r="EI74" s="38"/>
      <c r="EJ74" s="38"/>
      <c r="EK74" s="38">
        <v>11941.43</v>
      </c>
      <c r="EL74" s="38"/>
      <c r="EM74" s="38"/>
      <c r="EN74" s="38">
        <v>11919.67</v>
      </c>
      <c r="EO74" s="38">
        <f t="shared" si="15"/>
        <v>140716.80000000002</v>
      </c>
      <c r="EP74" s="38">
        <f t="shared" si="16"/>
        <v>479813.9600000001</v>
      </c>
    </row>
    <row r="75" spans="1:146" s="89" customFormat="1" ht="12.75">
      <c r="A75" s="76" t="s">
        <v>76</v>
      </c>
      <c r="B75" s="64"/>
      <c r="C75" s="64">
        <v>6514.24</v>
      </c>
      <c r="D75" s="64"/>
      <c r="E75" s="64">
        <v>6592.38</v>
      </c>
      <c r="F75" s="64"/>
      <c r="G75" s="85">
        <v>6785.49</v>
      </c>
      <c r="H75" s="85"/>
      <c r="I75" s="85">
        <v>6689.56</v>
      </c>
      <c r="J75" s="85"/>
      <c r="K75" s="85">
        <v>6439.23</v>
      </c>
      <c r="L75" s="85"/>
      <c r="M75" s="85">
        <v>6431.8</v>
      </c>
      <c r="N75" s="85"/>
      <c r="O75" s="85">
        <v>6519.66</v>
      </c>
      <c r="P75" s="85"/>
      <c r="Q75" s="85">
        <v>6456.22</v>
      </c>
      <c r="R75" s="85"/>
      <c r="S75" s="79">
        <f aca="true" t="shared" si="45" ref="S75:S81">C75+E75+G75+I75+K75+M75+O75+Q75</f>
        <v>52428.58</v>
      </c>
      <c r="T75" s="85"/>
      <c r="U75" s="85"/>
      <c r="V75" s="85">
        <v>6880.83</v>
      </c>
      <c r="W75" s="85"/>
      <c r="X75" s="85"/>
      <c r="Y75" s="86">
        <v>6797.7</v>
      </c>
      <c r="Z75" s="85"/>
      <c r="AA75" s="85"/>
      <c r="AB75" s="86">
        <v>6750.91</v>
      </c>
      <c r="AC75" s="87"/>
      <c r="AD75" s="87"/>
      <c r="AE75" s="88">
        <v>6702.14</v>
      </c>
      <c r="AF75" s="81">
        <f t="shared" si="5"/>
        <v>79560.16</v>
      </c>
      <c r="AG75" s="85"/>
      <c r="AH75" s="85"/>
      <c r="AI75" s="85">
        <v>8855.21</v>
      </c>
      <c r="AJ75" s="85"/>
      <c r="AK75" s="85"/>
      <c r="AL75" s="85">
        <v>9075.74</v>
      </c>
      <c r="AM75" s="77"/>
      <c r="AN75" s="77"/>
      <c r="AO75" s="77">
        <v>9396.54</v>
      </c>
      <c r="AP75" s="77"/>
      <c r="AQ75" s="77"/>
      <c r="AR75" s="77">
        <v>9081.5</v>
      </c>
      <c r="AS75" s="77"/>
      <c r="AT75" s="77"/>
      <c r="AU75" s="77">
        <v>9228.16</v>
      </c>
      <c r="AV75" s="77"/>
      <c r="AW75" s="77"/>
      <c r="AX75" s="77">
        <v>9262.89</v>
      </c>
      <c r="AY75" s="77"/>
      <c r="AZ75" s="77"/>
      <c r="BA75" s="77">
        <v>9256.35</v>
      </c>
      <c r="BB75" s="77"/>
      <c r="BC75" s="77"/>
      <c r="BD75" s="77">
        <v>9098.15</v>
      </c>
      <c r="BE75" s="77"/>
      <c r="BF75" s="77"/>
      <c r="BG75" s="77">
        <v>9334.78</v>
      </c>
      <c r="BH75" s="77"/>
      <c r="BI75" s="77"/>
      <c r="BJ75" s="77">
        <v>9354.77</v>
      </c>
      <c r="BK75" s="77"/>
      <c r="BL75" s="77"/>
      <c r="BM75" s="77">
        <v>9506.6</v>
      </c>
      <c r="BN75" s="77"/>
      <c r="BO75" s="77"/>
      <c r="BP75" s="77">
        <v>9363.04</v>
      </c>
      <c r="BQ75" s="81">
        <f t="shared" si="6"/>
        <v>110813.73000000001</v>
      </c>
      <c r="BR75" s="81">
        <f t="shared" si="7"/>
        <v>190373.89</v>
      </c>
      <c r="BS75" s="77"/>
      <c r="BT75" s="77"/>
      <c r="BU75" s="77">
        <v>8985.19</v>
      </c>
      <c r="BV75" s="77"/>
      <c r="BW75" s="77"/>
      <c r="BX75" s="77">
        <v>10575.27</v>
      </c>
      <c r="BY75" s="77"/>
      <c r="BZ75" s="77"/>
      <c r="CA75" s="77">
        <v>10630.05</v>
      </c>
      <c r="CB75" s="77"/>
      <c r="CC75" s="77"/>
      <c r="CD75" s="77">
        <v>10776.49</v>
      </c>
      <c r="CE75" s="77"/>
      <c r="CF75" s="77"/>
      <c r="CG75" s="77">
        <v>10890.71</v>
      </c>
      <c r="CH75" s="77"/>
      <c r="CI75" s="77"/>
      <c r="CJ75" s="77">
        <v>10629.31</v>
      </c>
      <c r="CK75" s="77"/>
      <c r="CL75" s="77"/>
      <c r="CM75" s="77">
        <v>10792.02</v>
      </c>
      <c r="CN75" s="77"/>
      <c r="CO75" s="77"/>
      <c r="CP75" s="77">
        <v>10911.02</v>
      </c>
      <c r="CQ75" s="77"/>
      <c r="CR75" s="77"/>
      <c r="CS75" s="77">
        <v>10888.08</v>
      </c>
      <c r="CT75" s="77"/>
      <c r="CU75" s="77"/>
      <c r="CV75" s="77">
        <v>11051.1</v>
      </c>
      <c r="CW75" s="77"/>
      <c r="CX75" s="77"/>
      <c r="CY75" s="77">
        <v>11095.92</v>
      </c>
      <c r="CZ75" s="77"/>
      <c r="DA75" s="77"/>
      <c r="DB75" s="77">
        <v>10852.95</v>
      </c>
      <c r="DC75" s="82">
        <f t="shared" si="8"/>
        <v>128078.11000000003</v>
      </c>
      <c r="DD75" s="83">
        <f t="shared" si="9"/>
        <v>318452.00000000006</v>
      </c>
      <c r="DE75" s="77"/>
      <c r="DF75" s="77"/>
      <c r="DG75" s="77">
        <v>11579.5</v>
      </c>
      <c r="DH75" s="77"/>
      <c r="DI75" s="77"/>
      <c r="DJ75" s="77">
        <v>11710.42</v>
      </c>
      <c r="DK75" s="77"/>
      <c r="DL75" s="77"/>
      <c r="DM75" s="77">
        <v>11587.12</v>
      </c>
      <c r="DN75" s="77"/>
      <c r="DO75" s="77"/>
      <c r="DP75" s="77">
        <v>11688.01</v>
      </c>
      <c r="DQ75" s="77"/>
      <c r="DR75" s="77"/>
      <c r="DS75" s="77">
        <v>11733.43</v>
      </c>
      <c r="DT75" s="77"/>
      <c r="DU75" s="77"/>
      <c r="DV75" s="77">
        <v>11369.42</v>
      </c>
      <c r="DW75" s="77"/>
      <c r="DX75" s="77"/>
      <c r="DY75" s="77">
        <v>11744.26</v>
      </c>
      <c r="DZ75" s="77"/>
      <c r="EA75" s="77"/>
      <c r="EB75" s="77">
        <v>11794.21</v>
      </c>
      <c r="EC75" s="77"/>
      <c r="ED75" s="77"/>
      <c r="EE75" s="77">
        <v>11756.39</v>
      </c>
      <c r="EF75" s="77"/>
      <c r="EG75" s="77"/>
      <c r="EH75" s="77">
        <v>11892.94</v>
      </c>
      <c r="EI75" s="77"/>
      <c r="EJ75" s="77"/>
      <c r="EK75" s="77">
        <v>11941.43</v>
      </c>
      <c r="EL75" s="77"/>
      <c r="EM75" s="77"/>
      <c r="EN75" s="77">
        <v>11919.67</v>
      </c>
      <c r="EO75" s="77">
        <f t="shared" si="15"/>
        <v>140716.80000000002</v>
      </c>
      <c r="EP75" s="77">
        <f t="shared" si="16"/>
        <v>459168.80000000005</v>
      </c>
    </row>
    <row r="76" spans="1:146" s="89" customFormat="1" ht="12.75">
      <c r="A76" s="76" t="s">
        <v>69</v>
      </c>
      <c r="B76" s="64"/>
      <c r="C76" s="64">
        <f>734.16+5630.74</f>
        <v>6364.9</v>
      </c>
      <c r="D76" s="64"/>
      <c r="E76" s="64">
        <f>722.35+5499.85</f>
        <v>6222.200000000001</v>
      </c>
      <c r="F76" s="64"/>
      <c r="G76" s="85">
        <f>766.08+6308.42</f>
        <v>7074.5</v>
      </c>
      <c r="H76" s="85"/>
      <c r="I76" s="85">
        <f>755.27+5612.29</f>
        <v>6367.5599999999995</v>
      </c>
      <c r="J76" s="85"/>
      <c r="K76" s="85">
        <f>730.7+6231.8</f>
        <v>6962.5</v>
      </c>
      <c r="L76" s="85"/>
      <c r="M76" s="85">
        <f>761.72+5621.56</f>
        <v>6383.280000000001</v>
      </c>
      <c r="N76" s="85"/>
      <c r="O76" s="85">
        <f>760.53+5263.57</f>
        <v>6024.099999999999</v>
      </c>
      <c r="P76" s="85"/>
      <c r="Q76" s="85">
        <f>719.32+6046.97</f>
        <v>6766.29</v>
      </c>
      <c r="R76" s="85"/>
      <c r="S76" s="79">
        <f t="shared" si="45"/>
        <v>52165.329999999994</v>
      </c>
      <c r="T76" s="65"/>
      <c r="U76" s="65"/>
      <c r="V76" s="65">
        <f>811.13+6396.02</f>
        <v>7207.150000000001</v>
      </c>
      <c r="W76" s="65"/>
      <c r="X76" s="65"/>
      <c r="Y76" s="66">
        <f>812.82+4448.04</f>
        <v>5260.86</v>
      </c>
      <c r="Z76" s="65"/>
      <c r="AA76" s="65"/>
      <c r="AB76" s="66">
        <f>803.41+7027.08</f>
        <v>7830.49</v>
      </c>
      <c r="AC76" s="87"/>
      <c r="AD76" s="87"/>
      <c r="AE76" s="88">
        <f>830.7+5805.65</f>
        <v>6636.349999999999</v>
      </c>
      <c r="AF76" s="81">
        <f t="shared" si="5"/>
        <v>79100.18000000001</v>
      </c>
      <c r="AG76" s="65"/>
      <c r="AH76" s="65"/>
      <c r="AI76" s="65">
        <f>1147.65+5917.31</f>
        <v>7064.960000000001</v>
      </c>
      <c r="AJ76" s="65"/>
      <c r="AK76" s="65"/>
      <c r="AL76" s="65">
        <f>1162.42+7578.07</f>
        <v>8740.49</v>
      </c>
      <c r="AM76" s="77"/>
      <c r="AN76" s="77"/>
      <c r="AO76" s="77">
        <f>1158.15+7919.63</f>
        <v>9077.78</v>
      </c>
      <c r="AP76" s="77"/>
      <c r="AQ76" s="77"/>
      <c r="AR76" s="77">
        <f>1135.02+8787.86</f>
        <v>9922.880000000001</v>
      </c>
      <c r="AS76" s="77"/>
      <c r="AT76" s="77"/>
      <c r="AU76" s="77">
        <f>1136.09+7140.33</f>
        <v>8276.42</v>
      </c>
      <c r="AV76" s="77"/>
      <c r="AW76" s="77"/>
      <c r="AX76" s="77">
        <f>1124.35+8008.27</f>
        <v>9132.62</v>
      </c>
      <c r="AY76" s="77"/>
      <c r="AZ76" s="77"/>
      <c r="BA76" s="77">
        <f>1113.71+8234.21</f>
        <v>9347.919999999998</v>
      </c>
      <c r="BB76" s="77"/>
      <c r="BC76" s="77"/>
      <c r="BD76" s="77">
        <v>9663.16</v>
      </c>
      <c r="BE76" s="77"/>
      <c r="BF76" s="77"/>
      <c r="BG76" s="77">
        <v>8618.24</v>
      </c>
      <c r="BH76" s="77"/>
      <c r="BI76" s="77"/>
      <c r="BJ76" s="77">
        <v>8744.68</v>
      </c>
      <c r="BK76" s="77"/>
      <c r="BL76" s="77"/>
      <c r="BM76" s="77">
        <v>9661.32</v>
      </c>
      <c r="BN76" s="77"/>
      <c r="BO76" s="77"/>
      <c r="BP76" s="77">
        <v>9134.26</v>
      </c>
      <c r="BQ76" s="81">
        <f t="shared" si="6"/>
        <v>107384.73</v>
      </c>
      <c r="BR76" s="81">
        <f t="shared" si="7"/>
        <v>186484.91</v>
      </c>
      <c r="BS76" s="77"/>
      <c r="BT76" s="77"/>
      <c r="BU76" s="77"/>
      <c r="BV76" s="77"/>
      <c r="BW76" s="77"/>
      <c r="BX76" s="77">
        <v>10754.42</v>
      </c>
      <c r="BY76" s="77"/>
      <c r="BZ76" s="77"/>
      <c r="CA76" s="77">
        <v>10736.14</v>
      </c>
      <c r="CB76" s="77"/>
      <c r="CC76" s="77"/>
      <c r="CD76" s="77">
        <v>10444.53</v>
      </c>
      <c r="CE76" s="77"/>
      <c r="CF76" s="77"/>
      <c r="CG76" s="77">
        <v>10617.37</v>
      </c>
      <c r="CH76" s="77"/>
      <c r="CI76" s="77"/>
      <c r="CJ76" s="77">
        <v>10432.07</v>
      </c>
      <c r="CK76" s="77"/>
      <c r="CL76" s="77"/>
      <c r="CM76" s="77">
        <v>11633</v>
      </c>
      <c r="CN76" s="77"/>
      <c r="CO76" s="77"/>
      <c r="CP76" s="77">
        <v>11145.47</v>
      </c>
      <c r="CQ76" s="77"/>
      <c r="CR76" s="77"/>
      <c r="CS76" s="77">
        <v>10861.7</v>
      </c>
      <c r="CT76" s="77"/>
      <c r="CU76" s="77"/>
      <c r="CV76" s="77">
        <v>10755.75</v>
      </c>
      <c r="CW76" s="77"/>
      <c r="CX76" s="77"/>
      <c r="CY76" s="77">
        <v>12118.88</v>
      </c>
      <c r="CZ76" s="77"/>
      <c r="DA76" s="77"/>
      <c r="DB76" s="77">
        <v>10869.46</v>
      </c>
      <c r="DC76" s="82">
        <f t="shared" si="8"/>
        <v>120368.78999999998</v>
      </c>
      <c r="DD76" s="83">
        <f t="shared" si="9"/>
        <v>306853.69999999995</v>
      </c>
      <c r="DE76" s="77"/>
      <c r="DF76" s="77"/>
      <c r="DG76" s="77">
        <v>10357.23</v>
      </c>
      <c r="DH76" s="77"/>
      <c r="DI76" s="77"/>
      <c r="DJ76" s="77">
        <v>11714.11</v>
      </c>
      <c r="DK76" s="77"/>
      <c r="DL76" s="77"/>
      <c r="DM76" s="77">
        <v>11179.18</v>
      </c>
      <c r="DN76" s="77"/>
      <c r="DO76" s="77"/>
      <c r="DP76" s="77">
        <v>11531.82</v>
      </c>
      <c r="DQ76" s="77"/>
      <c r="DR76" s="77"/>
      <c r="DS76" s="77">
        <v>11000.75</v>
      </c>
      <c r="DT76" s="77"/>
      <c r="DU76" s="77"/>
      <c r="DV76" s="77">
        <v>12403.32</v>
      </c>
      <c r="DW76" s="77"/>
      <c r="DX76" s="77"/>
      <c r="DY76" s="77">
        <v>11010.8</v>
      </c>
      <c r="DZ76" s="77"/>
      <c r="EA76" s="77"/>
      <c r="EB76" s="77">
        <v>12749.06</v>
      </c>
      <c r="EC76" s="77"/>
      <c r="ED76" s="77"/>
      <c r="EE76" s="77">
        <v>11823.23</v>
      </c>
      <c r="EF76" s="77"/>
      <c r="EG76" s="77"/>
      <c r="EH76" s="77">
        <v>11649.67</v>
      </c>
      <c r="EI76" s="77"/>
      <c r="EJ76" s="77"/>
      <c r="EK76" s="77">
        <v>11437.91</v>
      </c>
      <c r="EL76" s="77"/>
      <c r="EM76" s="77"/>
      <c r="EN76" s="77">
        <v>12888.61</v>
      </c>
      <c r="EO76" s="77">
        <f t="shared" si="15"/>
        <v>139745.69</v>
      </c>
      <c r="EP76" s="77">
        <f t="shared" si="16"/>
        <v>446599.38999999996</v>
      </c>
    </row>
    <row r="77" spans="1:146" s="5" customFormat="1" ht="12.75">
      <c r="A77" s="41" t="s">
        <v>70</v>
      </c>
      <c r="B77" s="16">
        <v>6781.98</v>
      </c>
      <c r="C77" s="16">
        <f>C75-C76</f>
        <v>149.34000000000015</v>
      </c>
      <c r="D77" s="16"/>
      <c r="E77" s="16">
        <f aca="true" t="shared" si="46" ref="E77:Q77">E75-E76</f>
        <v>370.1799999999994</v>
      </c>
      <c r="F77" s="16"/>
      <c r="G77" s="16">
        <f t="shared" si="46"/>
        <v>-289.0100000000002</v>
      </c>
      <c r="H77" s="16"/>
      <c r="I77" s="16">
        <f t="shared" si="46"/>
        <v>322.0000000000009</v>
      </c>
      <c r="J77" s="16"/>
      <c r="K77" s="16">
        <f t="shared" si="46"/>
        <v>-523.2700000000004</v>
      </c>
      <c r="L77" s="16"/>
      <c r="M77" s="16">
        <f t="shared" si="46"/>
        <v>48.51999999999953</v>
      </c>
      <c r="N77" s="16"/>
      <c r="O77" s="16">
        <f t="shared" si="46"/>
        <v>495.5600000000004</v>
      </c>
      <c r="P77" s="16"/>
      <c r="Q77" s="16">
        <f t="shared" si="46"/>
        <v>-310.0699999999997</v>
      </c>
      <c r="R77" s="16">
        <v>7045.23</v>
      </c>
      <c r="S77" s="18">
        <f t="shared" si="45"/>
        <v>263.25</v>
      </c>
      <c r="T77" s="51"/>
      <c r="U77" s="51"/>
      <c r="V77" s="51">
        <f>V75-V76</f>
        <v>-326.3200000000006</v>
      </c>
      <c r="W77" s="51">
        <f aca="true" t="shared" si="47" ref="W77:AL77">W75-W76</f>
        <v>0</v>
      </c>
      <c r="X77" s="51">
        <f t="shared" si="47"/>
        <v>0</v>
      </c>
      <c r="Y77" s="51">
        <f t="shared" si="47"/>
        <v>1536.8400000000001</v>
      </c>
      <c r="Z77" s="51">
        <f t="shared" si="47"/>
        <v>0</v>
      </c>
      <c r="AA77" s="51">
        <f t="shared" si="47"/>
        <v>0</v>
      </c>
      <c r="AB77" s="51">
        <f t="shared" si="47"/>
        <v>-1079.58</v>
      </c>
      <c r="AC77" s="51">
        <f t="shared" si="47"/>
        <v>0</v>
      </c>
      <c r="AD77" s="51">
        <f t="shared" si="47"/>
        <v>0</v>
      </c>
      <c r="AE77" s="51">
        <f t="shared" si="47"/>
        <v>65.79000000000087</v>
      </c>
      <c r="AF77" s="27">
        <f t="shared" si="5"/>
        <v>459.9800000000005</v>
      </c>
      <c r="AG77" s="51">
        <f t="shared" si="47"/>
        <v>0</v>
      </c>
      <c r="AH77" s="51">
        <f t="shared" si="47"/>
        <v>0</v>
      </c>
      <c r="AI77" s="51">
        <f t="shared" si="47"/>
        <v>1790.2499999999982</v>
      </c>
      <c r="AJ77" s="51">
        <f t="shared" si="47"/>
        <v>0</v>
      </c>
      <c r="AK77" s="51">
        <f t="shared" si="47"/>
        <v>0</v>
      </c>
      <c r="AL77" s="51">
        <f t="shared" si="47"/>
        <v>335.25</v>
      </c>
      <c r="AM77" s="38"/>
      <c r="AN77" s="38"/>
      <c r="AO77" s="38">
        <f>AO75-AO76</f>
        <v>318.7600000000002</v>
      </c>
      <c r="AP77" s="38">
        <f aca="true" t="shared" si="48" ref="AP77:AU77">AP75-AP76</f>
        <v>0</v>
      </c>
      <c r="AQ77" s="38">
        <f t="shared" si="48"/>
        <v>0</v>
      </c>
      <c r="AR77" s="38">
        <f t="shared" si="48"/>
        <v>-841.380000000001</v>
      </c>
      <c r="AS77" s="38">
        <f t="shared" si="48"/>
        <v>0</v>
      </c>
      <c r="AT77" s="38">
        <f t="shared" si="48"/>
        <v>0</v>
      </c>
      <c r="AU77" s="38">
        <f t="shared" si="48"/>
        <v>951.7399999999998</v>
      </c>
      <c r="AV77" s="38"/>
      <c r="AW77" s="38"/>
      <c r="AX77" s="38">
        <f>AX75-AX76</f>
        <v>130.26999999999862</v>
      </c>
      <c r="AY77" s="38">
        <f aca="true" t="shared" si="49" ref="AY77:BD77">AY75-AY76</f>
        <v>0</v>
      </c>
      <c r="AZ77" s="38">
        <f t="shared" si="49"/>
        <v>0</v>
      </c>
      <c r="BA77" s="38">
        <f t="shared" si="49"/>
        <v>-91.56999999999789</v>
      </c>
      <c r="BB77" s="38">
        <f t="shared" si="49"/>
        <v>0</v>
      </c>
      <c r="BC77" s="38">
        <f t="shared" si="49"/>
        <v>0</v>
      </c>
      <c r="BD77" s="38">
        <f t="shared" si="49"/>
        <v>-565.0100000000002</v>
      </c>
      <c r="BE77" s="38">
        <f aca="true" t="shared" si="50" ref="BE77:BM77">BE75-BE76</f>
        <v>0</v>
      </c>
      <c r="BF77" s="38">
        <f t="shared" si="50"/>
        <v>0</v>
      </c>
      <c r="BG77" s="38">
        <f t="shared" si="50"/>
        <v>716.5400000000009</v>
      </c>
      <c r="BH77" s="38">
        <f t="shared" si="50"/>
        <v>0</v>
      </c>
      <c r="BI77" s="38">
        <f t="shared" si="50"/>
        <v>0</v>
      </c>
      <c r="BJ77" s="38">
        <f t="shared" si="50"/>
        <v>610.0900000000001</v>
      </c>
      <c r="BK77" s="38">
        <f t="shared" si="50"/>
        <v>0</v>
      </c>
      <c r="BL77" s="38">
        <f t="shared" si="50"/>
        <v>0</v>
      </c>
      <c r="BM77" s="38">
        <f t="shared" si="50"/>
        <v>-154.71999999999935</v>
      </c>
      <c r="BN77" s="38">
        <f>BN75-BN76</f>
        <v>0</v>
      </c>
      <c r="BO77" s="38">
        <f>BO75-BO76</f>
        <v>0</v>
      </c>
      <c r="BP77" s="38">
        <f>BP75-BP76</f>
        <v>228.78000000000065</v>
      </c>
      <c r="BQ77" s="27">
        <f t="shared" si="6"/>
        <v>3429</v>
      </c>
      <c r="BR77" s="27">
        <f t="shared" si="7"/>
        <v>3888.9800000000005</v>
      </c>
      <c r="BS77" s="38"/>
      <c r="BT77" s="38"/>
      <c r="BU77" s="38">
        <f>BU75-BU76</f>
        <v>8985.19</v>
      </c>
      <c r="BV77" s="38"/>
      <c r="BW77" s="38"/>
      <c r="BX77" s="38">
        <f>BX75-BX76</f>
        <v>-179.14999999999964</v>
      </c>
      <c r="BY77" s="38"/>
      <c r="BZ77" s="38"/>
      <c r="CA77" s="38">
        <f>CA75-CA76</f>
        <v>-106.09000000000015</v>
      </c>
      <c r="CB77" s="38"/>
      <c r="CC77" s="38"/>
      <c r="CD77" s="38">
        <f>CD75-CD76</f>
        <v>331.9599999999991</v>
      </c>
      <c r="CE77" s="38"/>
      <c r="CF77" s="38"/>
      <c r="CG77" s="38">
        <f>CG75-CG76</f>
        <v>273.3399999999983</v>
      </c>
      <c r="CH77" s="38"/>
      <c r="CI77" s="38"/>
      <c r="CJ77" s="38">
        <f>CJ75-CJ76</f>
        <v>197.23999999999978</v>
      </c>
      <c r="CK77" s="38"/>
      <c r="CL77" s="38"/>
      <c r="CM77" s="38">
        <f>CM75-CM76</f>
        <v>-840.9799999999996</v>
      </c>
      <c r="CN77" s="38"/>
      <c r="CO77" s="38"/>
      <c r="CP77" s="38">
        <f>CP75-CP76</f>
        <v>-234.4499999999989</v>
      </c>
      <c r="CQ77" s="38"/>
      <c r="CR77" s="38"/>
      <c r="CS77" s="38">
        <f>CS75-CS76</f>
        <v>26.3799999999992</v>
      </c>
      <c r="CT77" s="38"/>
      <c r="CU77" s="38"/>
      <c r="CV77" s="38">
        <f>CV75-CV76</f>
        <v>295.35000000000036</v>
      </c>
      <c r="CW77" s="38"/>
      <c r="CX77" s="38"/>
      <c r="CY77" s="38">
        <f>CY75-CY76</f>
        <v>-1022.9599999999991</v>
      </c>
      <c r="CZ77" s="38"/>
      <c r="DA77" s="38"/>
      <c r="DB77" s="38">
        <f>DB75-DB76</f>
        <v>-16.5099999999984</v>
      </c>
      <c r="DC77" s="9">
        <f t="shared" si="8"/>
        <v>7709.3200000000015</v>
      </c>
      <c r="DD77" s="39">
        <f t="shared" si="9"/>
        <v>11598.300000000003</v>
      </c>
      <c r="DE77" s="38"/>
      <c r="DF77" s="38"/>
      <c r="DG77" s="38">
        <f>DG75-DG76</f>
        <v>1222.2700000000004</v>
      </c>
      <c r="DH77" s="38"/>
      <c r="DI77" s="38"/>
      <c r="DJ77" s="38">
        <f>DJ75-DJ76</f>
        <v>-3.6900000000005093</v>
      </c>
      <c r="DK77" s="38"/>
      <c r="DL77" s="38"/>
      <c r="DM77" s="38">
        <f>DM75-DM76</f>
        <v>407.9400000000005</v>
      </c>
      <c r="DN77" s="38"/>
      <c r="DO77" s="38"/>
      <c r="DP77" s="38">
        <f>DP75-DP76</f>
        <v>156.1900000000005</v>
      </c>
      <c r="DQ77" s="38"/>
      <c r="DR77" s="38"/>
      <c r="DS77" s="38">
        <f>DS75-DS76</f>
        <v>732.6800000000003</v>
      </c>
      <c r="DT77" s="38"/>
      <c r="DU77" s="38"/>
      <c r="DV77" s="38">
        <f>DV75-DV76</f>
        <v>-1033.8999999999996</v>
      </c>
      <c r="DW77" s="38"/>
      <c r="DX77" s="38"/>
      <c r="DY77" s="38">
        <f>DY75-DY76</f>
        <v>733.460000000001</v>
      </c>
      <c r="DZ77" s="38"/>
      <c r="EA77" s="38"/>
      <c r="EB77" s="38">
        <f>EB75-EB76</f>
        <v>-954.8500000000004</v>
      </c>
      <c r="EC77" s="38"/>
      <c r="ED77" s="38"/>
      <c r="EE77" s="38">
        <f>EE75-EE76</f>
        <v>-66.84000000000015</v>
      </c>
      <c r="EF77" s="38"/>
      <c r="EG77" s="38"/>
      <c r="EH77" s="38">
        <f>EH75-EH76</f>
        <v>243.27000000000044</v>
      </c>
      <c r="EI77" s="38"/>
      <c r="EJ77" s="38"/>
      <c r="EK77" s="38">
        <f>EK75-EK76</f>
        <v>503.52000000000044</v>
      </c>
      <c r="EL77" s="38"/>
      <c r="EM77" s="38"/>
      <c r="EN77" s="38">
        <f>EN75-EN76</f>
        <v>-968.9400000000005</v>
      </c>
      <c r="EO77" s="38">
        <f t="shared" si="15"/>
        <v>971.1100000000024</v>
      </c>
      <c r="EP77" s="38">
        <f t="shared" si="16"/>
        <v>12569.410000000005</v>
      </c>
    </row>
    <row r="78" spans="1:146" s="5" customFormat="1" ht="22.5" hidden="1">
      <c r="A78" s="41" t="s">
        <v>77</v>
      </c>
      <c r="B78" s="16"/>
      <c r="C78" s="16"/>
      <c r="D78" s="16"/>
      <c r="E78" s="16"/>
      <c r="F78" s="1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>
        <v>263.25</v>
      </c>
      <c r="T78" s="51"/>
      <c r="U78" s="51"/>
      <c r="V78" s="51"/>
      <c r="W78" s="51"/>
      <c r="X78" s="51"/>
      <c r="Y78" s="52"/>
      <c r="Z78" s="51"/>
      <c r="AA78" s="51"/>
      <c r="AB78" s="52"/>
      <c r="AC78" s="49"/>
      <c r="AD78" s="49"/>
      <c r="AE78" s="49"/>
      <c r="AF78" s="27">
        <f t="shared" si="5"/>
        <v>263.25</v>
      </c>
      <c r="AG78" s="51"/>
      <c r="AH78" s="51"/>
      <c r="AI78" s="51"/>
      <c r="AJ78" s="51"/>
      <c r="AK78" s="51"/>
      <c r="AL78" s="51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27">
        <f t="shared" si="6"/>
        <v>0</v>
      </c>
      <c r="BR78" s="27">
        <f t="shared" si="7"/>
        <v>263.25</v>
      </c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9">
        <f t="shared" si="8"/>
        <v>0</v>
      </c>
      <c r="DD78" s="39">
        <f t="shared" si="9"/>
        <v>263.25</v>
      </c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>
        <f t="shared" si="15"/>
        <v>0</v>
      </c>
      <c r="EP78" s="38">
        <f t="shared" si="16"/>
        <v>263.25</v>
      </c>
    </row>
    <row r="79" spans="1:146" s="5" customFormat="1" ht="22.5">
      <c r="A79" s="41" t="s">
        <v>72</v>
      </c>
      <c r="B79" s="16"/>
      <c r="C79" s="17">
        <f>C76-C74</f>
        <v>-226.57999999999993</v>
      </c>
      <c r="D79" s="17">
        <f aca="true" t="shared" si="51" ref="D79:Q79">D76-D74</f>
        <v>0</v>
      </c>
      <c r="E79" s="17">
        <f t="shared" si="51"/>
        <v>-401.1999999999989</v>
      </c>
      <c r="F79" s="17">
        <f t="shared" si="51"/>
        <v>0</v>
      </c>
      <c r="G79" s="17">
        <f t="shared" si="51"/>
        <v>179.77999999999975</v>
      </c>
      <c r="H79" s="17">
        <f t="shared" si="51"/>
        <v>0</v>
      </c>
      <c r="I79" s="17">
        <f t="shared" si="51"/>
        <v>-479.28000000000065</v>
      </c>
      <c r="J79" s="17">
        <f t="shared" si="51"/>
        <v>0</v>
      </c>
      <c r="K79" s="17">
        <f t="shared" si="51"/>
        <v>211.42000000000007</v>
      </c>
      <c r="L79" s="17">
        <f t="shared" si="51"/>
        <v>0</v>
      </c>
      <c r="M79" s="17">
        <f t="shared" si="51"/>
        <v>-351.83999999999924</v>
      </c>
      <c r="N79" s="17">
        <f t="shared" si="51"/>
        <v>0</v>
      </c>
      <c r="O79" s="17">
        <f t="shared" si="51"/>
        <v>-695.0600000000004</v>
      </c>
      <c r="P79" s="17">
        <f t="shared" si="51"/>
        <v>0</v>
      </c>
      <c r="Q79" s="17">
        <f t="shared" si="51"/>
        <v>-48.63000000000011</v>
      </c>
      <c r="R79" s="17"/>
      <c r="S79" s="18">
        <f t="shared" si="45"/>
        <v>-1811.3899999999994</v>
      </c>
      <c r="T79" s="14"/>
      <c r="U79" s="14"/>
      <c r="V79" s="30">
        <f>V76-V74</f>
        <v>-5465.499999999999</v>
      </c>
      <c r="W79" s="30">
        <f aca="true" t="shared" si="52" ref="W79:AL79">W76-W74</f>
        <v>0</v>
      </c>
      <c r="X79" s="30">
        <f t="shared" si="52"/>
        <v>0</v>
      </c>
      <c r="Y79" s="30">
        <f t="shared" si="52"/>
        <v>-5674.680000000001</v>
      </c>
      <c r="Z79" s="30">
        <f t="shared" si="52"/>
        <v>0</v>
      </c>
      <c r="AA79" s="30">
        <f t="shared" si="52"/>
        <v>0</v>
      </c>
      <c r="AB79" s="30">
        <f t="shared" si="52"/>
        <v>-3218.8199999999997</v>
      </c>
      <c r="AC79" s="30">
        <f t="shared" si="52"/>
        <v>0</v>
      </c>
      <c r="AD79" s="30">
        <f t="shared" si="52"/>
        <v>0</v>
      </c>
      <c r="AE79" s="30">
        <f t="shared" si="52"/>
        <v>-3147.95</v>
      </c>
      <c r="AF79" s="27">
        <f t="shared" si="5"/>
        <v>-19318.34</v>
      </c>
      <c r="AG79" s="30">
        <f t="shared" si="52"/>
        <v>0</v>
      </c>
      <c r="AH79" s="30">
        <f t="shared" si="52"/>
        <v>0</v>
      </c>
      <c r="AI79" s="30">
        <f t="shared" si="52"/>
        <v>-1790.2499999999982</v>
      </c>
      <c r="AJ79" s="30">
        <f t="shared" si="52"/>
        <v>0</v>
      </c>
      <c r="AK79" s="30">
        <f t="shared" si="52"/>
        <v>0</v>
      </c>
      <c r="AL79" s="30">
        <f t="shared" si="52"/>
        <v>-335.25</v>
      </c>
      <c r="AM79" s="38"/>
      <c r="AN79" s="38"/>
      <c r="AO79" s="38">
        <f>AO76-AO74</f>
        <v>-318.7600000000002</v>
      </c>
      <c r="AP79" s="38">
        <f aca="true" t="shared" si="53" ref="AP79:AU79">AP76-AP74</f>
        <v>0</v>
      </c>
      <c r="AQ79" s="38">
        <f t="shared" si="53"/>
        <v>0</v>
      </c>
      <c r="AR79" s="38">
        <f t="shared" si="53"/>
        <v>841.380000000001</v>
      </c>
      <c r="AS79" s="38">
        <f t="shared" si="53"/>
        <v>0</v>
      </c>
      <c r="AT79" s="38">
        <f t="shared" si="53"/>
        <v>0</v>
      </c>
      <c r="AU79" s="38">
        <f t="shared" si="53"/>
        <v>-951.7399999999998</v>
      </c>
      <c r="AV79" s="38"/>
      <c r="AW79" s="38"/>
      <c r="AX79" s="38">
        <f>AX76-AX74</f>
        <v>-130.26999999999862</v>
      </c>
      <c r="AY79" s="38">
        <f aca="true" t="shared" si="54" ref="AY79:BD79">AY76-AY74</f>
        <v>0</v>
      </c>
      <c r="AZ79" s="38">
        <f t="shared" si="54"/>
        <v>0</v>
      </c>
      <c r="BA79" s="38">
        <f t="shared" si="54"/>
        <v>91.56999999999789</v>
      </c>
      <c r="BB79" s="38">
        <f t="shared" si="54"/>
        <v>0</v>
      </c>
      <c r="BC79" s="38">
        <f t="shared" si="54"/>
        <v>0</v>
      </c>
      <c r="BD79" s="38">
        <f t="shared" si="54"/>
        <v>565.0100000000002</v>
      </c>
      <c r="BE79" s="38">
        <f aca="true" t="shared" si="55" ref="BE79:BM79">BE76-BE74</f>
        <v>0</v>
      </c>
      <c r="BF79" s="38">
        <f t="shared" si="55"/>
        <v>0</v>
      </c>
      <c r="BG79" s="38">
        <f t="shared" si="55"/>
        <v>-716.5400000000009</v>
      </c>
      <c r="BH79" s="38">
        <f t="shared" si="55"/>
        <v>0</v>
      </c>
      <c r="BI79" s="38">
        <f t="shared" si="55"/>
        <v>0</v>
      </c>
      <c r="BJ79" s="38">
        <f t="shared" si="55"/>
        <v>-610.0900000000001</v>
      </c>
      <c r="BK79" s="38">
        <f t="shared" si="55"/>
        <v>0</v>
      </c>
      <c r="BL79" s="38">
        <f t="shared" si="55"/>
        <v>0</v>
      </c>
      <c r="BM79" s="38">
        <f t="shared" si="55"/>
        <v>154.71999999999935</v>
      </c>
      <c r="BN79" s="38">
        <f>BN76-BN74</f>
        <v>0</v>
      </c>
      <c r="BO79" s="38">
        <f>BO76-BO74</f>
        <v>0</v>
      </c>
      <c r="BP79" s="38">
        <f>BP76-BP74</f>
        <v>-228.78000000000065</v>
      </c>
      <c r="BQ79" s="27">
        <f t="shared" si="6"/>
        <v>-3429</v>
      </c>
      <c r="BR79" s="27">
        <f t="shared" si="7"/>
        <v>-22747.34</v>
      </c>
      <c r="BS79" s="38"/>
      <c r="BT79" s="38"/>
      <c r="BU79" s="38">
        <f>BU76-BU74</f>
        <v>-10771.99</v>
      </c>
      <c r="BV79" s="38"/>
      <c r="BW79" s="38"/>
      <c r="BX79" s="38">
        <f>BX76-BX74</f>
        <v>179.14999999999964</v>
      </c>
      <c r="BY79" s="38"/>
      <c r="BZ79" s="38"/>
      <c r="CA79" s="38">
        <f>CA76-CA74</f>
        <v>106.09000000000015</v>
      </c>
      <c r="CB79" s="38"/>
      <c r="CC79" s="38"/>
      <c r="CD79" s="38">
        <f>CD76-CD74</f>
        <v>-331.9599999999991</v>
      </c>
      <c r="CE79" s="38"/>
      <c r="CF79" s="38"/>
      <c r="CG79" s="38">
        <f>CG76-CG74</f>
        <v>-273.3399999999983</v>
      </c>
      <c r="CH79" s="38"/>
      <c r="CI79" s="38"/>
      <c r="CJ79" s="38">
        <f>CJ76-CJ74</f>
        <v>-197.23999999999978</v>
      </c>
      <c r="CK79" s="38"/>
      <c r="CL79" s="38"/>
      <c r="CM79" s="38">
        <f>CM76-CM74</f>
        <v>840.9799999999996</v>
      </c>
      <c r="CN79" s="38"/>
      <c r="CO79" s="38"/>
      <c r="CP79" s="38">
        <f>CP76-CP74</f>
        <v>234.4499999999989</v>
      </c>
      <c r="CQ79" s="38"/>
      <c r="CR79" s="38"/>
      <c r="CS79" s="38">
        <f>CS76-CS74</f>
        <v>-26.3799999999992</v>
      </c>
      <c r="CT79" s="38"/>
      <c r="CU79" s="38"/>
      <c r="CV79" s="38">
        <f>CV76-CV74</f>
        <v>-295.35000000000036</v>
      </c>
      <c r="CW79" s="38"/>
      <c r="CX79" s="38"/>
      <c r="CY79" s="38">
        <f>CY76-CY74</f>
        <v>1022.9599999999991</v>
      </c>
      <c r="CZ79" s="38"/>
      <c r="DA79" s="38"/>
      <c r="DB79" s="38">
        <f>DB76-DB74</f>
        <v>16.5099999999984</v>
      </c>
      <c r="DC79" s="9">
        <f t="shared" si="8"/>
        <v>-9496.12</v>
      </c>
      <c r="DD79" s="39">
        <f t="shared" si="9"/>
        <v>-32243.46</v>
      </c>
      <c r="DE79" s="38"/>
      <c r="DF79" s="38"/>
      <c r="DG79" s="38">
        <f>DG76-DG74</f>
        <v>-1222.2700000000004</v>
      </c>
      <c r="DH79" s="38"/>
      <c r="DI79" s="38"/>
      <c r="DJ79" s="38">
        <f>DJ76-DJ74</f>
        <v>3.6900000000005093</v>
      </c>
      <c r="DK79" s="38"/>
      <c r="DL79" s="38"/>
      <c r="DM79" s="38">
        <f>DM76-DM74</f>
        <v>-407.9400000000005</v>
      </c>
      <c r="DN79" s="38"/>
      <c r="DO79" s="38"/>
      <c r="DP79" s="38">
        <f>DP76-DP74</f>
        <v>-156.1900000000005</v>
      </c>
      <c r="DQ79" s="38"/>
      <c r="DR79" s="38"/>
      <c r="DS79" s="38">
        <f>DS76-DS74</f>
        <v>-732.6800000000003</v>
      </c>
      <c r="DT79" s="38"/>
      <c r="DU79" s="38"/>
      <c r="DV79" s="38">
        <f>DV76-DV74</f>
        <v>1033.8999999999996</v>
      </c>
      <c r="DW79" s="38"/>
      <c r="DX79" s="38"/>
      <c r="DY79" s="38">
        <f>DY76-DY74</f>
        <v>-733.460000000001</v>
      </c>
      <c r="DZ79" s="38"/>
      <c r="EA79" s="38"/>
      <c r="EB79" s="38">
        <f>EB76-EB74</f>
        <v>954.8500000000004</v>
      </c>
      <c r="EC79" s="38"/>
      <c r="ED79" s="38"/>
      <c r="EE79" s="38">
        <f>EE76-EE74</f>
        <v>66.84000000000015</v>
      </c>
      <c r="EF79" s="38"/>
      <c r="EG79" s="38"/>
      <c r="EH79" s="38">
        <f>EH76-EH74</f>
        <v>-243.27000000000044</v>
      </c>
      <c r="EI79" s="38"/>
      <c r="EJ79" s="38"/>
      <c r="EK79" s="38">
        <f>EK76-EK74</f>
        <v>-503.52000000000044</v>
      </c>
      <c r="EL79" s="38"/>
      <c r="EM79" s="38"/>
      <c r="EN79" s="38">
        <f>EN76-EN74</f>
        <v>968.9400000000005</v>
      </c>
      <c r="EO79" s="38">
        <f t="shared" si="15"/>
        <v>-971.1100000000024</v>
      </c>
      <c r="EP79" s="38">
        <f t="shared" si="16"/>
        <v>-33214.57</v>
      </c>
    </row>
    <row r="80" spans="1:146" s="6" customFormat="1" ht="18.75" customHeight="1">
      <c r="A80" s="53" t="s">
        <v>78</v>
      </c>
      <c r="B80" s="54"/>
      <c r="C80" s="51">
        <f>C56+C63+C70+C77</f>
        <v>4609.510000000001</v>
      </c>
      <c r="D80" s="51">
        <f aca="true" t="shared" si="56" ref="D80:Q80">D56+D63+D70+D77</f>
        <v>0</v>
      </c>
      <c r="E80" s="51">
        <f t="shared" si="56"/>
        <v>8435.299999999992</v>
      </c>
      <c r="F80" s="51">
        <f t="shared" si="56"/>
        <v>0</v>
      </c>
      <c r="G80" s="51">
        <f t="shared" si="56"/>
        <v>486.4800000000014</v>
      </c>
      <c r="H80" s="51">
        <f t="shared" si="56"/>
        <v>0</v>
      </c>
      <c r="I80" s="51">
        <f t="shared" si="56"/>
        <v>10973.389999999992</v>
      </c>
      <c r="J80" s="51">
        <f t="shared" si="56"/>
        <v>0</v>
      </c>
      <c r="K80" s="51">
        <f t="shared" si="56"/>
        <v>-8392.520000000008</v>
      </c>
      <c r="L80" s="51">
        <f t="shared" si="56"/>
        <v>0</v>
      </c>
      <c r="M80" s="51">
        <f t="shared" si="56"/>
        <v>2022.5399999999918</v>
      </c>
      <c r="N80" s="51">
        <f t="shared" si="56"/>
        <v>0</v>
      </c>
      <c r="O80" s="51">
        <f t="shared" si="56"/>
        <v>10755.279999999992</v>
      </c>
      <c r="P80" s="51">
        <f t="shared" si="56"/>
        <v>0</v>
      </c>
      <c r="Q80" s="51">
        <f t="shared" si="56"/>
        <v>-6748.129999999994</v>
      </c>
      <c r="R80" s="51"/>
      <c r="S80" s="18">
        <f t="shared" si="45"/>
        <v>22141.849999999966</v>
      </c>
      <c r="T80" s="14"/>
      <c r="U80" s="14"/>
      <c r="V80" s="30">
        <f>V56+V63+V70+V77</f>
        <v>-10264.030000000002</v>
      </c>
      <c r="W80" s="30">
        <f aca="true" t="shared" si="57" ref="W80:AL80">W56+W63+W70+W77</f>
        <v>0</v>
      </c>
      <c r="X80" s="30">
        <f t="shared" si="57"/>
        <v>0</v>
      </c>
      <c r="Y80" s="30">
        <f t="shared" si="57"/>
        <v>31256.069999999996</v>
      </c>
      <c r="Z80" s="30">
        <f t="shared" si="57"/>
        <v>0</v>
      </c>
      <c r="AA80" s="30">
        <f t="shared" si="57"/>
        <v>0</v>
      </c>
      <c r="AB80" s="30">
        <f t="shared" si="57"/>
        <v>-23571.870000000003</v>
      </c>
      <c r="AC80" s="30">
        <f t="shared" si="57"/>
        <v>0</v>
      </c>
      <c r="AD80" s="30">
        <f t="shared" si="57"/>
        <v>0</v>
      </c>
      <c r="AE80" s="30">
        <f t="shared" si="57"/>
        <v>-127.77999999999338</v>
      </c>
      <c r="AF80" s="27">
        <f t="shared" si="5"/>
        <v>19434.23999999996</v>
      </c>
      <c r="AG80" s="30">
        <f t="shared" si="57"/>
        <v>0</v>
      </c>
      <c r="AH80" s="30">
        <f t="shared" si="57"/>
        <v>0</v>
      </c>
      <c r="AI80" s="30">
        <f t="shared" si="57"/>
        <v>7834.600000000002</v>
      </c>
      <c r="AJ80" s="30">
        <f t="shared" si="57"/>
        <v>0</v>
      </c>
      <c r="AK80" s="30">
        <f t="shared" si="57"/>
        <v>0</v>
      </c>
      <c r="AL80" s="30">
        <f t="shared" si="57"/>
        <v>3977.650000000007</v>
      </c>
      <c r="AM80" s="38"/>
      <c r="AN80" s="38"/>
      <c r="AO80" s="38">
        <f>AO56+AO63+AO70+AO77</f>
        <v>-2159.829999999998</v>
      </c>
      <c r="AP80" s="38">
        <f aca="true" t="shared" si="58" ref="AP80:AU80">AP56+AP63+AP70+AP77</f>
        <v>0</v>
      </c>
      <c r="AQ80" s="38">
        <f t="shared" si="58"/>
        <v>0</v>
      </c>
      <c r="AR80" s="38">
        <f t="shared" si="58"/>
        <v>-16503.179999999997</v>
      </c>
      <c r="AS80" s="38">
        <f t="shared" si="58"/>
        <v>0</v>
      </c>
      <c r="AT80" s="38">
        <f t="shared" si="58"/>
        <v>0</v>
      </c>
      <c r="AU80" s="38">
        <f t="shared" si="58"/>
        <v>17259.330000000016</v>
      </c>
      <c r="AV80" s="38"/>
      <c r="AW80" s="38"/>
      <c r="AX80" s="38">
        <f>AX56+AX63+AX70+AX77</f>
        <v>815.5399999999972</v>
      </c>
      <c r="AY80" s="38">
        <f aca="true" t="shared" si="59" ref="AY80:BD80">AY56+AY63+AY70+AY77</f>
        <v>0</v>
      </c>
      <c r="AZ80" s="38">
        <f t="shared" si="59"/>
        <v>0</v>
      </c>
      <c r="BA80" s="38">
        <f t="shared" si="59"/>
        <v>1508.5000000000164</v>
      </c>
      <c r="BB80" s="38">
        <f t="shared" si="59"/>
        <v>0</v>
      </c>
      <c r="BC80" s="38">
        <f t="shared" si="59"/>
        <v>0</v>
      </c>
      <c r="BD80" s="38">
        <f t="shared" si="59"/>
        <v>-13343.109999999991</v>
      </c>
      <c r="BE80" s="38">
        <f aca="true" t="shared" si="60" ref="BE80:BM80">BE56+BE63+BE70+BE77</f>
        <v>0</v>
      </c>
      <c r="BF80" s="38">
        <f t="shared" si="60"/>
        <v>0</v>
      </c>
      <c r="BG80" s="38">
        <f t="shared" si="60"/>
        <v>12407.290000000008</v>
      </c>
      <c r="BH80" s="38">
        <f t="shared" si="60"/>
        <v>0</v>
      </c>
      <c r="BI80" s="38">
        <f t="shared" si="60"/>
        <v>0</v>
      </c>
      <c r="BJ80" s="38">
        <f t="shared" si="60"/>
        <v>5688.240000000003</v>
      </c>
      <c r="BK80" s="38">
        <f t="shared" si="60"/>
        <v>0</v>
      </c>
      <c r="BL80" s="38">
        <f t="shared" si="60"/>
        <v>0</v>
      </c>
      <c r="BM80" s="38">
        <f t="shared" si="60"/>
        <v>-6515.509999999998</v>
      </c>
      <c r="BN80" s="38">
        <f>BN56+BN63+BN70+BN77</f>
        <v>0</v>
      </c>
      <c r="BO80" s="38">
        <f>BO56+BO63+BO70+BO77</f>
        <v>0</v>
      </c>
      <c r="BP80" s="38">
        <f>BP56+BP63+BP70+BP77</f>
        <v>5982.410000000005</v>
      </c>
      <c r="BQ80" s="27">
        <f t="shared" si="6"/>
        <v>16951.930000000073</v>
      </c>
      <c r="BR80" s="27">
        <f t="shared" si="7"/>
        <v>36386.170000000035</v>
      </c>
      <c r="BS80" s="38"/>
      <c r="BT80" s="38"/>
      <c r="BU80" s="38">
        <f>BU56+BU63+BU70+BU77</f>
        <v>19488.440000000002</v>
      </c>
      <c r="BV80" s="38"/>
      <c r="BW80" s="38"/>
      <c r="BX80" s="38">
        <f>BX56+BX63+BX70+BX77</f>
        <v>-1014.3199999999997</v>
      </c>
      <c r="BY80" s="38"/>
      <c r="BZ80" s="38"/>
      <c r="CA80" s="38">
        <f>CA56+CA63+CA70+CA77</f>
        <v>-11137.730000000007</v>
      </c>
      <c r="CB80" s="38"/>
      <c r="CC80" s="38"/>
      <c r="CD80" s="38">
        <f>CD56+CD63+CD70+CD77</f>
        <v>10139.179999999991</v>
      </c>
      <c r="CE80" s="38"/>
      <c r="CF80" s="38"/>
      <c r="CG80" s="38">
        <f>CG56+CG63+CG70+CG77</f>
        <v>3612.549999999994</v>
      </c>
      <c r="CH80" s="38"/>
      <c r="CI80" s="38"/>
      <c r="CJ80" s="38">
        <f>CJ56+CJ63+CJ70+CJ77</f>
        <v>2375.7900000000027</v>
      </c>
      <c r="CK80" s="38"/>
      <c r="CL80" s="38"/>
      <c r="CM80" s="38">
        <f>CM56+CM63+CM70+CM77</f>
        <v>-11949.350000000002</v>
      </c>
      <c r="CN80" s="38"/>
      <c r="CO80" s="38"/>
      <c r="CP80" s="38">
        <f>CP56+CP63+CP70+CP77</f>
        <v>2896.7999999999975</v>
      </c>
      <c r="CQ80" s="38"/>
      <c r="CR80" s="38"/>
      <c r="CS80" s="38">
        <f>CS56+CS63+CS70+CS77</f>
        <v>-497.45000000000255</v>
      </c>
      <c r="CT80" s="38"/>
      <c r="CU80" s="38"/>
      <c r="CV80" s="38">
        <f>CV56+CV63+CV70+CV77</f>
        <v>-331.7600000000057</v>
      </c>
      <c r="CW80" s="38"/>
      <c r="CX80" s="38"/>
      <c r="CY80" s="38">
        <f>CY56+CY63+CY70+CY77</f>
        <v>-8971.569999999998</v>
      </c>
      <c r="CZ80" s="38"/>
      <c r="DA80" s="38"/>
      <c r="DB80" s="38">
        <f>DB56+DB63+DB70+DB77</f>
        <v>595.7800000000043</v>
      </c>
      <c r="DC80" s="9">
        <f t="shared" si="8"/>
        <v>5206.359999999977</v>
      </c>
      <c r="DD80" s="39">
        <f t="shared" si="9"/>
        <v>41592.53000000001</v>
      </c>
      <c r="DE80" s="38"/>
      <c r="DF80" s="38"/>
      <c r="DG80" s="38">
        <f>DG56+DG63+DG70+DG77</f>
        <v>54035.92000000001</v>
      </c>
      <c r="DH80" s="38"/>
      <c r="DI80" s="38"/>
      <c r="DJ80" s="38">
        <f>DJ56+DJ63+DJ70+DJ77</f>
        <v>-4516.31999999998</v>
      </c>
      <c r="DK80" s="38"/>
      <c r="DL80" s="38"/>
      <c r="DM80" s="38">
        <f>DM56+DM63+DM70+DM77</f>
        <v>7544.400000000007</v>
      </c>
      <c r="DN80" s="38"/>
      <c r="DO80" s="38"/>
      <c r="DP80" s="38">
        <f>DP56+DP63+DP70+DP77</f>
        <v>2413.150000000005</v>
      </c>
      <c r="DQ80" s="38"/>
      <c r="DR80" s="38"/>
      <c r="DS80" s="38">
        <f>DS56+DS63+DS70+DS77</f>
        <v>7985.920000000004</v>
      </c>
      <c r="DT80" s="38"/>
      <c r="DU80" s="38"/>
      <c r="DV80" s="38">
        <f>DV56+DV63+DV70+DV77</f>
        <v>-9063.249999999995</v>
      </c>
      <c r="DW80" s="38"/>
      <c r="DX80" s="38"/>
      <c r="DY80" s="38">
        <f>DY56+DY63+DY70+DY77</f>
        <v>8369.110000000022</v>
      </c>
      <c r="DZ80" s="38"/>
      <c r="EA80" s="38"/>
      <c r="EB80" s="38">
        <f>EB56+EB63+EB70+EB77</f>
        <v>-12840.219999999981</v>
      </c>
      <c r="EC80" s="38"/>
      <c r="ED80" s="38"/>
      <c r="EE80" s="38">
        <f>EE56+EE63+EE70+EE77</f>
        <v>2137.1300000000138</v>
      </c>
      <c r="EF80" s="38"/>
      <c r="EG80" s="38"/>
      <c r="EH80" s="38">
        <f>EH56+EH63+EH70+EH77</f>
        <v>-278.1699999999819</v>
      </c>
      <c r="EI80" s="38"/>
      <c r="EJ80" s="38"/>
      <c r="EK80" s="38">
        <f>EK56+EK63+EK70+EK77</f>
        <v>7157.880000000017</v>
      </c>
      <c r="EL80" s="38"/>
      <c r="EM80" s="38"/>
      <c r="EN80" s="38">
        <f>EN56+EN63+EN70+EN77</f>
        <v>-13454.379999999986</v>
      </c>
      <c r="EO80" s="38">
        <f t="shared" si="15"/>
        <v>49491.17000000016</v>
      </c>
      <c r="EP80" s="38">
        <f t="shared" si="16"/>
        <v>91083.70000000017</v>
      </c>
    </row>
    <row r="81" spans="1:146" s="6" customFormat="1" ht="24">
      <c r="A81" s="53" t="s">
        <v>79</v>
      </c>
      <c r="B81" s="54"/>
      <c r="C81" s="51">
        <f>C58+C65+C72+C79</f>
        <v>14649.259999999986</v>
      </c>
      <c r="D81" s="51">
        <f aca="true" t="shared" si="61" ref="D81:Q81">D58+D65+D72+D79</f>
        <v>0</v>
      </c>
      <c r="E81" s="51">
        <f t="shared" si="61"/>
        <v>3739.849999999984</v>
      </c>
      <c r="F81" s="51">
        <f t="shared" si="61"/>
        <v>0</v>
      </c>
      <c r="G81" s="51">
        <f t="shared" si="61"/>
        <v>88.39999999998054</v>
      </c>
      <c r="H81" s="51">
        <f t="shared" si="61"/>
        <v>0</v>
      </c>
      <c r="I81" s="51">
        <f t="shared" si="61"/>
        <v>1187.7999999999865</v>
      </c>
      <c r="J81" s="51">
        <f t="shared" si="61"/>
        <v>0</v>
      </c>
      <c r="K81" s="51">
        <f t="shared" si="61"/>
        <v>26466.13000000002</v>
      </c>
      <c r="L81" s="51">
        <f t="shared" si="61"/>
        <v>0</v>
      </c>
      <c r="M81" s="51">
        <f t="shared" si="61"/>
        <v>9051.779999999984</v>
      </c>
      <c r="N81" s="51">
        <f t="shared" si="61"/>
        <v>0</v>
      </c>
      <c r="O81" s="51">
        <f t="shared" si="61"/>
        <v>-2753.309999999986</v>
      </c>
      <c r="P81" s="51">
        <f t="shared" si="61"/>
        <v>0</v>
      </c>
      <c r="Q81" s="51">
        <f t="shared" si="61"/>
        <v>20872.159999999974</v>
      </c>
      <c r="R81" s="55"/>
      <c r="S81" s="18">
        <f t="shared" si="45"/>
        <v>73302.06999999993</v>
      </c>
      <c r="T81" s="14"/>
      <c r="U81" s="14"/>
      <c r="V81" s="30">
        <f>V58+V65+V72+V79</f>
        <v>29715.949999999983</v>
      </c>
      <c r="W81" s="30">
        <f aca="true" t="shared" si="62" ref="W81:AL81">W58+W65+W72+W79</f>
        <v>0</v>
      </c>
      <c r="X81" s="30">
        <f t="shared" si="62"/>
        <v>0</v>
      </c>
      <c r="Y81" s="30">
        <f t="shared" si="62"/>
        <v>-4878.390000000009</v>
      </c>
      <c r="Z81" s="30">
        <f t="shared" si="62"/>
        <v>0</v>
      </c>
      <c r="AA81" s="30">
        <f t="shared" si="62"/>
        <v>0</v>
      </c>
      <c r="AB81" s="30">
        <f t="shared" si="62"/>
        <v>28922.439999999988</v>
      </c>
      <c r="AC81" s="30">
        <f t="shared" si="62"/>
        <v>0</v>
      </c>
      <c r="AD81" s="30">
        <f t="shared" si="62"/>
        <v>0</v>
      </c>
      <c r="AE81" s="30">
        <f t="shared" si="62"/>
        <v>20779.47999999999</v>
      </c>
      <c r="AF81" s="27">
        <f t="shared" si="5"/>
        <v>147841.54999999987</v>
      </c>
      <c r="AG81" s="30">
        <f t="shared" si="62"/>
        <v>0</v>
      </c>
      <c r="AH81" s="30">
        <f t="shared" si="62"/>
        <v>0</v>
      </c>
      <c r="AI81" s="30">
        <f t="shared" si="62"/>
        <v>16265.3890909091</v>
      </c>
      <c r="AJ81" s="30">
        <f t="shared" si="62"/>
        <v>0</v>
      </c>
      <c r="AK81" s="30">
        <f t="shared" si="62"/>
        <v>0</v>
      </c>
      <c r="AL81" s="30">
        <f t="shared" si="62"/>
        <v>-7329.6900000000005</v>
      </c>
      <c r="AM81" s="38"/>
      <c r="AN81" s="38"/>
      <c r="AO81" s="38">
        <f>AO58+AO65+AO72+AO79</f>
        <v>9429.699999999993</v>
      </c>
      <c r="AP81" s="38">
        <f aca="true" t="shared" si="63" ref="AP81:AU81">AP58+AP65+AP72+AP79</f>
        <v>0</v>
      </c>
      <c r="AQ81" s="38">
        <f t="shared" si="63"/>
        <v>0</v>
      </c>
      <c r="AR81" s="38">
        <f t="shared" si="63"/>
        <v>-8522.689999999999</v>
      </c>
      <c r="AS81" s="38">
        <f t="shared" si="63"/>
        <v>0</v>
      </c>
      <c r="AT81" s="38">
        <f t="shared" si="63"/>
        <v>0</v>
      </c>
      <c r="AU81" s="38">
        <f t="shared" si="63"/>
        <v>4320.570000000009</v>
      </c>
      <c r="AV81" s="38"/>
      <c r="AW81" s="38"/>
      <c r="AX81" s="38">
        <f>AX58+AX65+AX72+AX79</f>
        <v>17204.220000000023</v>
      </c>
      <c r="AY81" s="38">
        <f aca="true" t="shared" si="64" ref="AY81:BD81">AY58+AY65+AY72+AY79</f>
        <v>0</v>
      </c>
      <c r="AZ81" s="38">
        <f t="shared" si="64"/>
        <v>0</v>
      </c>
      <c r="BA81" s="38">
        <f t="shared" si="64"/>
        <v>25969.039999999986</v>
      </c>
      <c r="BB81" s="38">
        <f t="shared" si="64"/>
        <v>0</v>
      </c>
      <c r="BC81" s="38">
        <f t="shared" si="64"/>
        <v>0</v>
      </c>
      <c r="BD81" s="38">
        <f t="shared" si="64"/>
        <v>-14693.429999999973</v>
      </c>
      <c r="BE81" s="38">
        <f aca="true" t="shared" si="65" ref="BE81:BM81">BE58+BE65+BE72+BE79</f>
        <v>0</v>
      </c>
      <c r="BF81" s="38">
        <f t="shared" si="65"/>
        <v>0</v>
      </c>
      <c r="BG81" s="38">
        <f t="shared" si="65"/>
        <v>-20957.940000000002</v>
      </c>
      <c r="BH81" s="38">
        <f t="shared" si="65"/>
        <v>0</v>
      </c>
      <c r="BI81" s="38">
        <f t="shared" si="65"/>
        <v>0</v>
      </c>
      <c r="BJ81" s="38">
        <f t="shared" si="65"/>
        <v>-191176.19999999998</v>
      </c>
      <c r="BK81" s="38">
        <f t="shared" si="65"/>
        <v>0</v>
      </c>
      <c r="BL81" s="38">
        <f t="shared" si="65"/>
        <v>0</v>
      </c>
      <c r="BM81" s="38">
        <f t="shared" si="65"/>
        <v>18108.659999999974</v>
      </c>
      <c r="BN81" s="38">
        <f>BN58+BN65+BN72+BN79</f>
        <v>0</v>
      </c>
      <c r="BO81" s="38">
        <f>BO58+BO65+BO72+BO79</f>
        <v>0</v>
      </c>
      <c r="BP81" s="38">
        <f>BP58+BP65+BP72+BP79</f>
        <v>7472.829999999985</v>
      </c>
      <c r="BQ81" s="27">
        <f t="shared" si="6"/>
        <v>-143909.54090909087</v>
      </c>
      <c r="BR81" s="27">
        <f t="shared" si="7"/>
        <v>3932.0090909090068</v>
      </c>
      <c r="BS81" s="38"/>
      <c r="BT81" s="38"/>
      <c r="BU81" s="38">
        <f>BU58+BU65+BU72+BU79</f>
        <v>11323.699999999992</v>
      </c>
      <c r="BV81" s="38"/>
      <c r="BW81" s="38"/>
      <c r="BX81" s="38">
        <f>BX58+BX65+BX72+BX79</f>
        <v>9638.670000000006</v>
      </c>
      <c r="BY81" s="38"/>
      <c r="BZ81" s="38"/>
      <c r="CA81" s="38">
        <f>CA58+CA65+CA72+CA79</f>
        <v>-32500.760000000013</v>
      </c>
      <c r="CB81" s="38"/>
      <c r="CC81" s="38"/>
      <c r="CD81" s="38">
        <f>CD58+CD65+CD72+CD79</f>
        <v>22382.53000000001</v>
      </c>
      <c r="CE81" s="38"/>
      <c r="CF81" s="38"/>
      <c r="CG81" s="38">
        <f>CG58+CG65+CG72+CG79</f>
        <v>-204198.00999999998</v>
      </c>
      <c r="CH81" s="38"/>
      <c r="CI81" s="38"/>
      <c r="CJ81" s="38">
        <f>CJ58+CJ65+CJ72+CJ79</f>
        <v>21393.429999999986</v>
      </c>
      <c r="CK81" s="38"/>
      <c r="CL81" s="38"/>
      <c r="CM81" s="38">
        <f>CM58+CM65+CM72+CM79</f>
        <v>43414.12999999999</v>
      </c>
      <c r="CN81" s="38"/>
      <c r="CO81" s="38"/>
      <c r="CP81" s="38">
        <f>CP58+CP65+CP72+CP79</f>
        <v>26932.18</v>
      </c>
      <c r="CQ81" s="38"/>
      <c r="CR81" s="38"/>
      <c r="CS81" s="38">
        <f>CS58+CS65+CS72+CS79</f>
        <v>35628.880000000005</v>
      </c>
      <c r="CT81" s="38"/>
      <c r="CU81" s="38"/>
      <c r="CV81" s="38">
        <f>CV58+CV65+CV72+CV79</f>
        <v>33533.72000000001</v>
      </c>
      <c r="CW81" s="38"/>
      <c r="CX81" s="38"/>
      <c r="CY81" s="38">
        <f>CY58+CY65+CY72+CY79</f>
        <v>43017.91999999999</v>
      </c>
      <c r="CZ81" s="38"/>
      <c r="DA81" s="38"/>
      <c r="DB81" s="38">
        <f>DB58+DB65+DB72+DB79</f>
        <v>24122.529999999977</v>
      </c>
      <c r="DC81" s="9">
        <f t="shared" si="8"/>
        <v>34688.92</v>
      </c>
      <c r="DD81" s="39">
        <f t="shared" si="9"/>
        <v>38620.929090909005</v>
      </c>
      <c r="DE81" s="38"/>
      <c r="DF81" s="38"/>
      <c r="DG81" s="38">
        <f>DG58+DG65+DG72+DG79</f>
        <v>-37502.59</v>
      </c>
      <c r="DH81" s="38"/>
      <c r="DI81" s="38"/>
      <c r="DJ81" s="38">
        <f>DJ58+DJ65+DJ72+DJ79</f>
        <v>69565.73999999998</v>
      </c>
      <c r="DK81" s="38"/>
      <c r="DL81" s="38"/>
      <c r="DM81" s="38">
        <f>DM58+DM65+DM72+DM79</f>
        <v>-111657.34000000001</v>
      </c>
      <c r="DN81" s="38"/>
      <c r="DO81" s="38"/>
      <c r="DP81" s="38">
        <f>DP58+DP65+DP72+DP79</f>
        <v>-135501.50999999998</v>
      </c>
      <c r="DQ81" s="38"/>
      <c r="DR81" s="38"/>
      <c r="DS81" s="38">
        <f>DS58+DS65+DS72+DS79</f>
        <v>-133043.04999999996</v>
      </c>
      <c r="DT81" s="38"/>
      <c r="DU81" s="38"/>
      <c r="DV81" s="38">
        <f>DV58+DV65+DV72+DV79</f>
        <v>67599.53999999998</v>
      </c>
      <c r="DW81" s="38"/>
      <c r="DX81" s="38"/>
      <c r="DY81" s="38">
        <f>DY58+DY65+DY72+DY79</f>
        <v>-3380.5499999999956</v>
      </c>
      <c r="DZ81" s="38"/>
      <c r="EA81" s="38"/>
      <c r="EB81" s="38">
        <f>EB58+EB65+EB72+EB79</f>
        <v>-29523.260000000002</v>
      </c>
      <c r="EC81" s="38"/>
      <c r="ED81" s="38"/>
      <c r="EE81" s="38">
        <f>EE58+EE65+EE72+EE79</f>
        <v>62517.02999999997</v>
      </c>
      <c r="EF81" s="38"/>
      <c r="EG81" s="38"/>
      <c r="EH81" s="38">
        <f>EH58+EH65+EH72+EH79</f>
        <v>64677.71999999997</v>
      </c>
      <c r="EI81" s="38"/>
      <c r="EJ81" s="38"/>
      <c r="EK81" s="38">
        <f>EK58+EK65+EK72+EK79</f>
        <v>41275.17999999998</v>
      </c>
      <c r="EL81" s="38"/>
      <c r="EM81" s="38"/>
      <c r="EN81" s="38">
        <f>EN58+EN65+EN72+EN79</f>
        <v>76838.25999999998</v>
      </c>
      <c r="EO81" s="96">
        <f t="shared" si="15"/>
        <v>-68134.8300000001</v>
      </c>
      <c r="EP81" s="38">
        <f t="shared" si="16"/>
        <v>-29513.9009090911</v>
      </c>
    </row>
    <row r="82" spans="1:146" ht="12.75">
      <c r="A82" s="56"/>
      <c r="B82" s="56"/>
      <c r="C82" s="56"/>
      <c r="D82" s="56"/>
      <c r="E82" s="57">
        <f>C81+E81</f>
        <v>18389.10999999997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57">
        <f>S81+V81</f>
        <v>103018.01999999992</v>
      </c>
      <c r="W82" s="8"/>
      <c r="X82" s="8"/>
      <c r="Y82" s="8"/>
      <c r="Z82" s="8"/>
      <c r="AA82" s="8"/>
      <c r="AB82" s="8"/>
      <c r="AC82" s="56"/>
      <c r="AD82" s="56"/>
      <c r="AE82" s="56"/>
      <c r="AF82" s="56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</row>
    <row r="83" spans="1:146" ht="14.25">
      <c r="A83" s="120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57">
        <f>AU81+AR81+AO81+AL81+AI81+AE81+AB81+Y81+V81+S81</f>
        <v>162004.82909090898</v>
      </c>
      <c r="AV83" s="8"/>
      <c r="AW83" s="57"/>
      <c r="AY83" s="8"/>
      <c r="AZ83" s="8"/>
      <c r="BA83" s="8"/>
      <c r="BB83" s="8"/>
      <c r="BC83" s="8"/>
      <c r="BD83" s="57">
        <f>BD81+BA81+AX81+AU81+AR81+AO81+AL81+AI81+AE81+AB81+Y81+V81+S81</f>
        <v>190484.659090909</v>
      </c>
      <c r="BE83" s="8"/>
      <c r="BF83" s="8"/>
      <c r="BG83" s="57"/>
      <c r="BH83" s="8"/>
      <c r="BI83" s="8"/>
      <c r="BJ83" s="57">
        <f>BD83+BG81+BJ81</f>
        <v>-21649.480909090984</v>
      </c>
      <c r="BK83" s="8"/>
      <c r="BL83" s="8"/>
      <c r="BM83" s="57">
        <f>BJ83+BM81</f>
        <v>-3540.8209090910095</v>
      </c>
      <c r="BN83" s="8"/>
      <c r="BO83" s="8"/>
      <c r="BP83" s="57">
        <f>BM83+BP81</f>
        <v>3932.009090908976</v>
      </c>
      <c r="BQ83" s="39"/>
      <c r="BR83" s="39"/>
      <c r="BS83" s="8"/>
      <c r="BT83" s="8"/>
      <c r="BU83" s="57">
        <f>BR81+BU81</f>
        <v>15255.709090908998</v>
      </c>
      <c r="BV83" s="8"/>
      <c r="BW83" s="8"/>
      <c r="BX83" s="57">
        <f>BU83+BX81</f>
        <v>24894.379090909002</v>
      </c>
      <c r="BY83" s="8"/>
      <c r="BZ83" s="8"/>
      <c r="CA83" s="57">
        <f>BX83+CA81</f>
        <v>-7606.380909091011</v>
      </c>
      <c r="CB83" s="8"/>
      <c r="CC83" s="8"/>
      <c r="CD83" s="57">
        <f>CA83+CD81</f>
        <v>14776.149090908999</v>
      </c>
      <c r="CE83" s="8"/>
      <c r="CF83" s="8"/>
      <c r="CG83" s="57">
        <f>CD83+CG81</f>
        <v>-189421.860909091</v>
      </c>
      <c r="CH83" s="8"/>
      <c r="CI83" s="8"/>
      <c r="CJ83" s="57">
        <f>CG83+CJ81</f>
        <v>-168028.430909091</v>
      </c>
      <c r="CK83" s="8"/>
      <c r="CL83" s="8"/>
      <c r="CM83" s="57">
        <f>CJ83+CM81</f>
        <v>-124614.300909091</v>
      </c>
      <c r="CN83" s="8"/>
      <c r="CO83" s="8"/>
      <c r="CP83" s="57">
        <f>CM83+CP81</f>
        <v>-97682.120909091</v>
      </c>
      <c r="CQ83" s="8"/>
      <c r="CR83" s="8"/>
      <c r="CS83" s="57">
        <f>CP83+CS81</f>
        <v>-62053.24090909099</v>
      </c>
      <c r="CT83" s="8"/>
      <c r="CU83" s="8"/>
      <c r="CV83" s="57">
        <f>CS83+CV81</f>
        <v>-28519.520909090985</v>
      </c>
      <c r="CW83" s="8"/>
      <c r="CX83" s="8"/>
      <c r="CY83" s="57">
        <f>CV83+CY81</f>
        <v>14498.399090909006</v>
      </c>
      <c r="CZ83" s="8"/>
      <c r="DA83" s="8"/>
      <c r="DB83" s="57">
        <f>CY83+DB81</f>
        <v>38620.92909090898</v>
      </c>
      <c r="DE83" s="8"/>
      <c r="DF83" s="8"/>
      <c r="DG83" s="57">
        <f>DD85+DG81</f>
        <v>19406.219090909057</v>
      </c>
      <c r="DH83" s="8"/>
      <c r="DI83" s="8"/>
      <c r="DJ83" s="57">
        <f>DG85+DJ81</f>
        <v>88971.95909090903</v>
      </c>
      <c r="DK83" s="8"/>
      <c r="DL83" s="8"/>
      <c r="DM83" s="57">
        <f>DJ85+DM81</f>
        <v>-22685.380909090978</v>
      </c>
      <c r="DN83" s="8"/>
      <c r="DO83" s="8"/>
      <c r="DP83" s="57">
        <f>DM85+DP81</f>
        <v>-158186.89090909096</v>
      </c>
      <c r="DQ83" s="8"/>
      <c r="DR83" s="8"/>
      <c r="DS83" s="57">
        <f>DP85+DS81</f>
        <v>-291229.9409090909</v>
      </c>
      <c r="DT83" s="8"/>
      <c r="DU83" s="8"/>
      <c r="DV83" s="57">
        <f>DS85+DV81</f>
        <v>-223630.40090909094</v>
      </c>
      <c r="DW83" s="8"/>
      <c r="DX83" s="8"/>
      <c r="DY83" s="57">
        <f>DV85+DY81</f>
        <v>-227010.95090909093</v>
      </c>
      <c r="DZ83" s="8"/>
      <c r="EA83" s="8"/>
      <c r="EB83" s="57">
        <f>DY85+EB81</f>
        <v>-256534.21090909094</v>
      </c>
      <c r="EC83" s="8"/>
      <c r="ED83" s="8"/>
      <c r="EE83" s="57">
        <f>EB83+EE81</f>
        <v>-194017.18090909097</v>
      </c>
      <c r="EF83" s="8"/>
      <c r="EG83" s="8"/>
      <c r="EH83" s="57">
        <f>EE83+EH81</f>
        <v>-129339.460909091</v>
      </c>
      <c r="EI83" s="8"/>
      <c r="EJ83" s="8"/>
      <c r="EK83" s="57">
        <f>EH83+EK81</f>
        <v>-88064.28090909102</v>
      </c>
      <c r="EL83" s="8"/>
      <c r="EM83" s="8"/>
      <c r="EN83" s="97">
        <f>EK83+EN81</f>
        <v>-11226.020909091036</v>
      </c>
      <c r="EO83" s="57"/>
      <c r="EP83" s="57"/>
    </row>
    <row r="84" spans="1:146" ht="14.25">
      <c r="A84" s="58"/>
      <c r="B84" s="58"/>
      <c r="C84" s="58"/>
      <c r="D84" s="58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39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57"/>
      <c r="CQ84" s="8"/>
      <c r="CR84" s="8"/>
      <c r="CS84" s="57"/>
      <c r="CT84" s="8"/>
      <c r="CU84" s="8"/>
      <c r="CV84" s="57"/>
      <c r="CW84" s="8"/>
      <c r="CX84" s="8"/>
      <c r="CY84" s="57"/>
      <c r="CZ84" s="8"/>
      <c r="DA84" s="8" t="s">
        <v>515</v>
      </c>
      <c r="DB84" s="57">
        <v>24916.8</v>
      </c>
      <c r="DC84" s="9">
        <f>DB84+CY84+CV84+CS84+CP84+CM84+CJ84+CG84+CD84+CA84+BX84+BU84</f>
        <v>24916.8</v>
      </c>
      <c r="DD84" s="9">
        <f>DC84+CZ84+CW84+CT84+CQ84+CN84+CK84+CH84+CE84+CB84+BY84+BV84</f>
        <v>24916.8</v>
      </c>
      <c r="DE84" s="8"/>
      <c r="DF84" s="8" t="s">
        <v>515</v>
      </c>
      <c r="DG84" s="57"/>
      <c r="DH84" s="8"/>
      <c r="DI84" s="8" t="s">
        <v>515</v>
      </c>
      <c r="DJ84" s="57"/>
      <c r="DK84" s="8"/>
      <c r="DL84" s="8" t="s">
        <v>515</v>
      </c>
      <c r="DM84" s="57"/>
      <c r="DN84" s="8"/>
      <c r="DO84" s="8" t="s">
        <v>515</v>
      </c>
      <c r="DP84" s="57"/>
      <c r="DQ84" s="8"/>
      <c r="DR84" s="8" t="s">
        <v>515</v>
      </c>
      <c r="DS84" s="57"/>
      <c r="DT84" s="8"/>
      <c r="DU84" s="8" t="s">
        <v>515</v>
      </c>
      <c r="DV84" s="57"/>
      <c r="DW84" s="8"/>
      <c r="DX84" s="8" t="s">
        <v>515</v>
      </c>
      <c r="DY84" s="57"/>
      <c r="DZ84" s="8"/>
      <c r="EA84" s="8" t="s">
        <v>515</v>
      </c>
      <c r="EB84" s="57"/>
      <c r="EC84" s="8"/>
      <c r="ED84" s="8" t="s">
        <v>515</v>
      </c>
      <c r="EE84" s="57"/>
      <c r="EF84" s="8"/>
      <c r="EG84" s="8" t="s">
        <v>515</v>
      </c>
      <c r="EH84" s="57"/>
      <c r="EI84" s="8"/>
      <c r="EJ84" s="8" t="s">
        <v>515</v>
      </c>
      <c r="EK84" s="57"/>
      <c r="EL84" s="8"/>
      <c r="EM84" s="8" t="s">
        <v>515</v>
      </c>
      <c r="EN84" s="57">
        <v>11414.4</v>
      </c>
      <c r="EO84" s="57"/>
      <c r="EP84" s="57"/>
    </row>
    <row r="85" spans="1:146" ht="15">
      <c r="A85" s="120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57"/>
      <c r="AV85" s="8"/>
      <c r="AW85" s="8"/>
      <c r="AX85" s="57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39">
        <f>BQ53+BQ60+BQ67+BQ74</f>
        <v>1761111.390909091</v>
      </c>
      <c r="BS85" s="8"/>
      <c r="BT85" s="8"/>
      <c r="BU85" s="39">
        <f>BU53+BU60+BU67+BU74</f>
        <v>113468.12000000001</v>
      </c>
      <c r="BV85" s="8"/>
      <c r="BW85" s="8"/>
      <c r="BX85" s="39">
        <f>BX53+BX60+BX67+BX74</f>
        <v>134192.86</v>
      </c>
      <c r="BY85" s="8"/>
      <c r="BZ85" s="8"/>
      <c r="CA85" s="39">
        <f>CA53+CA60+CA67+CA74</f>
        <v>178877.62</v>
      </c>
      <c r="CB85" s="8"/>
      <c r="CC85" s="8"/>
      <c r="CD85" s="39">
        <f>CD53+CD60+CD67+CD74</f>
        <v>113549.85</v>
      </c>
      <c r="CE85" s="8"/>
      <c r="CF85" s="8"/>
      <c r="CG85" s="39">
        <f>CG53+CG60+CG67+CG74</f>
        <v>346771.24</v>
      </c>
      <c r="CH85" s="8"/>
      <c r="CI85" s="8"/>
      <c r="CJ85" s="39">
        <f>CJ53+CJ60+CJ67+CJ74</f>
        <v>122155.16000000002</v>
      </c>
      <c r="CK85" s="8"/>
      <c r="CL85" s="8"/>
      <c r="CM85" s="39">
        <f>CM53+CM60+CM67+CM74</f>
        <v>114622.31000000001</v>
      </c>
      <c r="CN85" s="8"/>
      <c r="CO85" s="8"/>
      <c r="CP85" s="57"/>
      <c r="CQ85" s="8"/>
      <c r="CR85" s="8"/>
      <c r="CS85" s="57"/>
      <c r="CT85" s="8"/>
      <c r="CU85" s="8"/>
      <c r="CV85" s="57"/>
      <c r="CW85" s="8"/>
      <c r="CX85" s="8"/>
      <c r="CY85" s="57"/>
      <c r="CZ85" s="8"/>
      <c r="DA85" s="8"/>
      <c r="DB85" s="57">
        <f>DB83+DB84</f>
        <v>63537.72909090898</v>
      </c>
      <c r="DD85" s="90">
        <f>'[1]Лист1'!$DD$85</f>
        <v>56908.80909090905</v>
      </c>
      <c r="DE85" s="8"/>
      <c r="DF85" s="8"/>
      <c r="DG85" s="57">
        <f>DG83+DG84</f>
        <v>19406.219090909057</v>
      </c>
      <c r="DH85" s="8"/>
      <c r="DI85" s="8"/>
      <c r="DJ85" s="57">
        <f>DJ83+DJ84</f>
        <v>88971.95909090903</v>
      </c>
      <c r="DK85" s="8"/>
      <c r="DL85" s="8"/>
      <c r="DM85" s="57">
        <f>DM83+DM84</f>
        <v>-22685.380909090978</v>
      </c>
      <c r="DN85" s="8"/>
      <c r="DO85" s="8"/>
      <c r="DP85" s="57">
        <f>DP83+DP84</f>
        <v>-158186.89090909096</v>
      </c>
      <c r="DQ85" s="8"/>
      <c r="DR85" s="8"/>
      <c r="DS85" s="57">
        <f>DS83+DS84</f>
        <v>-291229.9409090909</v>
      </c>
      <c r="DT85" s="8"/>
      <c r="DU85" s="8"/>
      <c r="DV85" s="57">
        <f>DV83+DV84</f>
        <v>-223630.40090909094</v>
      </c>
      <c r="DW85" s="8"/>
      <c r="DX85" s="8"/>
      <c r="DY85" s="57">
        <f>DY83+DY84</f>
        <v>-227010.95090909093</v>
      </c>
      <c r="DZ85" s="8"/>
      <c r="EA85" s="8"/>
      <c r="EB85" s="57">
        <f>EB83+EB84</f>
        <v>-256534.21090909094</v>
      </c>
      <c r="EC85" s="8"/>
      <c r="ED85" s="8"/>
      <c r="EE85" s="57">
        <f>EE83+EE84</f>
        <v>-194017.18090909097</v>
      </c>
      <c r="EF85" s="8"/>
      <c r="EG85" s="8"/>
      <c r="EH85" s="57">
        <f>EH83+EH84</f>
        <v>-129339.460909091</v>
      </c>
      <c r="EI85" s="8"/>
      <c r="EJ85" s="8"/>
      <c r="EK85" s="57">
        <f>EK83+EK84</f>
        <v>-88064.28090909102</v>
      </c>
      <c r="EL85" s="8"/>
      <c r="EM85" s="8" t="s">
        <v>649</v>
      </c>
      <c r="EN85" s="57">
        <v>5076</v>
      </c>
      <c r="EO85" s="57"/>
      <c r="EP85" s="57"/>
    </row>
    <row r="86" spans="1:146" ht="15.75">
      <c r="A86" s="56"/>
      <c r="B86" s="56"/>
      <c r="C86" s="56"/>
      <c r="D86" s="5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56"/>
      <c r="AD86" s="56"/>
      <c r="AE86" s="56"/>
      <c r="AF86" s="56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57"/>
      <c r="AV86" s="8"/>
      <c r="AW86" s="8"/>
      <c r="AX86" s="57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39">
        <f>BQ55+BQ62+BQ69+BQ76</f>
        <v>1617201.85</v>
      </c>
      <c r="BS86" s="8"/>
      <c r="BT86" s="8"/>
      <c r="BU86" s="39">
        <f>BU55+BU62+BU69+BU76</f>
        <v>124791.81999999999</v>
      </c>
      <c r="BV86" s="8"/>
      <c r="BW86" s="8"/>
      <c r="BX86" s="39">
        <f>BX55+BX62+BX69+BX76</f>
        <v>143831.53000000003</v>
      </c>
      <c r="BY86" s="8"/>
      <c r="BZ86" s="8"/>
      <c r="CA86" s="39">
        <f>CA55+CA62+CA69+CA76</f>
        <v>146376.86</v>
      </c>
      <c r="CB86" s="8"/>
      <c r="CC86" s="8"/>
      <c r="CD86" s="39">
        <f>CD55+CD62+CD69+CD76</f>
        <v>135932.38</v>
      </c>
      <c r="CE86" s="8"/>
      <c r="CF86" s="8"/>
      <c r="CG86" s="39">
        <f>CG55+CG62+CG69+CG76</f>
        <v>142573.22999999998</v>
      </c>
      <c r="CH86" s="8"/>
      <c r="CI86" s="8"/>
      <c r="CJ86" s="39">
        <f>CJ55+CJ62+CJ69+CJ76</f>
        <v>143548.59</v>
      </c>
      <c r="CK86" s="8"/>
      <c r="CL86" s="8"/>
      <c r="CM86" s="39">
        <f>CM55+CM62+CM69+CM76</f>
        <v>158036.44</v>
      </c>
      <c r="CN86" s="8"/>
      <c r="CO86" s="8"/>
      <c r="CP86" s="39"/>
      <c r="CQ86" s="8"/>
      <c r="CR86" s="8"/>
      <c r="CS86" s="39"/>
      <c r="CT86" s="8"/>
      <c r="CU86" s="8"/>
      <c r="CV86" s="39"/>
      <c r="CW86" s="8"/>
      <c r="CX86" s="8"/>
      <c r="CY86" s="39"/>
      <c r="CZ86" s="8"/>
      <c r="DA86" s="8"/>
      <c r="DB86" s="39"/>
      <c r="DE86" s="8"/>
      <c r="DF86" s="8"/>
      <c r="DG86" s="39"/>
      <c r="DH86" s="8"/>
      <c r="DI86" s="8"/>
      <c r="DJ86" s="39"/>
      <c r="DK86" s="8"/>
      <c r="DL86" s="8"/>
      <c r="DM86" s="39"/>
      <c r="DN86" s="8"/>
      <c r="DO86" s="8"/>
      <c r="DP86" s="39"/>
      <c r="DQ86" s="8"/>
      <c r="DR86" s="8"/>
      <c r="DS86" s="39"/>
      <c r="DT86" s="8"/>
      <c r="DU86" s="8"/>
      <c r="DV86" s="39"/>
      <c r="DW86" s="8"/>
      <c r="DX86" s="8"/>
      <c r="DY86" s="39"/>
      <c r="DZ86" s="8"/>
      <c r="EA86" s="8"/>
      <c r="EB86" s="39"/>
      <c r="EC86" s="8"/>
      <c r="ED86" s="8"/>
      <c r="EE86" s="39"/>
      <c r="EF86" s="8"/>
      <c r="EG86" s="8"/>
      <c r="EH86" s="39"/>
      <c r="EI86" s="8"/>
      <c r="EJ86" s="8"/>
      <c r="EK86" s="39"/>
      <c r="EL86" s="8"/>
      <c r="EM86" s="8"/>
      <c r="EN86" s="133">
        <f>EN83+EN84+EN85</f>
        <v>5264.379090908964</v>
      </c>
      <c r="EO86" s="39"/>
      <c r="EP86" s="90"/>
    </row>
    <row r="87" spans="1:146" ht="15">
      <c r="A87" s="56"/>
      <c r="B87" s="56"/>
      <c r="C87" s="56"/>
      <c r="D87" s="5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56"/>
      <c r="AD87" s="56"/>
      <c r="AE87" s="56"/>
      <c r="AF87" s="56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39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60"/>
    </row>
    <row r="88" spans="1:146" ht="14.25">
      <c r="A88" s="56"/>
      <c r="B88" s="56"/>
      <c r="C88" s="56"/>
      <c r="D88" s="5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56"/>
      <c r="AD88" s="56"/>
      <c r="AE88" s="56"/>
      <c r="AF88" s="56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62" t="s">
        <v>652</v>
      </c>
      <c r="EM88" s="62"/>
      <c r="EN88" s="62"/>
      <c r="EO88" s="62" t="s">
        <v>653</v>
      </c>
      <c r="EP88" s="62"/>
    </row>
    <row r="89" spans="1:146" ht="14.25">
      <c r="A89" s="56"/>
      <c r="B89" s="56"/>
      <c r="C89" s="56"/>
      <c r="D89" s="5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56"/>
      <c r="AD89" s="56"/>
      <c r="AE89" s="56"/>
      <c r="AF89" s="56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62"/>
      <c r="EM89" s="62"/>
      <c r="EN89" s="62"/>
      <c r="EO89" s="62"/>
      <c r="EP89" s="62"/>
    </row>
    <row r="90" spans="1:146" ht="28.5">
      <c r="A90" s="56"/>
      <c r="B90" s="56"/>
      <c r="C90" s="56"/>
      <c r="D90" s="5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56"/>
      <c r="AD90" s="56"/>
      <c r="AE90" s="56"/>
      <c r="AF90" s="56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63" t="s">
        <v>654</v>
      </c>
      <c r="EM90" s="62"/>
      <c r="EN90" s="62"/>
      <c r="EO90" s="62" t="s">
        <v>672</v>
      </c>
      <c r="EP90" s="62"/>
    </row>
    <row r="91" spans="1:146" ht="14.25">
      <c r="A91" s="56"/>
      <c r="B91" s="56"/>
      <c r="C91" s="56"/>
      <c r="D91" s="5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56"/>
      <c r="AD91" s="56"/>
      <c r="AE91" s="56"/>
      <c r="AF91" s="56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62"/>
      <c r="EM91" s="62"/>
      <c r="EN91" s="62"/>
      <c r="EO91" s="62"/>
      <c r="EP91" s="62"/>
    </row>
    <row r="92" spans="1:146" ht="12.75">
      <c r="A92" s="56"/>
      <c r="B92" s="56"/>
      <c r="C92" s="56"/>
      <c r="D92" s="5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56"/>
      <c r="AD92" s="56"/>
      <c r="AE92" s="56"/>
      <c r="AF92" s="56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107" t="s">
        <v>673</v>
      </c>
      <c r="EL92" s="107"/>
      <c r="EM92" s="107"/>
      <c r="EN92" s="98">
        <f>EO53+EO60+EO67+EO74</f>
        <v>2331405.7299999995</v>
      </c>
      <c r="EO92" s="99"/>
      <c r="EP92" s="99"/>
    </row>
    <row r="93" spans="1:146" ht="12.75">
      <c r="A93" s="56"/>
      <c r="B93" s="56"/>
      <c r="C93" s="56"/>
      <c r="D93" s="5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56"/>
      <c r="AD93" s="56"/>
      <c r="AE93" s="56"/>
      <c r="AF93" s="56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107" t="s">
        <v>674</v>
      </c>
      <c r="EL93" s="107"/>
      <c r="EM93" s="107"/>
      <c r="EN93" s="98">
        <f>EO54+EO61+EO68+EO75</f>
        <v>2312762.0700000003</v>
      </c>
      <c r="EO93" s="99"/>
      <c r="EP93" s="99"/>
    </row>
    <row r="94" spans="1:146" ht="12.75">
      <c r="A94" s="56"/>
      <c r="B94" s="56"/>
      <c r="C94" s="56"/>
      <c r="D94" s="5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56"/>
      <c r="AD94" s="56"/>
      <c r="AE94" s="56"/>
      <c r="AF94" s="56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107" t="s">
        <v>675</v>
      </c>
      <c r="EL94" s="107"/>
      <c r="EM94" s="107"/>
      <c r="EN94" s="98">
        <f>EO55+EO62+EO69+EO76</f>
        <v>2263270.9</v>
      </c>
      <c r="EO94" s="99"/>
      <c r="EP94" s="99"/>
    </row>
    <row r="95" spans="1:146" ht="12.75">
      <c r="A95" s="56"/>
      <c r="B95" s="56"/>
      <c r="C95" s="56"/>
      <c r="D95" s="5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56"/>
      <c r="AD95" s="56"/>
      <c r="AE95" s="56"/>
      <c r="AF95" s="56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107" t="s">
        <v>676</v>
      </c>
      <c r="EL95" s="107"/>
      <c r="EM95" s="107"/>
      <c r="EN95" s="98">
        <f>EN94-EN93</f>
        <v>-49491.17000000039</v>
      </c>
      <c r="EO95" s="99"/>
      <c r="EP95" s="99"/>
    </row>
    <row r="96" spans="1:146" ht="12.75">
      <c r="A96" s="56"/>
      <c r="B96" s="56"/>
      <c r="C96" s="56"/>
      <c r="D96" s="5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56"/>
      <c r="AD96" s="56"/>
      <c r="AE96" s="56"/>
      <c r="AF96" s="56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105" t="s">
        <v>677</v>
      </c>
      <c r="EL96" s="105"/>
      <c r="EM96" s="105"/>
      <c r="EN96" s="98">
        <f>EN93-EN92</f>
        <v>-18643.659999999218</v>
      </c>
      <c r="EO96" s="99"/>
      <c r="EP96" s="99"/>
    </row>
    <row r="97" spans="1:146" ht="12.75">
      <c r="A97" s="56"/>
      <c r="B97" s="56"/>
      <c r="C97" s="56"/>
      <c r="D97" s="5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56"/>
      <c r="AD97" s="56"/>
      <c r="AE97" s="56"/>
      <c r="AF97" s="56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108" t="s">
        <v>678</v>
      </c>
      <c r="EL97" s="109"/>
      <c r="EM97" s="110"/>
      <c r="EN97" s="98">
        <f>DD85</f>
        <v>56908.80909090905</v>
      </c>
      <c r="EO97" s="99"/>
      <c r="EP97" s="99"/>
    </row>
    <row r="98" spans="1:146" ht="12.75">
      <c r="A98" s="56"/>
      <c r="B98" s="56"/>
      <c r="C98" s="56"/>
      <c r="D98" s="5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56"/>
      <c r="AD98" s="56"/>
      <c r="AE98" s="56"/>
      <c r="AF98" s="56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111" t="s">
        <v>679</v>
      </c>
      <c r="EL98" s="111"/>
      <c r="EM98" s="111"/>
      <c r="EN98" s="100">
        <f>EN97+EN96+EN95+EN99</f>
        <v>5264.379090909446</v>
      </c>
      <c r="EO98" s="99"/>
      <c r="EP98" s="99"/>
    </row>
    <row r="99" spans="1:146" ht="12.75">
      <c r="A99" s="56"/>
      <c r="B99" s="56"/>
      <c r="C99" s="56"/>
      <c r="D99" s="5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56"/>
      <c r="AD99" s="56"/>
      <c r="AE99" s="56"/>
      <c r="AF99" s="56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104" t="s">
        <v>680</v>
      </c>
      <c r="EL99" s="104"/>
      <c r="EM99" s="104"/>
      <c r="EN99" s="101">
        <f>EN84+EN85</f>
        <v>16490.4</v>
      </c>
      <c r="EO99" s="99"/>
      <c r="EP99" s="99"/>
    </row>
    <row r="100" spans="1:146" ht="12.75">
      <c r="A100" s="56"/>
      <c r="B100" s="56"/>
      <c r="C100" s="56"/>
      <c r="D100" s="5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56"/>
      <c r="AD100" s="56"/>
      <c r="AE100" s="56"/>
      <c r="AF100" s="56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105" t="s">
        <v>681</v>
      </c>
      <c r="EL100" s="105"/>
      <c r="EM100" s="105"/>
      <c r="EN100" s="102">
        <f>EN15+EN14+EN13+EN12+EN11+EK10+EK11+EK15+EH15+EH14+EH13+EH11+EE10+EE12+EB11+EB12+EB13+EB17+EB18+EB19+EB20+DY18+DY15+DY14+DY13+DY12+DY11+DY10+DV11+DV12+DV13+DV14+DS10+DS11+DS14+DS20+DS21+DS22+DS23+DS29+DS33+DP10+DM10+DM11+DM15+DJ10+DJ12+DJ13+DG10+DG27+DG30+DG32</f>
        <v>89693.26</v>
      </c>
      <c r="EO100" s="106" t="s">
        <v>682</v>
      </c>
      <c r="EP100" s="106"/>
    </row>
    <row r="101" spans="1:146" ht="12.75">
      <c r="A101" s="56"/>
      <c r="B101" s="56"/>
      <c r="C101" s="56"/>
      <c r="D101" s="5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56"/>
      <c r="AD101" s="56"/>
      <c r="AE101" s="56"/>
      <c r="AF101" s="56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6"/>
      <c r="B102" s="56"/>
      <c r="C102" s="56"/>
      <c r="D102" s="5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56"/>
      <c r="AD102" s="56"/>
      <c r="AE102" s="56"/>
      <c r="AF102" s="56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6"/>
      <c r="B103" s="56"/>
      <c r="C103" s="56"/>
      <c r="D103" s="5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56"/>
      <c r="AD103" s="56"/>
      <c r="AE103" s="56"/>
      <c r="AF103" s="56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6"/>
      <c r="B104" s="56"/>
      <c r="C104" s="56"/>
      <c r="D104" s="5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56"/>
      <c r="AD104" s="56"/>
      <c r="AE104" s="56"/>
      <c r="AF104" s="56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6"/>
      <c r="B105" s="56"/>
      <c r="C105" s="56"/>
      <c r="D105" s="5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56"/>
      <c r="AD105" s="56"/>
      <c r="AE105" s="56"/>
      <c r="AF105" s="56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6"/>
      <c r="B106" s="56"/>
      <c r="C106" s="56"/>
      <c r="D106" s="5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56"/>
      <c r="AD106" s="56"/>
      <c r="AE106" s="56"/>
      <c r="AF106" s="56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6"/>
      <c r="B107" s="56"/>
      <c r="C107" s="56"/>
      <c r="D107" s="5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56"/>
      <c r="AD107" s="56"/>
      <c r="AE107" s="56"/>
      <c r="AF107" s="56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6"/>
      <c r="B108" s="56"/>
      <c r="C108" s="56"/>
      <c r="D108" s="5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56"/>
      <c r="AD108" s="56"/>
      <c r="AE108" s="56"/>
      <c r="AF108" s="56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6"/>
      <c r="B109" s="56"/>
      <c r="C109" s="56"/>
      <c r="D109" s="5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56"/>
      <c r="AD109" s="56"/>
      <c r="AE109" s="56"/>
      <c r="AF109" s="56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6"/>
      <c r="B110" s="56"/>
      <c r="C110" s="56"/>
      <c r="D110" s="5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56"/>
      <c r="AD110" s="56"/>
      <c r="AE110" s="56"/>
      <c r="AF110" s="56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6"/>
      <c r="B111" s="56"/>
      <c r="C111" s="56"/>
      <c r="D111" s="5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56"/>
      <c r="AD111" s="56"/>
      <c r="AE111" s="56"/>
      <c r="AF111" s="56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6"/>
      <c r="B112" s="56"/>
      <c r="C112" s="56"/>
      <c r="D112" s="5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56"/>
      <c r="AD112" s="56"/>
      <c r="AE112" s="56"/>
      <c r="AF112" s="56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6"/>
      <c r="B113" s="56"/>
      <c r="C113" s="56"/>
      <c r="D113" s="5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56"/>
      <c r="AD113" s="56"/>
      <c r="AE113" s="56"/>
      <c r="AF113" s="56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6"/>
      <c r="B114" s="56"/>
      <c r="C114" s="56"/>
      <c r="D114" s="5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56"/>
      <c r="AD114" s="56"/>
      <c r="AE114" s="56"/>
      <c r="AF114" s="56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6"/>
      <c r="B115" s="56"/>
      <c r="C115" s="56"/>
      <c r="D115" s="5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56"/>
      <c r="AD115" s="56"/>
      <c r="AE115" s="56"/>
      <c r="AF115" s="56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6"/>
      <c r="B116" s="56"/>
      <c r="C116" s="56"/>
      <c r="D116" s="5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56"/>
      <c r="AD116" s="56"/>
      <c r="AE116" s="56"/>
      <c r="AF116" s="56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6"/>
      <c r="B117" s="56"/>
      <c r="C117" s="56"/>
      <c r="D117" s="5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56"/>
      <c r="AD117" s="56"/>
      <c r="AE117" s="56"/>
      <c r="AF117" s="56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56"/>
      <c r="B118" s="56"/>
      <c r="C118" s="56"/>
      <c r="D118" s="5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56"/>
      <c r="AD118" s="56"/>
      <c r="AE118" s="56"/>
      <c r="AF118" s="56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56"/>
      <c r="B119" s="56"/>
      <c r="C119" s="56"/>
      <c r="D119" s="5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56"/>
      <c r="AD119" s="56"/>
      <c r="AE119" s="56"/>
      <c r="AF119" s="56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61"/>
      <c r="B120" s="61"/>
      <c r="C120" s="61"/>
      <c r="D120" s="61"/>
      <c r="T120" s="8"/>
      <c r="U120" s="8"/>
      <c r="V120" s="8"/>
      <c r="W120" s="8"/>
      <c r="X120" s="8"/>
      <c r="Y120" s="8"/>
      <c r="Z120" s="8"/>
      <c r="AA120" s="8"/>
      <c r="AB120" s="8"/>
      <c r="AC120" s="61"/>
      <c r="AD120" s="61"/>
      <c r="AE120" s="61"/>
      <c r="AF120" s="61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61"/>
      <c r="B121" s="61"/>
      <c r="C121" s="61"/>
      <c r="D121" s="61"/>
      <c r="T121" s="8"/>
      <c r="U121" s="8"/>
      <c r="V121" s="8"/>
      <c r="W121" s="8"/>
      <c r="X121" s="8"/>
      <c r="Y121" s="8"/>
      <c r="Z121" s="8"/>
      <c r="AA121" s="8"/>
      <c r="AB121" s="8"/>
      <c r="AC121" s="61"/>
      <c r="AD121" s="61"/>
      <c r="AE121" s="61"/>
      <c r="AF121" s="61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61"/>
      <c r="B122" s="61"/>
      <c r="C122" s="61"/>
      <c r="D122" s="61"/>
      <c r="T122" s="8"/>
      <c r="U122" s="8"/>
      <c r="V122" s="8"/>
      <c r="W122" s="8"/>
      <c r="X122" s="8"/>
      <c r="Y122" s="8"/>
      <c r="Z122" s="8"/>
      <c r="AA122" s="8"/>
      <c r="AB122" s="8"/>
      <c r="AC122" s="61"/>
      <c r="AD122" s="61"/>
      <c r="AE122" s="61"/>
      <c r="AF122" s="61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61"/>
      <c r="B123" s="61"/>
      <c r="C123" s="61"/>
      <c r="D123" s="61"/>
      <c r="T123" s="8"/>
      <c r="U123" s="8"/>
      <c r="V123" s="8"/>
      <c r="W123" s="8"/>
      <c r="X123" s="8"/>
      <c r="Y123" s="8"/>
      <c r="Z123" s="8"/>
      <c r="AA123" s="8"/>
      <c r="AB123" s="8"/>
      <c r="AC123" s="61"/>
      <c r="AD123" s="61"/>
      <c r="AE123" s="61"/>
      <c r="AF123" s="61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61"/>
      <c r="B124" s="61"/>
      <c r="C124" s="61"/>
      <c r="D124" s="61"/>
      <c r="T124" s="8"/>
      <c r="U124" s="8"/>
      <c r="V124" s="8"/>
      <c r="W124" s="8"/>
      <c r="X124" s="8"/>
      <c r="Y124" s="8"/>
      <c r="Z124" s="8"/>
      <c r="AA124" s="8"/>
      <c r="AB124" s="8"/>
      <c r="AC124" s="61"/>
      <c r="AD124" s="61"/>
      <c r="AE124" s="61"/>
      <c r="AF124" s="61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61"/>
      <c r="B125" s="61"/>
      <c r="C125" s="61"/>
      <c r="D125" s="61"/>
      <c r="T125" s="8"/>
      <c r="U125" s="8"/>
      <c r="V125" s="8"/>
      <c r="W125" s="8"/>
      <c r="X125" s="8"/>
      <c r="Y125" s="8"/>
      <c r="Z125" s="8"/>
      <c r="AA125" s="8"/>
      <c r="AB125" s="8"/>
      <c r="AC125" s="61"/>
      <c r="AD125" s="61"/>
      <c r="AE125" s="61"/>
      <c r="AF125" s="61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61"/>
      <c r="B126" s="61"/>
      <c r="C126" s="61"/>
      <c r="D126" s="61"/>
      <c r="T126" s="8"/>
      <c r="U126" s="8"/>
      <c r="V126" s="8"/>
      <c r="W126" s="8"/>
      <c r="X126" s="8"/>
      <c r="Y126" s="8"/>
      <c r="Z126" s="8"/>
      <c r="AA126" s="8"/>
      <c r="AB126" s="8"/>
      <c r="AC126" s="61"/>
      <c r="AD126" s="61"/>
      <c r="AE126" s="61"/>
      <c r="AF126" s="61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61"/>
      <c r="B127" s="61"/>
      <c r="C127" s="61"/>
      <c r="D127" s="61"/>
      <c r="T127" s="8"/>
      <c r="U127" s="8"/>
      <c r="V127" s="8"/>
      <c r="W127" s="8"/>
      <c r="X127" s="8"/>
      <c r="Y127" s="8"/>
      <c r="Z127" s="8"/>
      <c r="AA127" s="8"/>
      <c r="AB127" s="8"/>
      <c r="AC127" s="61"/>
      <c r="AD127" s="61"/>
      <c r="AE127" s="61"/>
      <c r="AF127" s="61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61"/>
      <c r="B128" s="61"/>
      <c r="C128" s="61"/>
      <c r="D128" s="61"/>
      <c r="T128" s="8"/>
      <c r="U128" s="8"/>
      <c r="V128" s="8"/>
      <c r="W128" s="8"/>
      <c r="X128" s="8"/>
      <c r="Y128" s="8"/>
      <c r="Z128" s="8"/>
      <c r="AA128" s="8"/>
      <c r="AB128" s="8"/>
      <c r="AC128" s="61"/>
      <c r="AD128" s="61"/>
      <c r="AE128" s="61"/>
      <c r="AF128" s="61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61"/>
      <c r="B129" s="61"/>
      <c r="C129" s="61"/>
      <c r="D129" s="61"/>
      <c r="T129" s="8"/>
      <c r="U129" s="8"/>
      <c r="V129" s="8"/>
      <c r="W129" s="8"/>
      <c r="X129" s="8"/>
      <c r="Y129" s="8"/>
      <c r="Z129" s="8"/>
      <c r="AA129" s="8"/>
      <c r="AB129" s="8"/>
      <c r="AC129" s="61"/>
      <c r="AD129" s="61"/>
      <c r="AE129" s="61"/>
      <c r="AF129" s="61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61"/>
      <c r="B130" s="61"/>
      <c r="C130" s="61"/>
      <c r="D130" s="61"/>
      <c r="T130" s="8"/>
      <c r="U130" s="8"/>
      <c r="V130" s="8"/>
      <c r="W130" s="8"/>
      <c r="X130" s="8"/>
      <c r="Y130" s="8"/>
      <c r="Z130" s="8"/>
      <c r="AA130" s="8"/>
      <c r="AB130" s="8"/>
      <c r="AC130" s="61"/>
      <c r="AD130" s="61"/>
      <c r="AE130" s="61"/>
      <c r="AF130" s="61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61"/>
      <c r="B131" s="61"/>
      <c r="C131" s="61"/>
      <c r="D131" s="61"/>
      <c r="T131" s="8"/>
      <c r="U131" s="8"/>
      <c r="V131" s="8"/>
      <c r="W131" s="8"/>
      <c r="X131" s="8"/>
      <c r="Y131" s="8"/>
      <c r="Z131" s="8"/>
      <c r="AA131" s="8"/>
      <c r="AB131" s="8"/>
      <c r="AC131" s="61"/>
      <c r="AD131" s="61"/>
      <c r="AE131" s="61"/>
      <c r="AF131" s="61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61"/>
      <c r="B132" s="61"/>
      <c r="C132" s="61"/>
      <c r="D132" s="61"/>
      <c r="T132" s="8"/>
      <c r="U132" s="8"/>
      <c r="V132" s="8"/>
      <c r="W132" s="8"/>
      <c r="X132" s="8"/>
      <c r="Y132" s="8"/>
      <c r="Z132" s="8"/>
      <c r="AA132" s="8"/>
      <c r="AB132" s="8"/>
      <c r="AC132" s="61"/>
      <c r="AD132" s="61"/>
      <c r="AE132" s="61"/>
      <c r="AF132" s="61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61"/>
      <c r="B133" s="61"/>
      <c r="C133" s="61"/>
      <c r="D133" s="61"/>
      <c r="T133" s="8"/>
      <c r="U133" s="8"/>
      <c r="V133" s="8"/>
      <c r="W133" s="8"/>
      <c r="X133" s="8"/>
      <c r="Y133" s="8"/>
      <c r="Z133" s="8"/>
      <c r="AA133" s="8"/>
      <c r="AB133" s="8"/>
      <c r="AC133" s="61"/>
      <c r="AD133" s="61"/>
      <c r="AE133" s="61"/>
      <c r="AF133" s="61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61"/>
      <c r="B134" s="61"/>
      <c r="C134" s="61"/>
      <c r="D134" s="61"/>
      <c r="T134" s="8"/>
      <c r="U134" s="8"/>
      <c r="V134" s="8"/>
      <c r="W134" s="8"/>
      <c r="X134" s="8"/>
      <c r="Y134" s="8"/>
      <c r="Z134" s="8"/>
      <c r="AA134" s="8"/>
      <c r="AB134" s="8"/>
      <c r="AC134" s="61"/>
      <c r="AD134" s="61"/>
      <c r="AE134" s="61"/>
      <c r="AF134" s="61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61"/>
      <c r="B135" s="61"/>
      <c r="C135" s="61"/>
      <c r="D135" s="61"/>
      <c r="T135" s="8"/>
      <c r="U135" s="8"/>
      <c r="V135" s="8"/>
      <c r="W135" s="8"/>
      <c r="X135" s="8"/>
      <c r="Y135" s="8"/>
      <c r="Z135" s="8"/>
      <c r="AA135" s="8"/>
      <c r="AB135" s="8"/>
      <c r="AC135" s="61"/>
      <c r="AD135" s="61"/>
      <c r="AE135" s="61"/>
      <c r="AF135" s="61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61"/>
      <c r="B136" s="61"/>
      <c r="C136" s="61"/>
      <c r="D136" s="61"/>
      <c r="T136" s="8"/>
      <c r="U136" s="8"/>
      <c r="V136" s="8"/>
      <c r="W136" s="8"/>
      <c r="X136" s="8"/>
      <c r="Y136" s="8"/>
      <c r="Z136" s="8"/>
      <c r="AA136" s="8"/>
      <c r="AB136" s="8"/>
      <c r="AC136" s="61"/>
      <c r="AD136" s="61"/>
      <c r="AE136" s="61"/>
      <c r="AF136" s="61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61"/>
      <c r="B137" s="61"/>
      <c r="C137" s="61"/>
      <c r="D137" s="61"/>
      <c r="T137" s="8"/>
      <c r="U137" s="8"/>
      <c r="V137" s="8"/>
      <c r="W137" s="8"/>
      <c r="X137" s="8"/>
      <c r="Y137" s="8"/>
      <c r="Z137" s="8"/>
      <c r="AA137" s="8"/>
      <c r="AB137" s="8"/>
      <c r="AC137" s="61"/>
      <c r="AD137" s="61"/>
      <c r="AE137" s="61"/>
      <c r="AF137" s="61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61"/>
      <c r="B138" s="61"/>
      <c r="C138" s="61"/>
      <c r="D138" s="61"/>
      <c r="T138" s="8"/>
      <c r="U138" s="8"/>
      <c r="V138" s="8"/>
      <c r="W138" s="8"/>
      <c r="X138" s="8"/>
      <c r="Y138" s="8"/>
      <c r="Z138" s="8"/>
      <c r="AA138" s="8"/>
      <c r="AB138" s="8"/>
      <c r="AC138" s="61"/>
      <c r="AD138" s="61"/>
      <c r="AE138" s="61"/>
      <c r="AF138" s="61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146" ht="12.75">
      <c r="A139" s="61"/>
      <c r="B139" s="61"/>
      <c r="C139" s="61"/>
      <c r="D139" s="61"/>
      <c r="T139" s="8"/>
      <c r="U139" s="8"/>
      <c r="V139" s="8"/>
      <c r="W139" s="8"/>
      <c r="X139" s="8"/>
      <c r="Y139" s="8"/>
      <c r="Z139" s="8"/>
      <c r="AA139" s="8"/>
      <c r="AB139" s="8"/>
      <c r="AC139" s="61"/>
      <c r="AD139" s="61"/>
      <c r="AE139" s="61"/>
      <c r="AF139" s="61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</row>
    <row r="140" spans="1:146" ht="12.75">
      <c r="A140" s="61"/>
      <c r="B140" s="61"/>
      <c r="C140" s="61"/>
      <c r="D140" s="61"/>
      <c r="T140" s="8"/>
      <c r="U140" s="8"/>
      <c r="V140" s="8"/>
      <c r="W140" s="8"/>
      <c r="X140" s="8"/>
      <c r="Y140" s="8"/>
      <c r="Z140" s="8"/>
      <c r="AA140" s="8"/>
      <c r="AB140" s="8"/>
      <c r="AC140" s="61"/>
      <c r="AD140" s="61"/>
      <c r="AE140" s="61"/>
      <c r="AF140" s="61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</row>
    <row r="141" spans="1:146" ht="12.75">
      <c r="A141" s="61"/>
      <c r="B141" s="61"/>
      <c r="C141" s="61"/>
      <c r="D141" s="61"/>
      <c r="T141" s="8"/>
      <c r="U141" s="8"/>
      <c r="V141" s="8"/>
      <c r="W141" s="8"/>
      <c r="X141" s="8"/>
      <c r="Y141" s="8"/>
      <c r="Z141" s="8"/>
      <c r="AA141" s="8"/>
      <c r="AB141" s="8"/>
      <c r="AC141" s="61"/>
      <c r="AD141" s="61"/>
      <c r="AE141" s="61"/>
      <c r="AF141" s="61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</row>
    <row r="142" spans="1:146" ht="12.75">
      <c r="A142" s="61"/>
      <c r="B142" s="61"/>
      <c r="C142" s="61"/>
      <c r="D142" s="61"/>
      <c r="T142" s="8"/>
      <c r="U142" s="8"/>
      <c r="V142" s="8"/>
      <c r="W142" s="8"/>
      <c r="X142" s="8"/>
      <c r="Y142" s="8"/>
      <c r="Z142" s="8"/>
      <c r="AA142" s="8"/>
      <c r="AB142" s="8"/>
      <c r="AC142" s="61"/>
      <c r="AD142" s="61"/>
      <c r="AE142" s="61"/>
      <c r="AF142" s="61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</row>
    <row r="143" spans="1:146" ht="12.75">
      <c r="A143" s="61"/>
      <c r="B143" s="61"/>
      <c r="C143" s="61"/>
      <c r="D143" s="61"/>
      <c r="T143" s="8"/>
      <c r="U143" s="8"/>
      <c r="V143" s="8"/>
      <c r="W143" s="8"/>
      <c r="X143" s="8"/>
      <c r="Y143" s="8"/>
      <c r="Z143" s="8"/>
      <c r="AA143" s="8"/>
      <c r="AB143" s="8"/>
      <c r="AC143" s="61"/>
      <c r="AD143" s="61"/>
      <c r="AE143" s="61"/>
      <c r="AF143" s="61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</row>
    <row r="144" spans="1:146" ht="12.75">
      <c r="A144" s="61"/>
      <c r="B144" s="61"/>
      <c r="C144" s="61"/>
      <c r="D144" s="61"/>
      <c r="T144" s="8"/>
      <c r="U144" s="8"/>
      <c r="V144" s="8"/>
      <c r="W144" s="8"/>
      <c r="X144" s="8"/>
      <c r="Y144" s="8"/>
      <c r="Z144" s="8"/>
      <c r="AA144" s="8"/>
      <c r="AB144" s="8"/>
      <c r="AC144" s="61"/>
      <c r="AD144" s="61"/>
      <c r="AE144" s="61"/>
      <c r="AF144" s="61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</row>
    <row r="145" spans="1:146" ht="12.75">
      <c r="A145" s="61"/>
      <c r="B145" s="61"/>
      <c r="C145" s="61"/>
      <c r="D145" s="61"/>
      <c r="T145" s="8"/>
      <c r="U145" s="8"/>
      <c r="V145" s="8"/>
      <c r="W145" s="8"/>
      <c r="X145" s="8"/>
      <c r="Y145" s="8"/>
      <c r="Z145" s="8"/>
      <c r="AA145" s="8"/>
      <c r="AB145" s="8"/>
      <c r="AC145" s="61"/>
      <c r="AD145" s="61"/>
      <c r="AE145" s="61"/>
      <c r="AF145" s="61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</row>
    <row r="146" spans="1:146" ht="12.75">
      <c r="A146" s="61"/>
      <c r="B146" s="61"/>
      <c r="C146" s="61"/>
      <c r="D146" s="61"/>
      <c r="T146" s="8"/>
      <c r="U146" s="8"/>
      <c r="V146" s="8"/>
      <c r="W146" s="8"/>
      <c r="X146" s="8"/>
      <c r="Y146" s="8"/>
      <c r="Z146" s="8"/>
      <c r="AA146" s="8"/>
      <c r="AB146" s="8"/>
      <c r="AC146" s="61"/>
      <c r="AD146" s="61"/>
      <c r="AE146" s="61"/>
      <c r="AF146" s="61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</row>
    <row r="147" spans="1:146" ht="12.75">
      <c r="A147" s="61"/>
      <c r="B147" s="61"/>
      <c r="C147" s="61"/>
      <c r="D147" s="61"/>
      <c r="T147" s="8"/>
      <c r="U147" s="8"/>
      <c r="V147" s="8"/>
      <c r="W147" s="8"/>
      <c r="X147" s="8"/>
      <c r="Y147" s="8"/>
      <c r="Z147" s="8"/>
      <c r="AA147" s="8"/>
      <c r="AB147" s="8"/>
      <c r="AC147" s="61"/>
      <c r="AD147" s="61"/>
      <c r="AE147" s="61"/>
      <c r="AF147" s="61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</row>
    <row r="148" spans="1:146" ht="12.75">
      <c r="A148" s="61"/>
      <c r="B148" s="61"/>
      <c r="C148" s="61"/>
      <c r="D148" s="61"/>
      <c r="T148" s="8"/>
      <c r="U148" s="8"/>
      <c r="V148" s="8"/>
      <c r="W148" s="8"/>
      <c r="X148" s="8"/>
      <c r="Y148" s="8"/>
      <c r="Z148" s="8"/>
      <c r="AA148" s="8"/>
      <c r="AB148" s="8"/>
      <c r="AC148" s="61"/>
      <c r="AD148" s="61"/>
      <c r="AE148" s="61"/>
      <c r="AF148" s="61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</row>
    <row r="149" spans="1:38" ht="12.75">
      <c r="A149" s="61"/>
      <c r="B149" s="61"/>
      <c r="C149" s="61"/>
      <c r="D149" s="61"/>
      <c r="T149" s="8"/>
      <c r="U149" s="8"/>
      <c r="V149" s="8"/>
      <c r="W149" s="8"/>
      <c r="X149" s="8"/>
      <c r="Y149" s="8"/>
      <c r="Z149" s="8"/>
      <c r="AA149" s="8"/>
      <c r="AB149" s="8"/>
      <c r="AC149" s="61"/>
      <c r="AD149" s="61"/>
      <c r="AE149" s="61"/>
      <c r="AF149" s="61"/>
      <c r="AG149" s="8"/>
      <c r="AH149" s="8"/>
      <c r="AI149" s="8"/>
      <c r="AJ149" s="8"/>
      <c r="AK149" s="8"/>
      <c r="AL149" s="8"/>
    </row>
    <row r="150" spans="1:38" ht="12.75">
      <c r="A150" s="61"/>
      <c r="B150" s="61"/>
      <c r="C150" s="61"/>
      <c r="D150" s="61"/>
      <c r="T150" s="8"/>
      <c r="U150" s="8"/>
      <c r="V150" s="8"/>
      <c r="W150" s="8"/>
      <c r="X150" s="8"/>
      <c r="Y150" s="8"/>
      <c r="Z150" s="8"/>
      <c r="AA150" s="8"/>
      <c r="AB150" s="8"/>
      <c r="AC150" s="61"/>
      <c r="AD150" s="61"/>
      <c r="AE150" s="61"/>
      <c r="AF150" s="61"/>
      <c r="AG150" s="8"/>
      <c r="AH150" s="8"/>
      <c r="AI150" s="8"/>
      <c r="AJ150" s="8"/>
      <c r="AK150" s="8"/>
      <c r="AL150" s="8"/>
    </row>
    <row r="151" spans="1:38" ht="12.75">
      <c r="A151" s="61"/>
      <c r="B151" s="61"/>
      <c r="C151" s="61"/>
      <c r="D151" s="61"/>
      <c r="T151" s="8"/>
      <c r="U151" s="8"/>
      <c r="V151" s="8"/>
      <c r="W151" s="8"/>
      <c r="X151" s="8"/>
      <c r="Y151" s="8"/>
      <c r="Z151" s="8"/>
      <c r="AA151" s="8"/>
      <c r="AB151" s="8"/>
      <c r="AC151" s="61"/>
      <c r="AD151" s="61"/>
      <c r="AE151" s="61"/>
      <c r="AF151" s="61"/>
      <c r="AG151" s="8"/>
      <c r="AH151" s="8"/>
      <c r="AI151" s="8"/>
      <c r="AJ151" s="8"/>
      <c r="AK151" s="8"/>
      <c r="AL151" s="8"/>
    </row>
    <row r="152" spans="1:38" ht="12.75">
      <c r="A152" s="61"/>
      <c r="B152" s="61"/>
      <c r="C152" s="61"/>
      <c r="D152" s="61"/>
      <c r="T152" s="8"/>
      <c r="U152" s="8"/>
      <c r="V152" s="8"/>
      <c r="W152" s="8"/>
      <c r="X152" s="8"/>
      <c r="Y152" s="8"/>
      <c r="Z152" s="8"/>
      <c r="AA152" s="8"/>
      <c r="AB152" s="8"/>
      <c r="AC152" s="61"/>
      <c r="AD152" s="61"/>
      <c r="AE152" s="61"/>
      <c r="AF152" s="61"/>
      <c r="AG152" s="8"/>
      <c r="AH152" s="8"/>
      <c r="AI152" s="8"/>
      <c r="AJ152" s="8"/>
      <c r="AK152" s="8"/>
      <c r="AL152" s="8"/>
    </row>
    <row r="153" spans="1:38" ht="12.75">
      <c r="A153" s="61"/>
      <c r="B153" s="61"/>
      <c r="C153" s="61"/>
      <c r="D153" s="61"/>
      <c r="T153" s="8"/>
      <c r="U153" s="8"/>
      <c r="V153" s="8"/>
      <c r="W153" s="8"/>
      <c r="X153" s="8"/>
      <c r="Y153" s="8"/>
      <c r="Z153" s="8"/>
      <c r="AA153" s="8"/>
      <c r="AB153" s="8"/>
      <c r="AC153" s="61"/>
      <c r="AD153" s="61"/>
      <c r="AE153" s="61"/>
      <c r="AF153" s="61"/>
      <c r="AG153" s="8"/>
      <c r="AH153" s="8"/>
      <c r="AI153" s="8"/>
      <c r="AJ153" s="8"/>
      <c r="AK153" s="8"/>
      <c r="AL153" s="8"/>
    </row>
    <row r="154" spans="1:38" ht="12.75">
      <c r="A154" s="61"/>
      <c r="B154" s="61"/>
      <c r="C154" s="61"/>
      <c r="D154" s="61"/>
      <c r="T154" s="8"/>
      <c r="U154" s="8"/>
      <c r="V154" s="8"/>
      <c r="W154" s="8"/>
      <c r="X154" s="8"/>
      <c r="Y154" s="8"/>
      <c r="Z154" s="8"/>
      <c r="AA154" s="8"/>
      <c r="AB154" s="8"/>
      <c r="AC154" s="61"/>
      <c r="AD154" s="61"/>
      <c r="AE154" s="61"/>
      <c r="AF154" s="61"/>
      <c r="AG154" s="8"/>
      <c r="AH154" s="8"/>
      <c r="AI154" s="8"/>
      <c r="AJ154" s="8"/>
      <c r="AK154" s="8"/>
      <c r="AL154" s="8"/>
    </row>
    <row r="155" spans="1:38" ht="12.75">
      <c r="A155" s="61"/>
      <c r="B155" s="61"/>
      <c r="C155" s="61"/>
      <c r="D155" s="61"/>
      <c r="T155" s="8"/>
      <c r="U155" s="8"/>
      <c r="V155" s="8"/>
      <c r="W155" s="8"/>
      <c r="X155" s="8"/>
      <c r="Y155" s="8"/>
      <c r="Z155" s="8"/>
      <c r="AA155" s="8"/>
      <c r="AB155" s="8"/>
      <c r="AC155" s="61"/>
      <c r="AD155" s="61"/>
      <c r="AE155" s="61"/>
      <c r="AF155" s="61"/>
      <c r="AG155" s="8"/>
      <c r="AH155" s="8"/>
      <c r="AI155" s="8"/>
      <c r="AJ155" s="8"/>
      <c r="AK155" s="8"/>
      <c r="AL155" s="8"/>
    </row>
    <row r="156" spans="1:38" ht="12.75">
      <c r="A156" s="61"/>
      <c r="B156" s="61"/>
      <c r="C156" s="61"/>
      <c r="D156" s="61"/>
      <c r="T156" s="8"/>
      <c r="U156" s="8"/>
      <c r="V156" s="8"/>
      <c r="W156" s="8"/>
      <c r="X156" s="8"/>
      <c r="Y156" s="8"/>
      <c r="Z156" s="8"/>
      <c r="AA156" s="8"/>
      <c r="AB156" s="8"/>
      <c r="AC156" s="61"/>
      <c r="AD156" s="61"/>
      <c r="AE156" s="61"/>
      <c r="AF156" s="61"/>
      <c r="AG156" s="8"/>
      <c r="AH156" s="8"/>
      <c r="AI156" s="8"/>
      <c r="AJ156" s="8"/>
      <c r="AK156" s="8"/>
      <c r="AL156" s="8"/>
    </row>
    <row r="157" spans="1:38" ht="12.75">
      <c r="A157" s="61"/>
      <c r="B157" s="61"/>
      <c r="C157" s="61"/>
      <c r="D157" s="61"/>
      <c r="T157" s="8"/>
      <c r="U157" s="8"/>
      <c r="V157" s="8"/>
      <c r="W157" s="8"/>
      <c r="X157" s="8"/>
      <c r="Y157" s="8"/>
      <c r="Z157" s="8"/>
      <c r="AA157" s="8"/>
      <c r="AB157" s="8"/>
      <c r="AC157" s="61"/>
      <c r="AD157" s="61"/>
      <c r="AE157" s="61"/>
      <c r="AF157" s="61"/>
      <c r="AG157" s="8"/>
      <c r="AH157" s="8"/>
      <c r="AI157" s="8"/>
      <c r="AJ157" s="8"/>
      <c r="AK157" s="8"/>
      <c r="AL157" s="8"/>
    </row>
    <row r="158" spans="1:38" ht="12.75">
      <c r="A158" s="61"/>
      <c r="B158" s="61"/>
      <c r="C158" s="61"/>
      <c r="D158" s="61"/>
      <c r="T158" s="8"/>
      <c r="U158" s="8"/>
      <c r="V158" s="8"/>
      <c r="W158" s="8"/>
      <c r="X158" s="8"/>
      <c r="Y158" s="8"/>
      <c r="Z158" s="8"/>
      <c r="AA158" s="8"/>
      <c r="AB158" s="8"/>
      <c r="AC158" s="61"/>
      <c r="AD158" s="61"/>
      <c r="AE158" s="61"/>
      <c r="AF158" s="61"/>
      <c r="AG158" s="8"/>
      <c r="AH158" s="8"/>
      <c r="AI158" s="8"/>
      <c r="AJ158" s="8"/>
      <c r="AK158" s="8"/>
      <c r="AL158" s="8"/>
    </row>
    <row r="159" spans="1:38" ht="12.75">
      <c r="A159" s="61"/>
      <c r="B159" s="61"/>
      <c r="C159" s="61"/>
      <c r="D159" s="61"/>
      <c r="T159" s="8"/>
      <c r="U159" s="8"/>
      <c r="V159" s="8"/>
      <c r="W159" s="8"/>
      <c r="X159" s="8"/>
      <c r="Y159" s="8"/>
      <c r="Z159" s="8"/>
      <c r="AA159" s="8"/>
      <c r="AB159" s="8"/>
      <c r="AC159" s="61"/>
      <c r="AD159" s="61"/>
      <c r="AE159" s="61"/>
      <c r="AF159" s="61"/>
      <c r="AG159" s="8"/>
      <c r="AH159" s="8"/>
      <c r="AI159" s="8"/>
      <c r="AJ159" s="8"/>
      <c r="AK159" s="8"/>
      <c r="AL159" s="8"/>
    </row>
    <row r="160" spans="1:38" ht="12.75">
      <c r="A160" s="61"/>
      <c r="B160" s="61"/>
      <c r="C160" s="61"/>
      <c r="D160" s="61"/>
      <c r="T160" s="8"/>
      <c r="U160" s="8"/>
      <c r="V160" s="8"/>
      <c r="W160" s="8"/>
      <c r="X160" s="8"/>
      <c r="Y160" s="8"/>
      <c r="Z160" s="8"/>
      <c r="AA160" s="8"/>
      <c r="AB160" s="8"/>
      <c r="AC160" s="61"/>
      <c r="AD160" s="61"/>
      <c r="AE160" s="61"/>
      <c r="AF160" s="61"/>
      <c r="AG160" s="8"/>
      <c r="AH160" s="8"/>
      <c r="AI160" s="8"/>
      <c r="AJ160" s="8"/>
      <c r="AK160" s="8"/>
      <c r="AL160" s="8"/>
    </row>
    <row r="161" spans="1:38" ht="12.75">
      <c r="A161" s="61"/>
      <c r="B161" s="61"/>
      <c r="C161" s="61"/>
      <c r="D161" s="61"/>
      <c r="T161" s="8"/>
      <c r="U161" s="8"/>
      <c r="V161" s="8"/>
      <c r="W161" s="8"/>
      <c r="X161" s="8"/>
      <c r="Y161" s="8"/>
      <c r="Z161" s="8"/>
      <c r="AA161" s="8"/>
      <c r="AB161" s="8"/>
      <c r="AC161" s="61"/>
      <c r="AD161" s="61"/>
      <c r="AE161" s="61"/>
      <c r="AF161" s="61"/>
      <c r="AG161" s="8"/>
      <c r="AH161" s="8"/>
      <c r="AI161" s="8"/>
      <c r="AJ161" s="8"/>
      <c r="AK161" s="8"/>
      <c r="AL161" s="8"/>
    </row>
    <row r="162" spans="1:38" ht="12.75">
      <c r="A162" s="61"/>
      <c r="B162" s="61"/>
      <c r="C162" s="61"/>
      <c r="D162" s="61"/>
      <c r="T162" s="8"/>
      <c r="U162" s="8"/>
      <c r="V162" s="8"/>
      <c r="W162" s="8"/>
      <c r="X162" s="8"/>
      <c r="Y162" s="8"/>
      <c r="Z162" s="8"/>
      <c r="AA162" s="8"/>
      <c r="AB162" s="8"/>
      <c r="AC162" s="61"/>
      <c r="AD162" s="61"/>
      <c r="AE162" s="61"/>
      <c r="AF162" s="61"/>
      <c r="AG162" s="8"/>
      <c r="AH162" s="8"/>
      <c r="AI162" s="8"/>
      <c r="AJ162" s="8"/>
      <c r="AK162" s="8"/>
      <c r="AL162" s="8"/>
    </row>
    <row r="163" spans="1:32" ht="12.75">
      <c r="A163" s="61"/>
      <c r="B163" s="61"/>
      <c r="C163" s="61"/>
      <c r="D163" s="61"/>
      <c r="AC163" s="61"/>
      <c r="AD163" s="61"/>
      <c r="AE163" s="61"/>
      <c r="AF163" s="61"/>
    </row>
    <row r="164" spans="1:32" ht="12.75">
      <c r="A164" s="61"/>
      <c r="B164" s="61"/>
      <c r="C164" s="61"/>
      <c r="D164" s="61"/>
      <c r="AC164" s="61"/>
      <c r="AD164" s="61"/>
      <c r="AE164" s="61"/>
      <c r="AF164" s="61"/>
    </row>
    <row r="165" spans="1:32" ht="12.75">
      <c r="A165" s="61"/>
      <c r="B165" s="61"/>
      <c r="C165" s="61"/>
      <c r="D165" s="61"/>
      <c r="AC165" s="61"/>
      <c r="AD165" s="61"/>
      <c r="AE165" s="61"/>
      <c r="AF165" s="61"/>
    </row>
    <row r="166" spans="1:32" ht="12.75">
      <c r="A166" s="61"/>
      <c r="B166" s="61"/>
      <c r="C166" s="61"/>
      <c r="D166" s="61"/>
      <c r="AC166" s="61"/>
      <c r="AD166" s="61"/>
      <c r="AE166" s="61"/>
      <c r="AF166" s="61"/>
    </row>
    <row r="167" spans="1:32" ht="12.75">
      <c r="A167" s="61"/>
      <c r="B167" s="61"/>
      <c r="C167" s="61"/>
      <c r="D167" s="61"/>
      <c r="AC167" s="61"/>
      <c r="AD167" s="61"/>
      <c r="AE167" s="61"/>
      <c r="AF167" s="61"/>
    </row>
    <row r="168" spans="1:32" ht="12.75">
      <c r="A168" s="61"/>
      <c r="B168" s="61"/>
      <c r="C168" s="61"/>
      <c r="D168" s="61"/>
      <c r="AC168" s="61"/>
      <c r="AD168" s="61"/>
      <c r="AE168" s="61"/>
      <c r="AF168" s="61"/>
    </row>
    <row r="169" spans="1:32" ht="12.75">
      <c r="A169" s="61"/>
      <c r="B169" s="61"/>
      <c r="C169" s="61"/>
      <c r="D169" s="61"/>
      <c r="AC169" s="61"/>
      <c r="AD169" s="61"/>
      <c r="AE169" s="61"/>
      <c r="AF169" s="61"/>
    </row>
    <row r="170" spans="1:32" ht="12.75">
      <c r="A170" s="61"/>
      <c r="B170" s="61"/>
      <c r="C170" s="61"/>
      <c r="D170" s="61"/>
      <c r="AC170" s="61"/>
      <c r="AD170" s="61"/>
      <c r="AE170" s="61"/>
      <c r="AF170" s="61"/>
    </row>
    <row r="171" spans="1:32" ht="12.75">
      <c r="A171" s="61"/>
      <c r="B171" s="61"/>
      <c r="C171" s="61"/>
      <c r="D171" s="61"/>
      <c r="AC171" s="61"/>
      <c r="AD171" s="61"/>
      <c r="AE171" s="61"/>
      <c r="AF171" s="61"/>
    </row>
    <row r="172" spans="1:32" ht="12.75">
      <c r="A172" s="61"/>
      <c r="B172" s="61"/>
      <c r="C172" s="61"/>
      <c r="D172" s="61"/>
      <c r="AC172" s="61"/>
      <c r="AD172" s="61"/>
      <c r="AE172" s="61"/>
      <c r="AF172" s="61"/>
    </row>
    <row r="173" spans="1:32" ht="12.75">
      <c r="A173" s="61"/>
      <c r="B173" s="61"/>
      <c r="C173" s="61"/>
      <c r="D173" s="61"/>
      <c r="AC173" s="61"/>
      <c r="AD173" s="61"/>
      <c r="AE173" s="61"/>
      <c r="AF173" s="61"/>
    </row>
    <row r="174" spans="1:32" ht="12.75">
      <c r="A174" s="61"/>
      <c r="B174" s="61"/>
      <c r="C174" s="61"/>
      <c r="D174" s="61"/>
      <c r="AC174" s="61"/>
      <c r="AD174" s="61"/>
      <c r="AE174" s="61"/>
      <c r="AF174" s="61"/>
    </row>
    <row r="175" spans="1:32" ht="12.75">
      <c r="A175" s="61"/>
      <c r="B175" s="61"/>
      <c r="C175" s="61"/>
      <c r="D175" s="61"/>
      <c r="AC175" s="61"/>
      <c r="AD175" s="61"/>
      <c r="AE175" s="61"/>
      <c r="AF175" s="61"/>
    </row>
    <row r="176" spans="1:32" ht="12.75">
      <c r="A176" s="61"/>
      <c r="B176" s="61"/>
      <c r="C176" s="61"/>
      <c r="D176" s="61"/>
      <c r="AC176" s="61"/>
      <c r="AD176" s="61"/>
      <c r="AE176" s="61"/>
      <c r="AF176" s="61"/>
    </row>
    <row r="177" spans="1:32" ht="12.75">
      <c r="A177" s="61"/>
      <c r="B177" s="61"/>
      <c r="C177" s="61"/>
      <c r="D177" s="61"/>
      <c r="AC177" s="61"/>
      <c r="AD177" s="61"/>
      <c r="AE177" s="61"/>
      <c r="AF177" s="61"/>
    </row>
    <row r="178" spans="1:32" ht="12.75">
      <c r="A178" s="61"/>
      <c r="B178" s="61"/>
      <c r="C178" s="61"/>
      <c r="D178" s="61"/>
      <c r="AC178" s="61"/>
      <c r="AD178" s="61"/>
      <c r="AE178" s="61"/>
      <c r="AF178" s="61"/>
    </row>
    <row r="179" spans="1:32" ht="12.75">
      <c r="A179" s="61"/>
      <c r="B179" s="61"/>
      <c r="C179" s="61"/>
      <c r="D179" s="61"/>
      <c r="AC179" s="61"/>
      <c r="AD179" s="61"/>
      <c r="AE179" s="61"/>
      <c r="AF179" s="61"/>
    </row>
    <row r="180" spans="1:32" ht="12.75">
      <c r="A180" s="61"/>
      <c r="B180" s="61"/>
      <c r="C180" s="61"/>
      <c r="D180" s="61"/>
      <c r="AC180" s="61"/>
      <c r="AD180" s="61"/>
      <c r="AE180" s="61"/>
      <c r="AF180" s="61"/>
    </row>
    <row r="181" spans="1:32" ht="12.75">
      <c r="A181" s="61"/>
      <c r="B181" s="61"/>
      <c r="C181" s="61"/>
      <c r="D181" s="61"/>
      <c r="AC181" s="61"/>
      <c r="AD181" s="61"/>
      <c r="AE181" s="61"/>
      <c r="AF181" s="61"/>
    </row>
    <row r="182" spans="1:32" ht="12.75">
      <c r="A182" s="61"/>
      <c r="B182" s="61"/>
      <c r="C182" s="61"/>
      <c r="D182" s="61"/>
      <c r="AC182" s="61"/>
      <c r="AD182" s="61"/>
      <c r="AE182" s="61"/>
      <c r="AF182" s="61"/>
    </row>
    <row r="183" spans="1:32" ht="12.75">
      <c r="A183" s="61"/>
      <c r="B183" s="61"/>
      <c r="C183" s="61"/>
      <c r="D183" s="61"/>
      <c r="AC183" s="61"/>
      <c r="AD183" s="61"/>
      <c r="AE183" s="61"/>
      <c r="AF183" s="61"/>
    </row>
    <row r="184" spans="1:32" ht="12.75">
      <c r="A184" s="61"/>
      <c r="B184" s="61"/>
      <c r="C184" s="61"/>
      <c r="D184" s="61"/>
      <c r="AC184" s="61"/>
      <c r="AD184" s="61"/>
      <c r="AE184" s="61"/>
      <c r="AF184" s="61"/>
    </row>
    <row r="185" spans="1:32" ht="12.75">
      <c r="A185" s="61"/>
      <c r="B185" s="61"/>
      <c r="C185" s="61"/>
      <c r="D185" s="61"/>
      <c r="AC185" s="61"/>
      <c r="AD185" s="61"/>
      <c r="AE185" s="61"/>
      <c r="AF185" s="61"/>
    </row>
    <row r="186" spans="1:32" ht="12.75">
      <c r="A186" s="61"/>
      <c r="B186" s="61"/>
      <c r="C186" s="61"/>
      <c r="D186" s="61"/>
      <c r="AC186" s="61"/>
      <c r="AD186" s="61"/>
      <c r="AE186" s="61"/>
      <c r="AF186" s="61"/>
    </row>
    <row r="187" spans="1:32" ht="12.75">
      <c r="A187" s="61"/>
      <c r="B187" s="61"/>
      <c r="C187" s="61"/>
      <c r="D187" s="61"/>
      <c r="AC187" s="61"/>
      <c r="AD187" s="61"/>
      <c r="AE187" s="61"/>
      <c r="AF187" s="61"/>
    </row>
    <row r="188" spans="1:32" ht="12.75">
      <c r="A188" s="61"/>
      <c r="B188" s="61"/>
      <c r="C188" s="61"/>
      <c r="D188" s="61"/>
      <c r="AC188" s="61"/>
      <c r="AD188" s="61"/>
      <c r="AE188" s="61"/>
      <c r="AF188" s="61"/>
    </row>
    <row r="189" spans="1:32" ht="12.75">
      <c r="A189" s="61"/>
      <c r="B189" s="61"/>
      <c r="C189" s="61"/>
      <c r="D189" s="61"/>
      <c r="AC189" s="61"/>
      <c r="AD189" s="61"/>
      <c r="AE189" s="61"/>
      <c r="AF189" s="61"/>
    </row>
    <row r="190" spans="1:32" ht="12.75">
      <c r="A190" s="61"/>
      <c r="B190" s="61"/>
      <c r="C190" s="61"/>
      <c r="D190" s="61"/>
      <c r="AC190" s="61"/>
      <c r="AD190" s="61"/>
      <c r="AE190" s="61"/>
      <c r="AF190" s="61"/>
    </row>
    <row r="191" spans="1:32" ht="12.75">
      <c r="A191" s="61"/>
      <c r="B191" s="61"/>
      <c r="C191" s="61"/>
      <c r="D191" s="61"/>
      <c r="AC191" s="61"/>
      <c r="AD191" s="61"/>
      <c r="AE191" s="61"/>
      <c r="AF191" s="61"/>
    </row>
    <row r="192" spans="1:32" ht="12.75">
      <c r="A192" s="61"/>
      <c r="B192" s="61"/>
      <c r="C192" s="61"/>
      <c r="D192" s="61"/>
      <c r="AC192" s="61"/>
      <c r="AD192" s="61"/>
      <c r="AE192" s="61"/>
      <c r="AF192" s="61"/>
    </row>
    <row r="193" spans="1:32" ht="12.75">
      <c r="A193" s="61"/>
      <c r="B193" s="61"/>
      <c r="C193" s="61"/>
      <c r="D193" s="61"/>
      <c r="AC193" s="61"/>
      <c r="AD193" s="61"/>
      <c r="AE193" s="61"/>
      <c r="AF193" s="61"/>
    </row>
    <row r="194" spans="1:32" ht="12.75">
      <c r="A194" s="61"/>
      <c r="B194" s="61"/>
      <c r="C194" s="61"/>
      <c r="D194" s="61"/>
      <c r="AC194" s="61"/>
      <c r="AD194" s="61"/>
      <c r="AE194" s="61"/>
      <c r="AF194" s="61"/>
    </row>
    <row r="195" spans="1:32" ht="12.75">
      <c r="A195" s="61"/>
      <c r="B195" s="61"/>
      <c r="C195" s="61"/>
      <c r="D195" s="61"/>
      <c r="AC195" s="61"/>
      <c r="AD195" s="61"/>
      <c r="AE195" s="61"/>
      <c r="AF195" s="61"/>
    </row>
    <row r="196" spans="1:32" ht="12.75">
      <c r="A196" s="61"/>
      <c r="B196" s="61"/>
      <c r="C196" s="61"/>
      <c r="D196" s="61"/>
      <c r="AC196" s="61"/>
      <c r="AD196" s="61"/>
      <c r="AE196" s="61"/>
      <c r="AF196" s="61"/>
    </row>
    <row r="197" spans="1:32" ht="12.75">
      <c r="A197" s="61"/>
      <c r="B197" s="61"/>
      <c r="C197" s="61"/>
      <c r="D197" s="61"/>
      <c r="AC197" s="61"/>
      <c r="AD197" s="61"/>
      <c r="AE197" s="61"/>
      <c r="AF197" s="61"/>
    </row>
    <row r="198" spans="1:32" ht="12.75">
      <c r="A198" s="61"/>
      <c r="B198" s="61"/>
      <c r="C198" s="61"/>
      <c r="D198" s="61"/>
      <c r="AC198" s="61"/>
      <c r="AD198" s="61"/>
      <c r="AE198" s="61"/>
      <c r="AF198" s="61"/>
    </row>
    <row r="199" spans="1:32" ht="12.75">
      <c r="A199" s="61"/>
      <c r="B199" s="61"/>
      <c r="C199" s="61"/>
      <c r="D199" s="61"/>
      <c r="AC199" s="61"/>
      <c r="AD199" s="61"/>
      <c r="AE199" s="61"/>
      <c r="AF199" s="61"/>
    </row>
    <row r="200" spans="1:32" ht="12.75">
      <c r="A200" s="61"/>
      <c r="B200" s="61"/>
      <c r="C200" s="61"/>
      <c r="D200" s="61"/>
      <c r="AC200" s="61"/>
      <c r="AD200" s="61"/>
      <c r="AE200" s="61"/>
      <c r="AF200" s="61"/>
    </row>
    <row r="201" spans="1:32" ht="12.75">
      <c r="A201" s="61"/>
      <c r="B201" s="61"/>
      <c r="C201" s="61"/>
      <c r="D201" s="61"/>
      <c r="AC201" s="61"/>
      <c r="AD201" s="61"/>
      <c r="AE201" s="61"/>
      <c r="AF201" s="61"/>
    </row>
    <row r="202" spans="1:32" ht="12.75">
      <c r="A202" s="61"/>
      <c r="B202" s="61"/>
      <c r="C202" s="61"/>
      <c r="D202" s="61"/>
      <c r="AC202" s="61"/>
      <c r="AD202" s="61"/>
      <c r="AE202" s="61"/>
      <c r="AF202" s="61"/>
    </row>
    <row r="203" spans="1:32" ht="12.75">
      <c r="A203" s="61"/>
      <c r="B203" s="61"/>
      <c r="C203" s="61"/>
      <c r="D203" s="61"/>
      <c r="AC203" s="61"/>
      <c r="AD203" s="61"/>
      <c r="AE203" s="61"/>
      <c r="AF203" s="61"/>
    </row>
    <row r="204" spans="1:32" ht="12.75">
      <c r="A204" s="61"/>
      <c r="B204" s="61"/>
      <c r="C204" s="61"/>
      <c r="D204" s="61"/>
      <c r="AC204" s="61"/>
      <c r="AD204" s="61"/>
      <c r="AE204" s="61"/>
      <c r="AF204" s="61"/>
    </row>
    <row r="205" spans="1:32" ht="12.75">
      <c r="A205" s="61"/>
      <c r="B205" s="61"/>
      <c r="C205" s="61"/>
      <c r="D205" s="61"/>
      <c r="AC205" s="61"/>
      <c r="AD205" s="61"/>
      <c r="AE205" s="61"/>
      <c r="AF205" s="61"/>
    </row>
    <row r="206" spans="1:32" ht="12.75">
      <c r="A206" s="61"/>
      <c r="B206" s="61"/>
      <c r="C206" s="61"/>
      <c r="D206" s="61"/>
      <c r="AC206" s="61"/>
      <c r="AD206" s="61"/>
      <c r="AE206" s="61"/>
      <c r="AF206" s="61"/>
    </row>
    <row r="207" spans="1:32" ht="12.75">
      <c r="A207" s="61"/>
      <c r="B207" s="61"/>
      <c r="C207" s="61"/>
      <c r="D207" s="61"/>
      <c r="AC207" s="61"/>
      <c r="AD207" s="61"/>
      <c r="AE207" s="61"/>
      <c r="AF207" s="61"/>
    </row>
    <row r="208" spans="1:32" ht="12.75">
      <c r="A208" s="61"/>
      <c r="B208" s="61"/>
      <c r="C208" s="61"/>
      <c r="D208" s="61"/>
      <c r="AC208" s="61"/>
      <c r="AD208" s="61"/>
      <c r="AE208" s="61"/>
      <c r="AF208" s="61"/>
    </row>
    <row r="209" spans="1:32" ht="12.75">
      <c r="A209" s="61"/>
      <c r="B209" s="61"/>
      <c r="C209" s="61"/>
      <c r="D209" s="61"/>
      <c r="AC209" s="61"/>
      <c r="AD209" s="61"/>
      <c r="AE209" s="61"/>
      <c r="AF209" s="61"/>
    </row>
    <row r="210" spans="1:32" ht="12.75">
      <c r="A210" s="61"/>
      <c r="B210" s="61"/>
      <c r="C210" s="61"/>
      <c r="D210" s="61"/>
      <c r="AC210" s="61"/>
      <c r="AD210" s="61"/>
      <c r="AE210" s="61"/>
      <c r="AF210" s="61"/>
    </row>
    <row r="211" spans="1:32" ht="12.75">
      <c r="A211" s="61"/>
      <c r="B211" s="61"/>
      <c r="C211" s="61"/>
      <c r="D211" s="61"/>
      <c r="AC211" s="61"/>
      <c r="AD211" s="61"/>
      <c r="AE211" s="61"/>
      <c r="AF211" s="61"/>
    </row>
    <row r="212" spans="1:32" ht="12.75">
      <c r="A212" s="61"/>
      <c r="B212" s="61"/>
      <c r="C212" s="61"/>
      <c r="D212" s="61"/>
      <c r="AC212" s="61"/>
      <c r="AD212" s="61"/>
      <c r="AE212" s="61"/>
      <c r="AF212" s="61"/>
    </row>
    <row r="213" spans="1:32" ht="12.75">
      <c r="A213" s="61"/>
      <c r="B213" s="61"/>
      <c r="C213" s="61"/>
      <c r="D213" s="61"/>
      <c r="AC213" s="61"/>
      <c r="AD213" s="61"/>
      <c r="AE213" s="61"/>
      <c r="AF213" s="61"/>
    </row>
    <row r="214" spans="1:32" ht="12.75">
      <c r="A214" s="61"/>
      <c r="B214" s="61"/>
      <c r="C214" s="61"/>
      <c r="D214" s="61"/>
      <c r="AC214" s="61"/>
      <c r="AD214" s="61"/>
      <c r="AE214" s="61"/>
      <c r="AF214" s="61"/>
    </row>
    <row r="215" spans="1:32" ht="12.75">
      <c r="A215" s="61"/>
      <c r="B215" s="61"/>
      <c r="C215" s="61"/>
      <c r="D215" s="61"/>
      <c r="AC215" s="61"/>
      <c r="AD215" s="61"/>
      <c r="AE215" s="61"/>
      <c r="AF215" s="61"/>
    </row>
    <row r="216" spans="1:32" ht="12.75">
      <c r="A216" s="61"/>
      <c r="B216" s="61"/>
      <c r="C216" s="61"/>
      <c r="D216" s="61"/>
      <c r="AC216" s="61"/>
      <c r="AD216" s="61"/>
      <c r="AE216" s="61"/>
      <c r="AF216" s="61"/>
    </row>
    <row r="217" spans="1:32" ht="12.75">
      <c r="A217" s="61"/>
      <c r="B217" s="61"/>
      <c r="C217" s="61"/>
      <c r="D217" s="61"/>
      <c r="AC217" s="61"/>
      <c r="AD217" s="61"/>
      <c r="AE217" s="61"/>
      <c r="AF217" s="61"/>
    </row>
    <row r="218" spans="1:32" ht="12.75">
      <c r="A218" s="61"/>
      <c r="B218" s="61"/>
      <c r="C218" s="61"/>
      <c r="D218" s="61"/>
      <c r="AC218" s="61"/>
      <c r="AD218" s="61"/>
      <c r="AE218" s="61"/>
      <c r="AF218" s="61"/>
    </row>
    <row r="219" spans="1:32" ht="12.75">
      <c r="A219" s="61"/>
      <c r="B219" s="61"/>
      <c r="C219" s="61"/>
      <c r="D219" s="61"/>
      <c r="AC219" s="61"/>
      <c r="AD219" s="61"/>
      <c r="AE219" s="61"/>
      <c r="AF219" s="61"/>
    </row>
    <row r="220" spans="1:32" ht="12.75">
      <c r="A220" s="61"/>
      <c r="B220" s="61"/>
      <c r="C220" s="61"/>
      <c r="D220" s="61"/>
      <c r="AC220" s="61"/>
      <c r="AD220" s="61"/>
      <c r="AE220" s="61"/>
      <c r="AF220" s="61"/>
    </row>
    <row r="221" spans="1:32" ht="12.75">
      <c r="A221" s="61"/>
      <c r="B221" s="61"/>
      <c r="C221" s="61"/>
      <c r="D221" s="61"/>
      <c r="AC221" s="61"/>
      <c r="AD221" s="61"/>
      <c r="AE221" s="61"/>
      <c r="AF221" s="61"/>
    </row>
    <row r="222" spans="1:32" ht="12.75">
      <c r="A222" s="61"/>
      <c r="B222" s="61"/>
      <c r="C222" s="61"/>
      <c r="D222" s="61"/>
      <c r="AC222" s="61"/>
      <c r="AD222" s="61"/>
      <c r="AE222" s="61"/>
      <c r="AF222" s="61"/>
    </row>
    <row r="223" spans="1:32" ht="12.75">
      <c r="A223" s="61"/>
      <c r="B223" s="61"/>
      <c r="C223" s="61"/>
      <c r="D223" s="61"/>
      <c r="AC223" s="61"/>
      <c r="AD223" s="61"/>
      <c r="AE223" s="61"/>
      <c r="AF223" s="61"/>
    </row>
    <row r="224" spans="1:32" ht="12.75">
      <c r="A224" s="61"/>
      <c r="B224" s="61"/>
      <c r="C224" s="61"/>
      <c r="D224" s="61"/>
      <c r="AC224" s="61"/>
      <c r="AD224" s="61"/>
      <c r="AE224" s="61"/>
      <c r="AF224" s="61"/>
    </row>
    <row r="225" spans="1:32" ht="12.75">
      <c r="A225" s="61"/>
      <c r="B225" s="61"/>
      <c r="C225" s="61"/>
      <c r="D225" s="61"/>
      <c r="AC225" s="61"/>
      <c r="AD225" s="61"/>
      <c r="AE225" s="61"/>
      <c r="AF225" s="61"/>
    </row>
    <row r="226" spans="1:32" ht="12.75">
      <c r="A226" s="61"/>
      <c r="B226" s="61"/>
      <c r="C226" s="61"/>
      <c r="D226" s="61"/>
      <c r="AC226" s="61"/>
      <c r="AD226" s="61"/>
      <c r="AE226" s="61"/>
      <c r="AF226" s="61"/>
    </row>
    <row r="227" spans="1:32" ht="12.75">
      <c r="A227" s="61"/>
      <c r="B227" s="61"/>
      <c r="C227" s="61"/>
      <c r="D227" s="61"/>
      <c r="AC227" s="61"/>
      <c r="AD227" s="61"/>
      <c r="AE227" s="61"/>
      <c r="AF227" s="61"/>
    </row>
    <row r="228" spans="1:32" ht="12.75">
      <c r="A228" s="61"/>
      <c r="B228" s="61"/>
      <c r="C228" s="61"/>
      <c r="D228" s="61"/>
      <c r="AC228" s="61"/>
      <c r="AD228" s="61"/>
      <c r="AE228" s="61"/>
      <c r="AF228" s="61"/>
    </row>
    <row r="229" spans="1:32" ht="12.75">
      <c r="A229" s="61"/>
      <c r="B229" s="61"/>
      <c r="C229" s="61"/>
      <c r="D229" s="61"/>
      <c r="AC229" s="61"/>
      <c r="AD229" s="61"/>
      <c r="AE229" s="61"/>
      <c r="AF229" s="61"/>
    </row>
    <row r="230" spans="1:32" ht="12.75">
      <c r="A230" s="61"/>
      <c r="B230" s="61"/>
      <c r="C230" s="61"/>
      <c r="D230" s="61"/>
      <c r="AC230" s="61"/>
      <c r="AD230" s="61"/>
      <c r="AE230" s="61"/>
      <c r="AF230" s="61"/>
    </row>
    <row r="231" spans="1:32" ht="12.75">
      <c r="A231" s="61"/>
      <c r="B231" s="61"/>
      <c r="C231" s="61"/>
      <c r="D231" s="61"/>
      <c r="AC231" s="61"/>
      <c r="AD231" s="61"/>
      <c r="AE231" s="61"/>
      <c r="AF231" s="61"/>
    </row>
    <row r="232" spans="1:32" ht="12.75">
      <c r="A232" s="61"/>
      <c r="B232" s="61"/>
      <c r="C232" s="61"/>
      <c r="D232" s="61"/>
      <c r="AC232" s="61"/>
      <c r="AD232" s="61"/>
      <c r="AE232" s="61"/>
      <c r="AF232" s="61"/>
    </row>
    <row r="233" spans="1:32" ht="12.75">
      <c r="A233" s="61"/>
      <c r="B233" s="61"/>
      <c r="C233" s="61"/>
      <c r="D233" s="61"/>
      <c r="AC233" s="61"/>
      <c r="AD233" s="61"/>
      <c r="AE233" s="61"/>
      <c r="AF233" s="61"/>
    </row>
    <row r="234" spans="1:32" ht="12.75">
      <c r="A234" s="61"/>
      <c r="B234" s="61"/>
      <c r="C234" s="61"/>
      <c r="D234" s="61"/>
      <c r="AC234" s="61"/>
      <c r="AD234" s="61"/>
      <c r="AE234" s="61"/>
      <c r="AF234" s="61"/>
    </row>
    <row r="235" spans="1:32" ht="12.75">
      <c r="A235" s="61"/>
      <c r="B235" s="61"/>
      <c r="C235" s="61"/>
      <c r="D235" s="61"/>
      <c r="AC235" s="61"/>
      <c r="AD235" s="61"/>
      <c r="AE235" s="61"/>
      <c r="AF235" s="61"/>
    </row>
    <row r="236" spans="1:32" ht="12.75">
      <c r="A236" s="61"/>
      <c r="B236" s="61"/>
      <c r="C236" s="61"/>
      <c r="D236" s="61"/>
      <c r="AC236" s="61"/>
      <c r="AD236" s="61"/>
      <c r="AE236" s="61"/>
      <c r="AF236" s="61"/>
    </row>
    <row r="237" spans="1:32" ht="12.75">
      <c r="A237" s="61"/>
      <c r="B237" s="61"/>
      <c r="C237" s="61"/>
      <c r="D237" s="61"/>
      <c r="AC237" s="61"/>
      <c r="AD237" s="61"/>
      <c r="AE237" s="61"/>
      <c r="AF237" s="61"/>
    </row>
    <row r="238" spans="1:32" ht="12.75">
      <c r="A238" s="61"/>
      <c r="B238" s="61"/>
      <c r="C238" s="61"/>
      <c r="D238" s="61"/>
      <c r="AC238" s="61"/>
      <c r="AD238" s="61"/>
      <c r="AE238" s="61"/>
      <c r="AF238" s="61"/>
    </row>
    <row r="239" spans="1:32" ht="12.75">
      <c r="A239" s="61"/>
      <c r="B239" s="61"/>
      <c r="C239" s="61"/>
      <c r="D239" s="61"/>
      <c r="AC239" s="61"/>
      <c r="AD239" s="61"/>
      <c r="AE239" s="61"/>
      <c r="AF239" s="61"/>
    </row>
    <row r="240" spans="1:32" ht="12.75">
      <c r="A240" s="61"/>
      <c r="B240" s="61"/>
      <c r="C240" s="61"/>
      <c r="D240" s="61"/>
      <c r="AC240" s="61"/>
      <c r="AD240" s="61"/>
      <c r="AE240" s="61"/>
      <c r="AF240" s="61"/>
    </row>
    <row r="241" spans="1:32" ht="12.75">
      <c r="A241" s="61"/>
      <c r="B241" s="61"/>
      <c r="C241" s="61"/>
      <c r="D241" s="61"/>
      <c r="AC241" s="61"/>
      <c r="AD241" s="61"/>
      <c r="AE241" s="61"/>
      <c r="AF241" s="61"/>
    </row>
    <row r="242" spans="1:32" ht="12.75">
      <c r="A242" s="61"/>
      <c r="B242" s="61"/>
      <c r="C242" s="61"/>
      <c r="D242" s="61"/>
      <c r="AC242" s="61"/>
      <c r="AD242" s="61"/>
      <c r="AE242" s="61"/>
      <c r="AF242" s="61"/>
    </row>
    <row r="243" spans="1:32" ht="12.75">
      <c r="A243" s="61"/>
      <c r="B243" s="61"/>
      <c r="C243" s="61"/>
      <c r="D243" s="61"/>
      <c r="AC243" s="61"/>
      <c r="AD243" s="61"/>
      <c r="AE243" s="61"/>
      <c r="AF243" s="61"/>
    </row>
    <row r="244" spans="1:32" ht="12.75">
      <c r="A244" s="61"/>
      <c r="B244" s="61"/>
      <c r="C244" s="61"/>
      <c r="D244" s="61"/>
      <c r="AC244" s="61"/>
      <c r="AD244" s="61"/>
      <c r="AE244" s="61"/>
      <c r="AF244" s="61"/>
    </row>
    <row r="245" spans="1:32" ht="12.75">
      <c r="A245" s="61"/>
      <c r="B245" s="61"/>
      <c r="C245" s="61"/>
      <c r="D245" s="61"/>
      <c r="AC245" s="61"/>
      <c r="AD245" s="61"/>
      <c r="AE245" s="61"/>
      <c r="AF245" s="61"/>
    </row>
    <row r="246" spans="1:32" ht="12.75">
      <c r="A246" s="61"/>
      <c r="B246" s="61"/>
      <c r="C246" s="61"/>
      <c r="D246" s="61"/>
      <c r="AC246" s="61"/>
      <c r="AD246" s="61"/>
      <c r="AE246" s="61"/>
      <c r="AF246" s="61"/>
    </row>
    <row r="247" spans="1:32" ht="12.75">
      <c r="A247" s="61"/>
      <c r="B247" s="61"/>
      <c r="C247" s="61"/>
      <c r="D247" s="61"/>
      <c r="AC247" s="61"/>
      <c r="AD247" s="61"/>
      <c r="AE247" s="61"/>
      <c r="AF247" s="61"/>
    </row>
    <row r="248" spans="1:32" ht="12.75">
      <c r="A248" s="61"/>
      <c r="B248" s="61"/>
      <c r="C248" s="61"/>
      <c r="D248" s="61"/>
      <c r="AC248" s="61"/>
      <c r="AD248" s="61"/>
      <c r="AE248" s="61"/>
      <c r="AF248" s="61"/>
    </row>
    <row r="249" spans="1:32" ht="12.75">
      <c r="A249" s="61"/>
      <c r="B249" s="61"/>
      <c r="C249" s="61"/>
      <c r="D249" s="61"/>
      <c r="AC249" s="61"/>
      <c r="AD249" s="61"/>
      <c r="AE249" s="61"/>
      <c r="AF249" s="61"/>
    </row>
    <row r="250" spans="1:32" ht="12.75">
      <c r="A250" s="61"/>
      <c r="B250" s="61"/>
      <c r="C250" s="61"/>
      <c r="D250" s="61"/>
      <c r="AC250" s="61"/>
      <c r="AD250" s="61"/>
      <c r="AE250" s="61"/>
      <c r="AF250" s="61"/>
    </row>
    <row r="251" spans="1:32" ht="12.75">
      <c r="A251" s="61"/>
      <c r="B251" s="61"/>
      <c r="C251" s="61"/>
      <c r="D251" s="61"/>
      <c r="AC251" s="61"/>
      <c r="AD251" s="61"/>
      <c r="AE251" s="61"/>
      <c r="AF251" s="61"/>
    </row>
    <row r="252" spans="1:32" ht="12.75">
      <c r="A252" s="61"/>
      <c r="B252" s="61"/>
      <c r="C252" s="61"/>
      <c r="D252" s="61"/>
      <c r="AC252" s="61"/>
      <c r="AD252" s="61"/>
      <c r="AE252" s="61"/>
      <c r="AF252" s="61"/>
    </row>
    <row r="253" spans="1:32" ht="12.75">
      <c r="A253" s="61"/>
      <c r="B253" s="61"/>
      <c r="C253" s="61"/>
      <c r="D253" s="61"/>
      <c r="AC253" s="61"/>
      <c r="AD253" s="61"/>
      <c r="AE253" s="61"/>
      <c r="AF253" s="61"/>
    </row>
    <row r="254" spans="1:32" ht="12.75">
      <c r="A254" s="61"/>
      <c r="B254" s="61"/>
      <c r="C254" s="61"/>
      <c r="D254" s="61"/>
      <c r="AC254" s="61"/>
      <c r="AD254" s="61"/>
      <c r="AE254" s="61"/>
      <c r="AF254" s="61"/>
    </row>
    <row r="255" spans="1:32" ht="12.75">
      <c r="A255" s="61"/>
      <c r="B255" s="61"/>
      <c r="C255" s="61"/>
      <c r="D255" s="61"/>
      <c r="AC255" s="61"/>
      <c r="AD255" s="61"/>
      <c r="AE255" s="61"/>
      <c r="AF255" s="61"/>
    </row>
    <row r="256" spans="1:32" ht="12.75">
      <c r="A256" s="61"/>
      <c r="B256" s="61"/>
      <c r="C256" s="61"/>
      <c r="D256" s="61"/>
      <c r="AC256" s="61"/>
      <c r="AD256" s="61"/>
      <c r="AE256" s="61"/>
      <c r="AF256" s="61"/>
    </row>
    <row r="257" spans="1:32" ht="12.75">
      <c r="A257" s="61"/>
      <c r="B257" s="61"/>
      <c r="C257" s="61"/>
      <c r="D257" s="61"/>
      <c r="AC257" s="61"/>
      <c r="AD257" s="61"/>
      <c r="AE257" s="61"/>
      <c r="AF257" s="61"/>
    </row>
    <row r="258" spans="1:32" ht="12.75">
      <c r="A258" s="61"/>
      <c r="B258" s="61"/>
      <c r="C258" s="61"/>
      <c r="D258" s="61"/>
      <c r="AC258" s="61"/>
      <c r="AD258" s="61"/>
      <c r="AE258" s="61"/>
      <c r="AF258" s="61"/>
    </row>
    <row r="259" spans="1:32" ht="12.75">
      <c r="A259" s="61"/>
      <c r="B259" s="61"/>
      <c r="C259" s="61"/>
      <c r="D259" s="61"/>
      <c r="AC259" s="61"/>
      <c r="AD259" s="61"/>
      <c r="AE259" s="61"/>
      <c r="AF259" s="61"/>
    </row>
    <row r="260" spans="1:32" ht="12.75">
      <c r="A260" s="61"/>
      <c r="B260" s="61"/>
      <c r="C260" s="61"/>
      <c r="D260" s="61"/>
      <c r="AC260" s="61"/>
      <c r="AD260" s="61"/>
      <c r="AE260" s="61"/>
      <c r="AF260" s="61"/>
    </row>
    <row r="261" spans="1:32" ht="12.75">
      <c r="A261" s="61"/>
      <c r="B261" s="61"/>
      <c r="C261" s="61"/>
      <c r="D261" s="61"/>
      <c r="AC261" s="61"/>
      <c r="AD261" s="61"/>
      <c r="AE261" s="61"/>
      <c r="AF261" s="61"/>
    </row>
    <row r="262" spans="1:32" ht="12.75">
      <c r="A262" s="61"/>
      <c r="B262" s="61"/>
      <c r="C262" s="61"/>
      <c r="D262" s="61"/>
      <c r="AC262" s="61"/>
      <c r="AD262" s="61"/>
      <c r="AE262" s="61"/>
      <c r="AF262" s="61"/>
    </row>
    <row r="263" spans="1:32" ht="12.75">
      <c r="A263" s="61"/>
      <c r="B263" s="61"/>
      <c r="C263" s="61"/>
      <c r="D263" s="61"/>
      <c r="AC263" s="61"/>
      <c r="AD263" s="61"/>
      <c r="AE263" s="61"/>
      <c r="AF263" s="61"/>
    </row>
    <row r="264" spans="1:32" ht="12.75">
      <c r="A264" s="61"/>
      <c r="B264" s="61"/>
      <c r="C264" s="61"/>
      <c r="D264" s="61"/>
      <c r="AC264" s="61"/>
      <c r="AD264" s="61"/>
      <c r="AE264" s="61"/>
      <c r="AF264" s="61"/>
    </row>
    <row r="265" spans="1:32" ht="12.75">
      <c r="A265" s="61"/>
      <c r="B265" s="61"/>
      <c r="C265" s="61"/>
      <c r="D265" s="61"/>
      <c r="AC265" s="61"/>
      <c r="AD265" s="61"/>
      <c r="AE265" s="61"/>
      <c r="AF265" s="61"/>
    </row>
    <row r="266" spans="1:32" ht="12.75">
      <c r="A266" s="61"/>
      <c r="B266" s="61"/>
      <c r="C266" s="61"/>
      <c r="D266" s="61"/>
      <c r="AC266" s="61"/>
      <c r="AD266" s="61"/>
      <c r="AE266" s="61"/>
      <c r="AF266" s="61"/>
    </row>
    <row r="267" spans="1:32" ht="12.75">
      <c r="A267" s="61"/>
      <c r="B267" s="61"/>
      <c r="C267" s="61"/>
      <c r="D267" s="61"/>
      <c r="AC267" s="61"/>
      <c r="AD267" s="61"/>
      <c r="AE267" s="61"/>
      <c r="AF267" s="61"/>
    </row>
    <row r="268" spans="1:32" ht="12.75">
      <c r="A268" s="61"/>
      <c r="B268" s="61"/>
      <c r="C268" s="61"/>
      <c r="D268" s="61"/>
      <c r="AC268" s="61"/>
      <c r="AD268" s="61"/>
      <c r="AE268" s="61"/>
      <c r="AF268" s="61"/>
    </row>
    <row r="269" spans="1:32" ht="12.75">
      <c r="A269" s="61"/>
      <c r="B269" s="61"/>
      <c r="C269" s="61"/>
      <c r="D269" s="61"/>
      <c r="AC269" s="61"/>
      <c r="AD269" s="61"/>
      <c r="AE269" s="61"/>
      <c r="AF269" s="61"/>
    </row>
    <row r="270" spans="1:32" ht="12.75">
      <c r="A270" s="61"/>
      <c r="B270" s="61"/>
      <c r="C270" s="61"/>
      <c r="D270" s="61"/>
      <c r="AC270" s="61"/>
      <c r="AD270" s="61"/>
      <c r="AE270" s="61"/>
      <c r="AF270" s="61"/>
    </row>
    <row r="271" spans="1:32" ht="12.75">
      <c r="A271" s="61"/>
      <c r="B271" s="61"/>
      <c r="C271" s="61"/>
      <c r="D271" s="61"/>
      <c r="AC271" s="61"/>
      <c r="AD271" s="61"/>
      <c r="AE271" s="61"/>
      <c r="AF271" s="61"/>
    </row>
    <row r="272" spans="1:32" ht="12.75">
      <c r="A272" s="61"/>
      <c r="B272" s="61"/>
      <c r="C272" s="61"/>
      <c r="D272" s="61"/>
      <c r="AC272" s="61"/>
      <c r="AD272" s="61"/>
      <c r="AE272" s="61"/>
      <c r="AF272" s="61"/>
    </row>
    <row r="273" spans="1:32" ht="12.75">
      <c r="A273" s="61"/>
      <c r="B273" s="61"/>
      <c r="C273" s="61"/>
      <c r="D273" s="61"/>
      <c r="AC273" s="61"/>
      <c r="AD273" s="61"/>
      <c r="AE273" s="61"/>
      <c r="AF273" s="61"/>
    </row>
    <row r="274" spans="1:32" ht="12.75">
      <c r="A274" s="61"/>
      <c r="B274" s="61"/>
      <c r="C274" s="61"/>
      <c r="D274" s="61"/>
      <c r="AC274" s="61"/>
      <c r="AD274" s="61"/>
      <c r="AE274" s="61"/>
      <c r="AF274" s="61"/>
    </row>
    <row r="275" spans="1:32" ht="12.75">
      <c r="A275" s="61"/>
      <c r="B275" s="61"/>
      <c r="C275" s="61"/>
      <c r="D275" s="61"/>
      <c r="AC275" s="61"/>
      <c r="AD275" s="61"/>
      <c r="AE275" s="61"/>
      <c r="AF275" s="61"/>
    </row>
    <row r="276" spans="1:32" ht="12.75">
      <c r="A276" s="61"/>
      <c r="B276" s="61"/>
      <c r="C276" s="61"/>
      <c r="D276" s="61"/>
      <c r="AC276" s="61"/>
      <c r="AD276" s="61"/>
      <c r="AE276" s="61"/>
      <c r="AF276" s="61"/>
    </row>
    <row r="277" spans="1:32" ht="12.75">
      <c r="A277" s="61"/>
      <c r="B277" s="61"/>
      <c r="C277" s="61"/>
      <c r="D277" s="61"/>
      <c r="AC277" s="61"/>
      <c r="AD277" s="61"/>
      <c r="AE277" s="61"/>
      <c r="AF277" s="61"/>
    </row>
    <row r="278" spans="1:32" ht="12.75">
      <c r="A278" s="61"/>
      <c r="B278" s="61"/>
      <c r="C278" s="61"/>
      <c r="D278" s="61"/>
      <c r="AC278" s="61"/>
      <c r="AD278" s="61"/>
      <c r="AE278" s="61"/>
      <c r="AF278" s="61"/>
    </row>
    <row r="279" spans="1:32" ht="12.75">
      <c r="A279" s="61"/>
      <c r="B279" s="61"/>
      <c r="C279" s="61"/>
      <c r="D279" s="61"/>
      <c r="AC279" s="61"/>
      <c r="AD279" s="61"/>
      <c r="AE279" s="61"/>
      <c r="AF279" s="61"/>
    </row>
    <row r="280" spans="1:32" ht="12.75">
      <c r="A280" s="61"/>
      <c r="B280" s="61"/>
      <c r="C280" s="61"/>
      <c r="D280" s="61"/>
      <c r="AC280" s="61"/>
      <c r="AD280" s="61"/>
      <c r="AE280" s="61"/>
      <c r="AF280" s="61"/>
    </row>
    <row r="281" spans="1:32" ht="12.75">
      <c r="A281" s="61"/>
      <c r="B281" s="61"/>
      <c r="C281" s="61"/>
      <c r="D281" s="61"/>
      <c r="AC281" s="61"/>
      <c r="AD281" s="61"/>
      <c r="AE281" s="61"/>
      <c r="AF281" s="61"/>
    </row>
    <row r="282" spans="1:32" ht="12.75">
      <c r="A282" s="61"/>
      <c r="B282" s="61"/>
      <c r="C282" s="61"/>
      <c r="D282" s="61"/>
      <c r="AC282" s="61"/>
      <c r="AD282" s="61"/>
      <c r="AE282" s="61"/>
      <c r="AF282" s="61"/>
    </row>
    <row r="283" spans="1:32" ht="12.75">
      <c r="A283" s="61"/>
      <c r="B283" s="61"/>
      <c r="C283" s="61"/>
      <c r="D283" s="61"/>
      <c r="AC283" s="61"/>
      <c r="AD283" s="61"/>
      <c r="AE283" s="61"/>
      <c r="AF283" s="61"/>
    </row>
    <row r="284" spans="1:32" ht="12.75">
      <c r="A284" s="61"/>
      <c r="B284" s="61"/>
      <c r="C284" s="61"/>
      <c r="D284" s="61"/>
      <c r="AC284" s="61"/>
      <c r="AD284" s="61"/>
      <c r="AE284" s="61"/>
      <c r="AF284" s="61"/>
    </row>
    <row r="285" spans="1:32" ht="12.75">
      <c r="A285" s="61"/>
      <c r="B285" s="61"/>
      <c r="C285" s="61"/>
      <c r="D285" s="61"/>
      <c r="AC285" s="61"/>
      <c r="AD285" s="61"/>
      <c r="AE285" s="61"/>
      <c r="AF285" s="61"/>
    </row>
    <row r="286" spans="1:32" ht="12.75">
      <c r="A286" s="61"/>
      <c r="B286" s="61"/>
      <c r="C286" s="61"/>
      <c r="D286" s="61"/>
      <c r="AC286" s="61"/>
      <c r="AD286" s="61"/>
      <c r="AE286" s="61"/>
      <c r="AF286" s="61"/>
    </row>
    <row r="287" spans="1:32" ht="12.75">
      <c r="A287" s="61"/>
      <c r="B287" s="61"/>
      <c r="C287" s="61"/>
      <c r="D287" s="61"/>
      <c r="AC287" s="61"/>
      <c r="AD287" s="61"/>
      <c r="AE287" s="61"/>
      <c r="AF287" s="61"/>
    </row>
    <row r="288" spans="1:32" ht="12.75">
      <c r="A288" s="61"/>
      <c r="B288" s="61"/>
      <c r="C288" s="61"/>
      <c r="D288" s="61"/>
      <c r="AC288" s="61"/>
      <c r="AD288" s="61"/>
      <c r="AE288" s="61"/>
      <c r="AF288" s="61"/>
    </row>
    <row r="289" spans="1:32" ht="12.75">
      <c r="A289" s="61"/>
      <c r="B289" s="61"/>
      <c r="C289" s="61"/>
      <c r="D289" s="61"/>
      <c r="AC289" s="61"/>
      <c r="AD289" s="61"/>
      <c r="AE289" s="61"/>
      <c r="AF289" s="61"/>
    </row>
    <row r="290" spans="1:32" ht="12.75">
      <c r="A290" s="61"/>
      <c r="B290" s="61"/>
      <c r="C290" s="61"/>
      <c r="D290" s="61"/>
      <c r="AC290" s="61"/>
      <c r="AD290" s="61"/>
      <c r="AE290" s="61"/>
      <c r="AF290" s="61"/>
    </row>
    <row r="291" spans="1:32" ht="12.75">
      <c r="A291" s="61"/>
      <c r="B291" s="61"/>
      <c r="C291" s="61"/>
      <c r="D291" s="61"/>
      <c r="AC291" s="61"/>
      <c r="AD291" s="61"/>
      <c r="AE291" s="61"/>
      <c r="AF291" s="61"/>
    </row>
    <row r="292" spans="1:32" ht="12.75">
      <c r="A292" s="61"/>
      <c r="B292" s="61"/>
      <c r="C292" s="61"/>
      <c r="D292" s="61"/>
      <c r="AC292" s="61"/>
      <c r="AD292" s="61"/>
      <c r="AE292" s="61"/>
      <c r="AF292" s="61"/>
    </row>
    <row r="293" spans="1:32" ht="12.75">
      <c r="A293" s="61"/>
      <c r="B293" s="61"/>
      <c r="C293" s="61"/>
      <c r="D293" s="61"/>
      <c r="AC293" s="61"/>
      <c r="AD293" s="61"/>
      <c r="AE293" s="61"/>
      <c r="AF293" s="61"/>
    </row>
    <row r="294" spans="1:32" ht="12.75">
      <c r="A294" s="61"/>
      <c r="B294" s="61"/>
      <c r="C294" s="61"/>
      <c r="D294" s="61"/>
      <c r="AC294" s="61"/>
      <c r="AD294" s="61"/>
      <c r="AE294" s="61"/>
      <c r="AF294" s="61"/>
    </row>
    <row r="295" spans="1:32" ht="12.75">
      <c r="A295" s="61"/>
      <c r="B295" s="61"/>
      <c r="C295" s="61"/>
      <c r="D295" s="61"/>
      <c r="AC295" s="61"/>
      <c r="AD295" s="61"/>
      <c r="AE295" s="61"/>
      <c r="AF295" s="61"/>
    </row>
    <row r="296" spans="1:32" ht="12.75">
      <c r="A296" s="61"/>
      <c r="B296" s="61"/>
      <c r="C296" s="61"/>
      <c r="D296" s="61"/>
      <c r="AC296" s="61"/>
      <c r="AD296" s="61"/>
      <c r="AE296" s="61"/>
      <c r="AF296" s="61"/>
    </row>
    <row r="297" spans="1:32" ht="12.75">
      <c r="A297" s="61"/>
      <c r="B297" s="61"/>
      <c r="C297" s="61"/>
      <c r="D297" s="61"/>
      <c r="AC297" s="61"/>
      <c r="AD297" s="61"/>
      <c r="AE297" s="61"/>
      <c r="AF297" s="61"/>
    </row>
    <row r="298" spans="1:32" ht="12.75">
      <c r="A298" s="61"/>
      <c r="B298" s="61"/>
      <c r="C298" s="61"/>
      <c r="D298" s="61"/>
      <c r="AC298" s="61"/>
      <c r="AD298" s="61"/>
      <c r="AE298" s="61"/>
      <c r="AF298" s="61"/>
    </row>
    <row r="299" spans="1:32" ht="12.75">
      <c r="A299" s="61"/>
      <c r="B299" s="61"/>
      <c r="C299" s="61"/>
      <c r="D299" s="61"/>
      <c r="AC299" s="61"/>
      <c r="AD299" s="61"/>
      <c r="AE299" s="61"/>
      <c r="AF299" s="61"/>
    </row>
    <row r="300" spans="1:32" ht="12.75">
      <c r="A300" s="61"/>
      <c r="B300" s="61"/>
      <c r="C300" s="61"/>
      <c r="D300" s="61"/>
      <c r="AC300" s="61"/>
      <c r="AD300" s="61"/>
      <c r="AE300" s="61"/>
      <c r="AF300" s="61"/>
    </row>
    <row r="301" spans="1:32" ht="12.75">
      <c r="A301" s="61"/>
      <c r="B301" s="61"/>
      <c r="C301" s="61"/>
      <c r="D301" s="61"/>
      <c r="AC301" s="61"/>
      <c r="AD301" s="61"/>
      <c r="AE301" s="61"/>
      <c r="AF301" s="61"/>
    </row>
    <row r="302" spans="1:32" ht="12.75">
      <c r="A302" s="61"/>
      <c r="B302" s="61"/>
      <c r="C302" s="61"/>
      <c r="D302" s="61"/>
      <c r="AC302" s="61"/>
      <c r="AD302" s="61"/>
      <c r="AE302" s="61"/>
      <c r="AF302" s="61"/>
    </row>
    <row r="303" spans="1:32" ht="12.75">
      <c r="A303" s="61"/>
      <c r="B303" s="61"/>
      <c r="C303" s="61"/>
      <c r="D303" s="61"/>
      <c r="AC303" s="61"/>
      <c r="AD303" s="61"/>
      <c r="AE303" s="61"/>
      <c r="AF303" s="61"/>
    </row>
    <row r="304" spans="1:32" ht="12.75">
      <c r="A304" s="61"/>
      <c r="B304" s="61"/>
      <c r="C304" s="61"/>
      <c r="D304" s="61"/>
      <c r="AC304" s="61"/>
      <c r="AD304" s="61"/>
      <c r="AE304" s="61"/>
      <c r="AF304" s="61"/>
    </row>
    <row r="305" spans="1:32" ht="12.75">
      <c r="A305" s="61"/>
      <c r="B305" s="61"/>
      <c r="C305" s="61"/>
      <c r="D305" s="61"/>
      <c r="AC305" s="61"/>
      <c r="AD305" s="61"/>
      <c r="AE305" s="61"/>
      <c r="AF305" s="61"/>
    </row>
    <row r="306" spans="1:32" ht="12.75">
      <c r="A306" s="61"/>
      <c r="B306" s="61"/>
      <c r="C306" s="61"/>
      <c r="D306" s="61"/>
      <c r="AC306" s="61"/>
      <c r="AD306" s="61"/>
      <c r="AE306" s="61"/>
      <c r="AF306" s="61"/>
    </row>
    <row r="307" spans="1:32" ht="12.75">
      <c r="A307" s="61"/>
      <c r="B307" s="61"/>
      <c r="C307" s="61"/>
      <c r="D307" s="61"/>
      <c r="AC307" s="61"/>
      <c r="AD307" s="61"/>
      <c r="AE307" s="61"/>
      <c r="AF307" s="61"/>
    </row>
    <row r="308" spans="1:32" ht="12.75">
      <c r="A308" s="61"/>
      <c r="B308" s="61"/>
      <c r="C308" s="61"/>
      <c r="D308" s="61"/>
      <c r="AC308" s="61"/>
      <c r="AD308" s="61"/>
      <c r="AE308" s="61"/>
      <c r="AF308" s="61"/>
    </row>
    <row r="309" spans="1:32" ht="12.75">
      <c r="A309" s="61"/>
      <c r="B309" s="61"/>
      <c r="C309" s="61"/>
      <c r="D309" s="61"/>
      <c r="AC309" s="61"/>
      <c r="AD309" s="61"/>
      <c r="AE309" s="61"/>
      <c r="AF309" s="61"/>
    </row>
    <row r="310" spans="1:32" ht="12.75">
      <c r="A310" s="61"/>
      <c r="B310" s="61"/>
      <c r="C310" s="61"/>
      <c r="D310" s="61"/>
      <c r="AC310" s="61"/>
      <c r="AD310" s="61"/>
      <c r="AE310" s="61"/>
      <c r="AF310" s="61"/>
    </row>
    <row r="311" spans="1:32" ht="12.75">
      <c r="A311" s="61"/>
      <c r="B311" s="61"/>
      <c r="C311" s="61"/>
      <c r="D311" s="61"/>
      <c r="AC311" s="61"/>
      <c r="AD311" s="61"/>
      <c r="AE311" s="61"/>
      <c r="AF311" s="61"/>
    </row>
    <row r="312" spans="1:32" ht="12.75">
      <c r="A312" s="61"/>
      <c r="B312" s="61"/>
      <c r="C312" s="61"/>
      <c r="D312" s="61"/>
      <c r="AC312" s="61"/>
      <c r="AD312" s="61"/>
      <c r="AE312" s="61"/>
      <c r="AF312" s="61"/>
    </row>
    <row r="313" spans="1:32" ht="12.75">
      <c r="A313" s="61"/>
      <c r="B313" s="61"/>
      <c r="C313" s="61"/>
      <c r="D313" s="61"/>
      <c r="AC313" s="61"/>
      <c r="AD313" s="61"/>
      <c r="AE313" s="61"/>
      <c r="AF313" s="61"/>
    </row>
    <row r="314" spans="1:32" ht="12.75">
      <c r="A314" s="61"/>
      <c r="B314" s="61"/>
      <c r="C314" s="61"/>
      <c r="D314" s="61"/>
      <c r="AC314" s="61"/>
      <c r="AD314" s="61"/>
      <c r="AE314" s="61"/>
      <c r="AF314" s="61"/>
    </row>
    <row r="315" spans="1:32" ht="12.75">
      <c r="A315" s="61"/>
      <c r="B315" s="61"/>
      <c r="C315" s="61"/>
      <c r="D315" s="61"/>
      <c r="AC315" s="61"/>
      <c r="AD315" s="61"/>
      <c r="AE315" s="61"/>
      <c r="AF315" s="61"/>
    </row>
    <row r="316" spans="1:32" ht="12.75">
      <c r="A316" s="61"/>
      <c r="B316" s="61"/>
      <c r="C316" s="61"/>
      <c r="D316" s="61"/>
      <c r="AC316" s="61"/>
      <c r="AD316" s="61"/>
      <c r="AE316" s="61"/>
      <c r="AF316" s="61"/>
    </row>
    <row r="317" spans="1:32" ht="12.75">
      <c r="A317" s="61"/>
      <c r="B317" s="61"/>
      <c r="C317" s="61"/>
      <c r="D317" s="61"/>
      <c r="AC317" s="61"/>
      <c r="AD317" s="61"/>
      <c r="AE317" s="61"/>
      <c r="AF317" s="61"/>
    </row>
    <row r="318" spans="1:32" ht="12.75">
      <c r="A318" s="61"/>
      <c r="B318" s="61"/>
      <c r="C318" s="61"/>
      <c r="D318" s="61"/>
      <c r="AC318" s="61"/>
      <c r="AD318" s="61"/>
      <c r="AE318" s="61"/>
      <c r="AF318" s="61"/>
    </row>
    <row r="319" spans="1:32" ht="12.75">
      <c r="A319" s="61"/>
      <c r="B319" s="61"/>
      <c r="C319" s="61"/>
      <c r="D319" s="61"/>
      <c r="AC319" s="61"/>
      <c r="AD319" s="61"/>
      <c r="AE319" s="61"/>
      <c r="AF319" s="61"/>
    </row>
    <row r="320" spans="1:32" ht="12.75">
      <c r="A320" s="61"/>
      <c r="B320" s="61"/>
      <c r="C320" s="61"/>
      <c r="D320" s="61"/>
      <c r="AC320" s="61"/>
      <c r="AD320" s="61"/>
      <c r="AE320" s="61"/>
      <c r="AF320" s="61"/>
    </row>
    <row r="321" spans="1:32" ht="12.75">
      <c r="A321" s="61"/>
      <c r="B321" s="61"/>
      <c r="C321" s="61"/>
      <c r="D321" s="61"/>
      <c r="AC321" s="61"/>
      <c r="AD321" s="61"/>
      <c r="AE321" s="61"/>
      <c r="AF321" s="61"/>
    </row>
    <row r="322" spans="1:32" ht="12.75">
      <c r="A322" s="61"/>
      <c r="B322" s="61"/>
      <c r="C322" s="61"/>
      <c r="D322" s="61"/>
      <c r="AC322" s="61"/>
      <c r="AD322" s="61"/>
      <c r="AE322" s="61"/>
      <c r="AF322" s="61"/>
    </row>
    <row r="323" spans="1:32" ht="12.75">
      <c r="A323" s="61"/>
      <c r="B323" s="61"/>
      <c r="C323" s="61"/>
      <c r="D323" s="61"/>
      <c r="AC323" s="61"/>
      <c r="AD323" s="61"/>
      <c r="AE323" s="61"/>
      <c r="AF323" s="61"/>
    </row>
    <row r="324" spans="1:32" ht="12.75">
      <c r="A324" s="61"/>
      <c r="B324" s="61"/>
      <c r="C324" s="61"/>
      <c r="D324" s="61"/>
      <c r="AC324" s="61"/>
      <c r="AD324" s="61"/>
      <c r="AE324" s="61"/>
      <c r="AF324" s="61"/>
    </row>
    <row r="325" spans="1:32" ht="12.75">
      <c r="A325" s="61"/>
      <c r="B325" s="61"/>
      <c r="C325" s="61"/>
      <c r="D325" s="61"/>
      <c r="AC325" s="61"/>
      <c r="AD325" s="61"/>
      <c r="AE325" s="61"/>
      <c r="AF325" s="61"/>
    </row>
    <row r="326" spans="1:32" ht="12.75">
      <c r="A326" s="61"/>
      <c r="B326" s="61"/>
      <c r="C326" s="61"/>
      <c r="D326" s="61"/>
      <c r="AC326" s="61"/>
      <c r="AD326" s="61"/>
      <c r="AE326" s="61"/>
      <c r="AF326" s="61"/>
    </row>
    <row r="327" spans="1:32" ht="12.75">
      <c r="A327" s="61"/>
      <c r="B327" s="61"/>
      <c r="C327" s="61"/>
      <c r="D327" s="61"/>
      <c r="AC327" s="61"/>
      <c r="AD327" s="61"/>
      <c r="AE327" s="61"/>
      <c r="AF327" s="61"/>
    </row>
    <row r="328" spans="1:32" ht="12.75">
      <c r="A328" s="61"/>
      <c r="B328" s="61"/>
      <c r="C328" s="61"/>
      <c r="D328" s="61"/>
      <c r="AC328" s="61"/>
      <c r="AD328" s="61"/>
      <c r="AE328" s="61"/>
      <c r="AF328" s="61"/>
    </row>
    <row r="329" spans="1:32" ht="12.75">
      <c r="A329" s="61"/>
      <c r="B329" s="61"/>
      <c r="C329" s="61"/>
      <c r="D329" s="61"/>
      <c r="AC329" s="61"/>
      <c r="AD329" s="61"/>
      <c r="AE329" s="61"/>
      <c r="AF329" s="61"/>
    </row>
    <row r="330" spans="1:32" ht="12.75">
      <c r="A330" s="61"/>
      <c r="B330" s="61"/>
      <c r="C330" s="61"/>
      <c r="D330" s="61"/>
      <c r="AC330" s="61"/>
      <c r="AD330" s="61"/>
      <c r="AE330" s="61"/>
      <c r="AF330" s="61"/>
    </row>
    <row r="331" spans="1:32" ht="12.75">
      <c r="A331" s="61"/>
      <c r="B331" s="61"/>
      <c r="C331" s="61"/>
      <c r="D331" s="61"/>
      <c r="AC331" s="61"/>
      <c r="AD331" s="61"/>
      <c r="AE331" s="61"/>
      <c r="AF331" s="61"/>
    </row>
    <row r="332" spans="1:32" ht="12.75">
      <c r="A332" s="61"/>
      <c r="B332" s="61"/>
      <c r="C332" s="61"/>
      <c r="D332" s="61"/>
      <c r="AC332" s="61"/>
      <c r="AD332" s="61"/>
      <c r="AE332" s="61"/>
      <c r="AF332" s="61"/>
    </row>
    <row r="333" spans="1:32" ht="12.75">
      <c r="A333" s="61"/>
      <c r="B333" s="61"/>
      <c r="C333" s="61"/>
      <c r="D333" s="61"/>
      <c r="AC333" s="61"/>
      <c r="AD333" s="61"/>
      <c r="AE333" s="61"/>
      <c r="AF333" s="61"/>
    </row>
    <row r="334" spans="1:32" ht="12.75">
      <c r="A334" s="61"/>
      <c r="B334" s="61"/>
      <c r="C334" s="61"/>
      <c r="D334" s="61"/>
      <c r="AC334" s="61"/>
      <c r="AD334" s="61"/>
      <c r="AE334" s="61"/>
      <c r="AF334" s="61"/>
    </row>
    <row r="335" spans="1:32" ht="12.75">
      <c r="A335" s="61"/>
      <c r="B335" s="61"/>
      <c r="C335" s="61"/>
      <c r="D335" s="61"/>
      <c r="AC335" s="61"/>
      <c r="AD335" s="61"/>
      <c r="AE335" s="61"/>
      <c r="AF335" s="61"/>
    </row>
    <row r="336" spans="1:32" ht="12.75">
      <c r="A336" s="61"/>
      <c r="B336" s="61"/>
      <c r="C336" s="61"/>
      <c r="D336" s="61"/>
      <c r="AC336" s="61"/>
      <c r="AD336" s="61"/>
      <c r="AE336" s="61"/>
      <c r="AF336" s="61"/>
    </row>
    <row r="337" spans="1:32" ht="12.75">
      <c r="A337" s="61"/>
      <c r="B337" s="61"/>
      <c r="C337" s="61"/>
      <c r="D337" s="61"/>
      <c r="AC337" s="61"/>
      <c r="AD337" s="61"/>
      <c r="AE337" s="61"/>
      <c r="AF337" s="61"/>
    </row>
    <row r="338" spans="1:32" ht="12.75">
      <c r="A338" s="61"/>
      <c r="B338" s="61"/>
      <c r="C338" s="61"/>
      <c r="D338" s="61"/>
      <c r="AC338" s="61"/>
      <c r="AD338" s="61"/>
      <c r="AE338" s="61"/>
      <c r="AF338" s="61"/>
    </row>
    <row r="339" spans="1:32" ht="12.75">
      <c r="A339" s="61"/>
      <c r="B339" s="61"/>
      <c r="C339" s="61"/>
      <c r="D339" s="61"/>
      <c r="AC339" s="61"/>
      <c r="AD339" s="61"/>
      <c r="AE339" s="61"/>
      <c r="AF339" s="61"/>
    </row>
    <row r="340" spans="1:32" ht="12.75">
      <c r="A340" s="61"/>
      <c r="B340" s="61"/>
      <c r="C340" s="61"/>
      <c r="D340" s="61"/>
      <c r="AC340" s="61"/>
      <c r="AD340" s="61"/>
      <c r="AE340" s="61"/>
      <c r="AF340" s="61"/>
    </row>
    <row r="341" spans="1:32" ht="12.75">
      <c r="A341" s="61"/>
      <c r="B341" s="61"/>
      <c r="C341" s="61"/>
      <c r="D341" s="61"/>
      <c r="AC341" s="61"/>
      <c r="AD341" s="61"/>
      <c r="AE341" s="61"/>
      <c r="AF341" s="61"/>
    </row>
    <row r="342" spans="1:32" ht="12.75">
      <c r="A342" s="61"/>
      <c r="B342" s="61"/>
      <c r="C342" s="61"/>
      <c r="D342" s="61"/>
      <c r="AC342" s="61"/>
      <c r="AD342" s="61"/>
      <c r="AE342" s="61"/>
      <c r="AF342" s="61"/>
    </row>
    <row r="343" spans="1:32" ht="12.75">
      <c r="A343" s="61"/>
      <c r="B343" s="61"/>
      <c r="C343" s="61"/>
      <c r="D343" s="61"/>
      <c r="AC343" s="61"/>
      <c r="AD343" s="61"/>
      <c r="AE343" s="61"/>
      <c r="AF343" s="61"/>
    </row>
    <row r="344" spans="1:32" ht="12.75">
      <c r="A344" s="61"/>
      <c r="B344" s="61"/>
      <c r="C344" s="61"/>
      <c r="D344" s="61"/>
      <c r="AC344" s="61"/>
      <c r="AD344" s="61"/>
      <c r="AE344" s="61"/>
      <c r="AF344" s="61"/>
    </row>
    <row r="345" spans="1:32" ht="12.75">
      <c r="A345" s="61"/>
      <c r="B345" s="61"/>
      <c r="C345" s="61"/>
      <c r="D345" s="61"/>
      <c r="AC345" s="61"/>
      <c r="AD345" s="61"/>
      <c r="AE345" s="61"/>
      <c r="AF345" s="61"/>
    </row>
    <row r="346" spans="1:32" ht="12.75">
      <c r="A346" s="61"/>
      <c r="B346" s="61"/>
      <c r="C346" s="61"/>
      <c r="D346" s="61"/>
      <c r="AC346" s="61"/>
      <c r="AD346" s="61"/>
      <c r="AE346" s="61"/>
      <c r="AF346" s="61"/>
    </row>
    <row r="347" spans="1:32" ht="12.75">
      <c r="A347" s="61"/>
      <c r="B347" s="61"/>
      <c r="C347" s="61"/>
      <c r="D347" s="61"/>
      <c r="AC347" s="61"/>
      <c r="AD347" s="61"/>
      <c r="AE347" s="61"/>
      <c r="AF347" s="61"/>
    </row>
    <row r="348" spans="1:32" ht="12.75">
      <c r="A348" s="61"/>
      <c r="B348" s="61"/>
      <c r="C348" s="61"/>
      <c r="D348" s="61"/>
      <c r="AC348" s="61"/>
      <c r="AD348" s="61"/>
      <c r="AE348" s="61"/>
      <c r="AF348" s="61"/>
    </row>
    <row r="349" spans="1:32" ht="12.75">
      <c r="A349" s="61"/>
      <c r="B349" s="61"/>
      <c r="C349" s="61"/>
      <c r="D349" s="61"/>
      <c r="AC349" s="61"/>
      <c r="AD349" s="61"/>
      <c r="AE349" s="61"/>
      <c r="AF349" s="61"/>
    </row>
    <row r="350" spans="1:32" ht="12.75">
      <c r="A350" s="61"/>
      <c r="B350" s="61"/>
      <c r="C350" s="61"/>
      <c r="D350" s="61"/>
      <c r="AC350" s="61"/>
      <c r="AD350" s="61"/>
      <c r="AE350" s="61"/>
      <c r="AF350" s="61"/>
    </row>
    <row r="351" spans="1:32" ht="12.75">
      <c r="A351" s="61"/>
      <c r="B351" s="61"/>
      <c r="C351" s="61"/>
      <c r="D351" s="61"/>
      <c r="AC351" s="61"/>
      <c r="AD351" s="61"/>
      <c r="AE351" s="61"/>
      <c r="AF351" s="61"/>
    </row>
    <row r="352" spans="1:32" ht="12.75">
      <c r="A352" s="61"/>
      <c r="B352" s="61"/>
      <c r="C352" s="61"/>
      <c r="D352" s="61"/>
      <c r="AC352" s="61"/>
      <c r="AD352" s="61"/>
      <c r="AE352" s="61"/>
      <c r="AF352" s="61"/>
    </row>
    <row r="353" spans="1:32" ht="12.75">
      <c r="A353" s="61"/>
      <c r="B353" s="61"/>
      <c r="C353" s="61"/>
      <c r="D353" s="61"/>
      <c r="AC353" s="61"/>
      <c r="AD353" s="61"/>
      <c r="AE353" s="61"/>
      <c r="AF353" s="61"/>
    </row>
    <row r="354" spans="1:32" ht="12.75">
      <c r="A354" s="61"/>
      <c r="B354" s="61"/>
      <c r="C354" s="61"/>
      <c r="D354" s="61"/>
      <c r="AC354" s="61"/>
      <c r="AD354" s="61"/>
      <c r="AE354" s="61"/>
      <c r="AF354" s="61"/>
    </row>
    <row r="355" spans="1:32" ht="12.75">
      <c r="A355" s="61"/>
      <c r="B355" s="61"/>
      <c r="C355" s="61"/>
      <c r="D355" s="61"/>
      <c r="AC355" s="61"/>
      <c r="AD355" s="61"/>
      <c r="AE355" s="61"/>
      <c r="AF355" s="61"/>
    </row>
    <row r="356" spans="1:32" ht="12.75">
      <c r="A356" s="61"/>
      <c r="B356" s="61"/>
      <c r="C356" s="61"/>
      <c r="D356" s="61"/>
      <c r="AC356" s="61"/>
      <c r="AD356" s="61"/>
      <c r="AE356" s="61"/>
      <c r="AF356" s="61"/>
    </row>
    <row r="357" spans="1:32" ht="12.75">
      <c r="A357" s="61"/>
      <c r="B357" s="61"/>
      <c r="C357" s="61"/>
      <c r="D357" s="61"/>
      <c r="AC357" s="61"/>
      <c r="AD357" s="61"/>
      <c r="AE357" s="61"/>
      <c r="AF357" s="61"/>
    </row>
    <row r="358" spans="1:32" ht="12.75">
      <c r="A358" s="61"/>
      <c r="B358" s="61"/>
      <c r="C358" s="61"/>
      <c r="D358" s="61"/>
      <c r="AC358" s="61"/>
      <c r="AD358" s="61"/>
      <c r="AE358" s="61"/>
      <c r="AF358" s="61"/>
    </row>
    <row r="359" spans="1:32" ht="12.75">
      <c r="A359" s="61"/>
      <c r="B359" s="61"/>
      <c r="C359" s="61"/>
      <c r="D359" s="61"/>
      <c r="AC359" s="61"/>
      <c r="AD359" s="61"/>
      <c r="AE359" s="61"/>
      <c r="AF359" s="61"/>
    </row>
    <row r="360" spans="1:4" ht="12.75">
      <c r="A360" s="61"/>
      <c r="B360" s="61"/>
      <c r="C360" s="61"/>
      <c r="D360" s="61"/>
    </row>
    <row r="361" spans="1:4" ht="12.75">
      <c r="A361" s="61"/>
      <c r="B361" s="61"/>
      <c r="C361" s="61"/>
      <c r="D361" s="61"/>
    </row>
    <row r="362" spans="1:4" ht="12.75">
      <c r="A362" s="61"/>
      <c r="B362" s="61"/>
      <c r="C362" s="61"/>
      <c r="D362" s="61"/>
    </row>
    <row r="363" spans="1:4" ht="12.75">
      <c r="A363" s="61"/>
      <c r="B363" s="61"/>
      <c r="C363" s="61"/>
      <c r="D363" s="61"/>
    </row>
    <row r="364" spans="1:4" ht="12.75">
      <c r="A364" s="61"/>
      <c r="B364" s="61"/>
      <c r="C364" s="61"/>
      <c r="D364" s="61"/>
    </row>
    <row r="365" spans="1:4" ht="12.75">
      <c r="A365" s="61"/>
      <c r="B365" s="61"/>
      <c r="C365" s="61"/>
      <c r="D365" s="61"/>
    </row>
    <row r="366" spans="1:4" ht="12.75">
      <c r="A366" s="61"/>
      <c r="B366" s="61"/>
      <c r="C366" s="61"/>
      <c r="D366" s="61"/>
    </row>
    <row r="367" spans="1:4" ht="12.75">
      <c r="A367" s="61"/>
      <c r="B367" s="61"/>
      <c r="C367" s="61"/>
      <c r="D367" s="61"/>
    </row>
    <row r="368" spans="1:4" ht="12.75">
      <c r="A368" s="61"/>
      <c r="B368" s="61"/>
      <c r="C368" s="61"/>
      <c r="D368" s="61"/>
    </row>
    <row r="369" spans="1:4" ht="12.75">
      <c r="A369" s="61"/>
      <c r="B369" s="61"/>
      <c r="C369" s="61"/>
      <c r="D369" s="61"/>
    </row>
    <row r="370" spans="1:4" ht="12.75">
      <c r="A370" s="61"/>
      <c r="B370" s="61"/>
      <c r="C370" s="61"/>
      <c r="D370" s="61"/>
    </row>
    <row r="371" spans="1:4" ht="12.75">
      <c r="A371" s="61"/>
      <c r="B371" s="61"/>
      <c r="C371" s="61"/>
      <c r="D371" s="61"/>
    </row>
    <row r="372" spans="1:4" ht="12.75">
      <c r="A372" s="61"/>
      <c r="B372" s="61"/>
      <c r="C372" s="61"/>
      <c r="D372" s="61"/>
    </row>
    <row r="373" spans="1:4" ht="12.75">
      <c r="A373" s="61"/>
      <c r="B373" s="61"/>
      <c r="C373" s="61"/>
      <c r="D373" s="61"/>
    </row>
    <row r="374" spans="1:4" ht="12.75">
      <c r="A374" s="61"/>
      <c r="B374" s="61"/>
      <c r="C374" s="61"/>
      <c r="D374" s="61"/>
    </row>
    <row r="375" spans="1:4" ht="12.75">
      <c r="A375" s="61"/>
      <c r="B375" s="61"/>
      <c r="C375" s="61"/>
      <c r="D375" s="61"/>
    </row>
    <row r="376" spans="1:4" ht="12.75">
      <c r="A376" s="61"/>
      <c r="B376" s="61"/>
      <c r="C376" s="61"/>
      <c r="D376" s="61"/>
    </row>
    <row r="377" spans="1:4" ht="12.75">
      <c r="A377" s="61"/>
      <c r="B377" s="61"/>
      <c r="C377" s="61"/>
      <c r="D377" s="61"/>
    </row>
    <row r="378" spans="1:4" ht="12.75">
      <c r="A378" s="61"/>
      <c r="B378" s="61"/>
      <c r="C378" s="61"/>
      <c r="D378" s="61"/>
    </row>
    <row r="379" spans="1:4" ht="12.75">
      <c r="A379" s="61"/>
      <c r="B379" s="61"/>
      <c r="C379" s="61"/>
      <c r="D379" s="61"/>
    </row>
    <row r="380" spans="1:4" ht="12.75">
      <c r="A380" s="61"/>
      <c r="B380" s="61"/>
      <c r="C380" s="61"/>
      <c r="D380" s="61"/>
    </row>
    <row r="381" spans="1:4" ht="12.75">
      <c r="A381" s="61"/>
      <c r="B381" s="61"/>
      <c r="C381" s="61"/>
      <c r="D381" s="61"/>
    </row>
    <row r="382" spans="1:4" ht="12.75">
      <c r="A382" s="61"/>
      <c r="B382" s="61"/>
      <c r="C382" s="61"/>
      <c r="D382" s="61"/>
    </row>
    <row r="383" spans="1:4" ht="12.75">
      <c r="A383" s="61"/>
      <c r="B383" s="61"/>
      <c r="C383" s="61"/>
      <c r="D383" s="61"/>
    </row>
    <row r="384" spans="1:4" ht="12.75">
      <c r="A384" s="61"/>
      <c r="B384" s="61"/>
      <c r="C384" s="61"/>
      <c r="D384" s="61"/>
    </row>
    <row r="385" spans="1:4" ht="12.75">
      <c r="A385" s="61"/>
      <c r="B385" s="61"/>
      <c r="C385" s="61"/>
      <c r="D385" s="61"/>
    </row>
    <row r="386" spans="1:4" ht="12.75">
      <c r="A386" s="61"/>
      <c r="B386" s="61"/>
      <c r="C386" s="61"/>
      <c r="D386" s="61"/>
    </row>
    <row r="387" spans="1:4" ht="12.75">
      <c r="A387" s="61"/>
      <c r="B387" s="61"/>
      <c r="C387" s="61"/>
      <c r="D387" s="61"/>
    </row>
    <row r="388" spans="1:4" ht="12.75">
      <c r="A388" s="61"/>
      <c r="B388" s="61"/>
      <c r="C388" s="61"/>
      <c r="D388" s="61"/>
    </row>
    <row r="389" spans="1:4" ht="12.75">
      <c r="A389" s="61"/>
      <c r="B389" s="61"/>
      <c r="C389" s="61"/>
      <c r="D389" s="61"/>
    </row>
    <row r="390" spans="1:4" ht="12.75">
      <c r="A390" s="61"/>
      <c r="B390" s="61"/>
      <c r="C390" s="61"/>
      <c r="D390" s="61"/>
    </row>
    <row r="391" spans="1:4" ht="12.75">
      <c r="A391" s="61"/>
      <c r="B391" s="61"/>
      <c r="C391" s="61"/>
      <c r="D391" s="61"/>
    </row>
    <row r="392" spans="1:4" ht="12.75">
      <c r="A392" s="61"/>
      <c r="B392" s="61"/>
      <c r="C392" s="61"/>
      <c r="D392" s="61"/>
    </row>
    <row r="393" spans="1:4" ht="12.75">
      <c r="A393" s="61"/>
      <c r="B393" s="61"/>
      <c r="C393" s="61"/>
      <c r="D393" s="61"/>
    </row>
    <row r="394" spans="1:4" ht="12.75">
      <c r="A394" s="61"/>
      <c r="B394" s="61"/>
      <c r="C394" s="61"/>
      <c r="D394" s="61"/>
    </row>
    <row r="395" spans="1:4" ht="12.75">
      <c r="A395" s="61"/>
      <c r="B395" s="61"/>
      <c r="C395" s="61"/>
      <c r="D395" s="61"/>
    </row>
    <row r="396" spans="1:4" ht="12.75">
      <c r="A396" s="61"/>
      <c r="B396" s="61"/>
      <c r="C396" s="61"/>
      <c r="D396" s="61"/>
    </row>
    <row r="397" spans="1:4" ht="12.75">
      <c r="A397" s="61"/>
      <c r="B397" s="61"/>
      <c r="C397" s="61"/>
      <c r="D397" s="61"/>
    </row>
    <row r="398" spans="1:4" ht="12.75">
      <c r="A398" s="61"/>
      <c r="B398" s="61"/>
      <c r="C398" s="61"/>
      <c r="D398" s="61"/>
    </row>
    <row r="399" spans="1:4" ht="12.75">
      <c r="A399" s="61"/>
      <c r="B399" s="61"/>
      <c r="C399" s="61"/>
      <c r="D399" s="61"/>
    </row>
    <row r="400" spans="1:4" ht="12.75">
      <c r="A400" s="61"/>
      <c r="B400" s="61"/>
      <c r="C400" s="61"/>
      <c r="D400" s="61"/>
    </row>
    <row r="401" spans="1:4" ht="12.75">
      <c r="A401" s="61"/>
      <c r="B401" s="61"/>
      <c r="C401" s="61"/>
      <c r="D401" s="61"/>
    </row>
    <row r="402" spans="1:4" ht="12.75">
      <c r="A402" s="61"/>
      <c r="B402" s="61"/>
      <c r="C402" s="61"/>
      <c r="D402" s="61"/>
    </row>
    <row r="403" spans="1:4" ht="12.75">
      <c r="A403" s="61"/>
      <c r="B403" s="61"/>
      <c r="C403" s="61"/>
      <c r="D403" s="61"/>
    </row>
    <row r="404" spans="1:4" ht="12.75">
      <c r="A404" s="61"/>
      <c r="B404" s="61"/>
      <c r="C404" s="61"/>
      <c r="D404" s="61"/>
    </row>
    <row r="405" spans="1:4" ht="12.75">
      <c r="A405" s="61"/>
      <c r="B405" s="61"/>
      <c r="C405" s="61"/>
      <c r="D405" s="61"/>
    </row>
    <row r="406" spans="1:4" ht="12.75">
      <c r="A406" s="61"/>
      <c r="B406" s="61"/>
      <c r="C406" s="61"/>
      <c r="D406" s="61"/>
    </row>
    <row r="407" spans="1:4" ht="12.75">
      <c r="A407" s="61"/>
      <c r="B407" s="61"/>
      <c r="C407" s="61"/>
      <c r="D407" s="61"/>
    </row>
    <row r="408" spans="1:4" ht="12.75">
      <c r="A408" s="61"/>
      <c r="B408" s="61"/>
      <c r="C408" s="61"/>
      <c r="D408" s="61"/>
    </row>
    <row r="409" spans="1:4" ht="12.75">
      <c r="A409" s="61"/>
      <c r="B409" s="61"/>
      <c r="C409" s="61"/>
      <c r="D409" s="61"/>
    </row>
    <row r="410" spans="1:4" ht="12.75">
      <c r="A410" s="61"/>
      <c r="B410" s="61"/>
      <c r="C410" s="61"/>
      <c r="D410" s="61"/>
    </row>
    <row r="411" spans="1:4" ht="12.75">
      <c r="A411" s="61"/>
      <c r="B411" s="61"/>
      <c r="C411" s="61"/>
      <c r="D411" s="61"/>
    </row>
    <row r="412" spans="1:4" ht="12.75">
      <c r="A412" s="61"/>
      <c r="B412" s="61"/>
      <c r="C412" s="61"/>
      <c r="D412" s="61"/>
    </row>
    <row r="413" spans="1:4" ht="12.75">
      <c r="A413" s="61"/>
      <c r="B413" s="61"/>
      <c r="C413" s="61"/>
      <c r="D413" s="61"/>
    </row>
    <row r="414" spans="1:4" ht="12.75">
      <c r="A414" s="61"/>
      <c r="B414" s="61"/>
      <c r="C414" s="61"/>
      <c r="D414" s="61"/>
    </row>
    <row r="415" spans="1:4" ht="12.75">
      <c r="A415" s="61"/>
      <c r="B415" s="61"/>
      <c r="C415" s="61"/>
      <c r="D415" s="61"/>
    </row>
    <row r="416" spans="1:4" ht="12.75">
      <c r="A416" s="61"/>
      <c r="B416" s="61"/>
      <c r="C416" s="61"/>
      <c r="D416" s="61"/>
    </row>
    <row r="417" spans="1:4" ht="12.75">
      <c r="A417" s="61"/>
      <c r="B417" s="61"/>
      <c r="C417" s="61"/>
      <c r="D417" s="61"/>
    </row>
    <row r="418" spans="1:4" ht="12.75">
      <c r="A418" s="61"/>
      <c r="B418" s="61"/>
      <c r="C418" s="61"/>
      <c r="D418" s="61"/>
    </row>
    <row r="419" spans="1:4" ht="12.75">
      <c r="A419" s="61"/>
      <c r="B419" s="61"/>
      <c r="C419" s="61"/>
      <c r="D419" s="61"/>
    </row>
    <row r="420" spans="1:4" ht="12.75">
      <c r="A420" s="61"/>
      <c r="B420" s="61"/>
      <c r="C420" s="61"/>
      <c r="D420" s="61"/>
    </row>
    <row r="421" spans="1:4" ht="12.75">
      <c r="A421" s="61"/>
      <c r="B421" s="61"/>
      <c r="C421" s="61"/>
      <c r="D421" s="61"/>
    </row>
    <row r="422" spans="1:4" ht="12.75">
      <c r="A422" s="61"/>
      <c r="B422" s="61"/>
      <c r="C422" s="61"/>
      <c r="D422" s="61"/>
    </row>
    <row r="423" spans="1:4" ht="12.75">
      <c r="A423" s="61"/>
      <c r="B423" s="61"/>
      <c r="C423" s="61"/>
      <c r="D423" s="61"/>
    </row>
    <row r="424" spans="1:4" ht="12.75">
      <c r="A424" s="61"/>
      <c r="B424" s="61"/>
      <c r="C424" s="61"/>
      <c r="D424" s="61"/>
    </row>
    <row r="425" spans="1:4" ht="12.75">
      <c r="A425" s="61"/>
      <c r="B425" s="61"/>
      <c r="C425" s="61"/>
      <c r="D425" s="61"/>
    </row>
    <row r="426" spans="1:4" ht="12.75">
      <c r="A426" s="61"/>
      <c r="B426" s="61"/>
      <c r="C426" s="61"/>
      <c r="D426" s="61"/>
    </row>
    <row r="427" spans="1:4" ht="12.75">
      <c r="A427" s="61"/>
      <c r="B427" s="61"/>
      <c r="C427" s="61"/>
      <c r="D427" s="61"/>
    </row>
    <row r="428" spans="1:4" ht="12.75">
      <c r="A428" s="61"/>
      <c r="B428" s="61"/>
      <c r="C428" s="61"/>
      <c r="D428" s="61"/>
    </row>
    <row r="429" spans="1:4" ht="12.75">
      <c r="A429" s="61"/>
      <c r="B429" s="61"/>
      <c r="C429" s="61"/>
      <c r="D429" s="61"/>
    </row>
    <row r="430" spans="1:4" ht="12.75">
      <c r="A430" s="61"/>
      <c r="B430" s="61"/>
      <c r="C430" s="61"/>
      <c r="D430" s="61"/>
    </row>
    <row r="431" spans="1:4" ht="12.75">
      <c r="A431" s="61"/>
      <c r="B431" s="61"/>
      <c r="C431" s="61"/>
      <c r="D431" s="61"/>
    </row>
    <row r="432" spans="1:4" ht="12.75">
      <c r="A432" s="61"/>
      <c r="B432" s="61"/>
      <c r="C432" s="61"/>
      <c r="D432" s="61"/>
    </row>
    <row r="433" spans="1:4" ht="12.75">
      <c r="A433" s="61"/>
      <c r="B433" s="61"/>
      <c r="C433" s="61"/>
      <c r="D433" s="61"/>
    </row>
    <row r="434" spans="1:4" ht="12.75">
      <c r="A434" s="61"/>
      <c r="B434" s="61"/>
      <c r="C434" s="61"/>
      <c r="D434" s="61"/>
    </row>
    <row r="435" spans="1:4" ht="12.75">
      <c r="A435" s="61"/>
      <c r="B435" s="61"/>
      <c r="C435" s="61"/>
      <c r="D435" s="61"/>
    </row>
    <row r="436" spans="1:4" ht="12.75">
      <c r="A436" s="61"/>
      <c r="B436" s="61"/>
      <c r="C436" s="61"/>
      <c r="D436" s="61"/>
    </row>
    <row r="437" spans="1:4" ht="12.75">
      <c r="A437" s="61"/>
      <c r="B437" s="61"/>
      <c r="C437" s="61"/>
      <c r="D437" s="61"/>
    </row>
    <row r="438" spans="1:4" ht="12.75">
      <c r="A438" s="61"/>
      <c r="B438" s="61"/>
      <c r="C438" s="61"/>
      <c r="D438" s="61"/>
    </row>
    <row r="439" spans="1:4" ht="12.75">
      <c r="A439" s="61"/>
      <c r="B439" s="61"/>
      <c r="C439" s="61"/>
      <c r="D439" s="61"/>
    </row>
    <row r="440" spans="1:4" ht="12.75">
      <c r="A440" s="61"/>
      <c r="B440" s="61"/>
      <c r="C440" s="61"/>
      <c r="D440" s="61"/>
    </row>
    <row r="441" spans="1:4" ht="12.75">
      <c r="A441" s="61"/>
      <c r="B441" s="61"/>
      <c r="C441" s="61"/>
      <c r="D441" s="61"/>
    </row>
    <row r="442" spans="1:4" ht="12.75">
      <c r="A442" s="61"/>
      <c r="B442" s="61"/>
      <c r="C442" s="61"/>
      <c r="D442" s="61"/>
    </row>
    <row r="443" spans="1:4" ht="12.75">
      <c r="A443" s="61"/>
      <c r="B443" s="61"/>
      <c r="C443" s="61"/>
      <c r="D443" s="61"/>
    </row>
    <row r="444" spans="1:4" ht="12.75">
      <c r="A444" s="61"/>
      <c r="B444" s="61"/>
      <c r="C444" s="61"/>
      <c r="D444" s="61"/>
    </row>
    <row r="445" spans="1:4" ht="12.75">
      <c r="A445" s="61"/>
      <c r="B445" s="61"/>
      <c r="C445" s="61"/>
      <c r="D445" s="61"/>
    </row>
    <row r="446" spans="1:4" ht="12.75">
      <c r="A446" s="61"/>
      <c r="B446" s="61"/>
      <c r="C446" s="61"/>
      <c r="D446" s="61"/>
    </row>
    <row r="447" spans="1:4" ht="12.75">
      <c r="A447" s="61"/>
      <c r="B447" s="61"/>
      <c r="C447" s="61"/>
      <c r="D447" s="61"/>
    </row>
    <row r="448" spans="1:4" ht="12.75">
      <c r="A448" s="61"/>
      <c r="B448" s="61"/>
      <c r="C448" s="61"/>
      <c r="D448" s="61"/>
    </row>
    <row r="449" spans="1:4" ht="12.75">
      <c r="A449" s="61"/>
      <c r="B449" s="61"/>
      <c r="C449" s="61"/>
      <c r="D449" s="61"/>
    </row>
    <row r="450" spans="1:4" ht="12.75">
      <c r="A450" s="61"/>
      <c r="B450" s="61"/>
      <c r="C450" s="61"/>
      <c r="D450" s="61"/>
    </row>
    <row r="451" spans="1:4" ht="12.75">
      <c r="A451" s="61"/>
      <c r="B451" s="61"/>
      <c r="C451" s="61"/>
      <c r="D451" s="61"/>
    </row>
    <row r="452" spans="1:4" ht="12.75">
      <c r="A452" s="61"/>
      <c r="B452" s="61"/>
      <c r="C452" s="61"/>
      <c r="D452" s="61"/>
    </row>
    <row r="453" spans="1:4" ht="12.75">
      <c r="A453" s="61"/>
      <c r="B453" s="61"/>
      <c r="C453" s="61"/>
      <c r="D453" s="61"/>
    </row>
    <row r="454" spans="1:4" ht="12.75">
      <c r="A454" s="61"/>
      <c r="B454" s="61"/>
      <c r="C454" s="61"/>
      <c r="D454" s="61"/>
    </row>
    <row r="455" spans="1:4" ht="12.75">
      <c r="A455" s="61"/>
      <c r="B455" s="61"/>
      <c r="C455" s="61"/>
      <c r="D455" s="61"/>
    </row>
    <row r="456" spans="1:4" ht="12.75">
      <c r="A456" s="61"/>
      <c r="B456" s="61"/>
      <c r="C456" s="61"/>
      <c r="D456" s="61"/>
    </row>
    <row r="457" spans="1:4" ht="12.75">
      <c r="A457" s="61"/>
      <c r="B457" s="61"/>
      <c r="C457" s="61"/>
      <c r="D457" s="61"/>
    </row>
    <row r="458" spans="1:4" ht="12.75">
      <c r="A458" s="61"/>
      <c r="B458" s="61"/>
      <c r="C458" s="61"/>
      <c r="D458" s="61"/>
    </row>
    <row r="459" spans="1:4" ht="12.75">
      <c r="A459" s="61"/>
      <c r="B459" s="61"/>
      <c r="C459" s="61"/>
      <c r="D459" s="61"/>
    </row>
    <row r="460" spans="1:4" ht="12.75">
      <c r="A460" s="61"/>
      <c r="B460" s="61"/>
      <c r="C460" s="61"/>
      <c r="D460" s="61"/>
    </row>
    <row r="461" spans="1:4" ht="12.75">
      <c r="A461" s="61"/>
      <c r="B461" s="61"/>
      <c r="C461" s="61"/>
      <c r="D461" s="61"/>
    </row>
    <row r="462" spans="1:4" ht="12.75">
      <c r="A462" s="61"/>
      <c r="B462" s="61"/>
      <c r="C462" s="61"/>
      <c r="D462" s="61"/>
    </row>
    <row r="463" spans="1:4" ht="12.75">
      <c r="A463" s="61"/>
      <c r="B463" s="61"/>
      <c r="C463" s="61"/>
      <c r="D463" s="61"/>
    </row>
    <row r="464" spans="1:4" ht="12.75">
      <c r="A464" s="61"/>
      <c r="B464" s="61"/>
      <c r="C464" s="61"/>
      <c r="D464" s="61"/>
    </row>
    <row r="465" spans="1:4" ht="12.75">
      <c r="A465" s="61"/>
      <c r="B465" s="61"/>
      <c r="C465" s="61"/>
      <c r="D465" s="61"/>
    </row>
    <row r="466" spans="1:4" ht="12.75">
      <c r="A466" s="61"/>
      <c r="B466" s="61"/>
      <c r="C466" s="61"/>
      <c r="D466" s="61"/>
    </row>
  </sheetData>
  <sheetProtection/>
  <mergeCells count="154">
    <mergeCell ref="DZ4:EB4"/>
    <mergeCell ref="DZ6:EB6"/>
    <mergeCell ref="DZ34:EA34"/>
    <mergeCell ref="DW4:DY4"/>
    <mergeCell ref="DQ6:DS6"/>
    <mergeCell ref="DN4:DP4"/>
    <mergeCell ref="DN6:DP6"/>
    <mergeCell ref="DN34:DO34"/>
    <mergeCell ref="EI4:EK4"/>
    <mergeCell ref="EI6:EK6"/>
    <mergeCell ref="EI34:EJ34"/>
    <mergeCell ref="DT4:DV4"/>
    <mergeCell ref="DT6:DV6"/>
    <mergeCell ref="DT34:DU34"/>
    <mergeCell ref="DE4:DG4"/>
    <mergeCell ref="DE6:DG6"/>
    <mergeCell ref="DH4:DJ4"/>
    <mergeCell ref="DH6:DJ6"/>
    <mergeCell ref="DH34:DI34"/>
    <mergeCell ref="EK92:EM92"/>
    <mergeCell ref="DK4:DM4"/>
    <mergeCell ref="DK6:DM6"/>
    <mergeCell ref="DK34:DL34"/>
    <mergeCell ref="DQ4:DS4"/>
    <mergeCell ref="CZ4:DB4"/>
    <mergeCell ref="CZ6:DB6"/>
    <mergeCell ref="CZ34:DA34"/>
    <mergeCell ref="CW4:CY4"/>
    <mergeCell ref="CW6:CY6"/>
    <mergeCell ref="CW34:CX34"/>
    <mergeCell ref="CN4:CP4"/>
    <mergeCell ref="CN6:CP6"/>
    <mergeCell ref="CN34:CO34"/>
    <mergeCell ref="CT4:CV4"/>
    <mergeCell ref="CT6:CV6"/>
    <mergeCell ref="CT34:CU34"/>
    <mergeCell ref="CQ4:CS4"/>
    <mergeCell ref="CQ6:CS6"/>
    <mergeCell ref="CQ34:CR34"/>
    <mergeCell ref="CE34:CF34"/>
    <mergeCell ref="CB4:CD4"/>
    <mergeCell ref="CB6:CD6"/>
    <mergeCell ref="CB34:CC34"/>
    <mergeCell ref="BS4:BU4"/>
    <mergeCell ref="CK4:CM4"/>
    <mergeCell ref="CK6:CM6"/>
    <mergeCell ref="CK34:CL34"/>
    <mergeCell ref="CE4:CG4"/>
    <mergeCell ref="CH4:CJ4"/>
    <mergeCell ref="Z6:AB6"/>
    <mergeCell ref="AG6:AI6"/>
    <mergeCell ref="BH4:BJ4"/>
    <mergeCell ref="BH6:BJ6"/>
    <mergeCell ref="BE34:BF34"/>
    <mergeCell ref="BE6:BG6"/>
    <mergeCell ref="BE4:BG4"/>
    <mergeCell ref="BB4:BD4"/>
    <mergeCell ref="AJ34:AK34"/>
    <mergeCell ref="AJ4:AL4"/>
    <mergeCell ref="F6:G6"/>
    <mergeCell ref="H34:I34"/>
    <mergeCell ref="H6:I6"/>
    <mergeCell ref="W6:Y6"/>
    <mergeCell ref="R6:S6"/>
    <mergeCell ref="P6:Q6"/>
    <mergeCell ref="L6:M6"/>
    <mergeCell ref="A1:A3"/>
    <mergeCell ref="N4:O4"/>
    <mergeCell ref="L4:M4"/>
    <mergeCell ref="B6:C6"/>
    <mergeCell ref="D6:E6"/>
    <mergeCell ref="F34:G34"/>
    <mergeCell ref="B34:C34"/>
    <mergeCell ref="D34:E34"/>
    <mergeCell ref="N6:O6"/>
    <mergeCell ref="J6:K6"/>
    <mergeCell ref="B4:C4"/>
    <mergeCell ref="D4:E4"/>
    <mergeCell ref="J4:K4"/>
    <mergeCell ref="A4:A5"/>
    <mergeCell ref="F4:G4"/>
    <mergeCell ref="H4:I4"/>
    <mergeCell ref="R4:S4"/>
    <mergeCell ref="P4:Q4"/>
    <mergeCell ref="AG4:AI4"/>
    <mergeCell ref="Z4:AB4"/>
    <mergeCell ref="AC4:AE4"/>
    <mergeCell ref="T4:V4"/>
    <mergeCell ref="W4:Y4"/>
    <mergeCell ref="A85:AG85"/>
    <mergeCell ref="BN34:BO34"/>
    <mergeCell ref="P34:Q34"/>
    <mergeCell ref="N34:O34"/>
    <mergeCell ref="J34:K34"/>
    <mergeCell ref="W34:X34"/>
    <mergeCell ref="AV34:AW34"/>
    <mergeCell ref="AP34:AQ34"/>
    <mergeCell ref="AM34:AN34"/>
    <mergeCell ref="T34:U34"/>
    <mergeCell ref="AV4:AX4"/>
    <mergeCell ref="AV6:AX6"/>
    <mergeCell ref="AP4:AR4"/>
    <mergeCell ref="AM6:AO6"/>
    <mergeCell ref="AP6:AR6"/>
    <mergeCell ref="AY4:BA4"/>
    <mergeCell ref="AY6:BA6"/>
    <mergeCell ref="AS4:AU4"/>
    <mergeCell ref="AM4:AO4"/>
    <mergeCell ref="AS6:AU6"/>
    <mergeCell ref="A83:AG83"/>
    <mergeCell ref="R34:S34"/>
    <mergeCell ref="AJ6:AL6"/>
    <mergeCell ref="L34:M34"/>
    <mergeCell ref="BK34:BL34"/>
    <mergeCell ref="T6:V6"/>
    <mergeCell ref="AS34:AT34"/>
    <mergeCell ref="AG34:AH34"/>
    <mergeCell ref="AY34:AZ34"/>
    <mergeCell ref="BB6:BD6"/>
    <mergeCell ref="BN4:BP4"/>
    <mergeCell ref="BS6:BU6"/>
    <mergeCell ref="BK4:BM4"/>
    <mergeCell ref="BK6:BM6"/>
    <mergeCell ref="BN6:BP6"/>
    <mergeCell ref="BS34:BT34"/>
    <mergeCell ref="EC34:ED34"/>
    <mergeCell ref="BV34:BW34"/>
    <mergeCell ref="BY4:CA4"/>
    <mergeCell ref="BY6:CA6"/>
    <mergeCell ref="BY34:BZ34"/>
    <mergeCell ref="BV4:BX4"/>
    <mergeCell ref="BV6:BX6"/>
    <mergeCell ref="CH6:CJ6"/>
    <mergeCell ref="CH34:CI34"/>
    <mergeCell ref="CE6:CG6"/>
    <mergeCell ref="EL4:EN4"/>
    <mergeCell ref="EL6:EN6"/>
    <mergeCell ref="EL34:EM34"/>
    <mergeCell ref="DW6:DY6"/>
    <mergeCell ref="DW34:DX34"/>
    <mergeCell ref="EF4:EH4"/>
    <mergeCell ref="EF6:EH6"/>
    <mergeCell ref="EF34:EG34"/>
    <mergeCell ref="EC4:EE4"/>
    <mergeCell ref="EC6:EE6"/>
    <mergeCell ref="EK99:EM99"/>
    <mergeCell ref="EK100:EM100"/>
    <mergeCell ref="EO100:EP100"/>
    <mergeCell ref="EK93:EM93"/>
    <mergeCell ref="EK94:EM94"/>
    <mergeCell ref="EK95:EM95"/>
    <mergeCell ref="EK96:EM96"/>
    <mergeCell ref="EK97:EM97"/>
    <mergeCell ref="EK98:EM98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2012-07-13T10:27:22Z</cp:lastPrinted>
  <dcterms:created xsi:type="dcterms:W3CDTF">2008-10-01T07:10:45Z</dcterms:created>
  <dcterms:modified xsi:type="dcterms:W3CDTF">2013-07-30T11:02:35Z</dcterms:modified>
  <cp:category/>
  <cp:version/>
  <cp:contentType/>
  <cp:contentStatus/>
</cp:coreProperties>
</file>