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голосованию'!$A$1:$H$147</definedName>
  </definedNames>
  <calcPr fullCalcOnLoad="1"/>
</workbook>
</file>

<file path=xl/sharedStrings.xml><?xml version="1.0" encoding="utf-8"?>
<sst xmlns="http://schemas.openxmlformats.org/spreadsheetml/2006/main" count="186" uniqueCount="136">
  <si>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</si>
  <si>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</si>
  <si>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</si>
  <si>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</si>
  <si>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</si>
  <si>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</si>
  <si>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</si>
  <si>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</si>
  <si>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</si>
  <si>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</si>
  <si>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</si>
  <si>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</si>
  <si>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</si>
  <si>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</si>
  <si>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</si>
  <si>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</si>
  <si>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</si>
  <si>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</si>
  <si>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</si>
  <si>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</si>
  <si>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</si>
  <si>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</si>
  <si>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</si>
  <si>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</si>
  <si>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</si>
  <si>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</si>
  <si>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</si>
  <si>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</si>
  <si>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</si>
  <si>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</si>
  <si>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</si>
  <si>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</si>
  <si>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</si>
  <si>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</si>
  <si>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</si>
  <si>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</si>
  <si>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</si>
  <si>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</si>
  <si>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</si>
  <si>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</si>
  <si>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</si>
  <si>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</si>
  <si>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</si>
  <si>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</si>
  <si>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</si>
  <si>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</si>
  <si>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</si>
  <si>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</si>
  <si>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</si>
  <si>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</si>
  <si>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</si>
  <si>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</si>
  <si>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</si>
  <si>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</si>
  <si>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</si>
  <si>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</si>
  <si>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</si>
  <si>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</si>
  <si>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</si>
  <si>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</si>
  <si>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</si>
  <si>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</si>
  <si>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</si>
  <si>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</si>
  <si>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</si>
  <si>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</si>
  <si>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</si>
  <si>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</si>
  <si>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</si>
  <si>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</si>
  <si>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</si>
  <si>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</si>
  <si>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</si>
  <si>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</si>
  <si>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</si>
  <si>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</si>
  <si>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</si>
  <si>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</si>
  <si>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</si>
  <si>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</si>
  <si>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</si>
  <si>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</si>
  <si>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</si>
  <si>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</si>
  <si>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</si>
  <si>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панельных швов</t>
  </si>
  <si>
    <t>ремонт цоколя и крыльца</t>
  </si>
  <si>
    <t>смена запорной арматуры на отоплении</t>
  </si>
  <si>
    <t>электроосвещение</t>
  </si>
  <si>
    <t>ревизия задвижек ГВС (д.50мм-1шт., д.80мм-3шт.)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</si>
  <si>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</si>
  <si>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</si>
  <si>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</si>
  <si>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</si>
  <si>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</si>
  <si>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</si>
  <si>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</si>
  <si>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</si>
  <si>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</si>
  <si>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</si>
  <si>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</si>
  <si>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</si>
  <si>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</si>
  <si>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</si>
  <si>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</si>
  <si>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ВСЕГО: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</si>
  <si>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</si>
  <si>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</si>
  <si>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замена ( поверка ) КИП манометры 1 шт.</t>
  </si>
  <si>
    <t>ревизия задвижек отопления (д.50 мм-5шт.,д.80мм-8шт., д.100мм-2шт.)</t>
  </si>
  <si>
    <t>ревизия задвижек  ХВС (д.80мм-1шт., д.100мм-2шт.)</t>
  </si>
  <si>
    <t>2013 -2014 гг.</t>
  </si>
  <si>
    <t>(стоимость услуг увеличена на 7% в соответствии с уровнем инфляции 2012г.)</t>
  </si>
  <si>
    <t>окос травы</t>
  </si>
  <si>
    <t>2-3 раза</t>
  </si>
  <si>
    <t>Ремонт мусорокамер (согласно СанПиН 2.1.2.2645-10 утвержденного Постановлением Главного госуд.сан.врача от 10.06.2010 г. № 64)</t>
  </si>
  <si>
    <t>замена контейнера 1 шт.</t>
  </si>
  <si>
    <t>6 раз в год (апрель- сентябрь)</t>
  </si>
  <si>
    <t>подключение системы отопления с регулировкой</t>
  </si>
  <si>
    <t>замена  КИП манометры 12 шт.,термометры 12 шт.</t>
  </si>
  <si>
    <t>замена  трансформатора тока ( 1 узел учета/3 ТТ)</t>
  </si>
  <si>
    <t>1 раз в 4 года</t>
  </si>
  <si>
    <t>замена общедомового электрического счетчика</t>
  </si>
  <si>
    <t>электроизмерения (замеры сопротивления изоляции)</t>
  </si>
  <si>
    <t>1 раз в 3 года</t>
  </si>
  <si>
    <t>Сбор, вывоз и утилизация ТБО*, руб/м2</t>
  </si>
  <si>
    <t>ремонт канализационных вытяжек (диам.130 мм, асбестоцем.труба) - 7 шт.</t>
  </si>
  <si>
    <t>изоляция трубопроводов отопления</t>
  </si>
  <si>
    <t>окраска газопровода 86 м.п.</t>
  </si>
  <si>
    <t>устройство шиберов 3 шт.</t>
  </si>
  <si>
    <t>по адресу: ул.Ленинского Комсомола, д.52 (Sобщ.= 5581,9 м2, Sзем.уч.= 3178,41м2)</t>
  </si>
  <si>
    <t>установка уплотнителей на крышки клапанов,восстановление плитки на стене</t>
  </si>
  <si>
    <t>Санобработка стволов мусоропроводов (согласно СанПиН 2.1.2.2645-10 утвержденного Постановлением Главного госуд.сан.врача от 10.06.2010 г. № 64)</t>
  </si>
  <si>
    <t>очистка кровли от снега и наледи ( в районе водоприемных воронок)</t>
  </si>
  <si>
    <t>замена  уличного освещения ( 3шт)</t>
  </si>
  <si>
    <t>электротехнические работы (замена автоматов 100 шт.)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</si>
</sst>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left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0" fillId="24" borderId="22" xfId="0" applyNumberFormat="1" applyFont="1" applyFill="1" applyBorder="1" applyAlignment="1">
      <alignment horizontal="left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0" fillId="24" borderId="21" xfId="0" applyNumberFormat="1" applyFont="1" applyFill="1" applyBorder="1" applyAlignment="1">
      <alignment horizontal="center" vertical="center" wrapText="1"/>
    </xf>
    <xf numFmtId="4" fontId="0" fillId="24" borderId="24" xfId="0" applyNumberFormat="1" applyFont="1" applyFill="1" applyBorder="1" applyAlignment="1">
      <alignment horizontal="center" vertical="center" wrapText="1"/>
    </xf>
    <xf numFmtId="4" fontId="19" fillId="24" borderId="22" xfId="0" applyNumberFormat="1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left" vertical="center" wrapText="1"/>
    </xf>
    <xf numFmtId="4" fontId="18" fillId="24" borderId="11" xfId="0" applyNumberFormat="1" applyFont="1" applyFill="1" applyBorder="1" applyAlignment="1">
      <alignment horizontal="center" vertical="center"/>
    </xf>
    <xf numFmtId="4" fontId="18" fillId="24" borderId="25" xfId="0" applyNumberFormat="1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19" fillId="24" borderId="26" xfId="0" applyNumberFormat="1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2" fontId="25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24" borderId="19" xfId="0" applyNumberFormat="1" applyFont="1" applyFill="1" applyBorder="1" applyAlignment="1">
      <alignment horizontal="left" vertical="center" wrapText="1"/>
    </xf>
    <xf numFmtId="4" fontId="0" fillId="24" borderId="29" xfId="0" applyNumberFormat="1" applyFont="1" applyFill="1" applyBorder="1" applyAlignment="1">
      <alignment horizontal="center" vertical="center" wrapText="1"/>
    </xf>
    <xf numFmtId="4" fontId="0" fillId="24" borderId="26" xfId="0" applyNumberFormat="1" applyFont="1" applyFill="1" applyBorder="1" applyAlignment="1">
      <alignment horizontal="left" vertical="center" wrapText="1"/>
    </xf>
    <xf numFmtId="4" fontId="0" fillId="24" borderId="23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left" vertical="center" wrapText="1"/>
    </xf>
    <xf numFmtId="4" fontId="23" fillId="24" borderId="11" xfId="0" applyNumberFormat="1" applyFont="1" applyFill="1" applyBorder="1" applyAlignment="1">
      <alignment horizontal="center" vertical="center" wrapText="1"/>
    </xf>
    <xf numFmtId="4" fontId="23" fillId="24" borderId="12" xfId="0" applyNumberFormat="1" applyFont="1" applyFill="1" applyBorder="1" applyAlignment="1">
      <alignment horizontal="center"/>
    </xf>
    <xf numFmtId="4" fontId="23" fillId="24" borderId="0" xfId="0" applyNumberFormat="1" applyFont="1" applyFill="1" applyAlignment="1">
      <alignment horizontal="center" vertical="center" wrapText="1"/>
    </xf>
    <xf numFmtId="4" fontId="20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20" fillId="24" borderId="0" xfId="0" applyNumberFormat="1" applyFon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4" fontId="0" fillId="24" borderId="30" xfId="0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24" borderId="20" xfId="0" applyFill="1" applyBorder="1" applyAlignment="1">
      <alignment horizontal="center" vertical="center" wrapText="1"/>
    </xf>
    <xf numFmtId="4" fontId="25" fillId="24" borderId="22" xfId="0" applyNumberFormat="1" applyFont="1" applyFill="1" applyBorder="1" applyAlignment="1">
      <alignment horizontal="left" vertical="center" wrapText="1"/>
    </xf>
    <xf numFmtId="4" fontId="25" fillId="24" borderId="20" xfId="0" applyNumberFormat="1" applyFont="1" applyFill="1" applyBorder="1" applyAlignment="1">
      <alignment horizontal="center" vertical="center" wrapText="1"/>
    </xf>
    <xf numFmtId="4" fontId="25" fillId="24" borderId="21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24" borderId="20" xfId="0" applyNumberFormat="1" applyFont="1" applyFill="1" applyBorder="1" applyAlignment="1">
      <alignment horizontal="center" vertical="center" wrapText="1"/>
    </xf>
    <xf numFmtId="4" fontId="20" fillId="25" borderId="0" xfId="0" applyNumberFormat="1" applyFont="1" applyFill="1" applyAlignment="1">
      <alignment horizontal="center"/>
    </xf>
    <xf numFmtId="4" fontId="18" fillId="26" borderId="29" xfId="0" applyNumberFormat="1" applyFont="1" applyFill="1" applyBorder="1" applyAlignment="1">
      <alignment horizontal="center" vertical="center" wrapText="1"/>
    </xf>
    <xf numFmtId="4" fontId="18" fillId="26" borderId="21" xfId="0" applyNumberFormat="1" applyFont="1" applyFill="1" applyBorder="1" applyAlignment="1">
      <alignment horizontal="center" vertical="center" wrapText="1"/>
    </xf>
    <xf numFmtId="4" fontId="18" fillId="26" borderId="24" xfId="0" applyNumberFormat="1" applyFont="1" applyFill="1" applyBorder="1" applyAlignment="1">
      <alignment horizontal="center" vertical="center" wrapText="1"/>
    </xf>
    <xf numFmtId="2" fontId="25" fillId="26" borderId="29" xfId="0" applyNumberFormat="1" applyFont="1" applyFill="1" applyBorder="1" applyAlignment="1">
      <alignment horizontal="center" vertical="center" wrapText="1"/>
    </xf>
    <xf numFmtId="2" fontId="25" fillId="26" borderId="21" xfId="0" applyNumberFormat="1" applyFont="1" applyFill="1" applyBorder="1" applyAlignment="1">
      <alignment horizontal="center" vertical="center" wrapText="1"/>
    </xf>
    <xf numFmtId="2" fontId="25" fillId="26" borderId="24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4" fontId="18" fillId="26" borderId="31" xfId="0" applyNumberFormat="1" applyFont="1" applyFill="1" applyBorder="1" applyAlignment="1">
      <alignment horizontal="center" vertical="center" wrapText="1"/>
    </xf>
    <xf numFmtId="4" fontId="18" fillId="26" borderId="20" xfId="0" applyNumberFormat="1" applyFont="1" applyFill="1" applyBorder="1" applyAlignment="1">
      <alignment horizontal="center" vertical="center" wrapText="1"/>
    </xf>
    <xf numFmtId="4" fontId="18" fillId="26" borderId="23" xfId="0" applyNumberFormat="1" applyFont="1" applyFill="1" applyBorder="1" applyAlignment="1">
      <alignment horizontal="center" vertical="center" wrapText="1"/>
    </xf>
    <xf numFmtId="4" fontId="18" fillId="26" borderId="32" xfId="0" applyNumberFormat="1" applyFont="1" applyFill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 horizontal="center" vertical="center" wrapText="1"/>
    </xf>
    <xf numFmtId="4" fontId="0" fillId="26" borderId="20" xfId="0" applyNumberFormat="1" applyFont="1" applyFill="1" applyBorder="1" applyAlignment="1">
      <alignment horizontal="center" vertical="center" wrapText="1"/>
    </xf>
    <xf numFmtId="4" fontId="0" fillId="26" borderId="31" xfId="0" applyNumberFormat="1" applyFont="1" applyFill="1" applyBorder="1" applyAlignment="1">
      <alignment horizontal="center" vertical="center" wrapText="1"/>
    </xf>
    <xf numFmtId="4" fontId="0" fillId="26" borderId="33" xfId="0" applyNumberFormat="1" applyFont="1" applyFill="1" applyBorder="1" applyAlignment="1">
      <alignment horizontal="center" vertical="center" wrapText="1"/>
    </xf>
    <xf numFmtId="4" fontId="0" fillId="26" borderId="20" xfId="0" applyNumberFormat="1" applyFont="1" applyFill="1" applyBorder="1" applyAlignment="1">
      <alignment horizontal="center" vertical="center" wrapText="1"/>
    </xf>
    <xf numFmtId="4" fontId="0" fillId="26" borderId="31" xfId="0" applyNumberFormat="1" applyFont="1" applyFill="1" applyBorder="1" applyAlignment="1">
      <alignment horizontal="center" vertical="center" wrapText="1"/>
    </xf>
    <xf numFmtId="4" fontId="0" fillId="26" borderId="21" xfId="0" applyNumberFormat="1" applyFont="1" applyFill="1" applyBorder="1" applyAlignment="1">
      <alignment horizontal="center" vertical="center" wrapText="1"/>
    </xf>
    <xf numFmtId="4" fontId="0" fillId="26" borderId="29" xfId="0" applyNumberFormat="1" applyFont="1" applyFill="1" applyBorder="1" applyAlignment="1">
      <alignment horizontal="center" vertical="center" wrapText="1"/>
    </xf>
    <xf numFmtId="4" fontId="0" fillId="26" borderId="34" xfId="0" applyNumberFormat="1" applyFont="1" applyFill="1" applyBorder="1" applyAlignment="1">
      <alignment horizontal="center" vertical="center" wrapText="1"/>
    </xf>
    <xf numFmtId="4" fontId="0" fillId="26" borderId="23" xfId="0" applyNumberFormat="1" applyFont="1" applyFill="1" applyBorder="1" applyAlignment="1">
      <alignment horizontal="center" vertical="center" wrapText="1"/>
    </xf>
    <xf numFmtId="4" fontId="0" fillId="26" borderId="32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/>
    </xf>
    <xf numFmtId="4" fontId="25" fillId="26" borderId="29" xfId="0" applyNumberFormat="1" applyFont="1" applyFill="1" applyBorder="1" applyAlignment="1">
      <alignment horizontal="center" vertical="center" wrapText="1"/>
    </xf>
    <xf numFmtId="4" fontId="19" fillId="26" borderId="0" xfId="0" applyNumberFormat="1" applyFont="1" applyFill="1" applyAlignment="1">
      <alignment horizontal="center" wrapText="1"/>
    </xf>
    <xf numFmtId="4" fontId="0" fillId="26" borderId="0" xfId="0" applyNumberFormat="1" applyFill="1" applyAlignment="1">
      <alignment/>
    </xf>
    <xf numFmtId="4" fontId="21" fillId="26" borderId="0" xfId="0" applyNumberFormat="1" applyFont="1" applyFill="1" applyAlignment="1">
      <alignment horizontal="center" vertical="center" wrapText="1"/>
    </xf>
    <xf numFmtId="4" fontId="0" fillId="26" borderId="0" xfId="0" applyNumberFormat="1" applyFill="1" applyAlignment="1">
      <alignment horizontal="center" vertical="center" wrapText="1"/>
    </xf>
    <xf numFmtId="4" fontId="19" fillId="26" borderId="35" xfId="0" applyNumberFormat="1" applyFont="1" applyFill="1" applyBorder="1" applyAlignment="1">
      <alignment horizontal="center" vertical="center" wrapText="1"/>
    </xf>
    <xf numFmtId="4" fontId="0" fillId="26" borderId="35" xfId="0" applyNumberFormat="1" applyFill="1" applyBorder="1" applyAlignment="1">
      <alignment horizontal="center" vertical="center" wrapText="1"/>
    </xf>
    <xf numFmtId="4" fontId="19" fillId="26" borderId="36" xfId="0" applyNumberFormat="1" applyFont="1" applyFill="1" applyBorder="1" applyAlignment="1">
      <alignment horizontal="center" vertical="center" wrapText="1"/>
    </xf>
    <xf numFmtId="4" fontId="19" fillId="26" borderId="37" xfId="0" applyNumberFormat="1" applyFont="1" applyFill="1" applyBorder="1" applyAlignment="1">
      <alignment horizontal="center" vertical="center" wrapText="1"/>
    </xf>
    <xf numFmtId="4" fontId="0" fillId="26" borderId="37" xfId="0" applyNumberFormat="1" applyFill="1" applyBorder="1" applyAlignment="1">
      <alignment horizontal="center" vertical="center" wrapText="1"/>
    </xf>
    <xf numFmtId="4" fontId="0" fillId="26" borderId="38" xfId="0" applyNumberFormat="1" applyFill="1" applyBorder="1" applyAlignment="1">
      <alignment horizontal="center" vertical="center" wrapText="1"/>
    </xf>
    <xf numFmtId="4" fontId="21" fillId="26" borderId="0" xfId="0" applyNumberFormat="1" applyFont="1" applyFill="1" applyAlignment="1">
      <alignment horizontal="left" vertical="center"/>
    </xf>
    <xf numFmtId="4" fontId="18" fillId="26" borderId="0" xfId="0" applyNumberFormat="1" applyFont="1" applyFill="1" applyAlignment="1">
      <alignment horizontal="right" vertical="center"/>
    </xf>
    <xf numFmtId="4" fontId="0" fillId="26" borderId="0" xfId="0" applyNumberFormat="1" applyFill="1" applyAlignment="1">
      <alignment horizontal="right"/>
    </xf>
    <xf numFmtId="4" fontId="18" fillId="26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="75" zoomScaleNormal="75" zoomScalePageLayoutView="0" workbookViewId="0" topLeftCell="A94">
      <selection activeCell="G120" sqref="G12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6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68" hidden="1" customWidth="1"/>
    <col min="12" max="14" width="15.375" style="1" customWidth="1"/>
    <col min="15" max="16384" width="9.125" style="1" customWidth="1"/>
  </cols>
  <sheetData>
    <row r="1" spans="1:8" ht="16.5" customHeight="1">
      <c r="A1" s="130" t="s">
        <v>0</v>
      </c>
      <c r="B1" s="131"/>
      <c r="C1" s="131"/>
      <c r="D1" s="131"/>
      <c r="E1" s="131"/>
      <c r="F1" s="131"/>
      <c r="G1" s="131"/>
      <c r="H1" s="131"/>
    </row>
    <row r="2" spans="2:8" ht="12.75" customHeight="1">
      <c r="B2" s="132" t="s">
        <v>1</v>
      </c>
      <c r="C2" s="132"/>
      <c r="D2" s="132"/>
      <c r="E2" s="132"/>
      <c r="F2" s="132"/>
      <c r="G2" s="131"/>
      <c r="H2" s="131"/>
    </row>
    <row r="3" spans="1:8" ht="22.5" customHeight="1">
      <c r="A3" s="90" t="s">
        <v>111</v>
      </c>
      <c r="B3" s="132" t="s">
        <v>2</v>
      </c>
      <c r="C3" s="132"/>
      <c r="D3" s="132"/>
      <c r="E3" s="132"/>
      <c r="F3" s="132"/>
      <c r="G3" s="131"/>
      <c r="H3" s="131"/>
    </row>
    <row r="4" spans="2:8" ht="14.25" customHeight="1">
      <c r="B4" s="132" t="s">
        <v>42</v>
      </c>
      <c r="C4" s="132"/>
      <c r="D4" s="132"/>
      <c r="E4" s="132"/>
      <c r="F4" s="132"/>
      <c r="G4" s="131"/>
      <c r="H4" s="131"/>
    </row>
    <row r="5" spans="1:8" s="80" customFormat="1" ht="39.75" customHeight="1">
      <c r="A5" s="133"/>
      <c r="B5" s="134"/>
      <c r="C5" s="134"/>
      <c r="D5" s="134"/>
      <c r="E5" s="134"/>
      <c r="F5" s="134"/>
      <c r="G5" s="134"/>
      <c r="H5" s="134"/>
    </row>
    <row r="6" spans="1:8" s="80" customFormat="1" ht="33" customHeight="1">
      <c r="A6" s="135" t="s">
        <v>112</v>
      </c>
      <c r="B6" s="136"/>
      <c r="C6" s="136"/>
      <c r="D6" s="136"/>
      <c r="E6" s="136"/>
      <c r="F6" s="136"/>
      <c r="G6" s="136"/>
      <c r="H6" s="136"/>
    </row>
    <row r="7" spans="1:11" s="2" customFormat="1" ht="22.5" customHeight="1">
      <c r="A7" s="119" t="s">
        <v>3</v>
      </c>
      <c r="B7" s="119"/>
      <c r="C7" s="119"/>
      <c r="D7" s="119"/>
      <c r="E7" s="120"/>
      <c r="F7" s="120"/>
      <c r="G7" s="120"/>
      <c r="H7" s="120"/>
      <c r="K7" s="69"/>
    </row>
    <row r="8" spans="1:11" s="3" customFormat="1" ht="18.75" customHeight="1">
      <c r="A8" s="119" t="s">
        <v>130</v>
      </c>
      <c r="B8" s="119"/>
      <c r="C8" s="119"/>
      <c r="D8" s="119"/>
      <c r="E8" s="120"/>
      <c r="F8" s="120"/>
      <c r="G8" s="120"/>
      <c r="H8" s="120"/>
      <c r="K8" s="70"/>
    </row>
    <row r="9" spans="1:11" s="4" customFormat="1" ht="17.25" customHeight="1">
      <c r="A9" s="121" t="s">
        <v>34</v>
      </c>
      <c r="B9" s="121"/>
      <c r="C9" s="121"/>
      <c r="D9" s="121"/>
      <c r="E9" s="122"/>
      <c r="F9" s="122"/>
      <c r="G9" s="122"/>
      <c r="H9" s="122"/>
      <c r="K9" s="71"/>
    </row>
    <row r="10" spans="1:11" s="3" customFormat="1" ht="30" customHeight="1" thickBot="1">
      <c r="A10" s="123" t="s">
        <v>90</v>
      </c>
      <c r="B10" s="123"/>
      <c r="C10" s="123"/>
      <c r="D10" s="123"/>
      <c r="E10" s="124"/>
      <c r="F10" s="124"/>
      <c r="G10" s="124"/>
      <c r="H10" s="124"/>
      <c r="K10" s="70"/>
    </row>
    <row r="11" spans="1:11" s="9" customFormat="1" ht="139.5" customHeight="1" thickBot="1">
      <c r="A11" s="5" t="s">
        <v>4</v>
      </c>
      <c r="B11" s="6" t="s">
        <v>5</v>
      </c>
      <c r="C11" s="7" t="s">
        <v>6</v>
      </c>
      <c r="D11" s="7" t="s">
        <v>43</v>
      </c>
      <c r="E11" s="7" t="s">
        <v>6</v>
      </c>
      <c r="F11" s="8" t="s">
        <v>7</v>
      </c>
      <c r="G11" s="7" t="s">
        <v>6</v>
      </c>
      <c r="H11" s="8" t="s">
        <v>7</v>
      </c>
      <c r="K11" s="72"/>
    </row>
    <row r="12" spans="1:11" s="16" customFormat="1" ht="12.75">
      <c r="A12" s="10"/>
      <c r="B12" s="11"/>
      <c r="C12" s="11">
        <v>3</v>
      </c>
      <c r="D12" s="12"/>
      <c r="E12" s="11">
        <v>3</v>
      </c>
      <c r="F12" s="13">
        <v>4</v>
      </c>
      <c r="G12" s="14"/>
      <c r="H12" s="15"/>
      <c r="K12" s="73"/>
    </row>
    <row r="13" spans="1:11" s="16" customFormat="1" ht="49.5" customHeight="1">
      <c r="A13" s="125" t="s">
        <v>8</v>
      </c>
      <c r="B13" s="126"/>
      <c r="C13" s="126"/>
      <c r="D13" s="126"/>
      <c r="E13" s="126"/>
      <c r="F13" s="126"/>
      <c r="G13" s="127"/>
      <c r="H13" s="128"/>
      <c r="K13" s="73"/>
    </row>
    <row r="14" spans="1:12" s="9" customFormat="1" ht="15">
      <c r="A14" s="17" t="s">
        <v>9</v>
      </c>
      <c r="B14" s="18"/>
      <c r="C14" s="19">
        <f>F14*12</f>
        <v>0</v>
      </c>
      <c r="D14" s="91">
        <f>G14*I14</f>
        <v>160758.71999999997</v>
      </c>
      <c r="E14" s="92">
        <f>H14*12</f>
        <v>28.799999999999997</v>
      </c>
      <c r="F14" s="93"/>
      <c r="G14" s="92">
        <f>H14*12</f>
        <v>28.799999999999997</v>
      </c>
      <c r="H14" s="92">
        <v>2.4</v>
      </c>
      <c r="I14" s="9">
        <v>5581.9</v>
      </c>
      <c r="J14" s="9">
        <v>1.07</v>
      </c>
      <c r="K14" s="72">
        <v>2.2363</v>
      </c>
      <c r="L14" s="9">
        <v>6517.9</v>
      </c>
    </row>
    <row r="15" spans="1:11" s="46" customFormat="1" ht="29.25" customHeight="1">
      <c r="A15" s="43" t="s">
        <v>91</v>
      </c>
      <c r="B15" s="44" t="s">
        <v>92</v>
      </c>
      <c r="C15" s="45"/>
      <c r="D15" s="94"/>
      <c r="E15" s="95"/>
      <c r="F15" s="96"/>
      <c r="G15" s="95"/>
      <c r="H15" s="95"/>
      <c r="K15" s="74"/>
    </row>
    <row r="16" spans="1:11" s="46" customFormat="1" ht="15">
      <c r="A16" s="43" t="s">
        <v>93</v>
      </c>
      <c r="B16" s="44" t="s">
        <v>92</v>
      </c>
      <c r="C16" s="45"/>
      <c r="D16" s="94"/>
      <c r="E16" s="95"/>
      <c r="F16" s="96"/>
      <c r="G16" s="95"/>
      <c r="H16" s="95"/>
      <c r="K16" s="74"/>
    </row>
    <row r="17" spans="1:11" s="46" customFormat="1" ht="15">
      <c r="A17" s="43" t="s">
        <v>94</v>
      </c>
      <c r="B17" s="44" t="s">
        <v>95</v>
      </c>
      <c r="C17" s="45"/>
      <c r="D17" s="94"/>
      <c r="E17" s="95"/>
      <c r="F17" s="96"/>
      <c r="G17" s="95"/>
      <c r="H17" s="95"/>
      <c r="K17" s="74"/>
    </row>
    <row r="18" spans="1:11" s="46" customFormat="1" ht="15">
      <c r="A18" s="43" t="s">
        <v>96</v>
      </c>
      <c r="B18" s="44" t="s">
        <v>92</v>
      </c>
      <c r="C18" s="45"/>
      <c r="D18" s="94"/>
      <c r="E18" s="95"/>
      <c r="F18" s="96"/>
      <c r="G18" s="95"/>
      <c r="H18" s="95"/>
      <c r="K18" s="74"/>
    </row>
    <row r="19" spans="1:11" s="9" customFormat="1" ht="30">
      <c r="A19" s="17" t="s">
        <v>11</v>
      </c>
      <c r="B19" s="19"/>
      <c r="C19" s="19">
        <f>F19*12</f>
        <v>0</v>
      </c>
      <c r="D19" s="91">
        <f>G19*I19</f>
        <v>118559.556</v>
      </c>
      <c r="E19" s="92">
        <f>H19*12</f>
        <v>21.240000000000002</v>
      </c>
      <c r="F19" s="93"/>
      <c r="G19" s="92">
        <f>H19*12</f>
        <v>21.240000000000002</v>
      </c>
      <c r="H19" s="92">
        <v>1.77</v>
      </c>
      <c r="I19" s="9">
        <v>5581.9</v>
      </c>
      <c r="J19" s="9">
        <v>1.07</v>
      </c>
      <c r="K19" s="72">
        <v>1.6478000000000002</v>
      </c>
    </row>
    <row r="20" spans="1:11" s="50" customFormat="1" ht="15">
      <c r="A20" s="47" t="s">
        <v>97</v>
      </c>
      <c r="B20" s="48" t="s">
        <v>12</v>
      </c>
      <c r="C20" s="49"/>
      <c r="D20" s="97"/>
      <c r="E20" s="98"/>
      <c r="F20" s="99"/>
      <c r="G20" s="98"/>
      <c r="H20" s="98"/>
      <c r="K20" s="72"/>
    </row>
    <row r="21" spans="1:11" s="50" customFormat="1" ht="15">
      <c r="A21" s="47" t="s">
        <v>98</v>
      </c>
      <c r="B21" s="48" t="s">
        <v>12</v>
      </c>
      <c r="C21" s="49"/>
      <c r="D21" s="97"/>
      <c r="E21" s="98"/>
      <c r="F21" s="99"/>
      <c r="G21" s="98"/>
      <c r="H21" s="98"/>
      <c r="K21" s="72"/>
    </row>
    <row r="22" spans="1:11" s="50" customFormat="1" ht="15">
      <c r="A22" s="83" t="s">
        <v>113</v>
      </c>
      <c r="B22" s="84" t="s">
        <v>114</v>
      </c>
      <c r="C22" s="49"/>
      <c r="D22" s="97"/>
      <c r="E22" s="98"/>
      <c r="F22" s="99"/>
      <c r="G22" s="98"/>
      <c r="H22" s="98"/>
      <c r="K22" s="72"/>
    </row>
    <row r="23" spans="1:11" s="50" customFormat="1" ht="15">
      <c r="A23" s="47" t="s">
        <v>99</v>
      </c>
      <c r="B23" s="48" t="s">
        <v>12</v>
      </c>
      <c r="C23" s="49"/>
      <c r="D23" s="97"/>
      <c r="E23" s="98"/>
      <c r="F23" s="99"/>
      <c r="G23" s="98"/>
      <c r="H23" s="98"/>
      <c r="K23" s="72"/>
    </row>
    <row r="24" spans="1:11" s="50" customFormat="1" ht="25.5">
      <c r="A24" s="47" t="s">
        <v>100</v>
      </c>
      <c r="B24" s="48" t="s">
        <v>13</v>
      </c>
      <c r="C24" s="49"/>
      <c r="D24" s="97"/>
      <c r="E24" s="98"/>
      <c r="F24" s="99"/>
      <c r="G24" s="98"/>
      <c r="H24" s="98"/>
      <c r="K24" s="72"/>
    </row>
    <row r="25" spans="1:11" s="50" customFormat="1" ht="15">
      <c r="A25" s="47" t="s">
        <v>101</v>
      </c>
      <c r="B25" s="48" t="s">
        <v>12</v>
      </c>
      <c r="C25" s="49"/>
      <c r="D25" s="97"/>
      <c r="E25" s="98"/>
      <c r="F25" s="99"/>
      <c r="G25" s="98"/>
      <c r="H25" s="98"/>
      <c r="K25" s="72"/>
    </row>
    <row r="26" spans="1:11" s="46" customFormat="1" ht="15">
      <c r="A26" s="51" t="s">
        <v>102</v>
      </c>
      <c r="B26" s="52" t="s">
        <v>12</v>
      </c>
      <c r="C26" s="53"/>
      <c r="D26" s="97"/>
      <c r="E26" s="98"/>
      <c r="F26" s="99"/>
      <c r="G26" s="98"/>
      <c r="H26" s="98"/>
      <c r="K26" s="74"/>
    </row>
    <row r="27" spans="1:11" s="50" customFormat="1" ht="26.25" thickBot="1">
      <c r="A27" s="54" t="s">
        <v>103</v>
      </c>
      <c r="B27" s="55" t="s">
        <v>104</v>
      </c>
      <c r="C27" s="49"/>
      <c r="D27" s="97"/>
      <c r="E27" s="98"/>
      <c r="F27" s="99"/>
      <c r="G27" s="98"/>
      <c r="H27" s="98"/>
      <c r="K27" s="72"/>
    </row>
    <row r="28" spans="1:12" s="21" customFormat="1" ht="21" customHeight="1">
      <c r="A28" s="20" t="s">
        <v>14</v>
      </c>
      <c r="B28" s="18" t="s">
        <v>15</v>
      </c>
      <c r="C28" s="19">
        <f>F28*12</f>
        <v>0</v>
      </c>
      <c r="D28" s="91">
        <f>G28*I28</f>
        <v>42868.992</v>
      </c>
      <c r="E28" s="92">
        <f aca="true" t="shared" si="0" ref="E28:E34">H28*12</f>
        <v>7.68</v>
      </c>
      <c r="F28" s="100"/>
      <c r="G28" s="92">
        <f>H28*12</f>
        <v>7.68</v>
      </c>
      <c r="H28" s="92">
        <v>0.64</v>
      </c>
      <c r="I28" s="9">
        <v>5581.9</v>
      </c>
      <c r="J28" s="9">
        <v>1.07</v>
      </c>
      <c r="K28" s="72">
        <v>0.5992000000000001</v>
      </c>
      <c r="L28" s="21">
        <v>6517.9</v>
      </c>
    </row>
    <row r="29" spans="1:12" s="9" customFormat="1" ht="18.75" customHeight="1">
      <c r="A29" s="20" t="s">
        <v>16</v>
      </c>
      <c r="B29" s="18" t="s">
        <v>17</v>
      </c>
      <c r="C29" s="19">
        <f>F29*12</f>
        <v>0</v>
      </c>
      <c r="D29" s="91">
        <f>G29*I29</f>
        <v>139324.224</v>
      </c>
      <c r="E29" s="92">
        <f t="shared" si="0"/>
        <v>24.96</v>
      </c>
      <c r="F29" s="100"/>
      <c r="G29" s="92">
        <f>H29*12</f>
        <v>24.96</v>
      </c>
      <c r="H29" s="92">
        <v>2.08</v>
      </c>
      <c r="I29" s="9">
        <v>5581.9</v>
      </c>
      <c r="J29" s="9">
        <v>1.07</v>
      </c>
      <c r="K29" s="72">
        <v>1.9367</v>
      </c>
      <c r="L29" s="9">
        <v>6517.9</v>
      </c>
    </row>
    <row r="30" spans="1:11" s="9" customFormat="1" ht="21.75" customHeight="1">
      <c r="A30" s="20" t="s">
        <v>35</v>
      </c>
      <c r="B30" s="18" t="s">
        <v>12</v>
      </c>
      <c r="C30" s="19">
        <f>F30*12</f>
        <v>0</v>
      </c>
      <c r="D30" s="91">
        <f>G30*I30</f>
        <v>96455.232</v>
      </c>
      <c r="E30" s="92">
        <f t="shared" si="0"/>
        <v>17.28</v>
      </c>
      <c r="F30" s="100"/>
      <c r="G30" s="92">
        <f>H30*12</f>
        <v>17.28</v>
      </c>
      <c r="H30" s="92">
        <v>1.44</v>
      </c>
      <c r="I30" s="9">
        <v>5581.9</v>
      </c>
      <c r="J30" s="9">
        <v>1.07</v>
      </c>
      <c r="K30" s="72">
        <v>1.3482</v>
      </c>
    </row>
    <row r="31" spans="1:11" s="9" customFormat="1" ht="21" customHeight="1">
      <c r="A31" s="20" t="s">
        <v>36</v>
      </c>
      <c r="B31" s="18" t="s">
        <v>12</v>
      </c>
      <c r="C31" s="19">
        <f>F31*12</f>
        <v>0</v>
      </c>
      <c r="D31" s="91">
        <f>G31*I31</f>
        <v>112531.10399999999</v>
      </c>
      <c r="E31" s="92">
        <f t="shared" si="0"/>
        <v>20.16</v>
      </c>
      <c r="F31" s="100"/>
      <c r="G31" s="92">
        <f>H31*12</f>
        <v>20.16</v>
      </c>
      <c r="H31" s="92">
        <v>1.68</v>
      </c>
      <c r="I31" s="9">
        <v>5581.9</v>
      </c>
      <c r="J31" s="9">
        <v>1.07</v>
      </c>
      <c r="K31" s="72">
        <v>1.5729</v>
      </c>
    </row>
    <row r="32" spans="1:11" s="9" customFormat="1" ht="28.5">
      <c r="A32" s="20" t="s">
        <v>37</v>
      </c>
      <c r="B32" s="22" t="s">
        <v>38</v>
      </c>
      <c r="C32" s="19">
        <f>F32*12</f>
        <v>0</v>
      </c>
      <c r="D32" s="91">
        <f>G32*I32</f>
        <v>239798.424</v>
      </c>
      <c r="E32" s="92">
        <f t="shared" si="0"/>
        <v>42.96</v>
      </c>
      <c r="F32" s="100"/>
      <c r="G32" s="92">
        <f>H32*12</f>
        <v>42.96</v>
      </c>
      <c r="H32" s="92">
        <v>3.58</v>
      </c>
      <c r="I32" s="9">
        <v>5581.9</v>
      </c>
      <c r="J32" s="9">
        <v>1.07</v>
      </c>
      <c r="K32" s="72">
        <v>3.3491</v>
      </c>
    </row>
    <row r="33" spans="1:12" s="16" customFormat="1" ht="30">
      <c r="A33" s="20" t="s">
        <v>61</v>
      </c>
      <c r="B33" s="18" t="s">
        <v>10</v>
      </c>
      <c r="C33" s="18"/>
      <c r="D33" s="91">
        <f>1733.72*I33/L33</f>
        <v>1484.7499452277575</v>
      </c>
      <c r="E33" s="101">
        <f t="shared" si="0"/>
        <v>0.26599364826094296</v>
      </c>
      <c r="F33" s="100"/>
      <c r="G33" s="92">
        <f>D33/I33</f>
        <v>0.26599364826094296</v>
      </c>
      <c r="H33" s="92">
        <f>G33/12</f>
        <v>0.02216613735507858</v>
      </c>
      <c r="I33" s="9">
        <v>5581.9</v>
      </c>
      <c r="J33" s="9">
        <v>1.07</v>
      </c>
      <c r="K33" s="72">
        <v>0.021400000000000002</v>
      </c>
      <c r="L33" s="16">
        <v>6517.9</v>
      </c>
    </row>
    <row r="34" spans="1:12" s="16" customFormat="1" ht="30.75" customHeight="1">
      <c r="A34" s="20" t="s">
        <v>82</v>
      </c>
      <c r="B34" s="18" t="s">
        <v>10</v>
      </c>
      <c r="C34" s="18"/>
      <c r="D34" s="91">
        <f>3467.44*I34/L34</f>
        <v>2969.499890455515</v>
      </c>
      <c r="E34" s="101">
        <f t="shared" si="0"/>
        <v>0.5319872965218859</v>
      </c>
      <c r="F34" s="100"/>
      <c r="G34" s="92">
        <f>D34/I34</f>
        <v>0.5319872965218859</v>
      </c>
      <c r="H34" s="92">
        <f>G34/12</f>
        <v>0.04433227471015716</v>
      </c>
      <c r="I34" s="9">
        <v>5581.9</v>
      </c>
      <c r="J34" s="9">
        <v>1.07</v>
      </c>
      <c r="K34" s="72">
        <v>0.042800000000000005</v>
      </c>
      <c r="L34" s="16">
        <v>6517.9</v>
      </c>
    </row>
    <row r="35" spans="1:12" s="16" customFormat="1" ht="27.75" customHeight="1">
      <c r="A35" s="20" t="s">
        <v>62</v>
      </c>
      <c r="B35" s="18" t="s">
        <v>10</v>
      </c>
      <c r="C35" s="18"/>
      <c r="D35" s="91">
        <f>10948.1*I35/L35</f>
        <v>9375.90318814342</v>
      </c>
      <c r="E35" s="101"/>
      <c r="F35" s="100"/>
      <c r="G35" s="92">
        <f>D35/I35</f>
        <v>1.6796974485647218</v>
      </c>
      <c r="H35" s="92">
        <f>G35/12</f>
        <v>0.13997478738039348</v>
      </c>
      <c r="I35" s="9">
        <v>5581.9</v>
      </c>
      <c r="J35" s="9">
        <v>1.07</v>
      </c>
      <c r="K35" s="72">
        <v>0.12840000000000001</v>
      </c>
      <c r="L35" s="16">
        <v>6517.9</v>
      </c>
    </row>
    <row r="36" spans="1:11" s="16" customFormat="1" ht="30" hidden="1">
      <c r="A36" s="20" t="s">
        <v>63</v>
      </c>
      <c r="B36" s="18" t="s">
        <v>13</v>
      </c>
      <c r="C36" s="18"/>
      <c r="D36" s="91">
        <f>G36*I36</f>
        <v>0</v>
      </c>
      <c r="E36" s="101"/>
      <c r="F36" s="100"/>
      <c r="G36" s="92">
        <f>H36*12</f>
        <v>0</v>
      </c>
      <c r="H36" s="92">
        <v>0</v>
      </c>
      <c r="I36" s="9">
        <v>5581.9</v>
      </c>
      <c r="J36" s="9">
        <v>1.07</v>
      </c>
      <c r="K36" s="72">
        <v>0</v>
      </c>
    </row>
    <row r="37" spans="1:11" s="16" customFormat="1" ht="30">
      <c r="A37" s="20" t="s">
        <v>24</v>
      </c>
      <c r="B37" s="18"/>
      <c r="C37" s="18">
        <f>F37*12</f>
        <v>0</v>
      </c>
      <c r="D37" s="91">
        <f>G37*I37</f>
        <v>12056.904</v>
      </c>
      <c r="E37" s="101">
        <f>H37*12</f>
        <v>2.16</v>
      </c>
      <c r="F37" s="100"/>
      <c r="G37" s="92">
        <f>H37*12</f>
        <v>2.16</v>
      </c>
      <c r="H37" s="92">
        <v>0.18</v>
      </c>
      <c r="I37" s="9">
        <v>5581.9</v>
      </c>
      <c r="J37" s="9">
        <v>1.07</v>
      </c>
      <c r="K37" s="72">
        <v>0.1391</v>
      </c>
    </row>
    <row r="38" spans="1:12" s="9" customFormat="1" ht="20.25" customHeight="1">
      <c r="A38" s="20" t="s">
        <v>26</v>
      </c>
      <c r="B38" s="18" t="s">
        <v>27</v>
      </c>
      <c r="C38" s="18">
        <f>F38*12</f>
        <v>0</v>
      </c>
      <c r="D38" s="91">
        <f>G38*I38</f>
        <v>2679.312</v>
      </c>
      <c r="E38" s="101">
        <f>H38*12</f>
        <v>0.48</v>
      </c>
      <c r="F38" s="100"/>
      <c r="G38" s="92">
        <f>H38*12</f>
        <v>0.48</v>
      </c>
      <c r="H38" s="92">
        <v>0.04</v>
      </c>
      <c r="I38" s="9">
        <v>5581.9</v>
      </c>
      <c r="J38" s="9">
        <v>1.07</v>
      </c>
      <c r="K38" s="72">
        <v>0.032100000000000004</v>
      </c>
      <c r="L38" s="9">
        <v>6517.9</v>
      </c>
    </row>
    <row r="39" spans="1:12" s="9" customFormat="1" ht="15.75" customHeight="1">
      <c r="A39" s="20" t="s">
        <v>28</v>
      </c>
      <c r="B39" s="23" t="s">
        <v>29</v>
      </c>
      <c r="C39" s="23">
        <f>F39*12</f>
        <v>0</v>
      </c>
      <c r="D39" s="91">
        <f>1648.58*I39/L39</f>
        <v>1411.8364353549457</v>
      </c>
      <c r="E39" s="102">
        <f>H39*12</f>
        <v>0.24</v>
      </c>
      <c r="F39" s="103"/>
      <c r="G39" s="92">
        <f>D39/I39</f>
        <v>0.25293115880881883</v>
      </c>
      <c r="H39" s="92">
        <v>0.02</v>
      </c>
      <c r="I39" s="9">
        <v>5581.9</v>
      </c>
      <c r="J39" s="9">
        <v>1.07</v>
      </c>
      <c r="K39" s="72">
        <v>0.021400000000000002</v>
      </c>
      <c r="L39" s="9">
        <v>6517.9</v>
      </c>
    </row>
    <row r="40" spans="1:12" s="21" customFormat="1" ht="30">
      <c r="A40" s="20" t="s">
        <v>25</v>
      </c>
      <c r="B40" s="18" t="s">
        <v>106</v>
      </c>
      <c r="C40" s="18">
        <f>F40*12</f>
        <v>0</v>
      </c>
      <c r="D40" s="91">
        <f>2472.87*I40/L40</f>
        <v>2117.7546530324184</v>
      </c>
      <c r="E40" s="101">
        <f>H40*12</f>
        <v>0.3793967382132283</v>
      </c>
      <c r="F40" s="100"/>
      <c r="G40" s="92">
        <f>D40/I40</f>
        <v>0.3793967382132282</v>
      </c>
      <c r="H40" s="92">
        <f>G40/12</f>
        <v>0.031616394851102354</v>
      </c>
      <c r="I40" s="9">
        <v>5581.9</v>
      </c>
      <c r="J40" s="9">
        <v>1.07</v>
      </c>
      <c r="K40" s="72">
        <v>0.032100000000000004</v>
      </c>
      <c r="L40" s="21">
        <v>6517.9</v>
      </c>
    </row>
    <row r="41" spans="1:11" s="21" customFormat="1" ht="15">
      <c r="A41" s="20" t="s">
        <v>44</v>
      </c>
      <c r="B41" s="18"/>
      <c r="C41" s="19"/>
      <c r="D41" s="92">
        <f>D42+D43+D44+D45+D46+D47+D48+D49+D50+D51+D53</f>
        <v>45706.7195892849</v>
      </c>
      <c r="E41" s="92"/>
      <c r="F41" s="100"/>
      <c r="G41" s="92">
        <f>D41/I41</f>
        <v>8.188380227034683</v>
      </c>
      <c r="H41" s="92">
        <f>G41/12</f>
        <v>0.6823650189195569</v>
      </c>
      <c r="I41" s="9">
        <v>5581.9</v>
      </c>
      <c r="J41" s="9">
        <v>1.07</v>
      </c>
      <c r="K41" s="72">
        <v>0.6243321977772602</v>
      </c>
    </row>
    <row r="42" spans="1:11" s="16" customFormat="1" ht="15">
      <c r="A42" s="24" t="s">
        <v>55</v>
      </c>
      <c r="B42" s="25" t="s">
        <v>18</v>
      </c>
      <c r="C42" s="25"/>
      <c r="D42" s="104">
        <v>368.66</v>
      </c>
      <c r="E42" s="105"/>
      <c r="F42" s="106"/>
      <c r="G42" s="105"/>
      <c r="H42" s="105"/>
      <c r="I42" s="9">
        <v>5581.9</v>
      </c>
      <c r="J42" s="9">
        <v>1.07</v>
      </c>
      <c r="K42" s="72">
        <v>0.010700000000000001</v>
      </c>
    </row>
    <row r="43" spans="1:12" s="16" customFormat="1" ht="15">
      <c r="A43" s="24" t="s">
        <v>19</v>
      </c>
      <c r="B43" s="25" t="s">
        <v>23</v>
      </c>
      <c r="C43" s="25">
        <f>F43*12</f>
        <v>0</v>
      </c>
      <c r="D43" s="104">
        <f>1170.21*I43/L43</f>
        <v>1002.1625368600317</v>
      </c>
      <c r="E43" s="105">
        <f>H43*12</f>
        <v>0</v>
      </c>
      <c r="F43" s="106"/>
      <c r="G43" s="105"/>
      <c r="H43" s="105"/>
      <c r="I43" s="9">
        <v>5581.9</v>
      </c>
      <c r="J43" s="9">
        <v>1.07</v>
      </c>
      <c r="K43" s="72">
        <v>0.010700000000000001</v>
      </c>
      <c r="L43" s="16">
        <v>6517.9</v>
      </c>
    </row>
    <row r="44" spans="1:12" s="16" customFormat="1" ht="15">
      <c r="A44" s="24" t="s">
        <v>109</v>
      </c>
      <c r="B44" s="25" t="s">
        <v>18</v>
      </c>
      <c r="C44" s="25">
        <f>F44*12</f>
        <v>0</v>
      </c>
      <c r="D44" s="104">
        <f>9787.95*I44/L44</f>
        <v>8382.355989659247</v>
      </c>
      <c r="E44" s="105">
        <f>H44*12</f>
        <v>0</v>
      </c>
      <c r="F44" s="106"/>
      <c r="G44" s="105"/>
      <c r="H44" s="105"/>
      <c r="I44" s="9">
        <v>5581.9</v>
      </c>
      <c r="J44" s="9">
        <v>1.07</v>
      </c>
      <c r="K44" s="72">
        <v>0.11770000000000001</v>
      </c>
      <c r="L44" s="16">
        <v>6517.9</v>
      </c>
    </row>
    <row r="45" spans="1:11" s="16" customFormat="1" ht="15">
      <c r="A45" s="24" t="s">
        <v>70</v>
      </c>
      <c r="B45" s="25" t="s">
        <v>18</v>
      </c>
      <c r="C45" s="25">
        <f>F45*12</f>
        <v>0</v>
      </c>
      <c r="D45" s="104">
        <v>2230.05</v>
      </c>
      <c r="E45" s="105">
        <f>H45*12</f>
        <v>0</v>
      </c>
      <c r="F45" s="106"/>
      <c r="G45" s="105"/>
      <c r="H45" s="105"/>
      <c r="I45" s="9">
        <v>5581.9</v>
      </c>
      <c r="J45" s="9">
        <v>1.07</v>
      </c>
      <c r="K45" s="72">
        <v>0.032100000000000004</v>
      </c>
    </row>
    <row r="46" spans="1:11" s="16" customFormat="1" ht="15">
      <c r="A46" s="24" t="s">
        <v>20</v>
      </c>
      <c r="B46" s="25" t="s">
        <v>18</v>
      </c>
      <c r="C46" s="25">
        <f>F46*12</f>
        <v>0</v>
      </c>
      <c r="D46" s="104">
        <v>6628.1</v>
      </c>
      <c r="E46" s="105">
        <f>H46*12</f>
        <v>0</v>
      </c>
      <c r="F46" s="106"/>
      <c r="G46" s="105"/>
      <c r="H46" s="105"/>
      <c r="I46" s="9">
        <v>5581.9</v>
      </c>
      <c r="J46" s="9">
        <v>1.07</v>
      </c>
      <c r="K46" s="72">
        <v>0.0963</v>
      </c>
    </row>
    <row r="47" spans="1:11" s="16" customFormat="1" ht="15">
      <c r="A47" s="24" t="s">
        <v>21</v>
      </c>
      <c r="B47" s="25" t="s">
        <v>18</v>
      </c>
      <c r="C47" s="25">
        <f>F47*12</f>
        <v>0</v>
      </c>
      <c r="D47" s="104">
        <v>780.14</v>
      </c>
      <c r="E47" s="105">
        <f>H47*12</f>
        <v>0</v>
      </c>
      <c r="F47" s="106"/>
      <c r="G47" s="105"/>
      <c r="H47" s="105"/>
      <c r="I47" s="9">
        <v>5581.9</v>
      </c>
      <c r="J47" s="9">
        <v>1.07</v>
      </c>
      <c r="K47" s="72">
        <v>0.010700000000000001</v>
      </c>
    </row>
    <row r="48" spans="1:12" s="16" customFormat="1" ht="15">
      <c r="A48" s="24" t="s">
        <v>65</v>
      </c>
      <c r="B48" s="25" t="s">
        <v>18</v>
      </c>
      <c r="C48" s="25"/>
      <c r="D48" s="104">
        <f>1114.98*I48/L48</f>
        <v>954.8638153392964</v>
      </c>
      <c r="E48" s="105"/>
      <c r="F48" s="106"/>
      <c r="G48" s="105"/>
      <c r="H48" s="105"/>
      <c r="I48" s="9">
        <v>5581.9</v>
      </c>
      <c r="J48" s="9">
        <v>1.07</v>
      </c>
      <c r="K48" s="72">
        <v>0.010700000000000001</v>
      </c>
      <c r="L48" s="16">
        <v>6517.9</v>
      </c>
    </row>
    <row r="49" spans="1:11" s="16" customFormat="1" ht="15">
      <c r="A49" s="24" t="s">
        <v>66</v>
      </c>
      <c r="B49" s="25" t="s">
        <v>23</v>
      </c>
      <c r="C49" s="25"/>
      <c r="D49" s="104">
        <v>4460.1</v>
      </c>
      <c r="E49" s="105"/>
      <c r="F49" s="106"/>
      <c r="G49" s="105"/>
      <c r="H49" s="105"/>
      <c r="I49" s="9">
        <v>5581.9</v>
      </c>
      <c r="J49" s="9">
        <v>1.07</v>
      </c>
      <c r="K49" s="72">
        <v>0.06420000000000001</v>
      </c>
    </row>
    <row r="50" spans="1:12" s="16" customFormat="1" ht="25.5">
      <c r="A50" s="24" t="s">
        <v>22</v>
      </c>
      <c r="B50" s="25" t="s">
        <v>18</v>
      </c>
      <c r="C50" s="25">
        <f>F50*12</f>
        <v>0</v>
      </c>
      <c r="D50" s="104">
        <f>5091.85*I50/L50</f>
        <v>4360.637247426319</v>
      </c>
      <c r="E50" s="105">
        <f>H50*12</f>
        <v>0</v>
      </c>
      <c r="F50" s="106"/>
      <c r="G50" s="105"/>
      <c r="H50" s="105"/>
      <c r="I50" s="9">
        <v>5581.9</v>
      </c>
      <c r="J50" s="9">
        <v>1.07</v>
      </c>
      <c r="K50" s="72">
        <v>0.06420000000000001</v>
      </c>
      <c r="L50" s="16">
        <v>6517.9</v>
      </c>
    </row>
    <row r="51" spans="1:11" s="16" customFormat="1" ht="15">
      <c r="A51" s="24" t="s">
        <v>118</v>
      </c>
      <c r="B51" s="25" t="s">
        <v>18</v>
      </c>
      <c r="C51" s="25"/>
      <c r="D51" s="104">
        <v>7667.57</v>
      </c>
      <c r="E51" s="105"/>
      <c r="F51" s="106"/>
      <c r="G51" s="105"/>
      <c r="H51" s="105"/>
      <c r="I51" s="9">
        <v>5581.9</v>
      </c>
      <c r="J51" s="9">
        <v>1.07</v>
      </c>
      <c r="K51" s="72">
        <v>0.010700000000000001</v>
      </c>
    </row>
    <row r="52" spans="1:11" s="16" customFormat="1" ht="15" hidden="1">
      <c r="A52" s="24"/>
      <c r="B52" s="25"/>
      <c r="C52" s="25"/>
      <c r="D52" s="104"/>
      <c r="E52" s="105"/>
      <c r="F52" s="106"/>
      <c r="G52" s="105"/>
      <c r="H52" s="105"/>
      <c r="I52" s="9">
        <v>5581.9</v>
      </c>
      <c r="J52" s="9"/>
      <c r="K52" s="72"/>
    </row>
    <row r="53" spans="1:11" s="58" customFormat="1" ht="25.5">
      <c r="A53" s="56" t="s">
        <v>119</v>
      </c>
      <c r="B53" s="88" t="s">
        <v>13</v>
      </c>
      <c r="C53" s="57"/>
      <c r="D53" s="107">
        <v>8872.08</v>
      </c>
      <c r="E53" s="108"/>
      <c r="F53" s="109"/>
      <c r="G53" s="108"/>
      <c r="H53" s="108"/>
      <c r="I53" s="9">
        <v>5581.9</v>
      </c>
      <c r="J53" s="9">
        <v>1.07</v>
      </c>
      <c r="K53" s="72">
        <v>0.05723219777726022</v>
      </c>
    </row>
    <row r="54" spans="1:11" s="21" customFormat="1" ht="30">
      <c r="A54" s="20" t="s">
        <v>51</v>
      </c>
      <c r="B54" s="18"/>
      <c r="C54" s="19"/>
      <c r="D54" s="92">
        <f>SUM(D55:D65)</f>
        <v>2288.297245892082</v>
      </c>
      <c r="E54" s="92"/>
      <c r="F54" s="100"/>
      <c r="G54" s="92">
        <f>D54/I54</f>
        <v>0.4099495236195708</v>
      </c>
      <c r="H54" s="92">
        <v>0.04</v>
      </c>
      <c r="I54" s="9">
        <v>5581.9</v>
      </c>
      <c r="J54" s="9">
        <v>1.07</v>
      </c>
      <c r="K54" s="72">
        <v>0.05837997803635684</v>
      </c>
    </row>
    <row r="55" spans="1:11" s="16" customFormat="1" ht="15" hidden="1">
      <c r="A55" s="24" t="s">
        <v>45</v>
      </c>
      <c r="B55" s="25" t="s">
        <v>71</v>
      </c>
      <c r="C55" s="25"/>
      <c r="D55" s="104">
        <f aca="true" t="shared" si="1" ref="D55:D65">G55*I55</f>
        <v>0</v>
      </c>
      <c r="E55" s="105"/>
      <c r="F55" s="106"/>
      <c r="G55" s="105">
        <f aca="true" t="shared" si="2" ref="G55:G65">H55*12</f>
        <v>0</v>
      </c>
      <c r="H55" s="105">
        <v>0</v>
      </c>
      <c r="I55" s="9">
        <v>5581.7</v>
      </c>
      <c r="J55" s="9">
        <v>1.07</v>
      </c>
      <c r="K55" s="72">
        <v>0</v>
      </c>
    </row>
    <row r="56" spans="1:11" s="16" customFormat="1" ht="25.5" hidden="1">
      <c r="A56" s="24" t="s">
        <v>46</v>
      </c>
      <c r="B56" s="25" t="s">
        <v>56</v>
      </c>
      <c r="C56" s="25"/>
      <c r="D56" s="104">
        <f t="shared" si="1"/>
        <v>0</v>
      </c>
      <c r="E56" s="105"/>
      <c r="F56" s="106"/>
      <c r="G56" s="105">
        <f t="shared" si="2"/>
        <v>0</v>
      </c>
      <c r="H56" s="105">
        <v>0</v>
      </c>
      <c r="I56" s="9">
        <v>5581.7</v>
      </c>
      <c r="J56" s="9">
        <v>1.07</v>
      </c>
      <c r="K56" s="72">
        <v>0</v>
      </c>
    </row>
    <row r="57" spans="1:11" s="16" customFormat="1" ht="15" hidden="1">
      <c r="A57" s="24" t="s">
        <v>76</v>
      </c>
      <c r="B57" s="25" t="s">
        <v>75</v>
      </c>
      <c r="C57" s="25"/>
      <c r="D57" s="104">
        <f t="shared" si="1"/>
        <v>0</v>
      </c>
      <c r="E57" s="105"/>
      <c r="F57" s="106"/>
      <c r="G57" s="105">
        <f t="shared" si="2"/>
        <v>0</v>
      </c>
      <c r="H57" s="105">
        <v>0</v>
      </c>
      <c r="I57" s="9">
        <v>5581.7</v>
      </c>
      <c r="J57" s="9">
        <v>1.07</v>
      </c>
      <c r="K57" s="72">
        <v>0</v>
      </c>
    </row>
    <row r="58" spans="1:11" s="16" customFormat="1" ht="25.5" hidden="1">
      <c r="A58" s="24" t="s">
        <v>72</v>
      </c>
      <c r="B58" s="25" t="s">
        <v>73</v>
      </c>
      <c r="C58" s="25"/>
      <c r="D58" s="104">
        <f t="shared" si="1"/>
        <v>0</v>
      </c>
      <c r="E58" s="105"/>
      <c r="F58" s="106"/>
      <c r="G58" s="105">
        <f t="shared" si="2"/>
        <v>0</v>
      </c>
      <c r="H58" s="105">
        <v>0</v>
      </c>
      <c r="I58" s="9">
        <v>5581.7</v>
      </c>
      <c r="J58" s="9">
        <v>1.07</v>
      </c>
      <c r="K58" s="72">
        <v>0</v>
      </c>
    </row>
    <row r="59" spans="1:11" s="16" customFormat="1" ht="15" hidden="1">
      <c r="A59" s="24" t="s">
        <v>47</v>
      </c>
      <c r="B59" s="25" t="s">
        <v>74</v>
      </c>
      <c r="C59" s="25"/>
      <c r="D59" s="104">
        <f t="shared" si="1"/>
        <v>0</v>
      </c>
      <c r="E59" s="105"/>
      <c r="F59" s="106"/>
      <c r="G59" s="105">
        <f t="shared" si="2"/>
        <v>0</v>
      </c>
      <c r="H59" s="105">
        <v>0</v>
      </c>
      <c r="I59" s="9">
        <v>5581.7</v>
      </c>
      <c r="J59" s="9">
        <v>1.07</v>
      </c>
      <c r="K59" s="72">
        <v>0</v>
      </c>
    </row>
    <row r="60" spans="1:11" s="16" customFormat="1" ht="15" hidden="1">
      <c r="A60" s="24" t="s">
        <v>59</v>
      </c>
      <c r="B60" s="25" t="s">
        <v>75</v>
      </c>
      <c r="C60" s="25"/>
      <c r="D60" s="104">
        <f t="shared" si="1"/>
        <v>0</v>
      </c>
      <c r="E60" s="105"/>
      <c r="F60" s="106"/>
      <c r="G60" s="105">
        <f t="shared" si="2"/>
        <v>0</v>
      </c>
      <c r="H60" s="105">
        <v>0</v>
      </c>
      <c r="I60" s="9">
        <v>5581.7</v>
      </c>
      <c r="J60" s="9">
        <v>1.07</v>
      </c>
      <c r="K60" s="72">
        <v>0</v>
      </c>
    </row>
    <row r="61" spans="1:11" s="16" customFormat="1" ht="15" hidden="1">
      <c r="A61" s="24" t="s">
        <v>60</v>
      </c>
      <c r="B61" s="25" t="s">
        <v>18</v>
      </c>
      <c r="C61" s="25"/>
      <c r="D61" s="104">
        <f t="shared" si="1"/>
        <v>0</v>
      </c>
      <c r="E61" s="105"/>
      <c r="F61" s="106"/>
      <c r="G61" s="105">
        <f t="shared" si="2"/>
        <v>0</v>
      </c>
      <c r="H61" s="105">
        <v>0</v>
      </c>
      <c r="I61" s="9">
        <v>5581.7</v>
      </c>
      <c r="J61" s="9">
        <v>1.07</v>
      </c>
      <c r="K61" s="72">
        <v>0</v>
      </c>
    </row>
    <row r="62" spans="1:11" s="16" customFormat="1" ht="25.5" hidden="1">
      <c r="A62" s="24" t="s">
        <v>57</v>
      </c>
      <c r="B62" s="25" t="s">
        <v>18</v>
      </c>
      <c r="C62" s="25"/>
      <c r="D62" s="104">
        <f t="shared" si="1"/>
        <v>0</v>
      </c>
      <c r="E62" s="105"/>
      <c r="F62" s="106"/>
      <c r="G62" s="105">
        <f t="shared" si="2"/>
        <v>0</v>
      </c>
      <c r="H62" s="105">
        <v>0</v>
      </c>
      <c r="I62" s="9">
        <v>5581.7</v>
      </c>
      <c r="J62" s="9">
        <v>1.07</v>
      </c>
      <c r="K62" s="72">
        <v>0</v>
      </c>
    </row>
    <row r="63" spans="1:12" s="16" customFormat="1" ht="15">
      <c r="A63" s="24" t="s">
        <v>89</v>
      </c>
      <c r="B63" s="57" t="s">
        <v>18</v>
      </c>
      <c r="C63" s="25"/>
      <c r="D63" s="104">
        <f>2672.01*I63/L63</f>
        <v>2288.297245892082</v>
      </c>
      <c r="E63" s="105"/>
      <c r="F63" s="106"/>
      <c r="G63" s="105"/>
      <c r="H63" s="105"/>
      <c r="I63" s="9">
        <v>5581.9</v>
      </c>
      <c r="J63" s="9">
        <v>1.07</v>
      </c>
      <c r="K63" s="72">
        <v>0.032100000000000004</v>
      </c>
      <c r="L63" s="16">
        <v>6517.9</v>
      </c>
    </row>
    <row r="64" spans="1:11" s="16" customFormat="1" ht="15" hidden="1">
      <c r="A64" s="24" t="s">
        <v>68</v>
      </c>
      <c r="B64" s="25" t="s">
        <v>10</v>
      </c>
      <c r="C64" s="25"/>
      <c r="D64" s="104">
        <f t="shared" si="1"/>
        <v>0</v>
      </c>
      <c r="E64" s="105"/>
      <c r="F64" s="106"/>
      <c r="G64" s="105">
        <f t="shared" si="2"/>
        <v>0</v>
      </c>
      <c r="H64" s="105">
        <v>0</v>
      </c>
      <c r="I64" s="9">
        <v>6517.9</v>
      </c>
      <c r="J64" s="9">
        <v>1.07</v>
      </c>
      <c r="K64" s="72">
        <v>0</v>
      </c>
    </row>
    <row r="65" spans="1:11" s="16" customFormat="1" ht="15" hidden="1">
      <c r="A65" s="24" t="s">
        <v>67</v>
      </c>
      <c r="B65" s="25" t="s">
        <v>10</v>
      </c>
      <c r="C65" s="26"/>
      <c r="D65" s="104">
        <f t="shared" si="1"/>
        <v>0</v>
      </c>
      <c r="E65" s="110"/>
      <c r="F65" s="106"/>
      <c r="G65" s="105">
        <f t="shared" si="2"/>
        <v>0</v>
      </c>
      <c r="H65" s="105">
        <v>0</v>
      </c>
      <c r="I65" s="9">
        <v>6517.9</v>
      </c>
      <c r="J65" s="9">
        <v>1.07</v>
      </c>
      <c r="K65" s="72">
        <v>0</v>
      </c>
    </row>
    <row r="66" spans="1:11" s="16" customFormat="1" ht="30">
      <c r="A66" s="20" t="s">
        <v>52</v>
      </c>
      <c r="B66" s="25"/>
      <c r="C66" s="25"/>
      <c r="D66" s="92">
        <f>D67+D68</f>
        <v>2110.4410357630527</v>
      </c>
      <c r="E66" s="105"/>
      <c r="F66" s="106"/>
      <c r="G66" s="92">
        <f>D66/I66</f>
        <v>0.3780865002531491</v>
      </c>
      <c r="H66" s="92">
        <f>G66/12</f>
        <v>0.03150720835442909</v>
      </c>
      <c r="I66" s="9">
        <v>5581.9</v>
      </c>
      <c r="J66" s="9">
        <v>1.07</v>
      </c>
      <c r="K66" s="72">
        <v>0.04480753825464326</v>
      </c>
    </row>
    <row r="67" spans="1:12" s="16" customFormat="1" ht="15">
      <c r="A67" s="56" t="s">
        <v>108</v>
      </c>
      <c r="B67" s="25" t="s">
        <v>18</v>
      </c>
      <c r="C67" s="25"/>
      <c r="D67" s="104">
        <f>321.07*I67/L67</f>
        <v>274.96289188235477</v>
      </c>
      <c r="E67" s="105"/>
      <c r="F67" s="106"/>
      <c r="G67" s="105"/>
      <c r="H67" s="105"/>
      <c r="I67" s="9">
        <v>5581.9</v>
      </c>
      <c r="J67" s="9">
        <v>1.07</v>
      </c>
      <c r="K67" s="72">
        <v>0.012707538254643259</v>
      </c>
      <c r="L67" s="16">
        <v>6517.9</v>
      </c>
    </row>
    <row r="68" spans="1:12" s="16" customFormat="1" ht="15">
      <c r="A68" s="24" t="s">
        <v>110</v>
      </c>
      <c r="B68" s="25" t="s">
        <v>18</v>
      </c>
      <c r="C68" s="25"/>
      <c r="D68" s="104">
        <f>2143.26*I68/L68</f>
        <v>1835.478143880698</v>
      </c>
      <c r="E68" s="105"/>
      <c r="F68" s="106"/>
      <c r="G68" s="105"/>
      <c r="H68" s="105"/>
      <c r="I68" s="9">
        <v>5581.9</v>
      </c>
      <c r="J68" s="9">
        <v>1.07</v>
      </c>
      <c r="K68" s="72">
        <v>0.032100000000000004</v>
      </c>
      <c r="L68" s="16">
        <v>6517.9</v>
      </c>
    </row>
    <row r="69" spans="1:11" s="16" customFormat="1" ht="15" hidden="1">
      <c r="A69" s="24" t="s">
        <v>69</v>
      </c>
      <c r="B69" s="25" t="s">
        <v>10</v>
      </c>
      <c r="C69" s="25"/>
      <c r="D69" s="104">
        <f>G69*I69</f>
        <v>0</v>
      </c>
      <c r="E69" s="105"/>
      <c r="F69" s="106"/>
      <c r="G69" s="105">
        <f>H69*12</f>
        <v>0</v>
      </c>
      <c r="H69" s="105">
        <v>0</v>
      </c>
      <c r="I69" s="9">
        <v>5581.7</v>
      </c>
      <c r="J69" s="9">
        <v>1.07</v>
      </c>
      <c r="K69" s="72">
        <v>0</v>
      </c>
    </row>
    <row r="70" spans="1:11" s="16" customFormat="1" ht="15">
      <c r="A70" s="20" t="s">
        <v>53</v>
      </c>
      <c r="B70" s="25"/>
      <c r="C70" s="25"/>
      <c r="D70" s="92">
        <f>D71+D72+D77+D78+D79</f>
        <v>43865.02496801117</v>
      </c>
      <c r="E70" s="105"/>
      <c r="F70" s="106"/>
      <c r="G70" s="92">
        <f>D70/I70</f>
        <v>7.858439772839207</v>
      </c>
      <c r="H70" s="92">
        <v>0.66</v>
      </c>
      <c r="I70" s="9">
        <v>5581.9</v>
      </c>
      <c r="J70" s="9">
        <v>1.07</v>
      </c>
      <c r="K70" s="72">
        <v>0.23540000000000005</v>
      </c>
    </row>
    <row r="71" spans="1:11" s="16" customFormat="1" ht="15">
      <c r="A71" s="24" t="s">
        <v>83</v>
      </c>
      <c r="B71" s="25" t="s">
        <v>18</v>
      </c>
      <c r="C71" s="25"/>
      <c r="D71" s="104">
        <v>11741.58</v>
      </c>
      <c r="E71" s="105"/>
      <c r="F71" s="106"/>
      <c r="G71" s="105"/>
      <c r="H71" s="105"/>
      <c r="I71" s="9">
        <v>5581.9</v>
      </c>
      <c r="J71" s="9">
        <v>1.07</v>
      </c>
      <c r="K71" s="72">
        <v>0.1605</v>
      </c>
    </row>
    <row r="72" spans="1:12" s="16" customFormat="1" ht="15">
      <c r="A72" s="24" t="s">
        <v>48</v>
      </c>
      <c r="B72" s="25" t="s">
        <v>18</v>
      </c>
      <c r="C72" s="25"/>
      <c r="D72" s="104">
        <f>777.03*I72/L72</f>
        <v>665.4449680111692</v>
      </c>
      <c r="E72" s="105"/>
      <c r="F72" s="106"/>
      <c r="G72" s="105"/>
      <c r="H72" s="105"/>
      <c r="I72" s="9">
        <v>5581.9</v>
      </c>
      <c r="J72" s="9">
        <v>1.07</v>
      </c>
      <c r="K72" s="72">
        <v>0.010700000000000001</v>
      </c>
      <c r="L72" s="16">
        <v>6517.9</v>
      </c>
    </row>
    <row r="73" spans="1:11" s="16" customFormat="1" ht="27.75" customHeight="1" hidden="1">
      <c r="A73" s="24" t="s">
        <v>58</v>
      </c>
      <c r="B73" s="25" t="s">
        <v>13</v>
      </c>
      <c r="C73" s="25"/>
      <c r="D73" s="104">
        <f>G73*I73</f>
        <v>0</v>
      </c>
      <c r="E73" s="105"/>
      <c r="F73" s="106"/>
      <c r="G73" s="105"/>
      <c r="H73" s="105"/>
      <c r="I73" s="9">
        <v>5581.7</v>
      </c>
      <c r="J73" s="9">
        <v>1.07</v>
      </c>
      <c r="K73" s="72">
        <v>0</v>
      </c>
    </row>
    <row r="74" spans="1:11" s="16" customFormat="1" ht="25.5" hidden="1">
      <c r="A74" s="24" t="s">
        <v>80</v>
      </c>
      <c r="B74" s="25" t="s">
        <v>13</v>
      </c>
      <c r="C74" s="25"/>
      <c r="D74" s="104">
        <f>G74*I74</f>
        <v>0</v>
      </c>
      <c r="E74" s="105"/>
      <c r="F74" s="106"/>
      <c r="G74" s="105"/>
      <c r="H74" s="105"/>
      <c r="I74" s="9">
        <v>5581.7</v>
      </c>
      <c r="J74" s="9">
        <v>1.07</v>
      </c>
      <c r="K74" s="72">
        <v>0</v>
      </c>
    </row>
    <row r="75" spans="1:11" s="16" customFormat="1" ht="25.5" hidden="1">
      <c r="A75" s="24" t="s">
        <v>77</v>
      </c>
      <c r="B75" s="25" t="s">
        <v>13</v>
      </c>
      <c r="C75" s="25"/>
      <c r="D75" s="104">
        <f>G75*I75</f>
        <v>0</v>
      </c>
      <c r="E75" s="105"/>
      <c r="F75" s="106"/>
      <c r="G75" s="105"/>
      <c r="H75" s="105"/>
      <c r="I75" s="9">
        <v>5581.7</v>
      </c>
      <c r="J75" s="9">
        <v>1.07</v>
      </c>
      <c r="K75" s="72">
        <v>0</v>
      </c>
    </row>
    <row r="76" spans="1:11" s="16" customFormat="1" ht="25.5" hidden="1">
      <c r="A76" s="24" t="s">
        <v>81</v>
      </c>
      <c r="B76" s="25" t="s">
        <v>13</v>
      </c>
      <c r="C76" s="25"/>
      <c r="D76" s="104">
        <f>G76*I76</f>
        <v>0</v>
      </c>
      <c r="E76" s="105"/>
      <c r="F76" s="106"/>
      <c r="G76" s="105"/>
      <c r="H76" s="105"/>
      <c r="I76" s="9">
        <v>5581.7</v>
      </c>
      <c r="J76" s="9">
        <v>1.07</v>
      </c>
      <c r="K76" s="72">
        <v>0</v>
      </c>
    </row>
    <row r="77" spans="1:11" s="16" customFormat="1" ht="15">
      <c r="A77" s="24" t="s">
        <v>120</v>
      </c>
      <c r="B77" s="89" t="s">
        <v>121</v>
      </c>
      <c r="C77" s="25"/>
      <c r="D77" s="111">
        <v>3434.7</v>
      </c>
      <c r="E77" s="105"/>
      <c r="F77" s="106"/>
      <c r="G77" s="110"/>
      <c r="H77" s="110"/>
      <c r="I77" s="9">
        <v>5581.9</v>
      </c>
      <c r="J77" s="9"/>
      <c r="K77" s="72"/>
    </row>
    <row r="78" spans="1:11" s="16" customFormat="1" ht="25.5">
      <c r="A78" s="24" t="s">
        <v>122</v>
      </c>
      <c r="B78" s="89" t="s">
        <v>13</v>
      </c>
      <c r="C78" s="25"/>
      <c r="D78" s="111">
        <v>3959</v>
      </c>
      <c r="E78" s="105"/>
      <c r="F78" s="106"/>
      <c r="G78" s="110"/>
      <c r="H78" s="110"/>
      <c r="I78" s="9">
        <v>5581.9</v>
      </c>
      <c r="J78" s="9"/>
      <c r="K78" s="72"/>
    </row>
    <row r="79" spans="1:11" s="16" customFormat="1" ht="15">
      <c r="A79" s="24" t="s">
        <v>123</v>
      </c>
      <c r="B79" s="89" t="s">
        <v>124</v>
      </c>
      <c r="C79" s="25"/>
      <c r="D79" s="111">
        <v>24064.3</v>
      </c>
      <c r="E79" s="105"/>
      <c r="F79" s="106"/>
      <c r="G79" s="110"/>
      <c r="H79" s="110"/>
      <c r="I79" s="9">
        <v>5581.9</v>
      </c>
      <c r="J79" s="9"/>
      <c r="K79" s="72"/>
    </row>
    <row r="80" spans="1:11" s="16" customFormat="1" ht="15">
      <c r="A80" s="20" t="s">
        <v>54</v>
      </c>
      <c r="B80" s="25"/>
      <c r="C80" s="25"/>
      <c r="D80" s="92">
        <f>D81+D82</f>
        <v>1681.99</v>
      </c>
      <c r="E80" s="105"/>
      <c r="F80" s="106"/>
      <c r="G80" s="92">
        <f>D80/I80</f>
        <v>0.3013292964761103</v>
      </c>
      <c r="H80" s="92">
        <f>G80/12</f>
        <v>0.025110774706342525</v>
      </c>
      <c r="I80" s="9">
        <v>5581.9</v>
      </c>
      <c r="J80" s="9">
        <v>1.07</v>
      </c>
      <c r="K80" s="72">
        <v>0.107</v>
      </c>
    </row>
    <row r="81" spans="1:11" s="16" customFormat="1" ht="15">
      <c r="A81" s="24" t="s">
        <v>49</v>
      </c>
      <c r="B81" s="25" t="s">
        <v>18</v>
      </c>
      <c r="C81" s="25"/>
      <c r="D81" s="104">
        <v>932.26</v>
      </c>
      <c r="E81" s="105"/>
      <c r="F81" s="106"/>
      <c r="G81" s="105"/>
      <c r="H81" s="105"/>
      <c r="I81" s="9">
        <v>5581.9</v>
      </c>
      <c r="J81" s="9">
        <v>1.07</v>
      </c>
      <c r="K81" s="72">
        <v>0.010700000000000001</v>
      </c>
    </row>
    <row r="82" spans="1:11" s="16" customFormat="1" ht="15">
      <c r="A82" s="24" t="s">
        <v>50</v>
      </c>
      <c r="B82" s="25" t="s">
        <v>18</v>
      </c>
      <c r="C82" s="25"/>
      <c r="D82" s="104">
        <v>749.73</v>
      </c>
      <c r="E82" s="105"/>
      <c r="F82" s="106"/>
      <c r="G82" s="105"/>
      <c r="H82" s="105"/>
      <c r="I82" s="9">
        <v>5581.9</v>
      </c>
      <c r="J82" s="9">
        <v>1.07</v>
      </c>
      <c r="K82" s="72">
        <v>0.010700000000000001</v>
      </c>
    </row>
    <row r="83" spans="1:11" s="9" customFormat="1" ht="15">
      <c r="A83" s="20" t="s">
        <v>64</v>
      </c>
      <c r="B83" s="18"/>
      <c r="C83" s="19"/>
      <c r="D83" s="92">
        <f>D84</f>
        <v>1381.39</v>
      </c>
      <c r="E83" s="92"/>
      <c r="F83" s="100"/>
      <c r="G83" s="92">
        <f>D83/I83</f>
        <v>0.24747666565148072</v>
      </c>
      <c r="H83" s="92">
        <f>G83/12</f>
        <v>0.020623055470956726</v>
      </c>
      <c r="I83" s="9">
        <v>5581.9</v>
      </c>
      <c r="J83" s="9">
        <v>1.07</v>
      </c>
      <c r="K83" s="72">
        <v>0.6313</v>
      </c>
    </row>
    <row r="84" spans="1:11" s="16" customFormat="1" ht="25.5">
      <c r="A84" s="24" t="s">
        <v>78</v>
      </c>
      <c r="B84" s="89" t="s">
        <v>13</v>
      </c>
      <c r="C84" s="25"/>
      <c r="D84" s="104">
        <v>1381.39</v>
      </c>
      <c r="E84" s="105"/>
      <c r="F84" s="106"/>
      <c r="G84" s="105"/>
      <c r="H84" s="105"/>
      <c r="I84" s="9">
        <v>5581.9</v>
      </c>
      <c r="J84" s="9">
        <v>1.07</v>
      </c>
      <c r="K84" s="72">
        <v>0.021400000000000002</v>
      </c>
    </row>
    <row r="85" spans="1:11" s="16" customFormat="1" ht="25.5" customHeight="1" hidden="1">
      <c r="A85" s="24" t="s">
        <v>79</v>
      </c>
      <c r="B85" s="25" t="s">
        <v>18</v>
      </c>
      <c r="C85" s="25"/>
      <c r="D85" s="104">
        <f aca="true" t="shared" si="3" ref="D85:D92">G85*I85</f>
        <v>0</v>
      </c>
      <c r="E85" s="105"/>
      <c r="F85" s="106"/>
      <c r="G85" s="105">
        <f aca="true" t="shared" si="4" ref="G85:G92">H85*12</f>
        <v>0</v>
      </c>
      <c r="H85" s="105">
        <v>0</v>
      </c>
      <c r="I85" s="9">
        <v>5581.9</v>
      </c>
      <c r="J85" s="9">
        <v>1.07</v>
      </c>
      <c r="K85" s="72">
        <v>0</v>
      </c>
    </row>
    <row r="86" spans="1:11" s="9" customFormat="1" ht="30.75" thickBot="1">
      <c r="A86" s="28" t="s">
        <v>41</v>
      </c>
      <c r="B86" s="18" t="s">
        <v>13</v>
      </c>
      <c r="C86" s="23">
        <f>F86*12</f>
        <v>0</v>
      </c>
      <c r="D86" s="102">
        <f t="shared" si="3"/>
        <v>21434.496</v>
      </c>
      <c r="E86" s="102">
        <f aca="true" t="shared" si="5" ref="E86:E92">H86*12</f>
        <v>3.84</v>
      </c>
      <c r="F86" s="103"/>
      <c r="G86" s="102">
        <f t="shared" si="4"/>
        <v>3.84</v>
      </c>
      <c r="H86" s="102">
        <v>0.32</v>
      </c>
      <c r="I86" s="9">
        <v>5581.9</v>
      </c>
      <c r="J86" s="9">
        <v>1.07</v>
      </c>
      <c r="K86" s="72">
        <v>0.29960000000000003</v>
      </c>
    </row>
    <row r="87" spans="1:11" s="9" customFormat="1" ht="19.5" hidden="1" thickBot="1">
      <c r="A87" s="42" t="s">
        <v>39</v>
      </c>
      <c r="B87" s="23"/>
      <c r="C87" s="23" t="e">
        <f>F87*12</f>
        <v>#REF!</v>
      </c>
      <c r="D87" s="102">
        <f t="shared" si="3"/>
        <v>0</v>
      </c>
      <c r="E87" s="102">
        <f t="shared" si="5"/>
        <v>0</v>
      </c>
      <c r="F87" s="103" t="e">
        <f>#REF!+#REF!+#REF!+#REF!+#REF!+#REF!+#REF!+#REF!+#REF!+#REF!</f>
        <v>#REF!</v>
      </c>
      <c r="G87" s="102">
        <f t="shared" si="4"/>
        <v>0</v>
      </c>
      <c r="H87" s="103">
        <f>H88+H89+H90+H91+H92</f>
        <v>0</v>
      </c>
      <c r="I87" s="9">
        <v>5581.9</v>
      </c>
      <c r="K87" s="72"/>
    </row>
    <row r="88" spans="1:11" s="16" customFormat="1" ht="15.75" hidden="1" thickBot="1">
      <c r="A88" s="24" t="s">
        <v>84</v>
      </c>
      <c r="B88" s="25"/>
      <c r="C88" s="25"/>
      <c r="D88" s="104">
        <f t="shared" si="3"/>
        <v>0</v>
      </c>
      <c r="E88" s="105">
        <f t="shared" si="5"/>
        <v>0</v>
      </c>
      <c r="F88" s="106" t="e">
        <f>#REF!+#REF!+#REF!+#REF!+#REF!+#REF!+#REF!+#REF!+#REF!+#REF!</f>
        <v>#REF!</v>
      </c>
      <c r="G88" s="105">
        <f t="shared" si="4"/>
        <v>0</v>
      </c>
      <c r="H88" s="106"/>
      <c r="I88" s="9">
        <v>5581.9</v>
      </c>
      <c r="K88" s="73"/>
    </row>
    <row r="89" spans="1:11" s="16" customFormat="1" ht="15.75" hidden="1" thickBot="1">
      <c r="A89" s="24" t="s">
        <v>85</v>
      </c>
      <c r="B89" s="25"/>
      <c r="C89" s="25"/>
      <c r="D89" s="104"/>
      <c r="E89" s="105"/>
      <c r="F89" s="106"/>
      <c r="G89" s="105"/>
      <c r="H89" s="106"/>
      <c r="I89" s="9">
        <v>5581.9</v>
      </c>
      <c r="K89" s="73"/>
    </row>
    <row r="90" spans="1:11" s="16" customFormat="1" ht="15.75" hidden="1" thickBot="1">
      <c r="A90" s="24" t="s">
        <v>86</v>
      </c>
      <c r="B90" s="25"/>
      <c r="C90" s="25"/>
      <c r="D90" s="104"/>
      <c r="E90" s="105"/>
      <c r="F90" s="106"/>
      <c r="G90" s="105"/>
      <c r="H90" s="106"/>
      <c r="I90" s="9">
        <v>5581.9</v>
      </c>
      <c r="K90" s="73"/>
    </row>
    <row r="91" spans="1:11" s="16" customFormat="1" ht="15.75" hidden="1" thickBot="1">
      <c r="A91" s="24" t="s">
        <v>87</v>
      </c>
      <c r="B91" s="25"/>
      <c r="C91" s="25"/>
      <c r="D91" s="104">
        <f t="shared" si="3"/>
        <v>0</v>
      </c>
      <c r="E91" s="105">
        <f t="shared" si="5"/>
        <v>0</v>
      </c>
      <c r="F91" s="106" t="e">
        <f>#REF!+#REF!+#REF!+#REF!+#REF!+#REF!+#REF!+#REF!+#REF!+#REF!</f>
        <v>#REF!</v>
      </c>
      <c r="G91" s="105">
        <f t="shared" si="4"/>
        <v>0</v>
      </c>
      <c r="H91" s="106"/>
      <c r="I91" s="9">
        <v>5581.9</v>
      </c>
      <c r="K91" s="73"/>
    </row>
    <row r="92" spans="1:11" s="16" customFormat="1" ht="15.75" hidden="1" thickBot="1">
      <c r="A92" s="61" t="s">
        <v>88</v>
      </c>
      <c r="B92" s="62"/>
      <c r="C92" s="62"/>
      <c r="D92" s="112">
        <f t="shared" si="3"/>
        <v>0</v>
      </c>
      <c r="E92" s="113">
        <f t="shared" si="5"/>
        <v>0</v>
      </c>
      <c r="F92" s="114" t="e">
        <f>#REF!+#REF!+#REF!+#REF!+#REF!+#REF!+#REF!+#REF!+#REF!+#REF!</f>
        <v>#REF!</v>
      </c>
      <c r="G92" s="113">
        <f t="shared" si="4"/>
        <v>0</v>
      </c>
      <c r="H92" s="114"/>
      <c r="I92" s="9">
        <v>5581.9</v>
      </c>
      <c r="K92" s="73"/>
    </row>
    <row r="93" spans="1:11" s="16" customFormat="1" ht="20.25" thickBot="1">
      <c r="A93" s="63" t="s">
        <v>125</v>
      </c>
      <c r="B93" s="18" t="s">
        <v>12</v>
      </c>
      <c r="C93" s="82"/>
      <c r="D93" s="115">
        <f>G93*I93</f>
        <v>94445.74799999998</v>
      </c>
      <c r="E93" s="115"/>
      <c r="F93" s="116"/>
      <c r="G93" s="115">
        <f>12*H93</f>
        <v>16.919999999999998</v>
      </c>
      <c r="H93" s="115">
        <v>1.41</v>
      </c>
      <c r="I93" s="9">
        <v>5581.9</v>
      </c>
      <c r="K93" s="73"/>
    </row>
    <row r="94" spans="1:11" s="66" customFormat="1" ht="20.25" thickBot="1">
      <c r="A94" s="63" t="s">
        <v>40</v>
      </c>
      <c r="B94" s="64"/>
      <c r="C94" s="64">
        <f>F94*12</f>
        <v>0</v>
      </c>
      <c r="D94" s="117">
        <v>1155306.3</v>
      </c>
      <c r="E94" s="117">
        <f>E86+E83+E80+E70+E66+E54+E41+E40+E39+E38+E37+E35+E34+E33+E32+E31+E30+E29+E28+E19+E14</f>
        <v>170.97737768299606</v>
      </c>
      <c r="F94" s="117">
        <f>F86+F83+F80+F70+F66+F54+F41+F40+F39+F38+F37+F35+F34+F33+F32+F31+F30+F29+F28+F19+F14</f>
        <v>0</v>
      </c>
      <c r="G94" s="117">
        <v>206.98</v>
      </c>
      <c r="H94" s="117">
        <v>17.25</v>
      </c>
      <c r="I94" s="66">
        <v>5581.7</v>
      </c>
      <c r="K94" s="75"/>
    </row>
    <row r="95" spans="1:11" s="33" customFormat="1" ht="20.25" hidden="1" thickBot="1">
      <c r="A95" s="29" t="s">
        <v>30</v>
      </c>
      <c r="B95" s="30" t="s">
        <v>12</v>
      </c>
      <c r="C95" s="30" t="s">
        <v>31</v>
      </c>
      <c r="D95" s="31"/>
      <c r="E95" s="30" t="s">
        <v>31</v>
      </c>
      <c r="F95" s="32"/>
      <c r="G95" s="30" t="s">
        <v>31</v>
      </c>
      <c r="H95" s="32"/>
      <c r="K95" s="76"/>
    </row>
    <row r="96" spans="1:11" s="35" customFormat="1" ht="12.75">
      <c r="A96" s="34"/>
      <c r="K96" s="77"/>
    </row>
    <row r="97" spans="1:11" s="35" customFormat="1" ht="12.75">
      <c r="A97" s="34"/>
      <c r="K97" s="77"/>
    </row>
    <row r="98" spans="1:11" s="35" customFormat="1" ht="12.75">
      <c r="A98" s="34"/>
      <c r="K98" s="77"/>
    </row>
    <row r="99" spans="1:11" s="35" customFormat="1" ht="13.5" thickBot="1">
      <c r="A99" s="34"/>
      <c r="K99" s="77"/>
    </row>
    <row r="100" spans="1:11" s="67" customFormat="1" ht="30.75" thickBot="1">
      <c r="A100" s="81" t="s">
        <v>107</v>
      </c>
      <c r="B100" s="64"/>
      <c r="C100" s="64">
        <f>F100*12</f>
        <v>0</v>
      </c>
      <c r="D100" s="64">
        <f>D102+D103+D104++D106+D105++D107+D108+D112</f>
        <v>251374.07</v>
      </c>
      <c r="E100" s="64">
        <f>E102+E103+E104++E106+E105++E107+E108+E112</f>
        <v>0</v>
      </c>
      <c r="F100" s="64">
        <f>F102+F103+F104++F106+F105++F107+F108+F112</f>
        <v>0</v>
      </c>
      <c r="G100" s="64">
        <f>G102+G103+G104++G106+G105++G107+G108+G112</f>
        <v>45.03378240384099</v>
      </c>
      <c r="H100" s="64">
        <f>H102+H103+H104++H106+H105++H107+H108+H112</f>
        <v>3.7528152003200823</v>
      </c>
      <c r="I100" s="9">
        <v>5581.9</v>
      </c>
      <c r="K100" s="78"/>
    </row>
    <row r="101" spans="1:11" s="35" customFormat="1" ht="15" hidden="1">
      <c r="A101" s="59" t="s">
        <v>84</v>
      </c>
      <c r="B101" s="26"/>
      <c r="C101" s="26"/>
      <c r="D101" s="60">
        <f>G101*I101</f>
        <v>0</v>
      </c>
      <c r="E101" s="26">
        <f>H101*12</f>
        <v>0</v>
      </c>
      <c r="F101" s="27" t="e">
        <f>#REF!+#REF!+#REF!+#REF!+#REF!+#REF!+#REF!+#REF!+#REF!+#REF!</f>
        <v>#REF!</v>
      </c>
      <c r="G101" s="26">
        <f>H101*12</f>
        <v>0</v>
      </c>
      <c r="H101" s="27"/>
      <c r="I101" s="9">
        <v>5581.9</v>
      </c>
      <c r="K101" s="77"/>
    </row>
    <row r="102" spans="1:11" s="35" customFormat="1" ht="15">
      <c r="A102" s="59" t="s">
        <v>126</v>
      </c>
      <c r="B102" s="26"/>
      <c r="C102" s="26"/>
      <c r="D102" s="111">
        <v>20142.99</v>
      </c>
      <c r="E102" s="26"/>
      <c r="F102" s="27"/>
      <c r="G102" s="26">
        <f aca="true" t="shared" si="6" ref="G102:G112">D102/I102</f>
        <v>3.608626095057239</v>
      </c>
      <c r="H102" s="27">
        <f aca="true" t="shared" si="7" ref="H102:H112">G102/12</f>
        <v>0.30071884125476994</v>
      </c>
      <c r="I102" s="9">
        <v>5581.9</v>
      </c>
      <c r="K102" s="77"/>
    </row>
    <row r="103" spans="1:11" s="35" customFormat="1" ht="15">
      <c r="A103" s="59" t="s">
        <v>127</v>
      </c>
      <c r="B103" s="26"/>
      <c r="C103" s="26"/>
      <c r="D103" s="111">
        <v>10920.9</v>
      </c>
      <c r="E103" s="26"/>
      <c r="F103" s="27"/>
      <c r="G103" s="26">
        <f t="shared" si="6"/>
        <v>1.9564843512065784</v>
      </c>
      <c r="H103" s="27">
        <f t="shared" si="7"/>
        <v>0.1630403626005482</v>
      </c>
      <c r="I103" s="9">
        <v>5581.9</v>
      </c>
      <c r="K103" s="77"/>
    </row>
    <row r="104" spans="1:11" s="35" customFormat="1" ht="15">
      <c r="A104" s="59" t="s">
        <v>134</v>
      </c>
      <c r="B104" s="26"/>
      <c r="C104" s="26"/>
      <c r="D104" s="111">
        <v>53222.34</v>
      </c>
      <c r="E104" s="26"/>
      <c r="F104" s="27"/>
      <c r="G104" s="26">
        <f t="shared" si="6"/>
        <v>9.534807144520682</v>
      </c>
      <c r="H104" s="27">
        <f t="shared" si="7"/>
        <v>0.7945672620433902</v>
      </c>
      <c r="I104" s="9">
        <v>5581.9</v>
      </c>
      <c r="K104" s="77"/>
    </row>
    <row r="105" spans="1:11" s="35" customFormat="1" ht="15">
      <c r="A105" s="59" t="s">
        <v>135</v>
      </c>
      <c r="B105" s="26"/>
      <c r="C105" s="26"/>
      <c r="D105" s="111">
        <v>71844</v>
      </c>
      <c r="E105" s="26"/>
      <c r="F105" s="27"/>
      <c r="G105" s="26">
        <f t="shared" si="6"/>
        <v>12.870886257367564</v>
      </c>
      <c r="H105" s="27">
        <f t="shared" si="7"/>
        <v>1.0725738547806303</v>
      </c>
      <c r="I105" s="9">
        <v>5581.9</v>
      </c>
      <c r="K105" s="77"/>
    </row>
    <row r="106" spans="1:11" s="35" customFormat="1" ht="15">
      <c r="A106" s="59" t="s">
        <v>128</v>
      </c>
      <c r="B106" s="26"/>
      <c r="C106" s="26"/>
      <c r="D106" s="111">
        <v>5797.91</v>
      </c>
      <c r="E106" s="26"/>
      <c r="F106" s="27"/>
      <c r="G106" s="26">
        <f t="shared" si="6"/>
        <v>1.0386982926960355</v>
      </c>
      <c r="H106" s="27">
        <f t="shared" si="7"/>
        <v>0.08655819105800296</v>
      </c>
      <c r="I106" s="9">
        <v>5581.9</v>
      </c>
      <c r="K106" s="77"/>
    </row>
    <row r="107" spans="1:11" s="35" customFormat="1" ht="15">
      <c r="A107" s="59" t="s">
        <v>133</v>
      </c>
      <c r="B107" s="26"/>
      <c r="C107" s="26"/>
      <c r="D107" s="111">
        <v>3108.06</v>
      </c>
      <c r="E107" s="26"/>
      <c r="F107" s="27"/>
      <c r="G107" s="26">
        <f t="shared" si="6"/>
        <v>0.5568104050592092</v>
      </c>
      <c r="H107" s="27">
        <f t="shared" si="7"/>
        <v>0.04640086708826743</v>
      </c>
      <c r="I107" s="9">
        <v>5581.9</v>
      </c>
      <c r="K107" s="77"/>
    </row>
    <row r="108" spans="1:11" s="35" customFormat="1" ht="45">
      <c r="A108" s="20" t="s">
        <v>115</v>
      </c>
      <c r="B108" s="18" t="s">
        <v>13</v>
      </c>
      <c r="C108" s="19"/>
      <c r="D108" s="91">
        <v>29587.86</v>
      </c>
      <c r="E108" s="26"/>
      <c r="F108" s="27"/>
      <c r="G108" s="19">
        <f t="shared" si="6"/>
        <v>5.300678980275534</v>
      </c>
      <c r="H108" s="93">
        <f t="shared" si="7"/>
        <v>0.4417232483562945</v>
      </c>
      <c r="I108" s="9">
        <v>5581.9</v>
      </c>
      <c r="K108" s="77"/>
    </row>
    <row r="109" spans="1:11" s="35" customFormat="1" ht="15">
      <c r="A109" s="85" t="s">
        <v>116</v>
      </c>
      <c r="B109" s="86"/>
      <c r="C109" s="87"/>
      <c r="D109" s="118">
        <v>8264.02</v>
      </c>
      <c r="E109" s="26"/>
      <c r="F109" s="27"/>
      <c r="G109" s="26"/>
      <c r="H109" s="27"/>
      <c r="I109" s="9">
        <v>5581.9</v>
      </c>
      <c r="K109" s="77"/>
    </row>
    <row r="110" spans="1:11" s="35" customFormat="1" ht="28.5" customHeight="1">
      <c r="A110" s="85" t="s">
        <v>131</v>
      </c>
      <c r="B110" s="86"/>
      <c r="C110" s="87"/>
      <c r="D110" s="118">
        <v>5273.84</v>
      </c>
      <c r="E110" s="26"/>
      <c r="F110" s="27"/>
      <c r="G110" s="26"/>
      <c r="H110" s="27"/>
      <c r="I110" s="9">
        <v>5581.9</v>
      </c>
      <c r="K110" s="77"/>
    </row>
    <row r="111" spans="1:11" s="35" customFormat="1" ht="15">
      <c r="A111" s="85" t="s">
        <v>129</v>
      </c>
      <c r="B111" s="86"/>
      <c r="C111" s="87"/>
      <c r="D111" s="118">
        <v>16050</v>
      </c>
      <c r="E111" s="26"/>
      <c r="F111" s="27"/>
      <c r="G111" s="26"/>
      <c r="H111" s="27"/>
      <c r="I111" s="9">
        <v>5581.9</v>
      </c>
      <c r="K111" s="77"/>
    </row>
    <row r="112" spans="1:11" s="35" customFormat="1" ht="45">
      <c r="A112" s="20" t="s">
        <v>132</v>
      </c>
      <c r="B112" s="18" t="s">
        <v>117</v>
      </c>
      <c r="C112" s="19"/>
      <c r="D112" s="91">
        <f>18916.67*3</f>
        <v>56750.009999999995</v>
      </c>
      <c r="E112" s="26"/>
      <c r="F112" s="27"/>
      <c r="G112" s="19">
        <f t="shared" si="6"/>
        <v>10.166790877658144</v>
      </c>
      <c r="H112" s="93">
        <f t="shared" si="7"/>
        <v>0.8472325731381787</v>
      </c>
      <c r="I112" s="9">
        <v>5581.9</v>
      </c>
      <c r="K112" s="77"/>
    </row>
    <row r="113" spans="1:11" s="35" customFormat="1" ht="12.75">
      <c r="A113" s="34"/>
      <c r="K113" s="77"/>
    </row>
    <row r="114" spans="1:11" s="35" customFormat="1" ht="12.75">
      <c r="A114" s="34"/>
      <c r="K114" s="77"/>
    </row>
    <row r="115" spans="1:11" s="35" customFormat="1" ht="13.5" thickBot="1">
      <c r="A115" s="34"/>
      <c r="K115" s="77"/>
    </row>
    <row r="116" spans="1:11" s="67" customFormat="1" ht="20.25" thickBot="1">
      <c r="A116" s="63" t="s">
        <v>105</v>
      </c>
      <c r="B116" s="64"/>
      <c r="C116" s="64">
        <f>F116*12</f>
        <v>0</v>
      </c>
      <c r="D116" s="65">
        <f>D94+D100</f>
        <v>1406680.37</v>
      </c>
      <c r="E116" s="65">
        <f>E94+E100</f>
        <v>170.97737768299606</v>
      </c>
      <c r="F116" s="65">
        <f>F94+F100</f>
        <v>0</v>
      </c>
      <c r="G116" s="65">
        <f>G94+G100</f>
        <v>252.013782403841</v>
      </c>
      <c r="H116" s="65">
        <f>H94+H100</f>
        <v>21.002815200320082</v>
      </c>
      <c r="K116" s="78"/>
    </row>
    <row r="117" spans="1:11" s="35" customFormat="1" ht="12.75">
      <c r="A117" s="34"/>
      <c r="K117" s="77"/>
    </row>
    <row r="118" spans="1:11" s="35" customFormat="1" ht="12.75">
      <c r="A118" s="34"/>
      <c r="K118" s="77"/>
    </row>
    <row r="119" spans="1:11" s="35" customFormat="1" ht="12.75">
      <c r="A119" s="34"/>
      <c r="K119" s="77"/>
    </row>
    <row r="120" spans="1:11" s="39" customFormat="1" ht="18.75">
      <c r="A120" s="36"/>
      <c r="B120" s="37"/>
      <c r="C120" s="38"/>
      <c r="D120" s="38"/>
      <c r="E120" s="38"/>
      <c r="F120" s="38"/>
      <c r="G120" s="38"/>
      <c r="H120" s="38"/>
      <c r="K120" s="79"/>
    </row>
    <row r="121" spans="1:11" s="33" customFormat="1" ht="19.5">
      <c r="A121" s="40"/>
      <c r="B121" s="41"/>
      <c r="C121" s="41"/>
      <c r="D121" s="41"/>
      <c r="E121" s="41"/>
      <c r="F121" s="41"/>
      <c r="G121" s="41"/>
      <c r="H121" s="41"/>
      <c r="K121" s="76"/>
    </row>
    <row r="122" spans="1:11" s="35" customFormat="1" ht="14.25">
      <c r="A122" s="129" t="s">
        <v>32</v>
      </c>
      <c r="B122" s="129"/>
      <c r="C122" s="129"/>
      <c r="D122" s="129"/>
      <c r="E122" s="129"/>
      <c r="F122" s="129"/>
      <c r="K122" s="77"/>
    </row>
    <row r="123" s="35" customFormat="1" ht="12.75">
      <c r="K123" s="77"/>
    </row>
    <row r="124" spans="1:11" s="35" customFormat="1" ht="12.75">
      <c r="A124" s="34" t="s">
        <v>33</v>
      </c>
      <c r="K124" s="77"/>
    </row>
    <row r="125" s="35" customFormat="1" ht="12.75">
      <c r="K125" s="77"/>
    </row>
    <row r="126" s="35" customFormat="1" ht="12.75">
      <c r="K126" s="77"/>
    </row>
    <row r="127" s="35" customFormat="1" ht="12.75">
      <c r="K127" s="77"/>
    </row>
    <row r="128" s="35" customFormat="1" ht="12.75">
      <c r="K128" s="77"/>
    </row>
    <row r="129" s="35" customFormat="1" ht="12.75">
      <c r="K129" s="77"/>
    </row>
    <row r="130" s="35" customFormat="1" ht="12.75">
      <c r="K130" s="77"/>
    </row>
    <row r="131" s="35" customFormat="1" ht="12.75">
      <c r="K131" s="77"/>
    </row>
    <row r="132" s="35" customFormat="1" ht="12.75">
      <c r="K132" s="77"/>
    </row>
    <row r="133" s="35" customFormat="1" ht="12.75">
      <c r="K133" s="77"/>
    </row>
    <row r="134" s="35" customFormat="1" ht="12.75">
      <c r="K134" s="77"/>
    </row>
    <row r="135" s="35" customFormat="1" ht="12.75">
      <c r="K135" s="77"/>
    </row>
    <row r="136" s="35" customFormat="1" ht="12.75">
      <c r="K136" s="77"/>
    </row>
    <row r="137" s="35" customFormat="1" ht="12.75">
      <c r="K137" s="77"/>
    </row>
    <row r="138" s="35" customFormat="1" ht="12.75">
      <c r="K138" s="77"/>
    </row>
    <row r="139" s="35" customFormat="1" ht="12.75">
      <c r="K139" s="77"/>
    </row>
    <row r="140" s="35" customFormat="1" ht="12.75">
      <c r="K140" s="77"/>
    </row>
    <row r="141" s="35" customFormat="1" ht="12.75">
      <c r="K141" s="77"/>
    </row>
    <row r="142" s="35" customFormat="1" ht="12.75">
      <c r="K142" s="7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2:F122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2013-08-07T05:27:18Z</cp:lastPrinted>
  <dcterms:created xsi:type="dcterms:W3CDTF">2010-04-02T14:46:04Z</dcterms:created>
  <dcterms:modified xsi:type="dcterms:W3CDTF">2014-08-13T05:57:00Z</dcterms:modified>
  <cp:category/>
  <cp:version/>
  <cp:contentType/>
  <cp:contentStatus/>
</cp:coreProperties>
</file>